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d_spec" sheetId="1" r:id="rId1"/>
    <sheet name="Sheet1" sheetId="4" r:id="rId2"/>
    <sheet name="Notes" sheetId="2" r:id="rId3"/>
    <sheet name="Xinkai Notes" sheetId="3" r:id="rId4"/>
  </sheets>
  <definedNames>
    <definedName name="_xlnm._FilterDatabase" localSheetId="0" hidden="1">Prod_spec!$A$1:$X$241</definedName>
    <definedName name="_xlnm.Extract" localSheetId="0">Prod_spec!#REF!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0" i="1" l="1"/>
  <c r="AG238" i="1"/>
  <c r="AG236" i="1"/>
  <c r="AG235" i="1"/>
  <c r="AG233" i="1"/>
  <c r="AG231" i="1"/>
  <c r="AG230" i="1"/>
  <c r="AG208" i="1"/>
  <c r="AG192" i="1"/>
  <c r="AG163" i="1"/>
  <c r="AG160" i="1"/>
  <c r="AG157" i="1"/>
  <c r="AG151" i="1"/>
  <c r="AG147" i="1"/>
  <c r="AG142" i="1"/>
  <c r="AG137" i="1"/>
  <c r="AG133" i="1"/>
  <c r="AG130" i="1"/>
  <c r="AG124" i="1"/>
  <c r="AG121" i="1"/>
  <c r="AG119" i="1"/>
  <c r="AG116" i="1"/>
  <c r="AG114" i="1"/>
  <c r="AG112" i="1"/>
  <c r="AG108" i="1"/>
  <c r="AG107" i="1"/>
  <c r="AG104" i="1"/>
  <c r="AG101" i="1"/>
  <c r="AG97" i="1"/>
  <c r="AG95" i="1"/>
  <c r="AG91" i="1"/>
  <c r="AG89" i="1"/>
  <c r="AG86" i="1"/>
  <c r="AG83" i="1"/>
  <c r="AG81" i="1"/>
  <c r="AG76" i="1"/>
  <c r="AG75" i="1"/>
  <c r="AG74" i="1"/>
  <c r="AG72" i="1"/>
  <c r="AG71" i="1"/>
  <c r="AG68" i="1"/>
  <c r="AG65" i="1"/>
  <c r="AG64" i="1"/>
  <c r="AG63" i="1"/>
  <c r="AG62" i="1"/>
  <c r="AG61" i="1"/>
  <c r="AG59" i="1"/>
  <c r="AG57" i="1"/>
  <c r="AG55" i="1"/>
  <c r="AG53" i="1"/>
  <c r="AG50" i="1"/>
  <c r="AG48" i="1"/>
  <c r="AG47" i="1"/>
  <c r="AG45" i="1"/>
  <c r="AG41" i="1"/>
  <c r="AG38" i="1"/>
  <c r="AG36" i="1"/>
  <c r="AG35" i="1"/>
  <c r="AG34" i="1"/>
  <c r="AG31" i="1"/>
  <c r="AG25" i="1"/>
  <c r="AG23" i="1"/>
  <c r="AG19" i="1"/>
  <c r="AG16" i="1"/>
  <c r="AG14" i="1"/>
  <c r="AG13" i="1"/>
  <c r="AG10" i="1"/>
  <c r="AF237" i="1"/>
  <c r="AF232" i="1"/>
  <c r="AF229" i="1"/>
  <c r="AF228" i="1"/>
  <c r="AF162" i="1"/>
  <c r="AF159" i="1"/>
  <c r="AF156" i="1"/>
  <c r="AF154" i="1"/>
  <c r="AF153" i="1"/>
  <c r="AF150" i="1"/>
  <c r="AF146" i="1"/>
  <c r="AF141" i="1"/>
  <c r="AF140" i="1"/>
  <c r="AF136" i="1"/>
  <c r="AF135" i="1"/>
  <c r="AF132" i="1"/>
  <c r="AF128" i="1"/>
  <c r="AF126" i="1"/>
  <c r="AF123" i="1"/>
  <c r="AF120" i="1"/>
  <c r="AF118" i="1"/>
  <c r="AF117" i="1"/>
  <c r="AF115" i="1"/>
  <c r="AF113" i="1"/>
  <c r="AF111" i="1"/>
  <c r="AF110" i="1"/>
  <c r="AF100" i="1"/>
  <c r="AF96" i="1"/>
  <c r="AF93" i="1"/>
  <c r="AF90" i="1"/>
  <c r="AF88" i="1"/>
  <c r="AF85" i="1"/>
  <c r="AF84" i="1"/>
  <c r="AF82" i="1"/>
  <c r="AF78" i="1"/>
  <c r="AF73" i="1"/>
  <c r="AF70" i="1"/>
  <c r="AF67" i="1"/>
  <c r="AF60" i="1"/>
  <c r="AF58" i="1"/>
  <c r="AF52" i="1"/>
  <c r="AF43" i="1"/>
  <c r="AF42" i="1"/>
  <c r="AF37" i="1"/>
  <c r="AF30" i="1"/>
  <c r="AF27" i="1"/>
  <c r="AF24" i="1"/>
  <c r="AF22" i="1"/>
  <c r="AF18" i="1"/>
  <c r="AF15" i="1"/>
  <c r="AF9" i="1"/>
  <c r="AF6" i="1"/>
  <c r="AF3" i="1"/>
  <c r="AF2" i="1"/>
  <c r="E108" i="1" l="1"/>
  <c r="D108" i="1"/>
  <c r="E232" i="1"/>
  <c r="D232" i="1"/>
  <c r="E106" i="1"/>
  <c r="D106" i="1"/>
  <c r="E107" i="1"/>
  <c r="D107" i="1"/>
  <c r="E95" i="1"/>
  <c r="D95" i="1"/>
  <c r="G122" i="1"/>
  <c r="F122" i="1"/>
  <c r="G120" i="1"/>
  <c r="F120" i="1"/>
  <c r="G121" i="1"/>
  <c r="F121" i="1"/>
  <c r="G125" i="1"/>
  <c r="F125" i="1"/>
  <c r="G124" i="1"/>
  <c r="F124" i="1"/>
  <c r="G123" i="1"/>
  <c r="F123" i="1"/>
  <c r="G84" i="1"/>
  <c r="F84" i="1"/>
  <c r="G240" i="1"/>
  <c r="F240" i="1"/>
  <c r="G241" i="1"/>
  <c r="F241" i="1"/>
  <c r="G88" i="1"/>
  <c r="F88" i="1"/>
  <c r="G86" i="1"/>
  <c r="F86" i="1"/>
  <c r="G85" i="1"/>
  <c r="F85" i="1"/>
  <c r="G87" i="1"/>
  <c r="F87" i="1"/>
  <c r="G238" i="1"/>
  <c r="F238" i="1"/>
  <c r="G239" i="1"/>
  <c r="F239" i="1"/>
  <c r="G237" i="1"/>
  <c r="F237" i="1"/>
  <c r="G41" i="1"/>
  <c r="F41" i="1"/>
  <c r="G130" i="1"/>
  <c r="F130" i="1"/>
  <c r="G131" i="1"/>
  <c r="F131" i="1"/>
  <c r="G119" i="1"/>
  <c r="F119" i="1"/>
  <c r="G118" i="1"/>
  <c r="F118" i="1"/>
  <c r="G128" i="1"/>
  <c r="F128" i="1"/>
  <c r="G79" i="1"/>
  <c r="F79" i="1"/>
  <c r="G235" i="1"/>
  <c r="F235" i="1"/>
  <c r="G35" i="1"/>
  <c r="F35" i="1"/>
  <c r="G61" i="1"/>
  <c r="F61" i="1"/>
  <c r="G74" i="1"/>
  <c r="F74" i="1"/>
  <c r="G73" i="1"/>
  <c r="F73" i="1"/>
  <c r="G72" i="1"/>
  <c r="F72" i="1"/>
  <c r="G60" i="1"/>
  <c r="F60" i="1"/>
  <c r="G78" i="1"/>
  <c r="F78" i="1"/>
  <c r="G70" i="1"/>
  <c r="F70" i="1"/>
  <c r="G71" i="1"/>
  <c r="F71" i="1"/>
  <c r="G56" i="1"/>
  <c r="F56" i="1"/>
  <c r="G55" i="1"/>
  <c r="F55" i="1"/>
  <c r="G45" i="1"/>
  <c r="F45" i="1"/>
  <c r="G46" i="1"/>
  <c r="F46" i="1"/>
  <c r="G43" i="1"/>
  <c r="F43" i="1"/>
  <c r="G44" i="1"/>
  <c r="F44" i="1"/>
  <c r="G22" i="1"/>
  <c r="F22" i="1"/>
  <c r="G23" i="1"/>
  <c r="F23" i="1"/>
  <c r="G14" i="1"/>
  <c r="F14" i="1"/>
  <c r="F16" i="1" l="1"/>
  <c r="G16" i="1"/>
  <c r="F25" i="1"/>
  <c r="G25" i="1"/>
  <c r="G170" i="1" l="1"/>
  <c r="E216" i="1"/>
  <c r="D216" i="1"/>
  <c r="D215" i="1"/>
  <c r="E215" i="1"/>
  <c r="G178" i="1"/>
  <c r="F178" i="1"/>
  <c r="G180" i="1"/>
  <c r="F180" i="1"/>
  <c r="G224" i="1"/>
  <c r="F224" i="1"/>
  <c r="G172" i="1"/>
  <c r="G173" i="1"/>
  <c r="G174" i="1"/>
  <c r="G175" i="1"/>
  <c r="G167" i="1"/>
  <c r="G177" i="1"/>
  <c r="G179" i="1"/>
  <c r="G225" i="1"/>
  <c r="G226" i="1"/>
  <c r="G227" i="1"/>
  <c r="F170" i="1"/>
  <c r="F172" i="1"/>
  <c r="F173" i="1"/>
  <c r="F174" i="1"/>
  <c r="F175" i="1"/>
  <c r="F167" i="1"/>
  <c r="F177" i="1"/>
  <c r="F179" i="1"/>
  <c r="F225" i="1"/>
  <c r="F226" i="1"/>
  <c r="F227" i="1"/>
  <c r="G155" i="1"/>
  <c r="F155" i="1"/>
  <c r="G40" i="1"/>
  <c r="F40" i="1"/>
  <c r="G51" i="1"/>
  <c r="F51" i="1"/>
  <c r="G69" i="1"/>
  <c r="F69" i="1"/>
  <c r="G54" i="1"/>
  <c r="F54" i="1"/>
  <c r="G66" i="1"/>
  <c r="F66" i="1"/>
  <c r="G77" i="1"/>
  <c r="F77" i="1"/>
  <c r="G49" i="1"/>
  <c r="F49" i="1"/>
  <c r="G33" i="1"/>
  <c r="F33" i="1"/>
  <c r="G29" i="1"/>
  <c r="F29" i="1"/>
  <c r="G26" i="1"/>
  <c r="F26" i="1"/>
  <c r="G17" i="1"/>
  <c r="F17" i="1"/>
  <c r="G21" i="1"/>
  <c r="F21" i="1"/>
  <c r="G12" i="1"/>
  <c r="F12" i="1"/>
  <c r="G8" i="1"/>
  <c r="F8" i="1"/>
  <c r="G5" i="1"/>
  <c r="F5" i="1"/>
  <c r="G129" i="1"/>
  <c r="F129" i="1"/>
  <c r="G39" i="1"/>
  <c r="F39" i="1"/>
  <c r="G127" i="1"/>
  <c r="F127" i="1"/>
  <c r="G20" i="1"/>
  <c r="F20" i="1"/>
  <c r="G32" i="1"/>
  <c r="F32" i="1"/>
  <c r="G28" i="1"/>
  <c r="F28" i="1"/>
  <c r="G11" i="1"/>
  <c r="F11" i="1"/>
  <c r="G7" i="1"/>
  <c r="G80" i="1"/>
  <c r="F7" i="1"/>
  <c r="F80" i="1"/>
  <c r="G4" i="1"/>
  <c r="F4" i="1"/>
  <c r="G18" i="1"/>
  <c r="F18" i="1"/>
  <c r="F42" i="1"/>
  <c r="G37" i="1"/>
  <c r="F37" i="1"/>
  <c r="G67" i="1"/>
  <c r="F67" i="1"/>
  <c r="G58" i="1"/>
  <c r="F58" i="1"/>
  <c r="G82" i="1"/>
  <c r="F82" i="1"/>
  <c r="G52" i="1"/>
  <c r="F52" i="1"/>
  <c r="G30" i="1"/>
  <c r="F30" i="1"/>
  <c r="G24" i="1"/>
  <c r="F24" i="1"/>
  <c r="G15" i="1"/>
  <c r="F15" i="1"/>
  <c r="G9" i="1"/>
  <c r="F9" i="1"/>
  <c r="G2" i="1"/>
  <c r="G3" i="1"/>
  <c r="G6" i="1"/>
  <c r="G27" i="1"/>
  <c r="G126" i="1"/>
  <c r="G42" i="1"/>
  <c r="F2" i="1"/>
  <c r="F3" i="1"/>
  <c r="F6" i="1"/>
  <c r="F27" i="1"/>
  <c r="F126" i="1"/>
  <c r="F10" i="1"/>
  <c r="G10" i="1"/>
  <c r="G36" i="1"/>
  <c r="F36" i="1"/>
  <c r="G19" i="1"/>
  <c r="G83" i="1"/>
  <c r="G89" i="1"/>
  <c r="G81" i="1"/>
  <c r="G53" i="1"/>
  <c r="G31" i="1"/>
  <c r="F19" i="1"/>
  <c r="F83" i="1"/>
  <c r="F89" i="1"/>
  <c r="F81" i="1"/>
  <c r="F53" i="1"/>
  <c r="F31" i="1"/>
  <c r="G63" i="1"/>
  <c r="G34" i="1"/>
  <c r="G64" i="1"/>
  <c r="G47" i="1"/>
  <c r="F63" i="1"/>
  <c r="F34" i="1"/>
  <c r="F64" i="1"/>
  <c r="F47" i="1"/>
  <c r="G65" i="1"/>
  <c r="G50" i="1"/>
  <c r="G38" i="1"/>
  <c r="G48" i="1"/>
  <c r="G57" i="1"/>
  <c r="G59" i="1"/>
  <c r="G68" i="1"/>
  <c r="G13" i="1"/>
  <c r="G75" i="1"/>
  <c r="G236" i="1"/>
  <c r="G62" i="1"/>
  <c r="G76" i="1"/>
  <c r="F65" i="1"/>
  <c r="F50" i="1"/>
  <c r="F38" i="1"/>
  <c r="F48" i="1"/>
  <c r="F57" i="1"/>
  <c r="F59" i="1"/>
  <c r="F68" i="1"/>
  <c r="F13" i="1"/>
  <c r="F75" i="1"/>
  <c r="F236" i="1"/>
  <c r="F62" i="1"/>
  <c r="F76" i="1"/>
</calcChain>
</file>

<file path=xl/sharedStrings.xml><?xml version="1.0" encoding="utf-8"?>
<sst xmlns="http://schemas.openxmlformats.org/spreadsheetml/2006/main" count="1381" uniqueCount="404">
  <si>
    <t>High_Cu</t>
  </si>
  <si>
    <t>Low_Cu</t>
  </si>
  <si>
    <t>High_Zn</t>
  </si>
  <si>
    <t>Low_Zn</t>
  </si>
  <si>
    <t>High_Pb</t>
  </si>
  <si>
    <t>Low_Pb</t>
  </si>
  <si>
    <t>High_Sn</t>
  </si>
  <si>
    <t>Low_Sn</t>
  </si>
  <si>
    <t>High_Ni</t>
  </si>
  <si>
    <t>Low_Ni</t>
  </si>
  <si>
    <t>High_Al</t>
  </si>
  <si>
    <t>Low_Al</t>
  </si>
  <si>
    <t>High_Mn</t>
  </si>
  <si>
    <t>Low_Mn</t>
  </si>
  <si>
    <t>High_Fe</t>
  </si>
  <si>
    <t>Low_Fe</t>
  </si>
  <si>
    <t>Description</t>
  </si>
  <si>
    <t>Category</t>
  </si>
  <si>
    <t>CW614N</t>
  </si>
  <si>
    <t>High-speed machining brass</t>
  </si>
  <si>
    <t>CW617N</t>
  </si>
  <si>
    <t>Free cutting brasses</t>
  </si>
  <si>
    <t>CW603N</t>
  </si>
  <si>
    <t>CW608N</t>
  </si>
  <si>
    <t>CW612N</t>
  </si>
  <si>
    <t>CW601N</t>
  </si>
  <si>
    <t>CW606N</t>
  </si>
  <si>
    <t>CW611N</t>
  </si>
  <si>
    <t>Free cutting brasses with improved ductility</t>
  </si>
  <si>
    <t>CW623N</t>
  </si>
  <si>
    <t>CW624N</t>
  </si>
  <si>
    <t>CW720R</t>
  </si>
  <si>
    <t>Brasses for architectural sections</t>
  </si>
  <si>
    <t>CW721R</t>
  </si>
  <si>
    <t>CW705R</t>
  </si>
  <si>
    <t>CW722R</t>
  </si>
  <si>
    <t>CW713R</t>
  </si>
  <si>
    <t>CW602N</t>
  </si>
  <si>
    <t>High tensile brasses</t>
  </si>
  <si>
    <t>High tensile brass/wear-resistant</t>
  </si>
  <si>
    <t>CW707R</t>
  </si>
  <si>
    <t>CW712R</t>
  </si>
  <si>
    <t>CW711R</t>
  </si>
  <si>
    <t>CW719R</t>
  </si>
  <si>
    <t>Dezincification-resistant brass</t>
  </si>
  <si>
    <t>Arsenical brass</t>
  </si>
  <si>
    <t>Naval brass</t>
  </si>
  <si>
    <t>Leaded naval brass</t>
  </si>
  <si>
    <t>Naval brass (uninhibited)</t>
  </si>
  <si>
    <t>CW610N</t>
  </si>
  <si>
    <t>CW509L</t>
  </si>
  <si>
    <t>60/40 brasses</t>
  </si>
  <si>
    <t>CW505L</t>
  </si>
  <si>
    <t>CW507L</t>
  </si>
  <si>
    <t>CW503L</t>
  </si>
  <si>
    <t>Ductile brasses</t>
  </si>
  <si>
    <t>Neglect the whole Forgings, Stampings and Hot Pressings specs;</t>
  </si>
  <si>
    <t>CW500L</t>
  </si>
  <si>
    <t>CW501L</t>
  </si>
  <si>
    <t>CW502L</t>
  </si>
  <si>
    <t>Cap Copper</t>
  </si>
  <si>
    <t>Gilding Metals</t>
  </si>
  <si>
    <t>70/30 brass</t>
  </si>
  <si>
    <t>70/30 brass (Cartridge brass)</t>
  </si>
  <si>
    <t>Assume that for all brasses RBS, brasses PSS, Allow Fe &lt;0.1%, Pb &lt; 0.2%. This is from Matweb UNS C46500 Arsenical Navy brass comp</t>
  </si>
  <si>
    <t>2/1 brass</t>
  </si>
  <si>
    <t>CW508L</t>
  </si>
  <si>
    <t>Common brass</t>
  </si>
  <si>
    <t>60/40 brass</t>
  </si>
  <si>
    <t>Lead free 60/40 brass</t>
  </si>
  <si>
    <t>CW702R</t>
  </si>
  <si>
    <t>Aluminium brass</t>
  </si>
  <si>
    <t>CW600N</t>
  </si>
  <si>
    <t>Leaded clock brasses</t>
  </si>
  <si>
    <t>70/30 arsenical brass</t>
  </si>
  <si>
    <t>CW706R</t>
  </si>
  <si>
    <t>CW700R</t>
  </si>
  <si>
    <t>90/10 brass</t>
  </si>
  <si>
    <t>85/15 brass</t>
  </si>
  <si>
    <t>80/20 brass</t>
  </si>
  <si>
    <t>Admiralty brass</t>
  </si>
  <si>
    <t>Free cutting brass</t>
  </si>
  <si>
    <t>Aluminium-nickel silicon brass</t>
  </si>
  <si>
    <t>CW401J</t>
  </si>
  <si>
    <t>Leaded brass</t>
  </si>
  <si>
    <t>Leaded brass 58% copper, 3% lead</t>
  </si>
  <si>
    <t>Nickel silver</t>
  </si>
  <si>
    <t>CC750S</t>
  </si>
  <si>
    <t>CC751S</t>
  </si>
  <si>
    <t>CC752S</t>
  </si>
  <si>
    <t>CC753S</t>
  </si>
  <si>
    <t>CC754S</t>
  </si>
  <si>
    <t>CC755S</t>
  </si>
  <si>
    <t>CC761S</t>
  </si>
  <si>
    <t>CC762S</t>
  </si>
  <si>
    <t>CC763S</t>
  </si>
  <si>
    <t>CC764S</t>
  </si>
  <si>
    <t>CC765S</t>
  </si>
  <si>
    <t>CC766S</t>
  </si>
  <si>
    <t>CC767S</t>
  </si>
  <si>
    <t>CC760S</t>
  </si>
  <si>
    <t>Brasses</t>
  </si>
  <si>
    <t>CW713R and CW700R, CC751S, CC761S, CC763S contain silicon, which is directly deducted from Zn high and low</t>
  </si>
  <si>
    <t>CC480K</t>
  </si>
  <si>
    <t>CC481K</t>
  </si>
  <si>
    <t>CC482K</t>
  </si>
  <si>
    <t>CC483K</t>
  </si>
  <si>
    <t>CC484K</t>
  </si>
  <si>
    <t>Gunmetals and Phosphor-Bronzes</t>
  </si>
  <si>
    <t>Gunmetals and Leaded Bronzes</t>
  </si>
  <si>
    <t>CC490K</t>
  </si>
  <si>
    <t>CC491K</t>
  </si>
  <si>
    <t>CC492K</t>
  </si>
  <si>
    <t>CC493K</t>
  </si>
  <si>
    <t>CC494K</t>
  </si>
  <si>
    <t>CC495K</t>
  </si>
  <si>
    <t>CC496K</t>
  </si>
  <si>
    <t>CC497K</t>
  </si>
  <si>
    <t>Aluminium Bronzes</t>
  </si>
  <si>
    <t>CC330G</t>
  </si>
  <si>
    <t>CC331G</t>
  </si>
  <si>
    <t>CC332G</t>
  </si>
  <si>
    <t>CC333G</t>
  </si>
  <si>
    <t>CC334G</t>
  </si>
  <si>
    <t>Copper-manganese-aluminium</t>
  </si>
  <si>
    <t>CC212E</t>
  </si>
  <si>
    <t>Copper-nickel</t>
  </si>
  <si>
    <t>CC380H</t>
  </si>
  <si>
    <t>CC381H</t>
  </si>
  <si>
    <t>CC382H</t>
  </si>
  <si>
    <t>CC383H</t>
  </si>
  <si>
    <t>Copper-nickel alloys deduct other trace elements and silicon</t>
  </si>
  <si>
    <t xml:space="preserve">For all aluminum bronzes, </t>
  </si>
  <si>
    <t>Source: CDA publication 120; CEN/TS 13388</t>
  </si>
  <si>
    <t>General purpose applications</t>
  </si>
  <si>
    <t>Water fittings aggressive waters</t>
  </si>
  <si>
    <t>Fine grained, freely machinable</t>
  </si>
  <si>
    <t>General purposes, extensively in plumbing</t>
  </si>
  <si>
    <t>Brazable, good corrosion resistance</t>
  </si>
  <si>
    <t>Silicon brass for valves and water fittings</t>
  </si>
  <si>
    <t>High tensile brasses for engineering castings when good wear resistance is required and high loads encountered.</t>
  </si>
  <si>
    <t>General purpose, high quality engineering castings</t>
  </si>
  <si>
    <t>or gears and general bearing pplications offering higher corrosion/erosion resistance than gunmetals. The lead in CC482K gives improved machinability and the nickel in CC484K increases strength and hardness.</t>
  </si>
  <si>
    <t>Leaded tin bronzes whose plasticity increases with lead content for bearings when some measure of plasticity is required and for when there is a risk of scoring mating materials.</t>
  </si>
  <si>
    <t>Pumps, valves, bearings - Leaded gunmetals giving good corrosion resistance with moderate strength and good castability. pplications include pumps, valves and bearings.</t>
  </si>
  <si>
    <t>Resists tarnishing. Building and decorative components.</t>
  </si>
  <si>
    <t>Pumps, bearings, tools, bushings, housings - For highly stressed components in corrosive environments where high wear and shock loads may be encountered. Pumps, bearings, tools, bushings, housings</t>
  </si>
  <si>
    <t>Seawater handling components, propellers</t>
  </si>
  <si>
    <t>Marine and pipe - High strength and corrosion resistance for the most arduous marine pplications. Pipe fittings and flanges in chemical engineering.</t>
  </si>
  <si>
    <t>Characteristics and Uses</t>
  </si>
  <si>
    <t>Plumbing</t>
  </si>
  <si>
    <t>Architecture</t>
  </si>
  <si>
    <t>Electrical Power</t>
  </si>
  <si>
    <t>Industrial</t>
  </si>
  <si>
    <t>Transportation</t>
  </si>
  <si>
    <t>Consumer Products</t>
  </si>
  <si>
    <t>Cooling</t>
  </si>
  <si>
    <t>Infrastructure</t>
  </si>
  <si>
    <t>Category 2</t>
  </si>
  <si>
    <t>Category 1</t>
  </si>
  <si>
    <t>Very good cold working properties for electrical engineering components. Flexible tubes and sleeves. Attractive range of colours for costume jewellery. Can easily be enamelled.</t>
  </si>
  <si>
    <t>Very good cold working properties for extreme deep drawing and cold forging applications</t>
  </si>
  <si>
    <t>The standard alloys for deep drawing, spinning, upsetting, thread rolling and bending. Good soldering properties.</t>
  </si>
  <si>
    <t>Muntz metal - good hot and cold working properties.</t>
  </si>
  <si>
    <t>apparently most-used copper alloy in the world</t>
  </si>
  <si>
    <t>These alloys are machinable and have good to very good cold workability. This group contains the standard alloys for bending, CW610N, and extreme riveting, CW601N.</t>
  </si>
  <si>
    <t>https://www.emachineshop.com/properties-of-brass/</t>
  </si>
  <si>
    <t>These alloys have good machinability and some cold workability for limited bending and riveting</t>
  </si>
  <si>
    <t>These alloys have excellent machinability but very limited cold workability. Alloy CW614N is rated as a standard against which other materials are compared. Alloy CW617N is the standard hot forging brass.</t>
  </si>
  <si>
    <t>Dezincification resistant brass with good machinability and moderate hot and cold workability.</t>
  </si>
  <si>
    <t>Excellent machinability combined with sufficient ductility for some cold work. CW617N is the standard hot forging brass.</t>
  </si>
  <si>
    <t>The aluminium containing alloy has a bright yellow colour on the surface of extruded sections, while the manganese containing alloy may be toned to a chocolate brown colour. This gives an accentuated uniform improvement to natural oxidation effects.</t>
  </si>
  <si>
    <t>Sea-water resistant alloys for condenser plates and tubes; heat exchangers</t>
  </si>
  <si>
    <t>Naval brasses for sea-water environments; 60-70% machinability when lead is included.</t>
  </si>
  <si>
    <t>Naval brasses for sea-water environments; 60-70% machinability</t>
  </si>
  <si>
    <t>High strength structural materials. CW722R is aluminium-free and suitable for brazing and soldering. Machinability 50-80%.</t>
  </si>
  <si>
    <t>Bearings and sliding stress requirements, synchro rings. Machinability 40-50%.</t>
  </si>
  <si>
    <t xml:space="preserve">The tin addition improves corrosion resistance, especially in sea water. </t>
  </si>
  <si>
    <t>Used for architectural purposes. Generally it is chemically toned to a decorative chocolate colour. Also used for valve spindles and nuts in contact with cast iron, having an excellent resistance to seizure.</t>
  </si>
  <si>
    <t>Trade name ‘Tungum’. Used for hydraulic and pneumatic control and instrumentation circuits in aviation, offshore and marine applications. Used to transmit high pressure oxygen (non-sparking).</t>
  </si>
  <si>
    <t>Sea-water resistant alloys for condenser plates and tubes; heat exchangers.</t>
  </si>
  <si>
    <t>White colour. Good corrosion resistance. Jewellery, model making.</t>
  </si>
  <si>
    <t>Those contained in Raw:</t>
  </si>
  <si>
    <t>CDA</t>
  </si>
  <si>
    <t>CEN</t>
  </si>
  <si>
    <t>C26800</t>
  </si>
  <si>
    <t>C27000</t>
  </si>
  <si>
    <t>C85200</t>
  </si>
  <si>
    <t>C85400</t>
  </si>
  <si>
    <t>C85700</t>
  </si>
  <si>
    <t>C85800</t>
  </si>
  <si>
    <t>CEN CW506L</t>
  </si>
  <si>
    <t>CW506L</t>
  </si>
  <si>
    <t>CA852, a different grade</t>
  </si>
  <si>
    <t>CA 854</t>
  </si>
  <si>
    <t>CA 857</t>
  </si>
  <si>
    <t>CA 858</t>
  </si>
  <si>
    <t>C24000</t>
  </si>
  <si>
    <t>C23000</t>
  </si>
  <si>
    <t>C83600</t>
  </si>
  <si>
    <t>CA836</t>
  </si>
  <si>
    <t>C95200</t>
  </si>
  <si>
    <t>C95300</t>
  </si>
  <si>
    <t>C95400</t>
  </si>
  <si>
    <t>C95410</t>
  </si>
  <si>
    <t>C95500</t>
  </si>
  <si>
    <t>C90300</t>
  </si>
  <si>
    <t>C90500</t>
  </si>
  <si>
    <t>C90700</t>
  </si>
  <si>
    <t>C91100</t>
  </si>
  <si>
    <t>C91300</t>
  </si>
  <si>
    <t>C93200</t>
  </si>
  <si>
    <t>C93400</t>
  </si>
  <si>
    <t>C93500</t>
  </si>
  <si>
    <t>C93600</t>
  </si>
  <si>
    <t>C93700</t>
  </si>
  <si>
    <t>C93800</t>
  </si>
  <si>
    <t>C93900</t>
  </si>
  <si>
    <t>C94300</t>
  </si>
  <si>
    <t>C74500</t>
  </si>
  <si>
    <t>CW409J</t>
  </si>
  <si>
    <t>C75200</t>
  </si>
  <si>
    <t>C75400</t>
  </si>
  <si>
    <t>C75700</t>
  </si>
  <si>
    <t>C77000</t>
  </si>
  <si>
    <t>Says sheet and strip</t>
  </si>
  <si>
    <t>CW403J</t>
  </si>
  <si>
    <t>CW410J</t>
  </si>
  <si>
    <t>Cast</t>
  </si>
  <si>
    <t>C26000</t>
  </si>
  <si>
    <t>Missing: CW30XX, Al bronze; CW35XX, Copper nickel</t>
  </si>
  <si>
    <t>CW40XX, part missing, nickel-silver</t>
  </si>
  <si>
    <t>CW45XX, Cu-Sn</t>
  </si>
  <si>
    <t>CW504L</t>
  </si>
  <si>
    <t>Copper-zinc</t>
  </si>
  <si>
    <t>RBS</t>
  </si>
  <si>
    <t>Very good cold working properties for extreme deep drawing and cold forging applications.</t>
  </si>
  <si>
    <t>PSS</t>
  </si>
  <si>
    <t>CW604N</t>
  </si>
  <si>
    <t>Phosphor Bronze</t>
  </si>
  <si>
    <t>Tube</t>
  </si>
  <si>
    <t>For manufacture of plate and tube</t>
  </si>
  <si>
    <t>CW605N</t>
  </si>
  <si>
    <t>For manufacture of tube and hollow rod</t>
  </si>
  <si>
    <t>CW607N</t>
  </si>
  <si>
    <t>CW613N</t>
  </si>
  <si>
    <t>These alloys have good machinability and limited cold workability</t>
  </si>
  <si>
    <t>CW615N</t>
  </si>
  <si>
    <t>These alloys are designed for hot forging</t>
  </si>
  <si>
    <t>CW616N</t>
  </si>
  <si>
    <t>CW618N</t>
  </si>
  <si>
    <t>This group of alloys is used for production of profiles by hot extrusion. Aluminium imparts a golden lustre, avoiding need for further polishing. The alloys with more than 1.6% Pb have very good machinability</t>
  </si>
  <si>
    <t>CW619N</t>
  </si>
  <si>
    <t>CW620N</t>
  </si>
  <si>
    <t>CW621N</t>
  </si>
  <si>
    <t>CW622N</t>
  </si>
  <si>
    <t>CW701R</t>
  </si>
  <si>
    <t>Other Brasses</t>
  </si>
  <si>
    <t>Wire</t>
  </si>
  <si>
    <t>Scouring pads</t>
  </si>
  <si>
    <t>CW703R</t>
  </si>
  <si>
    <t>Springs, connectors</t>
  </si>
  <si>
    <t>CW704R</t>
  </si>
  <si>
    <t>High Tensile Brasses</t>
  </si>
  <si>
    <t>CW708R</t>
  </si>
  <si>
    <t>CW709R</t>
  </si>
  <si>
    <t>Corrosion Resistant Alloys</t>
  </si>
  <si>
    <t>Complex DZR brass</t>
  </si>
  <si>
    <t>CW710R</t>
  </si>
  <si>
    <t>CW714R</t>
  </si>
  <si>
    <t>CW715R</t>
  </si>
  <si>
    <t>CW716R</t>
  </si>
  <si>
    <t>Medium strength structural materials</t>
  </si>
  <si>
    <t>CW717R</t>
  </si>
  <si>
    <t>CW718R</t>
  </si>
  <si>
    <t>CW723R</t>
  </si>
  <si>
    <t>CW457K</t>
  </si>
  <si>
    <t>Copper-tin (Phosphor Bronze)</t>
  </si>
  <si>
    <t>Free-machining versions of the above alloys.</t>
  </si>
  <si>
    <t>CW458K</t>
  </si>
  <si>
    <t>CW460K</t>
  </si>
  <si>
    <t>CW454K</t>
  </si>
  <si>
    <t>A dilute alloy with properties pproaching those of the true bronzes</t>
  </si>
  <si>
    <t>CW456K</t>
  </si>
  <si>
    <t>Wrought version of a casting-type, bearing material composition.</t>
  </si>
  <si>
    <t>CW300G</t>
  </si>
  <si>
    <t>Aluminium Bronze</t>
  </si>
  <si>
    <t>CW301G</t>
  </si>
  <si>
    <t>CW302G</t>
  </si>
  <si>
    <t>CW303G</t>
  </si>
  <si>
    <t>CW304G</t>
  </si>
  <si>
    <t>CW305G</t>
  </si>
  <si>
    <t>CW306G</t>
  </si>
  <si>
    <t>CW307G</t>
  </si>
  <si>
    <t>CW308G</t>
  </si>
  <si>
    <t>CW350H</t>
  </si>
  <si>
    <t>Copper Nickel</t>
  </si>
  <si>
    <t>CW351H</t>
  </si>
  <si>
    <t>CW352H</t>
  </si>
  <si>
    <t>CW353H</t>
  </si>
  <si>
    <t>CW354H</t>
  </si>
  <si>
    <t>Nickel Silver</t>
  </si>
  <si>
    <t>CW404J</t>
  </si>
  <si>
    <t>CW405J</t>
  </si>
  <si>
    <t>CW406J</t>
  </si>
  <si>
    <t>CW408J</t>
  </si>
  <si>
    <t>CW400J</t>
  </si>
  <si>
    <t>CW402J</t>
  </si>
  <si>
    <t>CW407J</t>
  </si>
  <si>
    <t>CW450K</t>
  </si>
  <si>
    <t>Copper–tin</t>
  </si>
  <si>
    <t>CW451K</t>
  </si>
  <si>
    <t>CW452K</t>
  </si>
  <si>
    <t>CW453K</t>
  </si>
  <si>
    <t>CW459K</t>
  </si>
  <si>
    <t>CW455K</t>
  </si>
  <si>
    <t>UNS</t>
  </si>
  <si>
    <t>C61400</t>
  </si>
  <si>
    <t>C72500</t>
  </si>
  <si>
    <t>C70600</t>
  </si>
  <si>
    <t>C71500</t>
  </si>
  <si>
    <t>C79830</t>
  </si>
  <si>
    <t>C79900</t>
  </si>
  <si>
    <t>C71300</t>
  </si>
  <si>
    <t>C71640</t>
  </si>
  <si>
    <t>C79200</t>
  </si>
  <si>
    <t>C51000</t>
  </si>
  <si>
    <t>C51900</t>
  </si>
  <si>
    <t>C53400</t>
  </si>
  <si>
    <t>C52100</t>
  </si>
  <si>
    <t>C21000</t>
  </si>
  <si>
    <t>C22000</t>
  </si>
  <si>
    <t>C38000</t>
  </si>
  <si>
    <t>C27400</t>
  </si>
  <si>
    <t>C28000</t>
  </si>
  <si>
    <t>C34000</t>
  </si>
  <si>
    <t>C33000</t>
  </si>
  <si>
    <t>C34200</t>
  </si>
  <si>
    <t>C33500</t>
  </si>
  <si>
    <t>C35000</t>
  </si>
  <si>
    <t>C37000</t>
  </si>
  <si>
    <t>C35300</t>
  </si>
  <si>
    <t>C37700</t>
  </si>
  <si>
    <t>C36500</t>
  </si>
  <si>
    <t>C48500</t>
  </si>
  <si>
    <t>C38500</t>
  </si>
  <si>
    <t>C48200</t>
  </si>
  <si>
    <t>C67000</t>
  </si>
  <si>
    <t>C91700</t>
  </si>
  <si>
    <t>CZ104 (BS)</t>
  </si>
  <si>
    <t>C37710</t>
  </si>
  <si>
    <t>C95710</t>
  </si>
  <si>
    <t>C95210</t>
  </si>
  <si>
    <t>C95520</t>
  </si>
  <si>
    <t>C96400</t>
  </si>
  <si>
    <t>C90250</t>
  </si>
  <si>
    <t>C90710</t>
  </si>
  <si>
    <t>C85710</t>
  </si>
  <si>
    <t>C83700</t>
  </si>
  <si>
    <t>C87500</t>
  </si>
  <si>
    <t>C86300</t>
  </si>
  <si>
    <t>C86550</t>
  </si>
  <si>
    <t>NA</t>
  </si>
  <si>
    <t>C95820</t>
  </si>
  <si>
    <t>C92500</t>
  </si>
  <si>
    <t>C94100</t>
  </si>
  <si>
    <t>C60800</t>
  </si>
  <si>
    <t>C64210</t>
  </si>
  <si>
    <t>C63020</t>
  </si>
  <si>
    <t>C78800</t>
  </si>
  <si>
    <t>C76200</t>
  </si>
  <si>
    <t>C79300</t>
  </si>
  <si>
    <t>C76300</t>
  </si>
  <si>
    <t>C77010</t>
  </si>
  <si>
    <t>C51180</t>
  </si>
  <si>
    <t>C51800</t>
  </si>
  <si>
    <t>C52180</t>
  </si>
  <si>
    <t>C25600</t>
  </si>
  <si>
    <t>C34400</t>
  </si>
  <si>
    <t>C37800</t>
  </si>
  <si>
    <t>C69100</t>
  </si>
  <si>
    <t>C43600</t>
  </si>
  <si>
    <t>C68700</t>
  </si>
  <si>
    <t>C69000</t>
  </si>
  <si>
    <t>C44300</t>
  </si>
  <si>
    <t>C26130</t>
  </si>
  <si>
    <t>C69800</t>
  </si>
  <si>
    <t>C46500</t>
  </si>
  <si>
    <t>C67810</t>
  </si>
  <si>
    <t>C46210</t>
  </si>
  <si>
    <t>C67620</t>
  </si>
  <si>
    <t>Primary code</t>
  </si>
  <si>
    <t>Bar</t>
  </si>
  <si>
    <t>C36000</t>
  </si>
  <si>
    <t>C46400</t>
  </si>
  <si>
    <t>C54400</t>
  </si>
  <si>
    <t>C63000</t>
  </si>
  <si>
    <t>C63200</t>
  </si>
  <si>
    <t>Rod</t>
  </si>
  <si>
    <t xml:space="preserve">Plate </t>
  </si>
  <si>
    <t>Sheet</t>
  </si>
  <si>
    <t>Strip</t>
  </si>
  <si>
    <t>C65500</t>
  </si>
  <si>
    <t>C68600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</si>
</sst>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0"/>
      <color rgb="FF00B050"/>
      <name val="Arial"/>
      <family val="2"/>
    </font>
    <font>
      <sz val="11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A91" zoomScale="85" zoomScaleNormal="85" workbookViewId="0">
      <selection activeCell="A117" sqref="A117"/>
    </sheetView>
  </sheetViews>
  <sheetFormatPr defaultRowHeight="14.4" x14ac:dyDescent="0.55000000000000004"/>
  <cols>
    <col min="1" max="2" width="17.5234375" customWidth="1"/>
    <col min="3" max="3" width="26.5234375" customWidth="1"/>
    <col min="4" max="4" width="11.20703125" hidden="1" customWidth="1"/>
    <col min="5" max="5" width="10.5234375" hidden="1" customWidth="1"/>
    <col min="6" max="6" width="11.20703125" hidden="1" customWidth="1"/>
    <col min="7" max="7" width="10.5234375" hidden="1" customWidth="1"/>
    <col min="8" max="8" width="11.20703125" hidden="1" customWidth="1"/>
    <col min="9" max="9" width="10.5234375" hidden="1" customWidth="1"/>
    <col min="10" max="10" width="11.20703125" hidden="1" customWidth="1"/>
    <col min="11" max="11" width="10.5234375" hidden="1" customWidth="1"/>
    <col min="12" max="12" width="11" hidden="1" customWidth="1"/>
    <col min="13" max="13" width="10.41796875" hidden="1" customWidth="1"/>
    <col min="14" max="14" width="10.89453125" hidden="1" customWidth="1"/>
    <col min="15" max="15" width="10.20703125" hidden="1" customWidth="1"/>
    <col min="16" max="16" width="11.89453125" hidden="1" customWidth="1"/>
    <col min="17" max="18" width="11.20703125" hidden="1" customWidth="1"/>
    <col min="19" max="19" width="10.5234375" hidden="1" customWidth="1"/>
    <col min="20" max="20" width="32" hidden="1" customWidth="1"/>
    <col min="21" max="21" width="34.5234375" hidden="1" customWidth="1"/>
    <col min="22" max="23" width="16.1015625" hidden="1" customWidth="1"/>
    <col min="24" max="24" width="8.89453125" customWidth="1"/>
    <col min="25" max="25" width="15.5234375" customWidth="1"/>
    <col min="26" max="29" width="8.89453125" customWidth="1"/>
  </cols>
  <sheetData>
    <row r="1" spans="1:33" x14ac:dyDescent="0.55000000000000004">
      <c r="A1" t="s">
        <v>391</v>
      </c>
      <c r="B1" t="s">
        <v>316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149</v>
      </c>
      <c r="V1" t="s">
        <v>159</v>
      </c>
      <c r="W1" t="s">
        <v>158</v>
      </c>
      <c r="X1" t="s">
        <v>392</v>
      </c>
      <c r="Y1" t="s">
        <v>398</v>
      </c>
      <c r="Z1" t="s">
        <v>399</v>
      </c>
      <c r="AA1" t="s">
        <v>400</v>
      </c>
      <c r="AB1" t="s">
        <v>401</v>
      </c>
      <c r="AC1" t="s">
        <v>228</v>
      </c>
      <c r="AD1" t="s">
        <v>240</v>
      </c>
      <c r="AE1" t="s">
        <v>258</v>
      </c>
      <c r="AF1" t="s">
        <v>237</v>
      </c>
      <c r="AG1" t="s">
        <v>235</v>
      </c>
    </row>
    <row r="2" spans="1:33" x14ac:dyDescent="0.55000000000000004">
      <c r="A2" t="s">
        <v>57</v>
      </c>
      <c r="B2" t="s">
        <v>330</v>
      </c>
      <c r="C2" t="s">
        <v>237</v>
      </c>
      <c r="D2">
        <v>96</v>
      </c>
      <c r="E2">
        <v>94</v>
      </c>
      <c r="F2">
        <f t="shared" ref="F2:F13" si="0">100-E2-I2-K2-M2-O2-Q2-S2</f>
        <v>6</v>
      </c>
      <c r="G2">
        <f t="shared" ref="G2:G13" si="1">100-D2-H2-J2-L2-N2-P2-R2</f>
        <v>3.4800000000000004</v>
      </c>
      <c r="H2">
        <v>0.05</v>
      </c>
      <c r="I2">
        <v>0</v>
      </c>
      <c r="J2">
        <v>0.1</v>
      </c>
      <c r="K2">
        <v>0</v>
      </c>
      <c r="L2">
        <v>0.3</v>
      </c>
      <c r="M2">
        <v>0</v>
      </c>
      <c r="N2">
        <v>0.02</v>
      </c>
      <c r="O2">
        <v>0</v>
      </c>
      <c r="P2">
        <v>0</v>
      </c>
      <c r="Q2">
        <v>0</v>
      </c>
      <c r="R2">
        <v>0.05</v>
      </c>
      <c r="S2">
        <v>0</v>
      </c>
      <c r="T2" t="s">
        <v>60</v>
      </c>
      <c r="U2" t="s">
        <v>160</v>
      </c>
      <c r="V2" t="s">
        <v>157</v>
      </c>
      <c r="W2" t="s">
        <v>155</v>
      </c>
      <c r="Z2">
        <v>4</v>
      </c>
      <c r="AA2">
        <v>9</v>
      </c>
      <c r="AB2">
        <v>15</v>
      </c>
      <c r="AF2">
        <f>SUM(Z2:AB2)</f>
        <v>28</v>
      </c>
    </row>
    <row r="3" spans="1:33" x14ac:dyDescent="0.55000000000000004">
      <c r="A3" t="s">
        <v>58</v>
      </c>
      <c r="B3" t="s">
        <v>331</v>
      </c>
      <c r="C3" t="s">
        <v>237</v>
      </c>
      <c r="D3">
        <v>91</v>
      </c>
      <c r="E3">
        <v>89</v>
      </c>
      <c r="F3">
        <f t="shared" si="0"/>
        <v>11</v>
      </c>
      <c r="G3">
        <f t="shared" si="1"/>
        <v>8.4799999999999986</v>
      </c>
      <c r="H3">
        <v>0.05</v>
      </c>
      <c r="I3">
        <v>0</v>
      </c>
      <c r="J3">
        <v>0.1</v>
      </c>
      <c r="K3">
        <v>0</v>
      </c>
      <c r="L3">
        <v>0.3</v>
      </c>
      <c r="M3">
        <v>0</v>
      </c>
      <c r="N3">
        <v>0.02</v>
      </c>
      <c r="O3">
        <v>0</v>
      </c>
      <c r="P3">
        <v>0</v>
      </c>
      <c r="Q3">
        <v>0</v>
      </c>
      <c r="R3">
        <v>0.05</v>
      </c>
      <c r="S3">
        <v>0</v>
      </c>
      <c r="T3" t="s">
        <v>61</v>
      </c>
      <c r="U3" t="s">
        <v>160</v>
      </c>
      <c r="V3" t="s">
        <v>157</v>
      </c>
      <c r="W3" t="s">
        <v>155</v>
      </c>
      <c r="Z3">
        <v>9</v>
      </c>
      <c r="AA3">
        <v>15</v>
      </c>
      <c r="AB3">
        <v>18</v>
      </c>
      <c r="AF3">
        <f>SUM(Z3:AB3)</f>
        <v>42</v>
      </c>
    </row>
    <row r="4" spans="1:33" x14ac:dyDescent="0.55000000000000004">
      <c r="A4" t="s">
        <v>58</v>
      </c>
      <c r="B4" t="s">
        <v>331</v>
      </c>
      <c r="C4" t="s">
        <v>240</v>
      </c>
      <c r="D4">
        <v>91</v>
      </c>
      <c r="E4">
        <v>89</v>
      </c>
      <c r="F4">
        <f t="shared" si="0"/>
        <v>11</v>
      </c>
      <c r="G4">
        <f t="shared" si="1"/>
        <v>8.4799999999999986</v>
      </c>
      <c r="H4">
        <v>0.05</v>
      </c>
      <c r="I4">
        <v>0</v>
      </c>
      <c r="J4">
        <v>0.1</v>
      </c>
      <c r="K4">
        <v>0</v>
      </c>
      <c r="L4">
        <v>0.3</v>
      </c>
      <c r="M4">
        <v>0</v>
      </c>
      <c r="N4">
        <v>0.02</v>
      </c>
      <c r="O4">
        <v>0</v>
      </c>
      <c r="P4">
        <v>0</v>
      </c>
      <c r="Q4">
        <v>0</v>
      </c>
      <c r="R4">
        <v>0.05</v>
      </c>
      <c r="S4">
        <v>0</v>
      </c>
      <c r="T4" t="s">
        <v>77</v>
      </c>
      <c r="U4" t="s">
        <v>160</v>
      </c>
      <c r="V4" t="s">
        <v>157</v>
      </c>
      <c r="W4" t="s">
        <v>155</v>
      </c>
      <c r="AD4">
        <v>8</v>
      </c>
    </row>
    <row r="5" spans="1:33" x14ac:dyDescent="0.55000000000000004">
      <c r="A5" t="s">
        <v>58</v>
      </c>
      <c r="B5" t="s">
        <v>331</v>
      </c>
      <c r="C5" t="s">
        <v>258</v>
      </c>
      <c r="D5">
        <v>91</v>
      </c>
      <c r="E5">
        <v>89</v>
      </c>
      <c r="F5">
        <f t="shared" si="0"/>
        <v>11</v>
      </c>
      <c r="G5">
        <f t="shared" si="1"/>
        <v>8.4799999999999986</v>
      </c>
      <c r="H5">
        <v>0.05</v>
      </c>
      <c r="I5">
        <v>0</v>
      </c>
      <c r="J5">
        <v>0.1</v>
      </c>
      <c r="K5">
        <v>0</v>
      </c>
      <c r="L5">
        <v>0.3</v>
      </c>
      <c r="M5">
        <v>0</v>
      </c>
      <c r="N5">
        <v>0.02</v>
      </c>
      <c r="O5">
        <v>0</v>
      </c>
      <c r="P5">
        <v>0</v>
      </c>
      <c r="Q5">
        <v>0</v>
      </c>
      <c r="R5">
        <v>0.05</v>
      </c>
      <c r="S5">
        <v>0</v>
      </c>
      <c r="T5" t="s">
        <v>77</v>
      </c>
      <c r="U5" t="s">
        <v>160</v>
      </c>
      <c r="V5" t="s">
        <v>157</v>
      </c>
      <c r="W5" t="s">
        <v>155</v>
      </c>
      <c r="AE5">
        <v>5</v>
      </c>
    </row>
    <row r="6" spans="1:33" x14ac:dyDescent="0.55000000000000004">
      <c r="A6" t="s">
        <v>59</v>
      </c>
      <c r="B6" t="s">
        <v>198</v>
      </c>
      <c r="C6" t="s">
        <v>237</v>
      </c>
      <c r="D6">
        <v>86</v>
      </c>
      <c r="E6">
        <v>84</v>
      </c>
      <c r="F6">
        <f t="shared" si="0"/>
        <v>16</v>
      </c>
      <c r="G6">
        <f t="shared" si="1"/>
        <v>13.479999999999999</v>
      </c>
      <c r="H6">
        <v>0.05</v>
      </c>
      <c r="I6">
        <v>0</v>
      </c>
      <c r="J6">
        <v>0.1</v>
      </c>
      <c r="K6">
        <v>0</v>
      </c>
      <c r="L6">
        <v>0.3</v>
      </c>
      <c r="M6">
        <v>0</v>
      </c>
      <c r="N6">
        <v>0.02</v>
      </c>
      <c r="O6">
        <v>0</v>
      </c>
      <c r="P6">
        <v>0</v>
      </c>
      <c r="Q6">
        <v>0</v>
      </c>
      <c r="R6">
        <v>0.05</v>
      </c>
      <c r="S6">
        <v>0</v>
      </c>
      <c r="T6" t="s">
        <v>61</v>
      </c>
      <c r="U6" t="s">
        <v>160</v>
      </c>
      <c r="V6" t="s">
        <v>157</v>
      </c>
      <c r="W6" t="s">
        <v>155</v>
      </c>
      <c r="Z6">
        <v>6</v>
      </c>
      <c r="AA6">
        <v>10</v>
      </c>
      <c r="AB6">
        <v>17</v>
      </c>
      <c r="AF6">
        <f>SUM(Z6:AB6)</f>
        <v>33</v>
      </c>
    </row>
    <row r="7" spans="1:33" x14ac:dyDescent="0.55000000000000004">
      <c r="A7" t="s">
        <v>59</v>
      </c>
      <c r="B7" t="s">
        <v>198</v>
      </c>
      <c r="C7" t="s">
        <v>240</v>
      </c>
      <c r="D7">
        <v>86</v>
      </c>
      <c r="E7">
        <v>84</v>
      </c>
      <c r="F7">
        <f t="shared" si="0"/>
        <v>16</v>
      </c>
      <c r="G7">
        <f t="shared" si="1"/>
        <v>13.479999999999999</v>
      </c>
      <c r="H7">
        <v>0.05</v>
      </c>
      <c r="I7">
        <v>0</v>
      </c>
      <c r="J7">
        <v>0.1</v>
      </c>
      <c r="K7">
        <v>0</v>
      </c>
      <c r="L7">
        <v>0.3</v>
      </c>
      <c r="M7">
        <v>0</v>
      </c>
      <c r="N7">
        <v>0.02</v>
      </c>
      <c r="O7">
        <v>0</v>
      </c>
      <c r="P7">
        <v>0</v>
      </c>
      <c r="Q7">
        <v>0</v>
      </c>
      <c r="R7">
        <v>0.05</v>
      </c>
      <c r="S7">
        <v>0</v>
      </c>
      <c r="T7" t="s">
        <v>78</v>
      </c>
      <c r="U7" t="s">
        <v>160</v>
      </c>
      <c r="V7" t="s">
        <v>157</v>
      </c>
      <c r="W7" t="s">
        <v>155</v>
      </c>
      <c r="AD7">
        <v>10</v>
      </c>
    </row>
    <row r="8" spans="1:33" x14ac:dyDescent="0.55000000000000004">
      <c r="A8" t="s">
        <v>59</v>
      </c>
      <c r="B8" t="s">
        <v>198</v>
      </c>
      <c r="C8" t="s">
        <v>258</v>
      </c>
      <c r="D8">
        <v>86</v>
      </c>
      <c r="E8">
        <v>84</v>
      </c>
      <c r="F8">
        <f t="shared" si="0"/>
        <v>16</v>
      </c>
      <c r="G8">
        <f t="shared" si="1"/>
        <v>13.479999999999999</v>
      </c>
      <c r="H8">
        <v>0.05</v>
      </c>
      <c r="I8">
        <v>0</v>
      </c>
      <c r="J8">
        <v>0.1</v>
      </c>
      <c r="K8">
        <v>0</v>
      </c>
      <c r="L8">
        <v>0.3</v>
      </c>
      <c r="M8">
        <v>0</v>
      </c>
      <c r="N8">
        <v>0.02</v>
      </c>
      <c r="O8">
        <v>0</v>
      </c>
      <c r="P8">
        <v>0</v>
      </c>
      <c r="Q8">
        <v>0</v>
      </c>
      <c r="R8">
        <v>0.05</v>
      </c>
      <c r="S8">
        <v>0</v>
      </c>
      <c r="T8" t="s">
        <v>78</v>
      </c>
      <c r="U8" t="s">
        <v>160</v>
      </c>
      <c r="V8" t="s">
        <v>157</v>
      </c>
      <c r="W8" t="s">
        <v>155</v>
      </c>
      <c r="AE8">
        <v>7</v>
      </c>
    </row>
    <row r="9" spans="1:33" x14ac:dyDescent="0.55000000000000004">
      <c r="A9" t="s">
        <v>54</v>
      </c>
      <c r="B9" t="s">
        <v>197</v>
      </c>
      <c r="C9" t="s">
        <v>237</v>
      </c>
      <c r="D9">
        <v>81</v>
      </c>
      <c r="E9">
        <v>79</v>
      </c>
      <c r="F9">
        <f t="shared" si="0"/>
        <v>21</v>
      </c>
      <c r="G9">
        <f t="shared" si="1"/>
        <v>18.479999999999997</v>
      </c>
      <c r="H9">
        <v>0.05</v>
      </c>
      <c r="I9">
        <v>0</v>
      </c>
      <c r="J9">
        <v>0.1</v>
      </c>
      <c r="K9">
        <v>0</v>
      </c>
      <c r="L9">
        <v>0.3</v>
      </c>
      <c r="M9">
        <v>0</v>
      </c>
      <c r="N9">
        <v>0.02</v>
      </c>
      <c r="O9">
        <v>0</v>
      </c>
      <c r="P9">
        <v>0</v>
      </c>
      <c r="Q9">
        <v>0</v>
      </c>
      <c r="R9">
        <v>0.05</v>
      </c>
      <c r="S9">
        <v>0</v>
      </c>
      <c r="T9" t="s">
        <v>61</v>
      </c>
      <c r="U9" t="s">
        <v>160</v>
      </c>
      <c r="V9" t="s">
        <v>157</v>
      </c>
      <c r="W9" t="s">
        <v>155</v>
      </c>
      <c r="Z9">
        <v>2</v>
      </c>
      <c r="AA9">
        <v>7</v>
      </c>
      <c r="AB9">
        <v>11</v>
      </c>
      <c r="AF9">
        <f>SUM(Z9:AB9)</f>
        <v>20</v>
      </c>
    </row>
    <row r="10" spans="1:33" x14ac:dyDescent="0.55000000000000004">
      <c r="A10" t="s">
        <v>54</v>
      </c>
      <c r="B10" t="s">
        <v>197</v>
      </c>
      <c r="C10" t="s">
        <v>235</v>
      </c>
      <c r="D10">
        <v>81</v>
      </c>
      <c r="E10">
        <v>79</v>
      </c>
      <c r="F10">
        <f t="shared" si="0"/>
        <v>21</v>
      </c>
      <c r="G10">
        <f t="shared" si="1"/>
        <v>18.479999999999997</v>
      </c>
      <c r="H10">
        <v>0.05</v>
      </c>
      <c r="I10">
        <v>0</v>
      </c>
      <c r="J10">
        <v>0.1</v>
      </c>
      <c r="K10">
        <v>0</v>
      </c>
      <c r="L10">
        <v>0.3</v>
      </c>
      <c r="M10">
        <v>0</v>
      </c>
      <c r="N10">
        <v>0.02</v>
      </c>
      <c r="O10">
        <v>0</v>
      </c>
      <c r="P10">
        <v>0</v>
      </c>
      <c r="Q10">
        <v>0</v>
      </c>
      <c r="R10">
        <v>0.05</v>
      </c>
      <c r="S10">
        <v>0</v>
      </c>
      <c r="T10" t="s">
        <v>55</v>
      </c>
      <c r="U10" t="s">
        <v>160</v>
      </c>
      <c r="V10" t="s">
        <v>157</v>
      </c>
      <c r="W10" t="s">
        <v>155</v>
      </c>
      <c r="X10">
        <v>1</v>
      </c>
      <c r="Y10">
        <v>1</v>
      </c>
      <c r="AG10">
        <f>SUM(X10:Y10)</f>
        <v>2</v>
      </c>
    </row>
    <row r="11" spans="1:33" x14ac:dyDescent="0.55000000000000004">
      <c r="A11" t="s">
        <v>54</v>
      </c>
      <c r="B11" t="s">
        <v>197</v>
      </c>
      <c r="C11" t="s">
        <v>240</v>
      </c>
      <c r="D11">
        <v>81</v>
      </c>
      <c r="E11">
        <v>79</v>
      </c>
      <c r="F11">
        <f t="shared" si="0"/>
        <v>21</v>
      </c>
      <c r="G11">
        <f t="shared" si="1"/>
        <v>18.479999999999997</v>
      </c>
      <c r="H11">
        <v>0.05</v>
      </c>
      <c r="I11">
        <v>0</v>
      </c>
      <c r="J11">
        <v>0.1</v>
      </c>
      <c r="K11">
        <v>0</v>
      </c>
      <c r="L11">
        <v>0.3</v>
      </c>
      <c r="M11">
        <v>0</v>
      </c>
      <c r="N11">
        <v>0.02</v>
      </c>
      <c r="O11">
        <v>0</v>
      </c>
      <c r="P11">
        <v>0</v>
      </c>
      <c r="Q11">
        <v>0</v>
      </c>
      <c r="R11">
        <v>0.05</v>
      </c>
      <c r="S11">
        <v>0</v>
      </c>
      <c r="T11" t="s">
        <v>79</v>
      </c>
      <c r="U11" t="s">
        <v>160</v>
      </c>
      <c r="V11" t="s">
        <v>157</v>
      </c>
      <c r="W11" t="s">
        <v>155</v>
      </c>
      <c r="Y11">
        <v>1</v>
      </c>
      <c r="AD11">
        <v>2</v>
      </c>
    </row>
    <row r="12" spans="1:33" x14ac:dyDescent="0.55000000000000004">
      <c r="A12" t="s">
        <v>54</v>
      </c>
      <c r="B12" t="s">
        <v>197</v>
      </c>
      <c r="C12" t="s">
        <v>258</v>
      </c>
      <c r="D12">
        <v>81</v>
      </c>
      <c r="E12">
        <v>79</v>
      </c>
      <c r="F12">
        <f t="shared" si="0"/>
        <v>21</v>
      </c>
      <c r="G12">
        <f t="shared" si="1"/>
        <v>18.479999999999997</v>
      </c>
      <c r="H12">
        <v>0.05</v>
      </c>
      <c r="I12">
        <v>0</v>
      </c>
      <c r="J12">
        <v>0.1</v>
      </c>
      <c r="K12">
        <v>0</v>
      </c>
      <c r="L12">
        <v>0.3</v>
      </c>
      <c r="M12">
        <v>0</v>
      </c>
      <c r="N12">
        <v>0.02</v>
      </c>
      <c r="O12">
        <v>0</v>
      </c>
      <c r="P12">
        <v>0</v>
      </c>
      <c r="Q12">
        <v>0</v>
      </c>
      <c r="R12">
        <v>0.05</v>
      </c>
      <c r="S12">
        <v>0</v>
      </c>
      <c r="T12" t="s">
        <v>79</v>
      </c>
      <c r="U12" t="s">
        <v>160</v>
      </c>
      <c r="V12" t="s">
        <v>157</v>
      </c>
      <c r="W12" t="s">
        <v>155</v>
      </c>
      <c r="AD12">
        <v>2</v>
      </c>
      <c r="AE12">
        <v>2</v>
      </c>
    </row>
    <row r="13" spans="1:33" x14ac:dyDescent="0.55000000000000004">
      <c r="A13" t="s">
        <v>349</v>
      </c>
      <c r="B13" t="s">
        <v>197</v>
      </c>
      <c r="C13" t="s">
        <v>235</v>
      </c>
      <c r="D13">
        <v>81</v>
      </c>
      <c r="E13">
        <v>79</v>
      </c>
      <c r="F13">
        <f t="shared" si="0"/>
        <v>20.9</v>
      </c>
      <c r="G13">
        <f t="shared" si="1"/>
        <v>17.899999999999999</v>
      </c>
      <c r="H13">
        <v>1</v>
      </c>
      <c r="I13">
        <v>0.1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0.1</v>
      </c>
      <c r="S13">
        <v>0</v>
      </c>
      <c r="T13" t="s">
        <v>28</v>
      </c>
      <c r="X13">
        <v>1</v>
      </c>
      <c r="AE13">
        <v>2</v>
      </c>
      <c r="AG13">
        <f t="shared" ref="AG13:AG14" si="2">SUM(X13:Y13)</f>
        <v>1</v>
      </c>
    </row>
    <row r="14" spans="1:33" x14ac:dyDescent="0.55000000000000004">
      <c r="A14" t="s">
        <v>233</v>
      </c>
      <c r="B14" t="s">
        <v>377</v>
      </c>
      <c r="C14" t="s">
        <v>235</v>
      </c>
      <c r="D14">
        <v>73</v>
      </c>
      <c r="E14">
        <v>71</v>
      </c>
      <c r="F14">
        <f>100-E14-I14-K14-M14-O14-Q14-S14-0.2</f>
        <v>28.8</v>
      </c>
      <c r="G14">
        <f>100-D14-H14-J14-L14-N14-P14-R14-0.2</f>
        <v>26.8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234</v>
      </c>
      <c r="U14" t="s">
        <v>236</v>
      </c>
      <c r="X14">
        <v>1</v>
      </c>
      <c r="Y14">
        <v>1</v>
      </c>
      <c r="AG14">
        <f t="shared" si="2"/>
        <v>2</v>
      </c>
    </row>
    <row r="15" spans="1:33" x14ac:dyDescent="0.55000000000000004">
      <c r="A15" t="s">
        <v>52</v>
      </c>
      <c r="B15" t="s">
        <v>229</v>
      </c>
      <c r="C15" t="s">
        <v>237</v>
      </c>
      <c r="D15">
        <v>71</v>
      </c>
      <c r="E15">
        <v>69</v>
      </c>
      <c r="F15">
        <f t="shared" ref="F15:F21" si="3">100-E15-I15-K15-M15-O15-Q15-S15</f>
        <v>31</v>
      </c>
      <c r="G15">
        <f t="shared" ref="G15:G21" si="4">100-D15-H15-J15-L15-N15-P15-R15</f>
        <v>28.479999999999997</v>
      </c>
      <c r="H15">
        <v>0.05</v>
      </c>
      <c r="I15">
        <v>0</v>
      </c>
      <c r="J15">
        <v>0.1</v>
      </c>
      <c r="K15">
        <v>0</v>
      </c>
      <c r="L15">
        <v>0.3</v>
      </c>
      <c r="M15">
        <v>0</v>
      </c>
      <c r="N15">
        <v>0.02</v>
      </c>
      <c r="O15">
        <v>0</v>
      </c>
      <c r="P15">
        <v>0</v>
      </c>
      <c r="Q15">
        <v>0</v>
      </c>
      <c r="R15">
        <v>0.05</v>
      </c>
      <c r="S15">
        <v>0</v>
      </c>
      <c r="T15" t="s">
        <v>63</v>
      </c>
      <c r="U15" t="s">
        <v>161</v>
      </c>
      <c r="V15" t="s">
        <v>155</v>
      </c>
      <c r="Z15">
        <v>25</v>
      </c>
      <c r="AA15">
        <v>32</v>
      </c>
      <c r="AB15">
        <v>31</v>
      </c>
      <c r="AF15">
        <f>SUM(Z15:AB15)</f>
        <v>88</v>
      </c>
    </row>
    <row r="16" spans="1:33" x14ac:dyDescent="0.55000000000000004">
      <c r="A16" t="s">
        <v>52</v>
      </c>
      <c r="B16" t="s">
        <v>229</v>
      </c>
      <c r="C16" t="s">
        <v>235</v>
      </c>
      <c r="D16">
        <v>71</v>
      </c>
      <c r="E16">
        <v>69</v>
      </c>
      <c r="F16">
        <f t="shared" si="3"/>
        <v>31</v>
      </c>
      <c r="G16">
        <f t="shared" si="4"/>
        <v>28.479999999999997</v>
      </c>
      <c r="H16">
        <v>0.05</v>
      </c>
      <c r="I16">
        <v>0</v>
      </c>
      <c r="J16">
        <v>0.1</v>
      </c>
      <c r="K16">
        <v>0</v>
      </c>
      <c r="L16">
        <v>0.3</v>
      </c>
      <c r="M16">
        <v>0</v>
      </c>
      <c r="N16">
        <v>0.02</v>
      </c>
      <c r="O16">
        <v>0</v>
      </c>
      <c r="P16">
        <v>0</v>
      </c>
      <c r="Q16">
        <v>0</v>
      </c>
      <c r="R16">
        <v>0.05</v>
      </c>
      <c r="S16">
        <v>0</v>
      </c>
      <c r="T16" t="s">
        <v>55</v>
      </c>
      <c r="U16" t="s">
        <v>161</v>
      </c>
      <c r="V16" t="s">
        <v>155</v>
      </c>
      <c r="X16">
        <v>7</v>
      </c>
      <c r="Y16">
        <v>8</v>
      </c>
      <c r="AG16">
        <f>SUM(X16:Y16)</f>
        <v>15</v>
      </c>
    </row>
    <row r="17" spans="1:33" x14ac:dyDescent="0.55000000000000004">
      <c r="A17" t="s">
        <v>52</v>
      </c>
      <c r="B17" t="s">
        <v>229</v>
      </c>
      <c r="C17" t="s">
        <v>258</v>
      </c>
      <c r="D17">
        <v>71</v>
      </c>
      <c r="E17">
        <v>69</v>
      </c>
      <c r="F17">
        <f t="shared" si="3"/>
        <v>31</v>
      </c>
      <c r="G17">
        <f t="shared" si="4"/>
        <v>28.479999999999997</v>
      </c>
      <c r="H17">
        <v>0.05</v>
      </c>
      <c r="I17">
        <v>0</v>
      </c>
      <c r="J17">
        <v>0.1</v>
      </c>
      <c r="K17">
        <v>0</v>
      </c>
      <c r="L17">
        <v>0.3</v>
      </c>
      <c r="M17">
        <v>0</v>
      </c>
      <c r="N17">
        <v>0.02</v>
      </c>
      <c r="O17">
        <v>0</v>
      </c>
      <c r="P17">
        <v>0</v>
      </c>
      <c r="Q17">
        <v>0</v>
      </c>
      <c r="R17">
        <v>0.05</v>
      </c>
      <c r="S17">
        <v>0</v>
      </c>
      <c r="T17" t="s">
        <v>62</v>
      </c>
      <c r="U17" t="s">
        <v>161</v>
      </c>
      <c r="V17" t="s">
        <v>155</v>
      </c>
      <c r="AE17">
        <v>11</v>
      </c>
    </row>
    <row r="18" spans="1:33" x14ac:dyDescent="0.55000000000000004">
      <c r="A18" t="s">
        <v>40</v>
      </c>
      <c r="B18" t="s">
        <v>385</v>
      </c>
      <c r="C18" t="s">
        <v>237</v>
      </c>
      <c r="D18">
        <v>71</v>
      </c>
      <c r="E18">
        <v>69</v>
      </c>
      <c r="F18">
        <f t="shared" si="3"/>
        <v>31</v>
      </c>
      <c r="G18">
        <f t="shared" si="4"/>
        <v>28.679999999999996</v>
      </c>
      <c r="H18">
        <v>7.0000000000000007E-2</v>
      </c>
      <c r="I18">
        <v>0</v>
      </c>
      <c r="J18">
        <v>0.05</v>
      </c>
      <c r="K18">
        <v>0</v>
      </c>
      <c r="L18">
        <v>0</v>
      </c>
      <c r="M18">
        <v>0</v>
      </c>
      <c r="N18">
        <v>0.05</v>
      </c>
      <c r="O18">
        <v>0</v>
      </c>
      <c r="P18">
        <v>0.1</v>
      </c>
      <c r="Q18">
        <v>0</v>
      </c>
      <c r="R18">
        <v>0.05</v>
      </c>
      <c r="S18">
        <v>0</v>
      </c>
      <c r="T18" t="s">
        <v>74</v>
      </c>
      <c r="U18" t="s">
        <v>172</v>
      </c>
      <c r="V18" t="s">
        <v>153</v>
      </c>
      <c r="Z18">
        <v>1</v>
      </c>
      <c r="AA18">
        <v>0</v>
      </c>
      <c r="AB18">
        <v>0</v>
      </c>
      <c r="AF18">
        <f>SUM(Z18:AB18)</f>
        <v>1</v>
      </c>
    </row>
    <row r="19" spans="1:33" x14ac:dyDescent="0.55000000000000004">
      <c r="A19" t="s">
        <v>40</v>
      </c>
      <c r="B19" t="s">
        <v>385</v>
      </c>
      <c r="C19" t="s">
        <v>235</v>
      </c>
      <c r="D19">
        <v>71</v>
      </c>
      <c r="E19">
        <v>69</v>
      </c>
      <c r="F19">
        <f t="shared" si="3"/>
        <v>31</v>
      </c>
      <c r="G19">
        <f t="shared" si="4"/>
        <v>28.679999999999996</v>
      </c>
      <c r="H19">
        <v>7.0000000000000007E-2</v>
      </c>
      <c r="I19">
        <v>0</v>
      </c>
      <c r="J19">
        <v>0.05</v>
      </c>
      <c r="K19">
        <v>0</v>
      </c>
      <c r="L19">
        <v>0</v>
      </c>
      <c r="M19">
        <v>0</v>
      </c>
      <c r="N19">
        <v>0.05</v>
      </c>
      <c r="O19">
        <v>0</v>
      </c>
      <c r="P19">
        <v>0.1</v>
      </c>
      <c r="Q19">
        <v>0</v>
      </c>
      <c r="R19">
        <v>0.05</v>
      </c>
      <c r="S19">
        <v>0</v>
      </c>
      <c r="T19" t="s">
        <v>45</v>
      </c>
      <c r="U19" t="s">
        <v>172</v>
      </c>
      <c r="V19" t="s">
        <v>153</v>
      </c>
      <c r="X19">
        <v>0</v>
      </c>
      <c r="Y19">
        <v>0</v>
      </c>
      <c r="AG19">
        <f>SUM(X19:Y19)</f>
        <v>0</v>
      </c>
    </row>
    <row r="20" spans="1:33" x14ac:dyDescent="0.55000000000000004">
      <c r="A20" t="s">
        <v>40</v>
      </c>
      <c r="B20" t="s">
        <v>385</v>
      </c>
      <c r="C20" t="s">
        <v>240</v>
      </c>
      <c r="D20">
        <v>71</v>
      </c>
      <c r="E20">
        <v>69</v>
      </c>
      <c r="F20">
        <f t="shared" si="3"/>
        <v>31</v>
      </c>
      <c r="G20">
        <f t="shared" si="4"/>
        <v>28.679999999999996</v>
      </c>
      <c r="H20">
        <v>7.0000000000000007E-2</v>
      </c>
      <c r="I20">
        <v>0</v>
      </c>
      <c r="J20">
        <v>0.05</v>
      </c>
      <c r="K20">
        <v>0</v>
      </c>
      <c r="L20">
        <v>0</v>
      </c>
      <c r="M20">
        <v>0</v>
      </c>
      <c r="N20">
        <v>0.05</v>
      </c>
      <c r="O20">
        <v>0</v>
      </c>
      <c r="P20">
        <v>0.1</v>
      </c>
      <c r="Q20">
        <v>0</v>
      </c>
      <c r="R20">
        <v>0.05</v>
      </c>
      <c r="S20">
        <v>0</v>
      </c>
      <c r="T20" t="s">
        <v>74</v>
      </c>
      <c r="U20" t="s">
        <v>180</v>
      </c>
      <c r="V20" t="s">
        <v>153</v>
      </c>
      <c r="AD20">
        <v>0</v>
      </c>
    </row>
    <row r="21" spans="1:33" x14ac:dyDescent="0.55000000000000004">
      <c r="A21" t="s">
        <v>40</v>
      </c>
      <c r="B21" t="s">
        <v>385</v>
      </c>
      <c r="C21" t="s">
        <v>258</v>
      </c>
      <c r="D21">
        <v>71</v>
      </c>
      <c r="E21">
        <v>69</v>
      </c>
      <c r="F21">
        <f t="shared" si="3"/>
        <v>31</v>
      </c>
      <c r="G21">
        <f t="shared" si="4"/>
        <v>28.679999999999996</v>
      </c>
      <c r="H21">
        <v>7.0000000000000007E-2</v>
      </c>
      <c r="I21">
        <v>0</v>
      </c>
      <c r="J21">
        <v>0.05</v>
      </c>
      <c r="K21">
        <v>0</v>
      </c>
      <c r="L21">
        <v>0</v>
      </c>
      <c r="M21">
        <v>0</v>
      </c>
      <c r="N21">
        <v>0.05</v>
      </c>
      <c r="O21">
        <v>0</v>
      </c>
      <c r="P21">
        <v>0.1</v>
      </c>
      <c r="Q21">
        <v>0</v>
      </c>
      <c r="R21">
        <v>0.05</v>
      </c>
      <c r="S21">
        <v>0</v>
      </c>
      <c r="T21" t="s">
        <v>74</v>
      </c>
      <c r="U21" t="s">
        <v>172</v>
      </c>
      <c r="V21" t="s">
        <v>153</v>
      </c>
      <c r="AE21">
        <v>0</v>
      </c>
    </row>
    <row r="22" spans="1:33" x14ac:dyDescent="0.55000000000000004">
      <c r="A22" t="s">
        <v>192</v>
      </c>
      <c r="B22" t="s">
        <v>185</v>
      </c>
      <c r="C22" t="s">
        <v>237</v>
      </c>
      <c r="D22">
        <v>68</v>
      </c>
      <c r="E22">
        <v>66</v>
      </c>
      <c r="F22">
        <f>100-E22-I22-K22-M22-O22-Q22-S22-0.2</f>
        <v>33.799999999999997</v>
      </c>
      <c r="G22">
        <f>100-D22-H22-J22-L22-N22-P22-R22-0.2</f>
        <v>31.8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234</v>
      </c>
      <c r="U22" t="s">
        <v>236</v>
      </c>
      <c r="Z22">
        <v>2</v>
      </c>
      <c r="AA22">
        <v>6</v>
      </c>
      <c r="AB22">
        <v>10</v>
      </c>
      <c r="AF22">
        <f>SUM(Z22:AB22)</f>
        <v>18</v>
      </c>
    </row>
    <row r="23" spans="1:33" x14ac:dyDescent="0.55000000000000004">
      <c r="A23" t="s">
        <v>192</v>
      </c>
      <c r="B23" t="s">
        <v>185</v>
      </c>
      <c r="C23" t="s">
        <v>235</v>
      </c>
      <c r="D23">
        <v>68</v>
      </c>
      <c r="E23">
        <v>66</v>
      </c>
      <c r="F23">
        <f>100-E23-I23-K23-M23-O23-Q23-S23-0.2</f>
        <v>33.799999999999997</v>
      </c>
      <c r="G23">
        <f>100-D23-H23-J23-L23-N23-P23-R23-0.2</f>
        <v>31.8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234</v>
      </c>
      <c r="U23" t="s">
        <v>236</v>
      </c>
      <c r="X23">
        <v>0</v>
      </c>
      <c r="Y23">
        <v>0</v>
      </c>
      <c r="AG23">
        <f>SUM(X23:Y23)</f>
        <v>0</v>
      </c>
    </row>
    <row r="24" spans="1:33" x14ac:dyDescent="0.55000000000000004">
      <c r="A24" t="s">
        <v>53</v>
      </c>
      <c r="B24" t="s">
        <v>186</v>
      </c>
      <c r="C24" t="s">
        <v>237</v>
      </c>
      <c r="D24">
        <v>65.5</v>
      </c>
      <c r="E24">
        <v>63.5</v>
      </c>
      <c r="F24">
        <f t="shared" ref="F24:F34" si="5">100-E24-I24-K24-M24-O24-Q24-S24</f>
        <v>36.5</v>
      </c>
      <c r="G24">
        <f t="shared" ref="G24:G34" si="6">100-D24-H24-J24-L24-N24-P24-R24</f>
        <v>33.980000000000004</v>
      </c>
      <c r="H24">
        <v>0.05</v>
      </c>
      <c r="I24">
        <v>0</v>
      </c>
      <c r="J24">
        <v>0.1</v>
      </c>
      <c r="K24">
        <v>0</v>
      </c>
      <c r="L24">
        <v>0.3</v>
      </c>
      <c r="M24">
        <v>0</v>
      </c>
      <c r="N24">
        <v>0.02</v>
      </c>
      <c r="O24">
        <v>0</v>
      </c>
      <c r="P24">
        <v>0</v>
      </c>
      <c r="Q24">
        <v>0</v>
      </c>
      <c r="R24">
        <v>0.05</v>
      </c>
      <c r="S24">
        <v>0</v>
      </c>
      <c r="T24" t="s">
        <v>65</v>
      </c>
      <c r="U24" t="s">
        <v>162</v>
      </c>
      <c r="V24" t="s">
        <v>153</v>
      </c>
      <c r="W24" t="s">
        <v>155</v>
      </c>
      <c r="Z24">
        <v>2</v>
      </c>
      <c r="AA24">
        <v>2</v>
      </c>
      <c r="AB24">
        <v>3</v>
      </c>
      <c r="AF24">
        <f>SUM(Z24:AB24)</f>
        <v>7</v>
      </c>
    </row>
    <row r="25" spans="1:33" x14ac:dyDescent="0.55000000000000004">
      <c r="A25" t="s">
        <v>53</v>
      </c>
      <c r="B25" t="s">
        <v>186</v>
      </c>
      <c r="C25" t="s">
        <v>235</v>
      </c>
      <c r="D25">
        <v>65.5</v>
      </c>
      <c r="E25">
        <v>63.5</v>
      </c>
      <c r="F25">
        <f t="shared" si="5"/>
        <v>36.5</v>
      </c>
      <c r="G25">
        <f t="shared" si="6"/>
        <v>33.980000000000004</v>
      </c>
      <c r="H25">
        <v>0.05</v>
      </c>
      <c r="I25">
        <v>0</v>
      </c>
      <c r="J25">
        <v>0.1</v>
      </c>
      <c r="K25">
        <v>0</v>
      </c>
      <c r="L25">
        <v>0.3</v>
      </c>
      <c r="M25">
        <v>0</v>
      </c>
      <c r="N25">
        <v>0.02</v>
      </c>
      <c r="O25">
        <v>0</v>
      </c>
      <c r="P25">
        <v>0</v>
      </c>
      <c r="Q25">
        <v>0</v>
      </c>
      <c r="R25">
        <v>0.05</v>
      </c>
      <c r="S25">
        <v>0</v>
      </c>
      <c r="T25" t="s">
        <v>55</v>
      </c>
      <c r="U25" t="s">
        <v>162</v>
      </c>
      <c r="V25" t="s">
        <v>153</v>
      </c>
      <c r="W25" t="s">
        <v>155</v>
      </c>
      <c r="X25">
        <v>2</v>
      </c>
      <c r="Y25">
        <v>1</v>
      </c>
      <c r="AG25">
        <f>SUM(X25:Y25)</f>
        <v>3</v>
      </c>
    </row>
    <row r="26" spans="1:33" x14ac:dyDescent="0.55000000000000004">
      <c r="A26" t="s">
        <v>53</v>
      </c>
      <c r="B26" t="s">
        <v>186</v>
      </c>
      <c r="C26" t="s">
        <v>258</v>
      </c>
      <c r="D26">
        <v>65.5</v>
      </c>
      <c r="E26">
        <v>63.5</v>
      </c>
      <c r="F26">
        <f t="shared" si="5"/>
        <v>36.5</v>
      </c>
      <c r="G26">
        <f t="shared" si="6"/>
        <v>33.980000000000004</v>
      </c>
      <c r="H26">
        <v>0.05</v>
      </c>
      <c r="I26">
        <v>0</v>
      </c>
      <c r="J26">
        <v>0.1</v>
      </c>
      <c r="K26">
        <v>0</v>
      </c>
      <c r="L26">
        <v>0.3</v>
      </c>
      <c r="M26">
        <v>0</v>
      </c>
      <c r="N26">
        <v>0.02</v>
      </c>
      <c r="O26">
        <v>0</v>
      </c>
      <c r="P26">
        <v>0</v>
      </c>
      <c r="Q26">
        <v>0</v>
      </c>
      <c r="R26">
        <v>0.05</v>
      </c>
      <c r="S26">
        <v>0</v>
      </c>
      <c r="T26" t="s">
        <v>65</v>
      </c>
      <c r="U26" t="s">
        <v>162</v>
      </c>
      <c r="V26" t="s">
        <v>153</v>
      </c>
      <c r="W26" t="s">
        <v>155</v>
      </c>
      <c r="AE26">
        <v>6</v>
      </c>
    </row>
    <row r="27" spans="1:33" x14ac:dyDescent="0.55000000000000004">
      <c r="A27" t="s">
        <v>66</v>
      </c>
      <c r="B27" t="s">
        <v>333</v>
      </c>
      <c r="C27" t="s">
        <v>237</v>
      </c>
      <c r="D27">
        <v>64</v>
      </c>
      <c r="E27">
        <v>62</v>
      </c>
      <c r="F27">
        <f t="shared" si="5"/>
        <v>38</v>
      </c>
      <c r="G27">
        <f t="shared" si="6"/>
        <v>35.35</v>
      </c>
      <c r="H27">
        <v>0.1</v>
      </c>
      <c r="I27">
        <v>0</v>
      </c>
      <c r="J27">
        <v>0.1</v>
      </c>
      <c r="K27">
        <v>0</v>
      </c>
      <c r="L27">
        <v>0.3</v>
      </c>
      <c r="M27">
        <v>0</v>
      </c>
      <c r="N27">
        <v>0.05</v>
      </c>
      <c r="O27">
        <v>0</v>
      </c>
      <c r="P27">
        <v>0</v>
      </c>
      <c r="Q27">
        <v>0</v>
      </c>
      <c r="R27">
        <v>0.1</v>
      </c>
      <c r="S27">
        <v>0</v>
      </c>
      <c r="T27" t="s">
        <v>67</v>
      </c>
      <c r="U27" t="s">
        <v>162</v>
      </c>
      <c r="V27" t="s">
        <v>153</v>
      </c>
      <c r="W27" t="s">
        <v>155</v>
      </c>
      <c r="Z27">
        <v>3</v>
      </c>
      <c r="AA27">
        <v>5</v>
      </c>
      <c r="AB27">
        <v>5</v>
      </c>
      <c r="AF27">
        <f>SUM(Z27:AB27)</f>
        <v>13</v>
      </c>
    </row>
    <row r="28" spans="1:33" x14ac:dyDescent="0.55000000000000004">
      <c r="A28" t="s">
        <v>66</v>
      </c>
      <c r="B28" t="s">
        <v>333</v>
      </c>
      <c r="C28" t="s">
        <v>240</v>
      </c>
      <c r="D28">
        <v>64</v>
      </c>
      <c r="E28">
        <v>62</v>
      </c>
      <c r="F28">
        <f t="shared" si="5"/>
        <v>38</v>
      </c>
      <c r="G28">
        <f t="shared" si="6"/>
        <v>35.35</v>
      </c>
      <c r="H28">
        <v>0.1</v>
      </c>
      <c r="I28">
        <v>0</v>
      </c>
      <c r="J28">
        <v>0.1</v>
      </c>
      <c r="K28">
        <v>0</v>
      </c>
      <c r="L28">
        <v>0.3</v>
      </c>
      <c r="M28">
        <v>0</v>
      </c>
      <c r="N28">
        <v>0.05</v>
      </c>
      <c r="O28">
        <v>0</v>
      </c>
      <c r="P28">
        <v>0</v>
      </c>
      <c r="Q28">
        <v>0</v>
      </c>
      <c r="R28">
        <v>0.1</v>
      </c>
      <c r="S28">
        <v>0</v>
      </c>
      <c r="T28" t="s">
        <v>67</v>
      </c>
      <c r="U28" t="s">
        <v>162</v>
      </c>
      <c r="V28" t="s">
        <v>153</v>
      </c>
      <c r="W28" t="s">
        <v>155</v>
      </c>
      <c r="AD28">
        <v>24</v>
      </c>
    </row>
    <row r="29" spans="1:33" x14ac:dyDescent="0.55000000000000004">
      <c r="A29" t="s">
        <v>66</v>
      </c>
      <c r="B29" t="s">
        <v>333</v>
      </c>
      <c r="C29" t="s">
        <v>258</v>
      </c>
      <c r="D29">
        <v>64</v>
      </c>
      <c r="E29">
        <v>62</v>
      </c>
      <c r="F29">
        <f t="shared" si="5"/>
        <v>38</v>
      </c>
      <c r="G29">
        <f t="shared" si="6"/>
        <v>35.35</v>
      </c>
      <c r="H29">
        <v>0.1</v>
      </c>
      <c r="I29">
        <v>0</v>
      </c>
      <c r="J29">
        <v>0.1</v>
      </c>
      <c r="K29">
        <v>0</v>
      </c>
      <c r="L29">
        <v>0.3</v>
      </c>
      <c r="M29">
        <v>0</v>
      </c>
      <c r="N29">
        <v>0.05</v>
      </c>
      <c r="O29">
        <v>0</v>
      </c>
      <c r="P29">
        <v>0</v>
      </c>
      <c r="Q29">
        <v>0</v>
      </c>
      <c r="R29">
        <v>0.1</v>
      </c>
      <c r="S29">
        <v>0</v>
      </c>
      <c r="T29" t="s">
        <v>67</v>
      </c>
      <c r="U29" t="s">
        <v>162</v>
      </c>
      <c r="V29" t="s">
        <v>153</v>
      </c>
      <c r="W29" t="s">
        <v>155</v>
      </c>
      <c r="AE29">
        <v>5</v>
      </c>
    </row>
    <row r="30" spans="1:33" x14ac:dyDescent="0.55000000000000004">
      <c r="A30" t="s">
        <v>50</v>
      </c>
      <c r="B30" t="s">
        <v>334</v>
      </c>
      <c r="C30" t="s">
        <v>237</v>
      </c>
      <c r="D30">
        <v>61.5</v>
      </c>
      <c r="E30">
        <v>59.5</v>
      </c>
      <c r="F30">
        <f t="shared" si="5"/>
        <v>40.5</v>
      </c>
      <c r="G30">
        <f t="shared" si="6"/>
        <v>37.549999999999997</v>
      </c>
      <c r="H30">
        <v>0.2</v>
      </c>
      <c r="I30">
        <v>0</v>
      </c>
      <c r="J30">
        <v>0.2</v>
      </c>
      <c r="K30">
        <v>0</v>
      </c>
      <c r="L30">
        <v>0.3</v>
      </c>
      <c r="M30">
        <v>0</v>
      </c>
      <c r="N30">
        <v>0.05</v>
      </c>
      <c r="O30">
        <v>0</v>
      </c>
      <c r="P30">
        <v>0</v>
      </c>
      <c r="Q30">
        <v>0</v>
      </c>
      <c r="R30">
        <v>0.2</v>
      </c>
      <c r="S30">
        <v>0</v>
      </c>
      <c r="T30" t="s">
        <v>69</v>
      </c>
      <c r="U30" t="s">
        <v>163</v>
      </c>
      <c r="V30" t="s">
        <v>151</v>
      </c>
      <c r="W30" t="s">
        <v>153</v>
      </c>
      <c r="Z30">
        <v>7</v>
      </c>
      <c r="AA30">
        <v>16</v>
      </c>
      <c r="AB30">
        <v>5</v>
      </c>
      <c r="AF30">
        <f>SUM(Z30:AB30)</f>
        <v>28</v>
      </c>
    </row>
    <row r="31" spans="1:33" x14ac:dyDescent="0.55000000000000004">
      <c r="A31" t="s">
        <v>50</v>
      </c>
      <c r="B31" t="s">
        <v>334</v>
      </c>
      <c r="C31" t="s">
        <v>235</v>
      </c>
      <c r="D31">
        <v>61.5</v>
      </c>
      <c r="E31">
        <v>59.5</v>
      </c>
      <c r="F31">
        <f t="shared" si="5"/>
        <v>40.5</v>
      </c>
      <c r="G31">
        <f t="shared" si="6"/>
        <v>37.549999999999997</v>
      </c>
      <c r="H31">
        <v>0.2</v>
      </c>
      <c r="I31">
        <v>0</v>
      </c>
      <c r="J31">
        <v>0.2</v>
      </c>
      <c r="K31">
        <v>0</v>
      </c>
      <c r="L31">
        <v>0.3</v>
      </c>
      <c r="M31">
        <v>0</v>
      </c>
      <c r="N31">
        <v>0.05</v>
      </c>
      <c r="O31">
        <v>0</v>
      </c>
      <c r="P31">
        <v>0</v>
      </c>
      <c r="Q31">
        <v>0</v>
      </c>
      <c r="R31">
        <v>0.2</v>
      </c>
      <c r="S31">
        <v>0</v>
      </c>
      <c r="T31" t="s">
        <v>51</v>
      </c>
      <c r="U31" t="s">
        <v>163</v>
      </c>
      <c r="V31" t="s">
        <v>151</v>
      </c>
      <c r="W31" t="s">
        <v>153</v>
      </c>
      <c r="X31">
        <v>1</v>
      </c>
      <c r="Y31">
        <v>1</v>
      </c>
      <c r="AG31">
        <f>SUM(X31:Y31)</f>
        <v>2</v>
      </c>
    </row>
    <row r="32" spans="1:33" x14ac:dyDescent="0.55000000000000004">
      <c r="A32" t="s">
        <v>50</v>
      </c>
      <c r="B32" t="s">
        <v>334</v>
      </c>
      <c r="C32" t="s">
        <v>240</v>
      </c>
      <c r="D32">
        <v>61.5</v>
      </c>
      <c r="E32">
        <v>59.5</v>
      </c>
      <c r="F32">
        <f t="shared" si="5"/>
        <v>40.5</v>
      </c>
      <c r="G32">
        <f t="shared" si="6"/>
        <v>37.549999999999997</v>
      </c>
      <c r="H32">
        <v>0.2</v>
      </c>
      <c r="I32">
        <v>0</v>
      </c>
      <c r="J32">
        <v>0.2</v>
      </c>
      <c r="K32">
        <v>0</v>
      </c>
      <c r="L32">
        <v>0.3</v>
      </c>
      <c r="M32">
        <v>0</v>
      </c>
      <c r="N32">
        <v>0.05</v>
      </c>
      <c r="O32">
        <v>0</v>
      </c>
      <c r="P32">
        <v>0</v>
      </c>
      <c r="Q32">
        <v>0</v>
      </c>
      <c r="R32">
        <v>0.2</v>
      </c>
      <c r="S32">
        <v>0</v>
      </c>
      <c r="T32" t="s">
        <v>68</v>
      </c>
      <c r="U32" t="s">
        <v>163</v>
      </c>
      <c r="V32" t="s">
        <v>151</v>
      </c>
      <c r="W32" t="s">
        <v>153</v>
      </c>
      <c r="AD32">
        <v>1</v>
      </c>
    </row>
    <row r="33" spans="1:34" x14ac:dyDescent="0.55000000000000004">
      <c r="A33" t="s">
        <v>50</v>
      </c>
      <c r="B33" t="s">
        <v>334</v>
      </c>
      <c r="C33" t="s">
        <v>258</v>
      </c>
      <c r="D33">
        <v>61.5</v>
      </c>
      <c r="E33">
        <v>59.5</v>
      </c>
      <c r="F33">
        <f t="shared" si="5"/>
        <v>40.5</v>
      </c>
      <c r="G33">
        <f t="shared" si="6"/>
        <v>37.549999999999997</v>
      </c>
      <c r="H33">
        <v>0.2</v>
      </c>
      <c r="I33">
        <v>0</v>
      </c>
      <c r="J33">
        <v>0.2</v>
      </c>
      <c r="K33">
        <v>0</v>
      </c>
      <c r="L33">
        <v>0.3</v>
      </c>
      <c r="M33">
        <v>0</v>
      </c>
      <c r="N33">
        <v>0.05</v>
      </c>
      <c r="O33">
        <v>0</v>
      </c>
      <c r="P33">
        <v>0</v>
      </c>
      <c r="Q33">
        <v>0</v>
      </c>
      <c r="R33">
        <v>0.2</v>
      </c>
      <c r="S33">
        <v>0</v>
      </c>
      <c r="T33" t="s">
        <v>68</v>
      </c>
      <c r="U33" t="s">
        <v>163</v>
      </c>
      <c r="V33" t="s">
        <v>151</v>
      </c>
      <c r="W33" t="s">
        <v>153</v>
      </c>
      <c r="AE33">
        <v>0</v>
      </c>
    </row>
    <row r="34" spans="1:34" x14ac:dyDescent="0.55000000000000004">
      <c r="A34" t="s">
        <v>34</v>
      </c>
      <c r="B34" t="s">
        <v>336</v>
      </c>
      <c r="C34" t="s">
        <v>235</v>
      </c>
      <c r="D34">
        <v>68</v>
      </c>
      <c r="E34">
        <v>65</v>
      </c>
      <c r="F34">
        <f t="shared" si="5"/>
        <v>29.799999999999997</v>
      </c>
      <c r="G34">
        <f t="shared" si="6"/>
        <v>19</v>
      </c>
      <c r="H34">
        <v>0.8</v>
      </c>
      <c r="I34">
        <v>0.2</v>
      </c>
      <c r="J34">
        <v>0.2</v>
      </c>
      <c r="K34">
        <v>0</v>
      </c>
      <c r="L34">
        <v>1</v>
      </c>
      <c r="M34">
        <v>0</v>
      </c>
      <c r="N34">
        <v>5</v>
      </c>
      <c r="O34">
        <v>4</v>
      </c>
      <c r="P34">
        <v>3</v>
      </c>
      <c r="Q34">
        <v>0.5</v>
      </c>
      <c r="R34">
        <v>3</v>
      </c>
      <c r="S34">
        <v>0.5</v>
      </c>
      <c r="T34" t="s">
        <v>38</v>
      </c>
      <c r="U34" t="s">
        <v>175</v>
      </c>
      <c r="V34" t="s">
        <v>153</v>
      </c>
      <c r="W34" t="s">
        <v>152</v>
      </c>
      <c r="X34">
        <v>0</v>
      </c>
      <c r="Y34">
        <v>0</v>
      </c>
      <c r="AG34">
        <f t="shared" ref="AG34:AG36" si="7">SUM(X34:Y34)</f>
        <v>0</v>
      </c>
    </row>
    <row r="35" spans="1:34" x14ac:dyDescent="0.55000000000000004">
      <c r="A35" t="s">
        <v>254</v>
      </c>
      <c r="B35" t="s">
        <v>338</v>
      </c>
      <c r="C35" t="s">
        <v>235</v>
      </c>
      <c r="D35">
        <v>59</v>
      </c>
      <c r="E35">
        <v>57</v>
      </c>
      <c r="F35">
        <f>100-E35-I35-K35-M35-O35-Q35-S35-0.2</f>
        <v>42.55</v>
      </c>
      <c r="G35">
        <f>100-D35-H35-J35-L35-N35-P35-R35-0.2</f>
        <v>39.5</v>
      </c>
      <c r="H35">
        <v>0.8</v>
      </c>
      <c r="I35">
        <v>0.2</v>
      </c>
      <c r="J35">
        <v>0</v>
      </c>
      <c r="K35">
        <v>0</v>
      </c>
      <c r="L35">
        <v>0</v>
      </c>
      <c r="M35">
        <v>0</v>
      </c>
      <c r="N35">
        <v>0.5</v>
      </c>
      <c r="O35">
        <v>0.05</v>
      </c>
      <c r="P35">
        <v>0</v>
      </c>
      <c r="Q35">
        <v>0</v>
      </c>
      <c r="R35">
        <v>0</v>
      </c>
      <c r="S35">
        <v>0</v>
      </c>
      <c r="T35" t="s">
        <v>239</v>
      </c>
      <c r="U35" t="s">
        <v>251</v>
      </c>
      <c r="X35">
        <v>4</v>
      </c>
      <c r="Y35">
        <v>4</v>
      </c>
      <c r="AG35">
        <f t="shared" si="7"/>
        <v>8</v>
      </c>
    </row>
    <row r="36" spans="1:34" x14ac:dyDescent="0.55000000000000004">
      <c r="A36" t="s">
        <v>36</v>
      </c>
      <c r="B36" t="s">
        <v>338</v>
      </c>
      <c r="C36" t="s">
        <v>235</v>
      </c>
      <c r="D36">
        <v>59</v>
      </c>
      <c r="E36">
        <v>57</v>
      </c>
      <c r="F36">
        <f>100-E36-I36-K36-M36-O36-Q36-S36-0.3</f>
        <v>39.700000000000003</v>
      </c>
      <c r="G36">
        <f>100-D36-H36-J36-L36-N36-P36-R36-1.3</f>
        <v>31.200000000000006</v>
      </c>
      <c r="H36">
        <v>0.8</v>
      </c>
      <c r="I36">
        <v>0.2</v>
      </c>
      <c r="J36">
        <v>0.4</v>
      </c>
      <c r="K36">
        <v>0</v>
      </c>
      <c r="L36">
        <v>1</v>
      </c>
      <c r="M36">
        <v>0</v>
      </c>
      <c r="N36">
        <v>2.2999999999999998</v>
      </c>
      <c r="O36">
        <v>1.3</v>
      </c>
      <c r="P36">
        <v>3</v>
      </c>
      <c r="Q36">
        <v>1.5</v>
      </c>
      <c r="R36">
        <v>1</v>
      </c>
      <c r="S36">
        <v>0</v>
      </c>
      <c r="T36" t="s">
        <v>39</v>
      </c>
      <c r="U36" t="s">
        <v>176</v>
      </c>
      <c r="V36" t="s">
        <v>153</v>
      </c>
      <c r="X36">
        <v>4</v>
      </c>
      <c r="Y36">
        <v>4</v>
      </c>
      <c r="AG36">
        <f t="shared" si="7"/>
        <v>8</v>
      </c>
    </row>
    <row r="37" spans="1:34" x14ac:dyDescent="0.55000000000000004">
      <c r="A37" t="s">
        <v>25</v>
      </c>
      <c r="B37" t="s">
        <v>335</v>
      </c>
      <c r="C37" t="s">
        <v>237</v>
      </c>
      <c r="D37">
        <v>63.5</v>
      </c>
      <c r="E37">
        <v>62</v>
      </c>
      <c r="F37">
        <f>100-E37-I37-K37-M37-O37-Q37-S37</f>
        <v>36.4</v>
      </c>
      <c r="G37">
        <f>100-D37-H37-J37-L37-N37-P37-R37</f>
        <v>33.450000000000003</v>
      </c>
      <c r="H37">
        <v>2.5</v>
      </c>
      <c r="I37">
        <v>1.6</v>
      </c>
      <c r="J37">
        <v>0.1</v>
      </c>
      <c r="K37">
        <v>0</v>
      </c>
      <c r="L37">
        <v>0.3</v>
      </c>
      <c r="M37">
        <v>0</v>
      </c>
      <c r="N37">
        <v>0.05</v>
      </c>
      <c r="O37">
        <v>0</v>
      </c>
      <c r="P37">
        <v>0</v>
      </c>
      <c r="Q37">
        <v>0</v>
      </c>
      <c r="R37">
        <v>0.1</v>
      </c>
      <c r="S37">
        <v>0</v>
      </c>
      <c r="T37" t="s">
        <v>73</v>
      </c>
      <c r="U37" t="s">
        <v>165</v>
      </c>
      <c r="V37" t="s">
        <v>153</v>
      </c>
      <c r="W37" t="s">
        <v>155</v>
      </c>
      <c r="Z37">
        <v>1</v>
      </c>
      <c r="AA37">
        <v>1</v>
      </c>
      <c r="AB37">
        <v>2</v>
      </c>
      <c r="AF37">
        <f>SUM(Z37:AB37)</f>
        <v>4</v>
      </c>
    </row>
    <row r="38" spans="1:34" x14ac:dyDescent="0.55000000000000004">
      <c r="A38" t="s">
        <v>25</v>
      </c>
      <c r="B38" t="s">
        <v>335</v>
      </c>
      <c r="C38" t="s">
        <v>235</v>
      </c>
      <c r="D38">
        <v>63.5</v>
      </c>
      <c r="E38">
        <v>62</v>
      </c>
      <c r="F38">
        <f>100-E38-I38-K38-M38-O38-Q38-S38</f>
        <v>36.4</v>
      </c>
      <c r="G38">
        <f>100-D38-H38-J38-L38-N38-P38-R38</f>
        <v>33.450000000000003</v>
      </c>
      <c r="H38">
        <v>2.5</v>
      </c>
      <c r="I38">
        <v>1.6</v>
      </c>
      <c r="J38">
        <v>0.1</v>
      </c>
      <c r="K38">
        <v>0</v>
      </c>
      <c r="L38">
        <v>0.3</v>
      </c>
      <c r="M38">
        <v>0</v>
      </c>
      <c r="N38">
        <v>0.05</v>
      </c>
      <c r="O38">
        <v>0</v>
      </c>
      <c r="P38">
        <v>0</v>
      </c>
      <c r="Q38">
        <v>0</v>
      </c>
      <c r="R38">
        <v>0.1</v>
      </c>
      <c r="S38">
        <v>0</v>
      </c>
      <c r="T38" t="s">
        <v>28</v>
      </c>
      <c r="U38" t="s">
        <v>165</v>
      </c>
      <c r="V38" t="s">
        <v>153</v>
      </c>
      <c r="W38" t="s">
        <v>155</v>
      </c>
      <c r="X38">
        <v>2</v>
      </c>
      <c r="Y38">
        <v>3</v>
      </c>
      <c r="AG38">
        <f>SUM(X38:Y38)</f>
        <v>5</v>
      </c>
    </row>
    <row r="39" spans="1:34" x14ac:dyDescent="0.55000000000000004">
      <c r="A39" t="s">
        <v>25</v>
      </c>
      <c r="B39" t="s">
        <v>335</v>
      </c>
      <c r="C39" t="s">
        <v>240</v>
      </c>
      <c r="D39">
        <v>63.5</v>
      </c>
      <c r="E39">
        <v>62</v>
      </c>
      <c r="F39">
        <f>100-E39-I39-K39-M39-O39-Q39-S39</f>
        <v>36.4</v>
      </c>
      <c r="G39">
        <f>100-D39-H39-J39-L39-N39-P39-R39</f>
        <v>33.450000000000003</v>
      </c>
      <c r="H39">
        <v>2.5</v>
      </c>
      <c r="I39">
        <v>1.6</v>
      </c>
      <c r="J39">
        <v>0.1</v>
      </c>
      <c r="K39">
        <v>0</v>
      </c>
      <c r="L39">
        <v>0.3</v>
      </c>
      <c r="M39">
        <v>0</v>
      </c>
      <c r="N39">
        <v>0.05</v>
      </c>
      <c r="O39">
        <v>0</v>
      </c>
      <c r="P39">
        <v>0</v>
      </c>
      <c r="Q39">
        <v>0</v>
      </c>
      <c r="R39">
        <v>0.1</v>
      </c>
      <c r="S39">
        <v>0</v>
      </c>
      <c r="T39" t="s">
        <v>81</v>
      </c>
      <c r="U39" t="s">
        <v>165</v>
      </c>
      <c r="V39" t="s">
        <v>153</v>
      </c>
      <c r="W39" t="s">
        <v>155</v>
      </c>
      <c r="AD39">
        <v>1</v>
      </c>
    </row>
    <row r="40" spans="1:34" x14ac:dyDescent="0.55000000000000004">
      <c r="A40" t="s">
        <v>25</v>
      </c>
      <c r="B40" t="s">
        <v>335</v>
      </c>
      <c r="C40" t="s">
        <v>258</v>
      </c>
      <c r="D40">
        <v>63.5</v>
      </c>
      <c r="E40">
        <v>62</v>
      </c>
      <c r="F40">
        <f>100-E40-I40-K40-M40-O40-Q40-S40</f>
        <v>36.4</v>
      </c>
      <c r="G40">
        <f>100-D40-H40-J40-L40-N40-P40-R40</f>
        <v>33.450000000000003</v>
      </c>
      <c r="H40">
        <v>2.5</v>
      </c>
      <c r="I40">
        <v>1.6</v>
      </c>
      <c r="J40">
        <v>0.1</v>
      </c>
      <c r="K40">
        <v>0</v>
      </c>
      <c r="L40">
        <v>0.3</v>
      </c>
      <c r="M40">
        <v>0</v>
      </c>
      <c r="N40">
        <v>0.05</v>
      </c>
      <c r="O40">
        <v>0</v>
      </c>
      <c r="P40">
        <v>0</v>
      </c>
      <c r="Q40">
        <v>0</v>
      </c>
      <c r="R40">
        <v>0.1</v>
      </c>
      <c r="S40">
        <v>0</v>
      </c>
      <c r="U40" t="s">
        <v>165</v>
      </c>
      <c r="V40" t="s">
        <v>153</v>
      </c>
      <c r="W40" t="s">
        <v>155</v>
      </c>
      <c r="AE40">
        <v>2</v>
      </c>
    </row>
    <row r="41" spans="1:34" x14ac:dyDescent="0.55000000000000004">
      <c r="A41" t="s">
        <v>265</v>
      </c>
      <c r="B41" t="s">
        <v>337</v>
      </c>
      <c r="C41" t="s">
        <v>235</v>
      </c>
      <c r="D41">
        <v>66.5</v>
      </c>
      <c r="E41">
        <v>64</v>
      </c>
      <c r="F41">
        <f>100-E41-I41-S41-0.03-0.45</f>
        <v>33.919999999999995</v>
      </c>
      <c r="G41">
        <f>100-D41-H41-R41-0.08-0.8</f>
        <v>30.220000000000002</v>
      </c>
      <c r="H41">
        <v>2.2000000000000002</v>
      </c>
      <c r="I41">
        <v>1.5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0.2</v>
      </c>
      <c r="S41">
        <v>0.1</v>
      </c>
      <c r="T41" t="s">
        <v>266</v>
      </c>
      <c r="U41" t="s">
        <v>267</v>
      </c>
      <c r="X41">
        <v>7</v>
      </c>
      <c r="Y41">
        <v>0</v>
      </c>
      <c r="AG41">
        <f>SUM(X41:Y41)</f>
        <v>7</v>
      </c>
    </row>
    <row r="42" spans="1:34" x14ac:dyDescent="0.55000000000000004">
      <c r="A42" t="s">
        <v>72</v>
      </c>
      <c r="B42" t="s">
        <v>378</v>
      </c>
      <c r="C42" t="s">
        <v>237</v>
      </c>
      <c r="D42">
        <v>64</v>
      </c>
      <c r="E42">
        <v>62.5</v>
      </c>
      <c r="F42">
        <f>100-E42-I42-K42-M42-O42-Q42-S42</f>
        <v>36.700000000000003</v>
      </c>
      <c r="G42">
        <f>100-D42-H42-J42-L42-N42-P42-R42</f>
        <v>33.85</v>
      </c>
      <c r="H42">
        <v>1.6</v>
      </c>
      <c r="I42">
        <v>0.8</v>
      </c>
      <c r="J42">
        <v>0.1</v>
      </c>
      <c r="K42">
        <v>0</v>
      </c>
      <c r="L42">
        <v>0.3</v>
      </c>
      <c r="M42">
        <v>0</v>
      </c>
      <c r="N42">
        <v>0.05</v>
      </c>
      <c r="O42">
        <v>0</v>
      </c>
      <c r="P42">
        <v>0</v>
      </c>
      <c r="Q42">
        <v>0</v>
      </c>
      <c r="R42">
        <v>0.1</v>
      </c>
      <c r="S42">
        <v>0</v>
      </c>
      <c r="T42" t="s">
        <v>73</v>
      </c>
      <c r="U42" t="s">
        <v>165</v>
      </c>
      <c r="V42" t="s">
        <v>153</v>
      </c>
      <c r="W42" t="s">
        <v>155</v>
      </c>
      <c r="Z42">
        <v>0</v>
      </c>
      <c r="AA42">
        <v>0</v>
      </c>
      <c r="AB42">
        <v>0</v>
      </c>
      <c r="AF42">
        <f t="shared" ref="AF42:AF43" si="8">SUM(Z42:AB42)</f>
        <v>0</v>
      </c>
      <c r="AH42" t="s">
        <v>166</v>
      </c>
    </row>
    <row r="43" spans="1:34" x14ac:dyDescent="0.55000000000000004">
      <c r="A43" t="s">
        <v>238</v>
      </c>
      <c r="B43" t="s">
        <v>378</v>
      </c>
      <c r="C43" t="s">
        <v>237</v>
      </c>
      <c r="D43">
        <v>64</v>
      </c>
      <c r="E43">
        <v>62</v>
      </c>
      <c r="F43">
        <f>100-E43-I43-K43-M43-O43-Q43-S43-0.2</f>
        <v>37.699999999999996</v>
      </c>
      <c r="G43">
        <f>100-D43-H43-J43-L43-N43-P43-R43-0.2</f>
        <v>35</v>
      </c>
      <c r="H43">
        <v>0.8</v>
      </c>
      <c r="I43">
        <v>0.1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239</v>
      </c>
      <c r="U43" t="s">
        <v>241</v>
      </c>
      <c r="Z43">
        <v>0</v>
      </c>
      <c r="AA43">
        <v>0</v>
      </c>
      <c r="AB43">
        <v>0</v>
      </c>
      <c r="AF43">
        <f t="shared" si="8"/>
        <v>0</v>
      </c>
    </row>
    <row r="44" spans="1:34" x14ac:dyDescent="0.55000000000000004">
      <c r="A44" t="s">
        <v>238</v>
      </c>
      <c r="B44" t="s">
        <v>378</v>
      </c>
      <c r="C44" t="s">
        <v>240</v>
      </c>
      <c r="D44">
        <v>64</v>
      </c>
      <c r="E44">
        <v>62</v>
      </c>
      <c r="F44">
        <f>100-E44-I44-K44-M44-O44-Q44-S44-0.2</f>
        <v>37.699999999999996</v>
      </c>
      <c r="G44">
        <f>100-D44-H44-J44-L44-N44-P44-R44-0.2</f>
        <v>35</v>
      </c>
      <c r="H44">
        <v>0.8</v>
      </c>
      <c r="I44">
        <v>0.1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239</v>
      </c>
      <c r="U44" t="s">
        <v>241</v>
      </c>
      <c r="AD44">
        <v>0</v>
      </c>
    </row>
    <row r="45" spans="1:34" x14ac:dyDescent="0.55000000000000004">
      <c r="A45" t="s">
        <v>242</v>
      </c>
      <c r="B45" t="s">
        <v>339</v>
      </c>
      <c r="C45" t="s">
        <v>235</v>
      </c>
      <c r="D45">
        <v>62</v>
      </c>
      <c r="E45">
        <v>61</v>
      </c>
      <c r="F45">
        <f>100-E45-I45-K45-M45-O45-Q45-S45-0.2</f>
        <v>38</v>
      </c>
      <c r="G45">
        <f>100-D45-H45-J45-L45-N45-P45-R45-0.2</f>
        <v>36.199999999999996</v>
      </c>
      <c r="H45">
        <v>1.6</v>
      </c>
      <c r="I45">
        <v>0.8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239</v>
      </c>
      <c r="U45" t="s">
        <v>243</v>
      </c>
      <c r="X45">
        <v>8</v>
      </c>
      <c r="Y45">
        <v>7</v>
      </c>
      <c r="AG45">
        <f>SUM(X45:Y45)</f>
        <v>15</v>
      </c>
    </row>
    <row r="46" spans="1:34" x14ac:dyDescent="0.55000000000000004">
      <c r="A46" t="s">
        <v>242</v>
      </c>
      <c r="B46" t="s">
        <v>339</v>
      </c>
      <c r="C46" t="s">
        <v>240</v>
      </c>
      <c r="D46">
        <v>62</v>
      </c>
      <c r="E46">
        <v>61</v>
      </c>
      <c r="F46">
        <f>100-E46-I46-K46-M46-O46-Q46-S46-0.2</f>
        <v>38</v>
      </c>
      <c r="G46">
        <f>100-D46-H46-J46-L46-N46-P46-R46-0.2</f>
        <v>36.199999999999996</v>
      </c>
      <c r="H46">
        <v>1.6</v>
      </c>
      <c r="I46">
        <v>0.8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239</v>
      </c>
      <c r="U46" t="s">
        <v>243</v>
      </c>
      <c r="AD46">
        <v>2</v>
      </c>
    </row>
    <row r="47" spans="1:34" x14ac:dyDescent="0.55000000000000004">
      <c r="A47" t="s">
        <v>37</v>
      </c>
      <c r="B47" t="s">
        <v>341</v>
      </c>
      <c r="C47" t="s">
        <v>235</v>
      </c>
      <c r="D47">
        <v>63</v>
      </c>
      <c r="E47">
        <v>61</v>
      </c>
      <c r="F47">
        <f t="shared" ref="F47:F54" si="9">100-E47-I47-K47-M47-O47-Q47-S47</f>
        <v>37.299999999999997</v>
      </c>
      <c r="G47">
        <f t="shared" ref="G47:G54" si="10">100-D47-H47-J47-L47-N47-P47-R47</f>
        <v>33.550000000000004</v>
      </c>
      <c r="H47">
        <v>2.8</v>
      </c>
      <c r="I47">
        <v>1.7</v>
      </c>
      <c r="J47">
        <v>0.1</v>
      </c>
      <c r="K47">
        <v>0</v>
      </c>
      <c r="L47">
        <v>0.3</v>
      </c>
      <c r="M47">
        <v>0</v>
      </c>
      <c r="N47">
        <v>0.05</v>
      </c>
      <c r="O47">
        <v>0</v>
      </c>
      <c r="P47">
        <v>0.1</v>
      </c>
      <c r="Q47">
        <v>0</v>
      </c>
      <c r="R47">
        <v>0.1</v>
      </c>
      <c r="S47">
        <v>0</v>
      </c>
      <c r="T47" t="s">
        <v>44</v>
      </c>
      <c r="U47" t="s">
        <v>169</v>
      </c>
      <c r="V47" t="s">
        <v>150</v>
      </c>
      <c r="X47">
        <v>14</v>
      </c>
      <c r="Y47">
        <v>13</v>
      </c>
      <c r="AG47">
        <f t="shared" ref="AG47:AG48" si="11">SUM(X47:Y47)</f>
        <v>27</v>
      </c>
    </row>
    <row r="48" spans="1:34" x14ac:dyDescent="0.55000000000000004">
      <c r="A48" t="s">
        <v>26</v>
      </c>
      <c r="B48" t="s">
        <v>341</v>
      </c>
      <c r="C48" t="s">
        <v>235</v>
      </c>
      <c r="D48">
        <v>62</v>
      </c>
      <c r="E48">
        <v>61</v>
      </c>
      <c r="F48">
        <f t="shared" si="9"/>
        <v>37.4</v>
      </c>
      <c r="G48">
        <f t="shared" si="10"/>
        <v>34.75</v>
      </c>
      <c r="H48">
        <v>2.5</v>
      </c>
      <c r="I48">
        <v>1.6</v>
      </c>
      <c r="J48">
        <v>0.2</v>
      </c>
      <c r="K48">
        <v>0</v>
      </c>
      <c r="L48">
        <v>0.3</v>
      </c>
      <c r="M48">
        <v>0</v>
      </c>
      <c r="N48">
        <v>0.05</v>
      </c>
      <c r="O48">
        <v>0</v>
      </c>
      <c r="P48">
        <v>0</v>
      </c>
      <c r="Q48">
        <v>0</v>
      </c>
      <c r="R48">
        <v>0.2</v>
      </c>
      <c r="S48">
        <v>0</v>
      </c>
      <c r="T48" t="s">
        <v>28</v>
      </c>
      <c r="U48" t="s">
        <v>167</v>
      </c>
      <c r="V48" t="s">
        <v>155</v>
      </c>
      <c r="W48" t="s">
        <v>151</v>
      </c>
      <c r="X48">
        <v>14</v>
      </c>
      <c r="Y48">
        <v>13</v>
      </c>
      <c r="AG48">
        <f t="shared" si="11"/>
        <v>27</v>
      </c>
    </row>
    <row r="49" spans="1:34" x14ac:dyDescent="0.55000000000000004">
      <c r="A49" t="s">
        <v>26</v>
      </c>
      <c r="B49" t="s">
        <v>341</v>
      </c>
      <c r="C49" t="s">
        <v>258</v>
      </c>
      <c r="D49">
        <v>62</v>
      </c>
      <c r="E49">
        <v>61</v>
      </c>
      <c r="F49">
        <f t="shared" si="9"/>
        <v>37.4</v>
      </c>
      <c r="G49">
        <f t="shared" si="10"/>
        <v>34.75</v>
      </c>
      <c r="H49">
        <v>2.5</v>
      </c>
      <c r="I49">
        <v>1.6</v>
      </c>
      <c r="J49">
        <v>0.2</v>
      </c>
      <c r="K49">
        <v>0</v>
      </c>
      <c r="L49">
        <v>0.3</v>
      </c>
      <c r="M49">
        <v>0</v>
      </c>
      <c r="N49">
        <v>0.05</v>
      </c>
      <c r="O49">
        <v>0</v>
      </c>
      <c r="P49">
        <v>0</v>
      </c>
      <c r="Q49">
        <v>0</v>
      </c>
      <c r="R49">
        <v>0.2</v>
      </c>
      <c r="S49">
        <v>0</v>
      </c>
      <c r="T49" t="s">
        <v>84</v>
      </c>
      <c r="U49" t="s">
        <v>167</v>
      </c>
      <c r="V49" t="s">
        <v>155</v>
      </c>
      <c r="W49" t="s">
        <v>151</v>
      </c>
      <c r="AE49">
        <v>13</v>
      </c>
    </row>
    <row r="50" spans="1:34" x14ac:dyDescent="0.55000000000000004">
      <c r="A50" t="s">
        <v>22</v>
      </c>
      <c r="B50" s="8" t="s">
        <v>393</v>
      </c>
      <c r="C50" t="s">
        <v>235</v>
      </c>
      <c r="D50">
        <v>62</v>
      </c>
      <c r="E50">
        <v>60</v>
      </c>
      <c r="F50">
        <f t="shared" si="9"/>
        <v>37.5</v>
      </c>
      <c r="G50">
        <f t="shared" si="10"/>
        <v>33.650000000000006</v>
      </c>
      <c r="H50">
        <v>3.5</v>
      </c>
      <c r="I50">
        <v>2.5</v>
      </c>
      <c r="J50">
        <v>0.2</v>
      </c>
      <c r="K50">
        <v>0</v>
      </c>
      <c r="L50">
        <v>0.3</v>
      </c>
      <c r="M50">
        <v>0</v>
      </c>
      <c r="N50">
        <v>0.05</v>
      </c>
      <c r="O50">
        <v>0</v>
      </c>
      <c r="P50">
        <v>0</v>
      </c>
      <c r="Q50">
        <v>0</v>
      </c>
      <c r="R50">
        <v>0.3</v>
      </c>
      <c r="S50">
        <v>0</v>
      </c>
      <c r="T50" t="s">
        <v>21</v>
      </c>
      <c r="U50" t="s">
        <v>168</v>
      </c>
      <c r="V50" t="s">
        <v>153</v>
      </c>
      <c r="X50">
        <v>32</v>
      </c>
      <c r="Y50">
        <v>35</v>
      </c>
      <c r="AG50">
        <f>SUM(X50:Y50)</f>
        <v>67</v>
      </c>
      <c r="AH50" t="s">
        <v>164</v>
      </c>
    </row>
    <row r="51" spans="1:34" x14ac:dyDescent="0.55000000000000004">
      <c r="A51" t="s">
        <v>22</v>
      </c>
      <c r="B51" s="8" t="s">
        <v>393</v>
      </c>
      <c r="C51" t="s">
        <v>258</v>
      </c>
      <c r="D51">
        <v>62</v>
      </c>
      <c r="E51">
        <v>60</v>
      </c>
      <c r="F51">
        <f t="shared" si="9"/>
        <v>37.5</v>
      </c>
      <c r="G51">
        <f t="shared" si="10"/>
        <v>33.650000000000006</v>
      </c>
      <c r="H51">
        <v>3.5</v>
      </c>
      <c r="I51">
        <v>2.5</v>
      </c>
      <c r="J51">
        <v>0.2</v>
      </c>
      <c r="K51">
        <v>0</v>
      </c>
      <c r="L51">
        <v>0.3</v>
      </c>
      <c r="M51">
        <v>0</v>
      </c>
      <c r="N51">
        <v>0.05</v>
      </c>
      <c r="O51">
        <v>0</v>
      </c>
      <c r="P51">
        <v>0</v>
      </c>
      <c r="Q51">
        <v>0</v>
      </c>
      <c r="R51">
        <v>0.3</v>
      </c>
      <c r="S51">
        <v>0</v>
      </c>
      <c r="U51" t="s">
        <v>168</v>
      </c>
      <c r="V51" t="s">
        <v>153</v>
      </c>
      <c r="AE51">
        <v>9</v>
      </c>
    </row>
    <row r="52" spans="1:34" x14ac:dyDescent="0.55000000000000004">
      <c r="A52" t="s">
        <v>49</v>
      </c>
      <c r="B52" t="s">
        <v>343</v>
      </c>
      <c r="C52" t="s">
        <v>237</v>
      </c>
      <c r="D52">
        <v>60.5</v>
      </c>
      <c r="E52">
        <v>59</v>
      </c>
      <c r="F52">
        <f t="shared" si="9"/>
        <v>40.799999999999997</v>
      </c>
      <c r="G52">
        <f t="shared" si="10"/>
        <v>37.950000000000003</v>
      </c>
      <c r="H52">
        <v>0.8</v>
      </c>
      <c r="I52">
        <v>0.2</v>
      </c>
      <c r="J52">
        <v>0.2</v>
      </c>
      <c r="K52">
        <v>0</v>
      </c>
      <c r="L52">
        <v>0.3</v>
      </c>
      <c r="M52">
        <v>0</v>
      </c>
      <c r="N52">
        <v>0.05</v>
      </c>
      <c r="O52">
        <v>0</v>
      </c>
      <c r="P52">
        <v>0</v>
      </c>
      <c r="Q52">
        <v>0</v>
      </c>
      <c r="R52">
        <v>0.2</v>
      </c>
      <c r="S52">
        <v>0</v>
      </c>
      <c r="T52" t="s">
        <v>68</v>
      </c>
      <c r="U52" t="s">
        <v>165</v>
      </c>
      <c r="V52" t="s">
        <v>153</v>
      </c>
      <c r="W52" t="s">
        <v>155</v>
      </c>
      <c r="Z52">
        <v>6</v>
      </c>
      <c r="AA52">
        <v>1</v>
      </c>
      <c r="AB52">
        <v>0</v>
      </c>
      <c r="AF52">
        <f t="shared" ref="AF52" si="12">SUM(Z52:AB52)</f>
        <v>7</v>
      </c>
    </row>
    <row r="53" spans="1:34" x14ac:dyDescent="0.55000000000000004">
      <c r="A53" t="s">
        <v>49</v>
      </c>
      <c r="B53" t="s">
        <v>343</v>
      </c>
      <c r="C53" t="s">
        <v>235</v>
      </c>
      <c r="D53">
        <v>60.5</v>
      </c>
      <c r="E53">
        <v>59</v>
      </c>
      <c r="F53">
        <f t="shared" si="9"/>
        <v>40.799999999999997</v>
      </c>
      <c r="G53">
        <f t="shared" si="10"/>
        <v>37.950000000000003</v>
      </c>
      <c r="H53">
        <v>0.8</v>
      </c>
      <c r="I53">
        <v>0.2</v>
      </c>
      <c r="J53">
        <v>0.2</v>
      </c>
      <c r="K53">
        <v>0</v>
      </c>
      <c r="L53">
        <v>0.3</v>
      </c>
      <c r="M53">
        <v>0</v>
      </c>
      <c r="N53">
        <v>0.05</v>
      </c>
      <c r="O53">
        <v>0</v>
      </c>
      <c r="P53">
        <v>0</v>
      </c>
      <c r="Q53">
        <v>0</v>
      </c>
      <c r="R53">
        <v>0.2</v>
      </c>
      <c r="S53">
        <v>0</v>
      </c>
      <c r="T53" t="s">
        <v>51</v>
      </c>
      <c r="U53" t="s">
        <v>165</v>
      </c>
      <c r="V53" t="s">
        <v>153</v>
      </c>
      <c r="W53" t="s">
        <v>155</v>
      </c>
      <c r="X53">
        <v>5</v>
      </c>
      <c r="Y53">
        <v>5</v>
      </c>
      <c r="AG53">
        <f>SUM(X53:Y53)</f>
        <v>10</v>
      </c>
    </row>
    <row r="54" spans="1:34" x14ac:dyDescent="0.55000000000000004">
      <c r="A54" t="s">
        <v>49</v>
      </c>
      <c r="B54" t="s">
        <v>343</v>
      </c>
      <c r="C54" t="s">
        <v>258</v>
      </c>
      <c r="D54">
        <v>60.5</v>
      </c>
      <c r="E54">
        <v>59</v>
      </c>
      <c r="F54">
        <f t="shared" si="9"/>
        <v>40.799999999999997</v>
      </c>
      <c r="G54">
        <f t="shared" si="10"/>
        <v>37.950000000000003</v>
      </c>
      <c r="H54">
        <v>0.8</v>
      </c>
      <c r="I54">
        <v>0.2</v>
      </c>
      <c r="J54">
        <v>0.2</v>
      </c>
      <c r="K54">
        <v>0</v>
      </c>
      <c r="L54">
        <v>0.3</v>
      </c>
      <c r="M54">
        <v>0</v>
      </c>
      <c r="N54">
        <v>0.05</v>
      </c>
      <c r="O54">
        <v>0</v>
      </c>
      <c r="P54">
        <v>0</v>
      </c>
      <c r="Q54">
        <v>0</v>
      </c>
      <c r="R54">
        <v>0.2</v>
      </c>
      <c r="S54">
        <v>0</v>
      </c>
      <c r="U54" t="s">
        <v>165</v>
      </c>
      <c r="V54" t="s">
        <v>153</v>
      </c>
      <c r="W54" t="s">
        <v>155</v>
      </c>
      <c r="AE54">
        <v>1</v>
      </c>
    </row>
    <row r="55" spans="1:34" x14ac:dyDescent="0.55000000000000004">
      <c r="A55" t="s">
        <v>244</v>
      </c>
      <c r="B55" t="s">
        <v>340</v>
      </c>
      <c r="C55" t="s">
        <v>235</v>
      </c>
      <c r="D55">
        <v>61</v>
      </c>
      <c r="E55">
        <v>60</v>
      </c>
      <c r="F55">
        <f>100-E55-I55-K55-M55-O55-Q55-S55-0.2</f>
        <v>39</v>
      </c>
      <c r="G55">
        <f>100-D55-H55-J55-L55-N55-P55-R55-0.2</f>
        <v>37.199999999999996</v>
      </c>
      <c r="H55">
        <v>1.6</v>
      </c>
      <c r="I55">
        <v>0.8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239</v>
      </c>
      <c r="U55" t="s">
        <v>165</v>
      </c>
      <c r="X55">
        <v>4</v>
      </c>
      <c r="Y55">
        <v>4</v>
      </c>
      <c r="AG55">
        <f>SUM(X55:Y55)</f>
        <v>8</v>
      </c>
    </row>
    <row r="56" spans="1:34" x14ac:dyDescent="0.55000000000000004">
      <c r="A56" t="s">
        <v>244</v>
      </c>
      <c r="B56" t="s">
        <v>340</v>
      </c>
      <c r="C56" t="s">
        <v>240</v>
      </c>
      <c r="D56">
        <v>61</v>
      </c>
      <c r="E56">
        <v>60</v>
      </c>
      <c r="F56">
        <f>100-E56-I56-K56-M56-O56-Q56-S56-0.2</f>
        <v>39</v>
      </c>
      <c r="G56">
        <f>100-D56-H56-J56-L56-N56-P56-R56-0.2</f>
        <v>37.199999999999996</v>
      </c>
      <c r="H56">
        <v>1.6</v>
      </c>
      <c r="I56">
        <v>0.8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239</v>
      </c>
      <c r="U56" t="s">
        <v>165</v>
      </c>
      <c r="Y56">
        <v>4</v>
      </c>
      <c r="AD56">
        <v>0</v>
      </c>
    </row>
    <row r="57" spans="1:34" x14ac:dyDescent="0.55000000000000004">
      <c r="A57" t="s">
        <v>27</v>
      </c>
      <c r="B57" t="s">
        <v>340</v>
      </c>
      <c r="C57" t="s">
        <v>235</v>
      </c>
      <c r="D57">
        <v>60</v>
      </c>
      <c r="E57">
        <v>59</v>
      </c>
      <c r="F57">
        <f>100-E57-I57-K57-M57-O57-Q57-S57</f>
        <v>40.200000000000003</v>
      </c>
      <c r="G57">
        <f>100-D57-H57-J57-L57-N57-P57-R57</f>
        <v>37.65</v>
      </c>
      <c r="H57">
        <v>1.6</v>
      </c>
      <c r="I57">
        <v>0.8</v>
      </c>
      <c r="J57">
        <v>0.2</v>
      </c>
      <c r="K57">
        <v>0</v>
      </c>
      <c r="L57">
        <v>0.3</v>
      </c>
      <c r="M57">
        <v>0</v>
      </c>
      <c r="N57">
        <v>0.05</v>
      </c>
      <c r="O57">
        <v>0</v>
      </c>
      <c r="P57">
        <v>0</v>
      </c>
      <c r="Q57">
        <v>0</v>
      </c>
      <c r="R57">
        <v>0.2</v>
      </c>
      <c r="S57">
        <v>0</v>
      </c>
      <c r="T57" t="s">
        <v>28</v>
      </c>
      <c r="U57" t="s">
        <v>165</v>
      </c>
      <c r="V57" t="s">
        <v>153</v>
      </c>
      <c r="W57" t="s">
        <v>155</v>
      </c>
      <c r="X57">
        <v>4</v>
      </c>
      <c r="AD57">
        <v>0</v>
      </c>
      <c r="AG57">
        <f>SUM(X57:Y57)</f>
        <v>4</v>
      </c>
    </row>
    <row r="58" spans="1:34" x14ac:dyDescent="0.55000000000000004">
      <c r="A58" t="s">
        <v>23</v>
      </c>
      <c r="B58" t="s">
        <v>342</v>
      </c>
      <c r="C58" t="s">
        <v>237</v>
      </c>
      <c r="D58">
        <v>61</v>
      </c>
      <c r="E58">
        <v>60</v>
      </c>
      <c r="F58">
        <f>100-E58-I58-K58-M58-O58-Q58-S58</f>
        <v>38.4</v>
      </c>
      <c r="G58">
        <f>100-D58-H58-J58-L58-N58-P58-R58</f>
        <v>35.75</v>
      </c>
      <c r="H58">
        <v>2.5</v>
      </c>
      <c r="I58">
        <v>1.6</v>
      </c>
      <c r="J58">
        <v>0.2</v>
      </c>
      <c r="K58">
        <v>0</v>
      </c>
      <c r="L58">
        <v>0.3</v>
      </c>
      <c r="M58">
        <v>0</v>
      </c>
      <c r="N58">
        <v>0.05</v>
      </c>
      <c r="O58">
        <v>0</v>
      </c>
      <c r="P58">
        <v>0</v>
      </c>
      <c r="Q58">
        <v>0</v>
      </c>
      <c r="R58">
        <v>0.2</v>
      </c>
      <c r="S58">
        <v>0</v>
      </c>
      <c r="T58" t="s">
        <v>73</v>
      </c>
      <c r="U58" t="s">
        <v>170</v>
      </c>
      <c r="V58" t="s">
        <v>153</v>
      </c>
      <c r="Z58">
        <v>2</v>
      </c>
      <c r="AA58">
        <v>1</v>
      </c>
      <c r="AB58">
        <v>1</v>
      </c>
      <c r="AF58">
        <f t="shared" ref="AF58" si="13">SUM(Z58:AB58)</f>
        <v>4</v>
      </c>
    </row>
    <row r="59" spans="1:34" x14ac:dyDescent="0.55000000000000004">
      <c r="A59" t="s">
        <v>23</v>
      </c>
      <c r="B59" t="s">
        <v>342</v>
      </c>
      <c r="C59" t="s">
        <v>235</v>
      </c>
      <c r="D59">
        <v>61</v>
      </c>
      <c r="E59">
        <v>60</v>
      </c>
      <c r="F59">
        <f>100-E59-I59-K59-M59-O59-Q59-S59</f>
        <v>38.4</v>
      </c>
      <c r="G59">
        <f>100-D59-H59-J59-L59-N59-P59-R59</f>
        <v>35.75</v>
      </c>
      <c r="H59">
        <v>2.5</v>
      </c>
      <c r="I59">
        <v>1.6</v>
      </c>
      <c r="J59">
        <v>0.2</v>
      </c>
      <c r="K59">
        <v>0</v>
      </c>
      <c r="L59">
        <v>0.3</v>
      </c>
      <c r="M59">
        <v>0</v>
      </c>
      <c r="N59">
        <v>0.05</v>
      </c>
      <c r="O59">
        <v>0</v>
      </c>
      <c r="P59">
        <v>0</v>
      </c>
      <c r="Q59">
        <v>0</v>
      </c>
      <c r="R59">
        <v>0.2</v>
      </c>
      <c r="S59">
        <v>0</v>
      </c>
      <c r="T59" t="s">
        <v>28</v>
      </c>
      <c r="U59" t="s">
        <v>167</v>
      </c>
      <c r="V59" t="s">
        <v>155</v>
      </c>
      <c r="W59" t="s">
        <v>151</v>
      </c>
      <c r="X59">
        <v>10</v>
      </c>
      <c r="Y59">
        <v>10</v>
      </c>
      <c r="AG59">
        <f>SUM(X59:Y59)</f>
        <v>20</v>
      </c>
    </row>
    <row r="60" spans="1:34" x14ac:dyDescent="0.55000000000000004">
      <c r="A60" t="s">
        <v>249</v>
      </c>
      <c r="B60" t="s">
        <v>350</v>
      </c>
      <c r="C60" t="s">
        <v>237</v>
      </c>
      <c r="D60">
        <v>59</v>
      </c>
      <c r="E60">
        <v>57</v>
      </c>
      <c r="F60">
        <f>100-E60-I60-K60-M60-O60-Q60-S60-0.2</f>
        <v>41.75</v>
      </c>
      <c r="G60">
        <f>100-D60-H60-J60-L60-N60-P60-R60-0.2</f>
        <v>38.5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0.3</v>
      </c>
      <c r="O60">
        <v>0.05</v>
      </c>
      <c r="P60">
        <v>0</v>
      </c>
      <c r="Q60">
        <v>0</v>
      </c>
      <c r="R60">
        <v>0</v>
      </c>
      <c r="S60">
        <v>0</v>
      </c>
      <c r="T60" t="s">
        <v>239</v>
      </c>
      <c r="U60" t="s">
        <v>248</v>
      </c>
      <c r="Z60">
        <v>1</v>
      </c>
      <c r="AA60">
        <v>1</v>
      </c>
      <c r="AB60">
        <v>1</v>
      </c>
      <c r="AF60">
        <f t="shared" ref="AF60" si="14">SUM(Z60:AB60)</f>
        <v>3</v>
      </c>
    </row>
    <row r="61" spans="1:34" x14ac:dyDescent="0.55000000000000004">
      <c r="A61" t="s">
        <v>253</v>
      </c>
      <c r="B61" t="s">
        <v>350</v>
      </c>
      <c r="C61" t="s">
        <v>235</v>
      </c>
      <c r="D61">
        <v>59</v>
      </c>
      <c r="E61">
        <v>57</v>
      </c>
      <c r="F61">
        <f>100-E61-I61-K61-M61-O61-Q61-S61-0.2</f>
        <v>41.95</v>
      </c>
      <c r="G61">
        <f>100-D61-H61-J61-L61-N61-P61-R61-0.2</f>
        <v>38.699999999999996</v>
      </c>
      <c r="H61">
        <v>1.6</v>
      </c>
      <c r="I61">
        <v>0.8</v>
      </c>
      <c r="J61">
        <v>0</v>
      </c>
      <c r="K61">
        <v>0</v>
      </c>
      <c r="L61">
        <v>0</v>
      </c>
      <c r="M61">
        <v>0</v>
      </c>
      <c r="N61">
        <v>0.5</v>
      </c>
      <c r="O61">
        <v>0.05</v>
      </c>
      <c r="P61">
        <v>0</v>
      </c>
      <c r="Q61">
        <v>0</v>
      </c>
      <c r="R61">
        <v>0</v>
      </c>
      <c r="S61">
        <v>0</v>
      </c>
      <c r="T61" t="s">
        <v>239</v>
      </c>
      <c r="U61" t="s">
        <v>251</v>
      </c>
      <c r="X61">
        <v>1</v>
      </c>
      <c r="Y61">
        <v>1</v>
      </c>
      <c r="AG61">
        <f t="shared" ref="AG61:AG65" si="15">SUM(X61:Y61)</f>
        <v>2</v>
      </c>
    </row>
    <row r="62" spans="1:34" x14ac:dyDescent="0.55000000000000004">
      <c r="A62" t="s">
        <v>31</v>
      </c>
      <c r="B62" t="s">
        <v>350</v>
      </c>
      <c r="C62" t="s">
        <v>235</v>
      </c>
      <c r="D62">
        <v>59</v>
      </c>
      <c r="E62">
        <v>57</v>
      </c>
      <c r="F62">
        <f t="shared" ref="F62:F69" si="16">100-E62-I62-K62-M62-O62-Q62-S62</f>
        <v>41.5</v>
      </c>
      <c r="G62">
        <f t="shared" ref="G62:G69" si="17">100-D62-H62-J62-L62-N62-P62-R62</f>
        <v>36.1</v>
      </c>
      <c r="H62">
        <v>2</v>
      </c>
      <c r="I62">
        <v>1</v>
      </c>
      <c r="J62">
        <v>0.3</v>
      </c>
      <c r="K62">
        <v>0</v>
      </c>
      <c r="L62">
        <v>0.6</v>
      </c>
      <c r="M62">
        <v>0</v>
      </c>
      <c r="N62">
        <v>0.2</v>
      </c>
      <c r="O62">
        <v>0</v>
      </c>
      <c r="P62">
        <v>1.5</v>
      </c>
      <c r="Q62">
        <v>0.5</v>
      </c>
      <c r="R62">
        <v>0.3</v>
      </c>
      <c r="S62">
        <v>0</v>
      </c>
      <c r="T62" t="s">
        <v>32</v>
      </c>
      <c r="U62" t="s">
        <v>178</v>
      </c>
      <c r="V62" t="s">
        <v>151</v>
      </c>
      <c r="X62">
        <v>1</v>
      </c>
      <c r="Y62">
        <v>1</v>
      </c>
      <c r="AG62">
        <f t="shared" si="15"/>
        <v>2</v>
      </c>
    </row>
    <row r="63" spans="1:34" x14ac:dyDescent="0.55000000000000004">
      <c r="A63" t="s">
        <v>33</v>
      </c>
      <c r="B63" t="s">
        <v>350</v>
      </c>
      <c r="C63" t="s">
        <v>235</v>
      </c>
      <c r="D63">
        <v>59</v>
      </c>
      <c r="E63">
        <v>57</v>
      </c>
      <c r="F63">
        <f t="shared" si="16"/>
        <v>40.700000000000003</v>
      </c>
      <c r="G63">
        <f t="shared" si="17"/>
        <v>33.800000000000004</v>
      </c>
      <c r="H63">
        <v>1.6</v>
      </c>
      <c r="I63">
        <v>0.8</v>
      </c>
      <c r="J63">
        <v>1</v>
      </c>
      <c r="K63">
        <v>0.2</v>
      </c>
      <c r="L63">
        <v>0.3</v>
      </c>
      <c r="M63">
        <v>0</v>
      </c>
      <c r="N63">
        <v>1.3</v>
      </c>
      <c r="O63">
        <v>0.3</v>
      </c>
      <c r="P63">
        <v>1.8</v>
      </c>
      <c r="Q63">
        <v>0.8</v>
      </c>
      <c r="R63">
        <v>1.2</v>
      </c>
      <c r="S63">
        <v>0.2</v>
      </c>
      <c r="T63" t="s">
        <v>38</v>
      </c>
      <c r="U63" t="s">
        <v>175</v>
      </c>
      <c r="V63" t="s">
        <v>153</v>
      </c>
      <c r="W63" t="s">
        <v>152</v>
      </c>
      <c r="X63">
        <v>1</v>
      </c>
      <c r="Y63">
        <v>1</v>
      </c>
      <c r="AG63">
        <f t="shared" si="15"/>
        <v>2</v>
      </c>
    </row>
    <row r="64" spans="1:34" x14ac:dyDescent="0.55000000000000004">
      <c r="A64" t="s">
        <v>35</v>
      </c>
      <c r="B64" t="s">
        <v>350</v>
      </c>
      <c r="C64" t="s">
        <v>235</v>
      </c>
      <c r="D64">
        <v>58.5</v>
      </c>
      <c r="E64">
        <v>56.5</v>
      </c>
      <c r="F64">
        <f t="shared" si="16"/>
        <v>41.5</v>
      </c>
      <c r="G64">
        <f t="shared" si="17"/>
        <v>35.6</v>
      </c>
      <c r="H64">
        <v>1.6</v>
      </c>
      <c r="I64">
        <v>0.8</v>
      </c>
      <c r="J64">
        <v>1</v>
      </c>
      <c r="K64">
        <v>0.2</v>
      </c>
      <c r="L64">
        <v>0.3</v>
      </c>
      <c r="M64">
        <v>0</v>
      </c>
      <c r="N64">
        <v>0</v>
      </c>
      <c r="O64">
        <v>0</v>
      </c>
      <c r="P64">
        <v>1.8</v>
      </c>
      <c r="Q64">
        <v>0.8</v>
      </c>
      <c r="R64">
        <v>1.2</v>
      </c>
      <c r="S64">
        <v>0.2</v>
      </c>
      <c r="T64" t="s">
        <v>38</v>
      </c>
      <c r="U64" t="s">
        <v>175</v>
      </c>
      <c r="V64" t="s">
        <v>153</v>
      </c>
      <c r="W64" t="s">
        <v>152</v>
      </c>
      <c r="X64">
        <v>1</v>
      </c>
      <c r="Y64">
        <v>1</v>
      </c>
      <c r="AG64">
        <f t="shared" si="15"/>
        <v>2</v>
      </c>
    </row>
    <row r="65" spans="1:33" x14ac:dyDescent="0.55000000000000004">
      <c r="A65" t="s">
        <v>20</v>
      </c>
      <c r="B65" t="s">
        <v>379</v>
      </c>
      <c r="C65" t="s">
        <v>235</v>
      </c>
      <c r="D65">
        <v>59</v>
      </c>
      <c r="E65">
        <v>57</v>
      </c>
      <c r="F65">
        <f t="shared" si="16"/>
        <v>41.4</v>
      </c>
      <c r="G65">
        <f t="shared" si="17"/>
        <v>37.550000000000011</v>
      </c>
      <c r="H65">
        <v>2.5</v>
      </c>
      <c r="I65">
        <v>1.6</v>
      </c>
      <c r="J65">
        <v>0.3</v>
      </c>
      <c r="K65">
        <v>0</v>
      </c>
      <c r="L65">
        <v>0.3</v>
      </c>
      <c r="M65">
        <v>0</v>
      </c>
      <c r="N65">
        <v>0.05</v>
      </c>
      <c r="O65">
        <v>0</v>
      </c>
      <c r="P65">
        <v>0</v>
      </c>
      <c r="Q65">
        <v>0</v>
      </c>
      <c r="R65">
        <v>0.3</v>
      </c>
      <c r="S65">
        <v>0</v>
      </c>
      <c r="T65" t="s">
        <v>21</v>
      </c>
      <c r="U65" t="s">
        <v>168</v>
      </c>
      <c r="V65" t="s">
        <v>153</v>
      </c>
      <c r="X65">
        <v>0</v>
      </c>
      <c r="Y65">
        <v>0</v>
      </c>
      <c r="AG65">
        <f t="shared" si="15"/>
        <v>0</v>
      </c>
    </row>
    <row r="66" spans="1:33" x14ac:dyDescent="0.55000000000000004">
      <c r="A66" t="s">
        <v>20</v>
      </c>
      <c r="B66" t="s">
        <v>379</v>
      </c>
      <c r="C66" t="s">
        <v>258</v>
      </c>
      <c r="D66">
        <v>59</v>
      </c>
      <c r="E66">
        <v>57</v>
      </c>
      <c r="F66">
        <f t="shared" si="16"/>
        <v>41.4</v>
      </c>
      <c r="G66">
        <f t="shared" si="17"/>
        <v>37.550000000000011</v>
      </c>
      <c r="H66">
        <v>2.5</v>
      </c>
      <c r="I66">
        <v>1.6</v>
      </c>
      <c r="J66">
        <v>0.3</v>
      </c>
      <c r="K66">
        <v>0</v>
      </c>
      <c r="L66">
        <v>0.3</v>
      </c>
      <c r="M66">
        <v>0</v>
      </c>
      <c r="N66">
        <v>0.05</v>
      </c>
      <c r="O66">
        <v>0</v>
      </c>
      <c r="P66">
        <v>0</v>
      </c>
      <c r="Q66">
        <v>0</v>
      </c>
      <c r="R66">
        <v>0.3</v>
      </c>
      <c r="S66">
        <v>0</v>
      </c>
      <c r="T66" t="s">
        <v>21</v>
      </c>
      <c r="U66" t="s">
        <v>168</v>
      </c>
      <c r="V66" t="s">
        <v>153</v>
      </c>
      <c r="AE66">
        <v>5</v>
      </c>
    </row>
    <row r="67" spans="1:33" x14ac:dyDescent="0.55000000000000004">
      <c r="A67" t="s">
        <v>24</v>
      </c>
      <c r="B67" t="s">
        <v>332</v>
      </c>
      <c r="C67" t="s">
        <v>237</v>
      </c>
      <c r="D67">
        <v>60</v>
      </c>
      <c r="E67">
        <v>59</v>
      </c>
      <c r="F67">
        <f t="shared" si="16"/>
        <v>39.4</v>
      </c>
      <c r="G67">
        <f t="shared" si="17"/>
        <v>36.550000000000011</v>
      </c>
      <c r="H67">
        <v>2.5</v>
      </c>
      <c r="I67">
        <v>1.6</v>
      </c>
      <c r="J67">
        <v>0.3</v>
      </c>
      <c r="K67">
        <v>0</v>
      </c>
      <c r="L67">
        <v>0.3</v>
      </c>
      <c r="M67">
        <v>0</v>
      </c>
      <c r="N67">
        <v>0.05</v>
      </c>
      <c r="O67">
        <v>0</v>
      </c>
      <c r="P67">
        <v>0</v>
      </c>
      <c r="Q67">
        <v>0</v>
      </c>
      <c r="R67">
        <v>0.3</v>
      </c>
      <c r="S67">
        <v>0</v>
      </c>
      <c r="T67" t="s">
        <v>73</v>
      </c>
      <c r="U67" t="s">
        <v>170</v>
      </c>
      <c r="V67" t="s">
        <v>153</v>
      </c>
      <c r="Z67">
        <v>2</v>
      </c>
      <c r="AA67">
        <v>1</v>
      </c>
      <c r="AB67">
        <v>1</v>
      </c>
      <c r="AF67">
        <f t="shared" ref="AF67" si="18">SUM(Z67:AB67)</f>
        <v>4</v>
      </c>
    </row>
    <row r="68" spans="1:33" x14ac:dyDescent="0.55000000000000004">
      <c r="A68" t="s">
        <v>24</v>
      </c>
      <c r="B68" t="s">
        <v>332</v>
      </c>
      <c r="C68" t="s">
        <v>235</v>
      </c>
      <c r="D68">
        <v>60</v>
      </c>
      <c r="E68">
        <v>59</v>
      </c>
      <c r="F68">
        <f t="shared" si="16"/>
        <v>39.4</v>
      </c>
      <c r="G68">
        <f t="shared" si="17"/>
        <v>36.550000000000011</v>
      </c>
      <c r="H68">
        <v>2.5</v>
      </c>
      <c r="I68">
        <v>1.6</v>
      </c>
      <c r="J68">
        <v>0.3</v>
      </c>
      <c r="K68">
        <v>0</v>
      </c>
      <c r="L68">
        <v>0.3</v>
      </c>
      <c r="M68">
        <v>0</v>
      </c>
      <c r="N68">
        <v>0.05</v>
      </c>
      <c r="O68">
        <v>0</v>
      </c>
      <c r="P68">
        <v>0</v>
      </c>
      <c r="Q68">
        <v>0</v>
      </c>
      <c r="R68">
        <v>0.3</v>
      </c>
      <c r="S68">
        <v>0</v>
      </c>
      <c r="T68" t="s">
        <v>28</v>
      </c>
      <c r="U68" t="s">
        <v>167</v>
      </c>
      <c r="V68" t="s">
        <v>155</v>
      </c>
      <c r="W68" t="s">
        <v>151</v>
      </c>
      <c r="X68">
        <v>5</v>
      </c>
      <c r="Z68">
        <v>2</v>
      </c>
      <c r="AA68">
        <v>1</v>
      </c>
      <c r="AB68">
        <v>1</v>
      </c>
      <c r="AG68">
        <f>SUM(X68:Y68)</f>
        <v>5</v>
      </c>
    </row>
    <row r="69" spans="1:33" x14ac:dyDescent="0.55000000000000004">
      <c r="A69" t="s">
        <v>24</v>
      </c>
      <c r="B69" t="s">
        <v>332</v>
      </c>
      <c r="C69" t="s">
        <v>258</v>
      </c>
      <c r="D69">
        <v>60</v>
      </c>
      <c r="E69">
        <v>59</v>
      </c>
      <c r="F69">
        <f t="shared" si="16"/>
        <v>39.4</v>
      </c>
      <c r="G69">
        <f t="shared" si="17"/>
        <v>36.550000000000011</v>
      </c>
      <c r="H69">
        <v>2.5</v>
      </c>
      <c r="I69">
        <v>1.6</v>
      </c>
      <c r="J69">
        <v>0.3</v>
      </c>
      <c r="K69">
        <v>0</v>
      </c>
      <c r="L69">
        <v>0.3</v>
      </c>
      <c r="M69">
        <v>0</v>
      </c>
      <c r="N69">
        <v>0.05</v>
      </c>
      <c r="O69">
        <v>0</v>
      </c>
      <c r="P69">
        <v>0</v>
      </c>
      <c r="Q69">
        <v>0</v>
      </c>
      <c r="R69">
        <v>0.3</v>
      </c>
      <c r="S69">
        <v>0</v>
      </c>
      <c r="U69" t="s">
        <v>170</v>
      </c>
      <c r="V69" t="s">
        <v>153</v>
      </c>
      <c r="Z69">
        <v>2</v>
      </c>
      <c r="AA69">
        <v>1</v>
      </c>
      <c r="AB69">
        <v>1</v>
      </c>
      <c r="AE69">
        <v>4</v>
      </c>
    </row>
    <row r="70" spans="1:33" x14ac:dyDescent="0.55000000000000004">
      <c r="A70" t="s">
        <v>245</v>
      </c>
      <c r="B70" t="s">
        <v>332</v>
      </c>
      <c r="C70" t="s">
        <v>237</v>
      </c>
      <c r="D70">
        <v>60</v>
      </c>
      <c r="E70">
        <v>59</v>
      </c>
      <c r="F70">
        <f>100-E70-I70-K70-M70-O70-Q70-S70-0.2</f>
        <v>38.999999999999993</v>
      </c>
      <c r="G70">
        <f>100-D70-H70-J70-L70-N70-P70-R70-0.2</f>
        <v>36.799999999999997</v>
      </c>
      <c r="H70">
        <v>2.5</v>
      </c>
      <c r="I70">
        <v>1.6</v>
      </c>
      <c r="J70">
        <v>0.5</v>
      </c>
      <c r="K70">
        <v>0.2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239</v>
      </c>
      <c r="U70" t="s">
        <v>246</v>
      </c>
      <c r="Y70">
        <v>5</v>
      </c>
      <c r="AF70">
        <f t="shared" ref="AF70" si="19">SUM(Z70:AB70)</f>
        <v>0</v>
      </c>
    </row>
    <row r="71" spans="1:33" x14ac:dyDescent="0.55000000000000004">
      <c r="A71" t="s">
        <v>245</v>
      </c>
      <c r="B71" t="s">
        <v>332</v>
      </c>
      <c r="C71" t="s">
        <v>235</v>
      </c>
      <c r="D71">
        <v>60</v>
      </c>
      <c r="E71">
        <v>59</v>
      </c>
      <c r="F71">
        <f>100-E71-I71-K71-M71-O71-Q71-S71-0.2</f>
        <v>38.999999999999993</v>
      </c>
      <c r="G71">
        <f>100-D71-H71-J71-L71-N71-P71-R71-0.2</f>
        <v>36.799999999999997</v>
      </c>
      <c r="H71">
        <v>2.5</v>
      </c>
      <c r="I71">
        <v>1.6</v>
      </c>
      <c r="J71">
        <v>0.5</v>
      </c>
      <c r="K71">
        <v>0.2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239</v>
      </c>
      <c r="U71" t="s">
        <v>246</v>
      </c>
      <c r="X71">
        <v>5</v>
      </c>
      <c r="Y71">
        <v>5</v>
      </c>
      <c r="AG71">
        <f t="shared" ref="AG71:AG72" si="20">SUM(X71:Y71)</f>
        <v>10</v>
      </c>
    </row>
    <row r="72" spans="1:33" x14ac:dyDescent="0.55000000000000004">
      <c r="A72" t="s">
        <v>250</v>
      </c>
      <c r="B72" t="s">
        <v>332</v>
      </c>
      <c r="C72" t="s">
        <v>235</v>
      </c>
      <c r="D72">
        <v>59</v>
      </c>
      <c r="E72">
        <v>57</v>
      </c>
      <c r="F72">
        <f>100-E72-I72-K72-M72-O72-Q72-S72-0.2</f>
        <v>41.199999999999996</v>
      </c>
      <c r="G72">
        <f>100-D72-H72-J72-L72-N72-P72-R72-0.2</f>
        <v>37.799999999999997</v>
      </c>
      <c r="H72">
        <v>3</v>
      </c>
      <c r="I72">
        <v>1.6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239</v>
      </c>
      <c r="U72" t="s">
        <v>251</v>
      </c>
      <c r="X72">
        <v>5</v>
      </c>
      <c r="Y72">
        <v>5</v>
      </c>
      <c r="AG72">
        <f t="shared" si="20"/>
        <v>10</v>
      </c>
    </row>
    <row r="73" spans="1:33" x14ac:dyDescent="0.55000000000000004">
      <c r="A73" t="s">
        <v>252</v>
      </c>
      <c r="B73" t="s">
        <v>332</v>
      </c>
      <c r="C73" t="s">
        <v>237</v>
      </c>
      <c r="D73">
        <v>59</v>
      </c>
      <c r="E73">
        <v>57</v>
      </c>
      <c r="F73">
        <f>100-E73-I73-K73-M73-O73-Q73-S73-0.2</f>
        <v>40.999999999999993</v>
      </c>
      <c r="G73">
        <f>100-D73-H73-J73-L73-N73-P73-R73-0.2</f>
        <v>37.799999999999997</v>
      </c>
      <c r="H73">
        <v>2.5</v>
      </c>
      <c r="I73">
        <v>1.6</v>
      </c>
      <c r="J73">
        <v>0.5</v>
      </c>
      <c r="K73">
        <v>0.2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239</v>
      </c>
      <c r="U73" t="s">
        <v>246</v>
      </c>
      <c r="Y73" s="5">
        <v>5</v>
      </c>
      <c r="AF73">
        <f t="shared" ref="AF73" si="21">SUM(Z73:AB73)</f>
        <v>0</v>
      </c>
    </row>
    <row r="74" spans="1:33" x14ac:dyDescent="0.55000000000000004">
      <c r="A74" t="s">
        <v>252</v>
      </c>
      <c r="B74" t="s">
        <v>332</v>
      </c>
      <c r="C74" t="s">
        <v>235</v>
      </c>
      <c r="D74">
        <v>59</v>
      </c>
      <c r="E74">
        <v>57</v>
      </c>
      <c r="F74">
        <f>100-E74-I74-K74-M74-O74-Q74-S74-0.2</f>
        <v>40.999999999999993</v>
      </c>
      <c r="G74">
        <f>100-D74-H74-J74-L74-N74-P74-R74-0.2</f>
        <v>37.799999999999997</v>
      </c>
      <c r="H74">
        <v>2.5</v>
      </c>
      <c r="I74">
        <v>1.6</v>
      </c>
      <c r="J74">
        <v>0.5</v>
      </c>
      <c r="K74">
        <v>0.2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239</v>
      </c>
      <c r="U74" t="s">
        <v>246</v>
      </c>
      <c r="X74">
        <v>5</v>
      </c>
      <c r="Y74">
        <v>5</v>
      </c>
      <c r="AG74">
        <f t="shared" ref="AG74:AG76" si="22">SUM(X74:Y74)</f>
        <v>10</v>
      </c>
    </row>
    <row r="75" spans="1:33" x14ac:dyDescent="0.55000000000000004">
      <c r="A75" t="s">
        <v>29</v>
      </c>
      <c r="B75" t="s">
        <v>332</v>
      </c>
      <c r="C75" t="s">
        <v>235</v>
      </c>
      <c r="D75">
        <v>57</v>
      </c>
      <c r="E75">
        <v>55</v>
      </c>
      <c r="F75">
        <f>100-E75-I75-K75-M75-O75-Q75-S75</f>
        <v>43.4</v>
      </c>
      <c r="G75">
        <f>100-D75-H75-J75-L75-N75-P75-R75</f>
        <v>39.050000000000011</v>
      </c>
      <c r="H75">
        <v>3</v>
      </c>
      <c r="I75">
        <v>1.6</v>
      </c>
      <c r="J75">
        <v>0.3</v>
      </c>
      <c r="K75">
        <v>0</v>
      </c>
      <c r="L75">
        <v>0.3</v>
      </c>
      <c r="M75">
        <v>0</v>
      </c>
      <c r="N75">
        <v>0.05</v>
      </c>
      <c r="O75">
        <v>0</v>
      </c>
      <c r="P75">
        <v>0</v>
      </c>
      <c r="Q75">
        <v>0</v>
      </c>
      <c r="R75">
        <v>0.3</v>
      </c>
      <c r="S75">
        <v>0</v>
      </c>
      <c r="T75" t="s">
        <v>32</v>
      </c>
      <c r="U75" t="s">
        <v>171</v>
      </c>
      <c r="V75" t="s">
        <v>151</v>
      </c>
      <c r="X75">
        <v>5</v>
      </c>
      <c r="AE75">
        <v>4</v>
      </c>
      <c r="AG75">
        <f t="shared" si="22"/>
        <v>5</v>
      </c>
    </row>
    <row r="76" spans="1:33" x14ac:dyDescent="0.55000000000000004">
      <c r="A76" t="s">
        <v>18</v>
      </c>
      <c r="B76" t="s">
        <v>345</v>
      </c>
      <c r="C76" t="s">
        <v>235</v>
      </c>
      <c r="D76">
        <v>59</v>
      </c>
      <c r="E76">
        <v>57</v>
      </c>
      <c r="F76">
        <f>100-E76-I76-K76-M76-O76-Q76-S76</f>
        <v>40.5</v>
      </c>
      <c r="G76">
        <f>100-D76-H76-J76-L76-N76-P76-R76</f>
        <v>36.550000000000011</v>
      </c>
      <c r="H76">
        <v>3.5</v>
      </c>
      <c r="I76">
        <v>2.5</v>
      </c>
      <c r="J76">
        <v>0.3</v>
      </c>
      <c r="K76">
        <v>0</v>
      </c>
      <c r="L76">
        <v>0.3</v>
      </c>
      <c r="M76">
        <v>0</v>
      </c>
      <c r="N76">
        <v>0.05</v>
      </c>
      <c r="O76">
        <v>0</v>
      </c>
      <c r="P76">
        <v>0</v>
      </c>
      <c r="Q76">
        <v>0</v>
      </c>
      <c r="R76">
        <v>0.3</v>
      </c>
      <c r="S76">
        <v>0</v>
      </c>
      <c r="T76" t="s">
        <v>19</v>
      </c>
      <c r="U76" t="s">
        <v>168</v>
      </c>
      <c r="V76" t="s">
        <v>153</v>
      </c>
      <c r="X76">
        <v>8</v>
      </c>
      <c r="Z76">
        <v>1</v>
      </c>
      <c r="AA76">
        <v>2</v>
      </c>
      <c r="AB76">
        <v>1</v>
      </c>
      <c r="AG76">
        <f t="shared" si="22"/>
        <v>8</v>
      </c>
    </row>
    <row r="77" spans="1:33" x14ac:dyDescent="0.55000000000000004">
      <c r="A77" t="s">
        <v>18</v>
      </c>
      <c r="B77" t="s">
        <v>345</v>
      </c>
      <c r="C77" t="s">
        <v>258</v>
      </c>
      <c r="D77">
        <v>59</v>
      </c>
      <c r="E77">
        <v>57</v>
      </c>
      <c r="F77">
        <f>100-E77-I77-K77-M77-O77-Q77-S77</f>
        <v>40.5</v>
      </c>
      <c r="G77">
        <f>100-D77-H77-J77-L77-N77-P77-R77</f>
        <v>36.550000000000011</v>
      </c>
      <c r="H77">
        <v>3.5</v>
      </c>
      <c r="I77">
        <v>2.5</v>
      </c>
      <c r="J77">
        <v>0.3</v>
      </c>
      <c r="K77">
        <v>0</v>
      </c>
      <c r="L77">
        <v>0.3</v>
      </c>
      <c r="M77">
        <v>0</v>
      </c>
      <c r="N77">
        <v>0.05</v>
      </c>
      <c r="O77">
        <v>0</v>
      </c>
      <c r="P77">
        <v>0</v>
      </c>
      <c r="Q77">
        <v>0</v>
      </c>
      <c r="R77">
        <v>0.3</v>
      </c>
      <c r="S77">
        <v>0</v>
      </c>
      <c r="T77" t="s">
        <v>85</v>
      </c>
      <c r="U77" t="s">
        <v>168</v>
      </c>
      <c r="V77" t="s">
        <v>153</v>
      </c>
      <c r="Y77">
        <v>7</v>
      </c>
      <c r="AE77">
        <v>4</v>
      </c>
    </row>
    <row r="78" spans="1:33" x14ac:dyDescent="0.55000000000000004">
      <c r="A78" t="s">
        <v>247</v>
      </c>
      <c r="B78" s="10" t="s">
        <v>345</v>
      </c>
      <c r="C78" t="s">
        <v>237</v>
      </c>
      <c r="D78">
        <v>59</v>
      </c>
      <c r="E78">
        <v>57</v>
      </c>
      <c r="F78">
        <f>100-E78-I78-K78-M78-O78-Q78-S78-0.2</f>
        <v>40.099999999999994</v>
      </c>
      <c r="G78">
        <f>100-D78-H78-J78-L78-N78-P78-R78-0.2</f>
        <v>36.799999999999997</v>
      </c>
      <c r="H78">
        <v>3.5</v>
      </c>
      <c r="I78">
        <v>2.5</v>
      </c>
      <c r="J78">
        <v>0.5</v>
      </c>
      <c r="K78">
        <v>0.2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239</v>
      </c>
      <c r="U78" t="s">
        <v>248</v>
      </c>
      <c r="AE78">
        <v>4</v>
      </c>
      <c r="AF78">
        <f t="shared" ref="AF78" si="23">SUM(Z78:AB78)</f>
        <v>0</v>
      </c>
    </row>
    <row r="79" spans="1:33" x14ac:dyDescent="0.55000000000000004">
      <c r="A79" t="s">
        <v>256</v>
      </c>
      <c r="B79" t="s">
        <v>381</v>
      </c>
      <c r="C79" t="s">
        <v>258</v>
      </c>
      <c r="D79">
        <v>82</v>
      </c>
      <c r="E79">
        <v>80</v>
      </c>
      <c r="F79">
        <f>100-E79-K79</f>
        <v>19.8</v>
      </c>
      <c r="G79">
        <f>100-D79-J79</f>
        <v>17.5</v>
      </c>
      <c r="H79">
        <v>0</v>
      </c>
      <c r="I79">
        <v>0</v>
      </c>
      <c r="J79">
        <v>0.5</v>
      </c>
      <c r="K79">
        <v>0.2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257</v>
      </c>
      <c r="U79" t="s">
        <v>259</v>
      </c>
      <c r="AE79">
        <v>1</v>
      </c>
    </row>
    <row r="80" spans="1:33" x14ac:dyDescent="0.55000000000000004">
      <c r="A80" t="s">
        <v>75</v>
      </c>
      <c r="B80" t="s">
        <v>384</v>
      </c>
      <c r="C80" t="s">
        <v>240</v>
      </c>
      <c r="D80">
        <v>72.5</v>
      </c>
      <c r="E80">
        <v>70</v>
      </c>
      <c r="F80">
        <f>100-E80-I80-K80-M80-O80-Q80-S80</f>
        <v>29.1</v>
      </c>
      <c r="G80">
        <f>100-D80-H80-J80-L80-N80-P80-R80</f>
        <v>25.879999999999995</v>
      </c>
      <c r="H80">
        <v>0.05</v>
      </c>
      <c r="I80">
        <v>0</v>
      </c>
      <c r="J80">
        <v>1.3</v>
      </c>
      <c r="K80">
        <v>0.9</v>
      </c>
      <c r="L80">
        <v>0.1</v>
      </c>
      <c r="M80">
        <v>0</v>
      </c>
      <c r="N80">
        <v>0</v>
      </c>
      <c r="O80">
        <v>0</v>
      </c>
      <c r="P80">
        <v>0.1</v>
      </c>
      <c r="Q80">
        <v>0</v>
      </c>
      <c r="R80">
        <v>7.0000000000000007E-2</v>
      </c>
      <c r="S80">
        <v>0</v>
      </c>
      <c r="T80" t="s">
        <v>80</v>
      </c>
      <c r="U80" t="s">
        <v>180</v>
      </c>
      <c r="V80" t="s">
        <v>153</v>
      </c>
      <c r="AD80">
        <v>13</v>
      </c>
    </row>
    <row r="81" spans="1:33" x14ac:dyDescent="0.55000000000000004">
      <c r="A81" t="s">
        <v>43</v>
      </c>
      <c r="B81" t="s">
        <v>389</v>
      </c>
      <c r="C81" t="s">
        <v>235</v>
      </c>
      <c r="D81">
        <v>61</v>
      </c>
      <c r="E81">
        <v>59</v>
      </c>
      <c r="F81">
        <f>100-E81-I81-K81-M81-O81-Q81-S81</f>
        <v>40.5</v>
      </c>
      <c r="G81">
        <f>100-D81-H81-J81-L81-N81-P81-R81</f>
        <v>37.499999999999993</v>
      </c>
      <c r="H81">
        <v>0.2</v>
      </c>
      <c r="I81">
        <v>0</v>
      </c>
      <c r="J81">
        <v>1</v>
      </c>
      <c r="K81">
        <v>0.5</v>
      </c>
      <c r="L81">
        <v>0.2</v>
      </c>
      <c r="M81">
        <v>0</v>
      </c>
      <c r="N81">
        <v>0</v>
      </c>
      <c r="O81">
        <v>0</v>
      </c>
      <c r="P81">
        <v>0</v>
      </c>
      <c r="Q81">
        <v>0</v>
      </c>
      <c r="R81">
        <v>0.1</v>
      </c>
      <c r="S81">
        <v>0</v>
      </c>
      <c r="T81" t="s">
        <v>48</v>
      </c>
      <c r="U81" t="s">
        <v>177</v>
      </c>
      <c r="V81" t="s">
        <v>153</v>
      </c>
      <c r="W81" t="s">
        <v>154</v>
      </c>
      <c r="X81">
        <v>0</v>
      </c>
      <c r="Y81">
        <v>1</v>
      </c>
      <c r="AG81">
        <f>SUM(X81:Y81)</f>
        <v>1</v>
      </c>
    </row>
    <row r="82" spans="1:33" x14ac:dyDescent="0.55000000000000004">
      <c r="A82" t="s">
        <v>41</v>
      </c>
      <c r="B82" s="8" t="s">
        <v>394</v>
      </c>
      <c r="C82" t="s">
        <v>237</v>
      </c>
      <c r="D82">
        <v>63</v>
      </c>
      <c r="E82">
        <v>61</v>
      </c>
      <c r="F82">
        <f>100-E82-I82-K82-M82-O82-Q82-S82</f>
        <v>37.799999999999997</v>
      </c>
      <c r="G82">
        <f>100-D82-H82-J82-L82-N82-P82-R82</f>
        <v>34.799999999999997</v>
      </c>
      <c r="H82">
        <v>0.6</v>
      </c>
      <c r="I82">
        <v>0.2</v>
      </c>
      <c r="J82">
        <v>1.5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</v>
      </c>
      <c r="S82">
        <v>0</v>
      </c>
      <c r="T82" t="s">
        <v>46</v>
      </c>
      <c r="U82" t="s">
        <v>173</v>
      </c>
      <c r="V82" t="s">
        <v>153</v>
      </c>
      <c r="Z82">
        <v>27</v>
      </c>
      <c r="AA82">
        <v>16</v>
      </c>
      <c r="AB82">
        <v>3</v>
      </c>
      <c r="AF82">
        <f t="shared" ref="AF82" si="24">SUM(Z82:AB82)</f>
        <v>46</v>
      </c>
    </row>
    <row r="83" spans="1:33" x14ac:dyDescent="0.55000000000000004">
      <c r="A83" t="s">
        <v>41</v>
      </c>
      <c r="B83" s="8" t="s">
        <v>394</v>
      </c>
      <c r="C83" t="s">
        <v>235</v>
      </c>
      <c r="D83">
        <v>63</v>
      </c>
      <c r="E83">
        <v>61</v>
      </c>
      <c r="F83">
        <f>100-E83-I83-K83-M83-O83-Q83-S83</f>
        <v>37.799999999999997</v>
      </c>
      <c r="G83">
        <f>100-D83-H83-J83-L83-N83-P83-R83</f>
        <v>34.799999999999997</v>
      </c>
      <c r="H83">
        <v>0.6</v>
      </c>
      <c r="I83">
        <v>0.2</v>
      </c>
      <c r="J83">
        <v>1.5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0.1</v>
      </c>
      <c r="S83">
        <v>0</v>
      </c>
      <c r="T83" t="s">
        <v>46</v>
      </c>
      <c r="U83" t="s">
        <v>174</v>
      </c>
      <c r="V83" t="s">
        <v>153</v>
      </c>
      <c r="X83">
        <v>14</v>
      </c>
      <c r="Y83">
        <v>25</v>
      </c>
      <c r="AG83">
        <f>SUM(X83:Y83)</f>
        <v>39</v>
      </c>
    </row>
    <row r="84" spans="1:33" x14ac:dyDescent="0.55000000000000004">
      <c r="A84" t="s">
        <v>273</v>
      </c>
      <c r="B84" t="s">
        <v>387</v>
      </c>
      <c r="C84" t="s">
        <v>237</v>
      </c>
      <c r="D84">
        <v>62</v>
      </c>
      <c r="E84">
        <v>59</v>
      </c>
      <c r="F84">
        <f>100-E84-K84-0.02</f>
        <v>40.479999999999997</v>
      </c>
      <c r="G84">
        <f>100-D84-J84-0.06</f>
        <v>36.94</v>
      </c>
      <c r="H84">
        <v>0</v>
      </c>
      <c r="I84">
        <v>0</v>
      </c>
      <c r="J84">
        <v>1</v>
      </c>
      <c r="K84">
        <v>0.5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266</v>
      </c>
      <c r="U84" t="s">
        <v>172</v>
      </c>
      <c r="Z84">
        <v>4</v>
      </c>
      <c r="AA84">
        <v>0</v>
      </c>
      <c r="AB84">
        <v>0</v>
      </c>
      <c r="AF84">
        <f t="shared" ref="AF84:AF85" si="25">SUM(Z84:AB84)</f>
        <v>4</v>
      </c>
    </row>
    <row r="85" spans="1:33" x14ac:dyDescent="0.55000000000000004">
      <c r="A85" t="s">
        <v>269</v>
      </c>
      <c r="B85" t="s">
        <v>346</v>
      </c>
      <c r="C85" t="s">
        <v>237</v>
      </c>
      <c r="D85">
        <v>61</v>
      </c>
      <c r="E85">
        <v>59</v>
      </c>
      <c r="F85">
        <f>100-E85-I85-K85</f>
        <v>40.4</v>
      </c>
      <c r="G85">
        <f>100-D85-H85-J85</f>
        <v>37.6</v>
      </c>
      <c r="H85">
        <v>0.4</v>
      </c>
      <c r="I85">
        <v>0.1</v>
      </c>
      <c r="J85">
        <v>1</v>
      </c>
      <c r="K85">
        <v>0.5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266</v>
      </c>
      <c r="U85" t="s">
        <v>173</v>
      </c>
      <c r="Z85">
        <v>0</v>
      </c>
      <c r="AA85">
        <v>0</v>
      </c>
      <c r="AB85">
        <v>0</v>
      </c>
      <c r="AF85">
        <f t="shared" si="25"/>
        <v>0</v>
      </c>
    </row>
    <row r="86" spans="1:33" x14ac:dyDescent="0.55000000000000004">
      <c r="A86" t="s">
        <v>269</v>
      </c>
      <c r="B86" t="s">
        <v>346</v>
      </c>
      <c r="C86" t="s">
        <v>235</v>
      </c>
      <c r="D86">
        <v>61</v>
      </c>
      <c r="E86">
        <v>59</v>
      </c>
      <c r="F86">
        <f>100-E86-I86-K86</f>
        <v>40.4</v>
      </c>
      <c r="G86">
        <f>100-D86-H86-J86</f>
        <v>37.6</v>
      </c>
      <c r="H86">
        <v>0.4</v>
      </c>
      <c r="I86">
        <v>0.1</v>
      </c>
      <c r="J86">
        <v>1</v>
      </c>
      <c r="K86">
        <v>0.5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266</v>
      </c>
      <c r="U86" t="s">
        <v>173</v>
      </c>
      <c r="X86">
        <v>3</v>
      </c>
      <c r="Z86">
        <v>0</v>
      </c>
      <c r="AA86">
        <v>0</v>
      </c>
      <c r="AB86">
        <v>0</v>
      </c>
      <c r="AG86">
        <f>SUM(X86:Y86)</f>
        <v>3</v>
      </c>
    </row>
    <row r="87" spans="1:33" x14ac:dyDescent="0.55000000000000004">
      <c r="A87" t="s">
        <v>269</v>
      </c>
      <c r="B87" t="s">
        <v>346</v>
      </c>
      <c r="C87" t="s">
        <v>258</v>
      </c>
      <c r="D87">
        <v>61</v>
      </c>
      <c r="E87">
        <v>59</v>
      </c>
      <c r="F87">
        <f>100-E87-I87-K87</f>
        <v>40.4</v>
      </c>
      <c r="G87">
        <f>100-D87-H87-J87</f>
        <v>37.6</v>
      </c>
      <c r="H87">
        <v>0.4</v>
      </c>
      <c r="I87">
        <v>0.1</v>
      </c>
      <c r="J87">
        <v>1</v>
      </c>
      <c r="K87">
        <v>0.5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266</v>
      </c>
      <c r="U87" t="s">
        <v>173</v>
      </c>
      <c r="Y87">
        <v>3</v>
      </c>
      <c r="AE87">
        <v>1</v>
      </c>
    </row>
    <row r="88" spans="1:33" s="5" customFormat="1" x14ac:dyDescent="0.55000000000000004">
      <c r="A88" t="s">
        <v>270</v>
      </c>
      <c r="B88" s="10" t="s">
        <v>346</v>
      </c>
      <c r="C88" t="s">
        <v>237</v>
      </c>
      <c r="D88">
        <v>60.7</v>
      </c>
      <c r="E88">
        <v>59</v>
      </c>
      <c r="F88">
        <f>100-E88-I88-M88-O88-S88</f>
        <v>40.299999999999997</v>
      </c>
      <c r="G88">
        <f>100-D88-H88-L88-N88-R88</f>
        <v>37.199999999999996</v>
      </c>
      <c r="H88">
        <v>0.7</v>
      </c>
      <c r="I88">
        <v>0.3</v>
      </c>
      <c r="J88">
        <v>0</v>
      </c>
      <c r="K88">
        <v>0</v>
      </c>
      <c r="L88">
        <v>0.5</v>
      </c>
      <c r="M88">
        <v>0.2</v>
      </c>
      <c r="N88">
        <v>0.5</v>
      </c>
      <c r="O88">
        <v>0.1</v>
      </c>
      <c r="P88">
        <v>0</v>
      </c>
      <c r="Q88">
        <v>0</v>
      </c>
      <c r="R88">
        <v>0.4</v>
      </c>
      <c r="S88">
        <v>0.1</v>
      </c>
      <c r="T88" t="s">
        <v>266</v>
      </c>
      <c r="U88" t="s">
        <v>172</v>
      </c>
      <c r="V88"/>
      <c r="W88"/>
      <c r="X88"/>
      <c r="Y88"/>
      <c r="AE88" s="5">
        <v>2</v>
      </c>
      <c r="AF88">
        <f t="shared" ref="AF88" si="26">SUM(Z88:AB88)</f>
        <v>0</v>
      </c>
    </row>
    <row r="89" spans="1:33" x14ac:dyDescent="0.55000000000000004">
      <c r="A89" t="s">
        <v>42</v>
      </c>
      <c r="B89" t="s">
        <v>344</v>
      </c>
      <c r="C89" t="s">
        <v>235</v>
      </c>
      <c r="D89">
        <v>61.5</v>
      </c>
      <c r="E89">
        <v>59.5</v>
      </c>
      <c r="F89">
        <f>100-E89-I89-K89-M89-O89-Q89-S89</f>
        <v>38.700000000000003</v>
      </c>
      <c r="G89">
        <f>100-D89-H89-J89-L89-N89-P89-R89</f>
        <v>35.199999999999996</v>
      </c>
      <c r="H89">
        <v>2.2000000000000002</v>
      </c>
      <c r="I89">
        <v>1.3</v>
      </c>
      <c r="J89">
        <v>1</v>
      </c>
      <c r="K89">
        <v>0.5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0.1</v>
      </c>
      <c r="S89">
        <v>0</v>
      </c>
      <c r="T89" t="s">
        <v>47</v>
      </c>
      <c r="U89" t="s">
        <v>174</v>
      </c>
      <c r="V89" t="s">
        <v>153</v>
      </c>
      <c r="X89">
        <v>8</v>
      </c>
      <c r="Y89">
        <v>12</v>
      </c>
      <c r="AG89">
        <f>SUM(X89:Y89)</f>
        <v>20</v>
      </c>
    </row>
    <row r="90" spans="1:33" x14ac:dyDescent="0.55000000000000004">
      <c r="A90" t="s">
        <v>311</v>
      </c>
      <c r="B90" t="s">
        <v>326</v>
      </c>
      <c r="C90" t="s">
        <v>237</v>
      </c>
      <c r="D90">
        <v>95.3</v>
      </c>
      <c r="E90">
        <v>93.9</v>
      </c>
      <c r="F90">
        <v>0</v>
      </c>
      <c r="G90">
        <v>0</v>
      </c>
      <c r="H90">
        <v>0</v>
      </c>
      <c r="I90">
        <v>0</v>
      </c>
      <c r="J90">
        <v>5.5</v>
      </c>
      <c r="K90">
        <v>4.5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310</v>
      </c>
      <c r="Z90">
        <v>1</v>
      </c>
      <c r="AA90">
        <v>13</v>
      </c>
      <c r="AB90">
        <v>19</v>
      </c>
      <c r="AF90">
        <f t="shared" ref="AF90" si="27">SUM(Z90:AB90)</f>
        <v>33</v>
      </c>
    </row>
    <row r="91" spans="1:33" x14ac:dyDescent="0.55000000000000004">
      <c r="A91" t="s">
        <v>311</v>
      </c>
      <c r="B91" t="s">
        <v>326</v>
      </c>
      <c r="C91" t="s">
        <v>235</v>
      </c>
      <c r="D91">
        <v>95.3</v>
      </c>
      <c r="E91">
        <v>93.9</v>
      </c>
      <c r="F91">
        <v>0</v>
      </c>
      <c r="G91">
        <v>0</v>
      </c>
      <c r="H91">
        <v>0</v>
      </c>
      <c r="I91">
        <v>0</v>
      </c>
      <c r="J91">
        <v>5.5</v>
      </c>
      <c r="K91">
        <v>4.5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310</v>
      </c>
      <c r="X91">
        <v>5</v>
      </c>
      <c r="Y91">
        <v>17</v>
      </c>
      <c r="AG91">
        <f>SUM(X91:Y91)</f>
        <v>22</v>
      </c>
    </row>
    <row r="92" spans="1:33" x14ac:dyDescent="0.55000000000000004">
      <c r="A92" t="s">
        <v>311</v>
      </c>
      <c r="B92" t="s">
        <v>326</v>
      </c>
      <c r="C92" t="s">
        <v>258</v>
      </c>
      <c r="D92">
        <v>95.3</v>
      </c>
      <c r="E92">
        <v>93.9</v>
      </c>
      <c r="F92">
        <v>0</v>
      </c>
      <c r="G92">
        <v>0</v>
      </c>
      <c r="H92">
        <v>0</v>
      </c>
      <c r="I92">
        <v>0</v>
      </c>
      <c r="J92">
        <v>5.5</v>
      </c>
      <c r="K92">
        <v>4.5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310</v>
      </c>
      <c r="AE92">
        <v>9</v>
      </c>
    </row>
    <row r="93" spans="1:33" x14ac:dyDescent="0.55000000000000004">
      <c r="A93" t="s">
        <v>309</v>
      </c>
      <c r="B93" t="s">
        <v>374</v>
      </c>
      <c r="C93" t="s">
        <v>237</v>
      </c>
      <c r="D93">
        <v>96.3</v>
      </c>
      <c r="E93">
        <v>94.9</v>
      </c>
      <c r="F93">
        <v>0</v>
      </c>
      <c r="G93">
        <v>0</v>
      </c>
      <c r="H93">
        <v>0</v>
      </c>
      <c r="I93">
        <v>0</v>
      </c>
      <c r="J93">
        <v>4.5</v>
      </c>
      <c r="K93">
        <v>3.5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310</v>
      </c>
      <c r="Z93">
        <v>0</v>
      </c>
      <c r="AA93">
        <v>1</v>
      </c>
      <c r="AB93">
        <v>2</v>
      </c>
      <c r="AF93">
        <f t="shared" ref="AF93" si="28">SUM(Z93:AB93)</f>
        <v>3</v>
      </c>
    </row>
    <row r="94" spans="1:33" x14ac:dyDescent="0.55000000000000004">
      <c r="A94" t="s">
        <v>309</v>
      </c>
      <c r="B94" t="s">
        <v>374</v>
      </c>
      <c r="C94" t="s">
        <v>258</v>
      </c>
      <c r="D94">
        <v>96.3</v>
      </c>
      <c r="E94">
        <v>94.9</v>
      </c>
      <c r="F94">
        <v>0</v>
      </c>
      <c r="G94">
        <v>0</v>
      </c>
      <c r="H94">
        <v>0</v>
      </c>
      <c r="I94">
        <v>0</v>
      </c>
      <c r="J94">
        <v>4.5</v>
      </c>
      <c r="K94">
        <v>3.5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310</v>
      </c>
      <c r="AE94">
        <v>0</v>
      </c>
    </row>
    <row r="95" spans="1:33" x14ac:dyDescent="0.55000000000000004">
      <c r="A95" t="s">
        <v>276</v>
      </c>
      <c r="B95" t="s">
        <v>375</v>
      </c>
      <c r="C95" t="s">
        <v>235</v>
      </c>
      <c r="D95">
        <f>100-I95-K95-G95-0.8</f>
        <v>95.2</v>
      </c>
      <c r="E95">
        <f>100-H95-J95-F95-1.6</f>
        <v>93.4</v>
      </c>
      <c r="F95">
        <v>0</v>
      </c>
      <c r="G95">
        <v>0</v>
      </c>
      <c r="H95">
        <v>0</v>
      </c>
      <c r="I95">
        <v>0</v>
      </c>
      <c r="J95">
        <v>5</v>
      </c>
      <c r="K95">
        <v>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277</v>
      </c>
      <c r="U95" t="s">
        <v>278</v>
      </c>
      <c r="X95">
        <v>0</v>
      </c>
      <c r="Y95">
        <v>0</v>
      </c>
      <c r="AG95">
        <f>SUM(X95:Y95)</f>
        <v>0</v>
      </c>
    </row>
    <row r="96" spans="1:33" x14ac:dyDescent="0.55000000000000004">
      <c r="A96" t="s">
        <v>312</v>
      </c>
      <c r="B96" t="s">
        <v>327</v>
      </c>
      <c r="C96" t="s">
        <v>237</v>
      </c>
      <c r="D96">
        <v>94.3</v>
      </c>
      <c r="E96">
        <v>92.4</v>
      </c>
      <c r="F96">
        <v>0</v>
      </c>
      <c r="G96">
        <v>0</v>
      </c>
      <c r="H96">
        <v>0</v>
      </c>
      <c r="I96">
        <v>0</v>
      </c>
      <c r="J96">
        <v>7</v>
      </c>
      <c r="K96">
        <v>5.5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310</v>
      </c>
      <c r="Z96">
        <v>0</v>
      </c>
      <c r="AA96">
        <v>5</v>
      </c>
      <c r="AB96">
        <v>11</v>
      </c>
      <c r="AF96">
        <f t="shared" ref="AF96" si="29">SUM(Z96:AB96)</f>
        <v>16</v>
      </c>
    </row>
    <row r="97" spans="1:33" x14ac:dyDescent="0.55000000000000004">
      <c r="A97" t="s">
        <v>312</v>
      </c>
      <c r="B97" t="s">
        <v>327</v>
      </c>
      <c r="C97" t="s">
        <v>235</v>
      </c>
      <c r="D97">
        <v>94.3</v>
      </c>
      <c r="E97">
        <v>92.4</v>
      </c>
      <c r="F97">
        <v>0</v>
      </c>
      <c r="G97">
        <v>0</v>
      </c>
      <c r="H97">
        <v>0</v>
      </c>
      <c r="I97">
        <v>0</v>
      </c>
      <c r="J97">
        <v>7</v>
      </c>
      <c r="K97">
        <v>5.5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310</v>
      </c>
      <c r="X97">
        <v>0</v>
      </c>
      <c r="Y97">
        <v>0</v>
      </c>
      <c r="AG97">
        <f>SUM(X97:Y97)</f>
        <v>0</v>
      </c>
    </row>
    <row r="98" spans="1:33" x14ac:dyDescent="0.55000000000000004">
      <c r="A98" t="s">
        <v>312</v>
      </c>
      <c r="B98" t="s">
        <v>327</v>
      </c>
      <c r="C98" t="s">
        <v>240</v>
      </c>
      <c r="D98">
        <v>94.3</v>
      </c>
      <c r="E98">
        <v>92.4</v>
      </c>
      <c r="F98">
        <v>0</v>
      </c>
      <c r="G98">
        <v>0</v>
      </c>
      <c r="H98">
        <v>0</v>
      </c>
      <c r="I98">
        <v>0</v>
      </c>
      <c r="J98">
        <v>7</v>
      </c>
      <c r="K98">
        <v>5.5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310</v>
      </c>
      <c r="AD98">
        <v>6</v>
      </c>
    </row>
    <row r="99" spans="1:33" x14ac:dyDescent="0.55000000000000004">
      <c r="A99" t="s">
        <v>312</v>
      </c>
      <c r="B99" t="s">
        <v>327</v>
      </c>
      <c r="C99" t="s">
        <v>258</v>
      </c>
      <c r="D99">
        <v>94.3</v>
      </c>
      <c r="E99">
        <v>92.4</v>
      </c>
      <c r="F99">
        <v>0</v>
      </c>
      <c r="G99">
        <v>0</v>
      </c>
      <c r="H99">
        <v>0</v>
      </c>
      <c r="I99">
        <v>0</v>
      </c>
      <c r="J99">
        <v>7</v>
      </c>
      <c r="K99">
        <v>5.5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310</v>
      </c>
      <c r="AE99">
        <v>2</v>
      </c>
    </row>
    <row r="100" spans="1:33" x14ac:dyDescent="0.55000000000000004">
      <c r="A100" t="s">
        <v>313</v>
      </c>
      <c r="B100" t="s">
        <v>329</v>
      </c>
      <c r="C100" t="s">
        <v>237</v>
      </c>
      <c r="D100">
        <v>92.3</v>
      </c>
      <c r="E100">
        <v>90.9</v>
      </c>
      <c r="F100">
        <v>0</v>
      </c>
      <c r="G100">
        <v>0</v>
      </c>
      <c r="H100">
        <v>0</v>
      </c>
      <c r="I100">
        <v>0</v>
      </c>
      <c r="J100">
        <v>8.5</v>
      </c>
      <c r="K100">
        <v>7.5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310</v>
      </c>
      <c r="Z100">
        <v>0</v>
      </c>
      <c r="AA100">
        <v>9</v>
      </c>
      <c r="AB100">
        <v>16</v>
      </c>
      <c r="AF100">
        <f t="shared" ref="AF100" si="30">SUM(Z100:AB100)</f>
        <v>25</v>
      </c>
    </row>
    <row r="101" spans="1:33" x14ac:dyDescent="0.55000000000000004">
      <c r="A101" t="s">
        <v>313</v>
      </c>
      <c r="B101" t="s">
        <v>329</v>
      </c>
      <c r="C101" t="s">
        <v>235</v>
      </c>
      <c r="D101">
        <v>92.3</v>
      </c>
      <c r="E101">
        <v>90.9</v>
      </c>
      <c r="F101">
        <v>0</v>
      </c>
      <c r="G101">
        <v>0</v>
      </c>
      <c r="H101">
        <v>0</v>
      </c>
      <c r="I101">
        <v>0</v>
      </c>
      <c r="J101">
        <v>8.5</v>
      </c>
      <c r="K101">
        <v>7.5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310</v>
      </c>
      <c r="X101">
        <v>6</v>
      </c>
      <c r="Y101">
        <v>5</v>
      </c>
      <c r="AG101">
        <f>SUM(X101:Y101)</f>
        <v>11</v>
      </c>
    </row>
    <row r="102" spans="1:33" x14ac:dyDescent="0.55000000000000004">
      <c r="A102" t="s">
        <v>313</v>
      </c>
      <c r="B102" t="s">
        <v>329</v>
      </c>
      <c r="C102" t="s">
        <v>240</v>
      </c>
      <c r="D102">
        <v>92.3</v>
      </c>
      <c r="E102">
        <v>90.9</v>
      </c>
      <c r="F102">
        <v>0</v>
      </c>
      <c r="G102">
        <v>0</v>
      </c>
      <c r="H102">
        <v>0</v>
      </c>
      <c r="I102">
        <v>0</v>
      </c>
      <c r="J102">
        <v>8.5</v>
      </c>
      <c r="K102">
        <v>7.5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310</v>
      </c>
      <c r="Y102">
        <v>5</v>
      </c>
      <c r="AD102">
        <v>2</v>
      </c>
    </row>
    <row r="103" spans="1:33" x14ac:dyDescent="0.55000000000000004">
      <c r="A103" t="s">
        <v>313</v>
      </c>
      <c r="B103" t="s">
        <v>329</v>
      </c>
      <c r="C103" t="s">
        <v>258</v>
      </c>
      <c r="D103">
        <v>92.3</v>
      </c>
      <c r="E103">
        <v>90.9</v>
      </c>
      <c r="F103">
        <v>0</v>
      </c>
      <c r="G103">
        <v>0</v>
      </c>
      <c r="H103">
        <v>0</v>
      </c>
      <c r="I103">
        <v>0</v>
      </c>
      <c r="J103">
        <v>8.5</v>
      </c>
      <c r="K103">
        <v>7.5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310</v>
      </c>
      <c r="AD103">
        <v>2</v>
      </c>
      <c r="AE103">
        <v>5</v>
      </c>
    </row>
    <row r="104" spans="1:33" x14ac:dyDescent="0.55000000000000004">
      <c r="A104" t="s">
        <v>314</v>
      </c>
      <c r="B104" t="s">
        <v>329</v>
      </c>
      <c r="C104" t="s">
        <v>235</v>
      </c>
      <c r="D104">
        <v>92.3</v>
      </c>
      <c r="E104">
        <v>90.9</v>
      </c>
      <c r="F104">
        <v>0</v>
      </c>
      <c r="G104">
        <v>0</v>
      </c>
      <c r="H104">
        <v>0</v>
      </c>
      <c r="I104">
        <v>0</v>
      </c>
      <c r="J104">
        <v>8.5</v>
      </c>
      <c r="K104">
        <v>7.5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310</v>
      </c>
      <c r="X104">
        <v>6</v>
      </c>
      <c r="AD104">
        <v>2</v>
      </c>
      <c r="AG104">
        <f>SUM(X104:Y104)</f>
        <v>6</v>
      </c>
    </row>
    <row r="105" spans="1:33" x14ac:dyDescent="0.55000000000000004">
      <c r="A105" t="s">
        <v>314</v>
      </c>
      <c r="B105" t="s">
        <v>329</v>
      </c>
      <c r="C105" t="s">
        <v>240</v>
      </c>
      <c r="D105">
        <v>92.3</v>
      </c>
      <c r="E105">
        <v>90.9</v>
      </c>
      <c r="F105">
        <v>0</v>
      </c>
      <c r="G105">
        <v>0</v>
      </c>
      <c r="H105">
        <v>0</v>
      </c>
      <c r="I105">
        <v>0</v>
      </c>
      <c r="J105">
        <v>8.5</v>
      </c>
      <c r="K105">
        <v>7.5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310</v>
      </c>
      <c r="AD105">
        <v>2</v>
      </c>
      <c r="AE105">
        <v>5</v>
      </c>
    </row>
    <row r="106" spans="1:33" x14ac:dyDescent="0.55000000000000004">
      <c r="A106" t="s">
        <v>280</v>
      </c>
      <c r="B106" t="s">
        <v>376</v>
      </c>
      <c r="C106" t="s">
        <v>240</v>
      </c>
      <c r="D106">
        <f>100-I106-K106-G106-0.4</f>
        <v>92</v>
      </c>
      <c r="E106">
        <f>100-H106-J106-F106-0.6</f>
        <v>89.9</v>
      </c>
      <c r="F106">
        <v>0</v>
      </c>
      <c r="G106">
        <v>0</v>
      </c>
      <c r="H106">
        <v>0.5</v>
      </c>
      <c r="I106">
        <v>0.1</v>
      </c>
      <c r="J106">
        <v>9</v>
      </c>
      <c r="K106">
        <v>7.5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277</v>
      </c>
      <c r="U106" t="s">
        <v>278</v>
      </c>
      <c r="AD106">
        <v>0</v>
      </c>
    </row>
    <row r="107" spans="1:33" x14ac:dyDescent="0.55000000000000004">
      <c r="A107" t="s">
        <v>279</v>
      </c>
      <c r="B107" t="s">
        <v>328</v>
      </c>
      <c r="C107" t="s">
        <v>235</v>
      </c>
      <c r="D107">
        <f>100-I107-K107-G107-0.2</f>
        <v>95.8</v>
      </c>
      <c r="E107">
        <f>100-H107-J107-F107-0.6</f>
        <v>93.4</v>
      </c>
      <c r="F107">
        <v>0</v>
      </c>
      <c r="G107">
        <v>0</v>
      </c>
      <c r="H107">
        <v>1.5</v>
      </c>
      <c r="I107">
        <v>0.5</v>
      </c>
      <c r="J107">
        <v>4.5</v>
      </c>
      <c r="K107">
        <v>3.5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277</v>
      </c>
      <c r="U107" t="s">
        <v>278</v>
      </c>
      <c r="X107">
        <v>2</v>
      </c>
      <c r="Y107">
        <v>3</v>
      </c>
      <c r="AG107">
        <f t="shared" ref="AG107:AG108" si="31">SUM(X107:Y107)</f>
        <v>5</v>
      </c>
    </row>
    <row r="108" spans="1:33" x14ac:dyDescent="0.55000000000000004">
      <c r="A108" t="s">
        <v>283</v>
      </c>
      <c r="B108" s="8" t="s">
        <v>395</v>
      </c>
      <c r="C108" t="s">
        <v>235</v>
      </c>
      <c r="D108">
        <f>100-I108-K108-G108-0.2</f>
        <v>89.3</v>
      </c>
      <c r="E108">
        <f>100-H108-J108-F108-0.6</f>
        <v>85.9</v>
      </c>
      <c r="F108">
        <v>4.5</v>
      </c>
      <c r="G108">
        <v>3.5</v>
      </c>
      <c r="H108">
        <v>4.5</v>
      </c>
      <c r="I108">
        <v>3.5</v>
      </c>
      <c r="J108">
        <v>4.5</v>
      </c>
      <c r="K108">
        <v>3.5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277</v>
      </c>
      <c r="U108" t="s">
        <v>284</v>
      </c>
      <c r="X108">
        <v>10</v>
      </c>
      <c r="Y108">
        <v>18</v>
      </c>
      <c r="AG108">
        <f t="shared" si="31"/>
        <v>28</v>
      </c>
    </row>
    <row r="109" spans="1:33" x14ac:dyDescent="0.55000000000000004">
      <c r="A109" t="s">
        <v>285</v>
      </c>
      <c r="B109" t="s">
        <v>366</v>
      </c>
      <c r="C109" t="s">
        <v>240</v>
      </c>
      <c r="D109">
        <v>95.6</v>
      </c>
      <c r="E109">
        <v>93.1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6.5</v>
      </c>
      <c r="O109">
        <v>4</v>
      </c>
      <c r="P109">
        <v>0</v>
      </c>
      <c r="Q109">
        <v>0</v>
      </c>
      <c r="R109">
        <v>0</v>
      </c>
      <c r="S109">
        <v>0</v>
      </c>
      <c r="T109" t="s">
        <v>286</v>
      </c>
      <c r="AD109">
        <v>0</v>
      </c>
    </row>
    <row r="110" spans="1:33" x14ac:dyDescent="0.55000000000000004">
      <c r="A110" t="s">
        <v>289</v>
      </c>
      <c r="B110" t="s">
        <v>317</v>
      </c>
      <c r="C110" t="s">
        <v>237</v>
      </c>
      <c r="D110">
        <v>91.8</v>
      </c>
      <c r="E110">
        <v>87.8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8.5</v>
      </c>
      <c r="O110">
        <v>6.5</v>
      </c>
      <c r="P110">
        <v>0</v>
      </c>
      <c r="Q110">
        <v>0</v>
      </c>
      <c r="R110">
        <v>3.5</v>
      </c>
      <c r="S110">
        <v>1.5</v>
      </c>
      <c r="T110" t="s">
        <v>286</v>
      </c>
      <c r="Z110">
        <v>15</v>
      </c>
      <c r="AA110">
        <v>9</v>
      </c>
      <c r="AB110">
        <v>0</v>
      </c>
      <c r="AF110">
        <f t="shared" ref="AF110:AF111" si="32">SUM(Z110:AB110)</f>
        <v>24</v>
      </c>
    </row>
    <row r="111" spans="1:33" x14ac:dyDescent="0.55000000000000004">
      <c r="A111" t="s">
        <v>293</v>
      </c>
      <c r="B111" s="8" t="s">
        <v>396</v>
      </c>
      <c r="C111" t="s">
        <v>237</v>
      </c>
      <c r="D111">
        <v>84.3</v>
      </c>
      <c r="E111">
        <v>77.8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4</v>
      </c>
      <c r="N111">
        <v>11</v>
      </c>
      <c r="O111">
        <v>8.5</v>
      </c>
      <c r="P111">
        <v>0</v>
      </c>
      <c r="Q111">
        <v>0</v>
      </c>
      <c r="R111">
        <v>5</v>
      </c>
      <c r="S111">
        <v>3</v>
      </c>
      <c r="T111" t="s">
        <v>286</v>
      </c>
      <c r="Z111">
        <v>10</v>
      </c>
      <c r="AA111">
        <v>1</v>
      </c>
      <c r="AB111">
        <v>0</v>
      </c>
      <c r="AF111">
        <f t="shared" si="32"/>
        <v>11</v>
      </c>
    </row>
    <row r="112" spans="1:33" x14ac:dyDescent="0.55000000000000004">
      <c r="A112" t="s">
        <v>293</v>
      </c>
      <c r="B112" s="8" t="s">
        <v>396</v>
      </c>
      <c r="C112" t="s">
        <v>235</v>
      </c>
      <c r="D112">
        <v>84.3</v>
      </c>
      <c r="E112">
        <v>77.8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4</v>
      </c>
      <c r="N112">
        <v>11</v>
      </c>
      <c r="O112">
        <v>8.5</v>
      </c>
      <c r="P112">
        <v>0</v>
      </c>
      <c r="Q112">
        <v>0</v>
      </c>
      <c r="R112">
        <v>5</v>
      </c>
      <c r="S112">
        <v>3</v>
      </c>
      <c r="T112" t="s">
        <v>286</v>
      </c>
      <c r="X112">
        <v>8</v>
      </c>
      <c r="Y112">
        <v>21</v>
      </c>
      <c r="AG112">
        <f>SUM(X112:Y112)</f>
        <v>29</v>
      </c>
    </row>
    <row r="113" spans="1:33" x14ac:dyDescent="0.55000000000000004">
      <c r="A113" t="s">
        <v>294</v>
      </c>
      <c r="B113" s="9" t="s">
        <v>368</v>
      </c>
      <c r="C113" t="s">
        <v>237</v>
      </c>
      <c r="D113">
        <v>79.3</v>
      </c>
      <c r="E113">
        <v>73.3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</v>
      </c>
      <c r="M113">
        <v>5</v>
      </c>
      <c r="N113">
        <v>12.5</v>
      </c>
      <c r="O113">
        <v>10.5</v>
      </c>
      <c r="P113">
        <v>0</v>
      </c>
      <c r="Q113">
        <v>0</v>
      </c>
      <c r="R113">
        <v>7</v>
      </c>
      <c r="S113">
        <v>5</v>
      </c>
      <c r="T113" t="s">
        <v>286</v>
      </c>
      <c r="Z113">
        <v>2</v>
      </c>
      <c r="AA113">
        <v>1</v>
      </c>
      <c r="AB113">
        <v>1</v>
      </c>
      <c r="AF113">
        <f t="shared" ref="AF113" si="33">SUM(Z113:AB113)</f>
        <v>4</v>
      </c>
    </row>
    <row r="114" spans="1:33" x14ac:dyDescent="0.55000000000000004">
      <c r="A114" t="s">
        <v>294</v>
      </c>
      <c r="B114" t="s">
        <v>368</v>
      </c>
      <c r="C114" t="s">
        <v>235</v>
      </c>
      <c r="D114">
        <v>79.3</v>
      </c>
      <c r="E114">
        <v>73.3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5</v>
      </c>
      <c r="N114">
        <v>12.5</v>
      </c>
      <c r="O114">
        <v>10.5</v>
      </c>
      <c r="P114">
        <v>0</v>
      </c>
      <c r="Q114">
        <v>0</v>
      </c>
      <c r="R114">
        <v>7</v>
      </c>
      <c r="S114">
        <v>5</v>
      </c>
      <c r="T114" t="s">
        <v>286</v>
      </c>
      <c r="X114">
        <v>2</v>
      </c>
      <c r="Y114">
        <v>6</v>
      </c>
      <c r="AG114">
        <f>SUM(X114:Y114)</f>
        <v>8</v>
      </c>
    </row>
    <row r="115" spans="1:33" x14ac:dyDescent="0.55000000000000004">
      <c r="A115" t="s">
        <v>292</v>
      </c>
      <c r="B115" s="8" t="s">
        <v>397</v>
      </c>
      <c r="C115" t="s">
        <v>237</v>
      </c>
      <c r="D115">
        <v>88.8</v>
      </c>
      <c r="E115">
        <v>84.8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11</v>
      </c>
      <c r="O115">
        <v>9</v>
      </c>
      <c r="P115">
        <v>0</v>
      </c>
      <c r="Q115">
        <v>0</v>
      </c>
      <c r="R115">
        <v>4</v>
      </c>
      <c r="S115">
        <v>2</v>
      </c>
      <c r="T115" t="s">
        <v>286</v>
      </c>
      <c r="Z115">
        <v>0</v>
      </c>
      <c r="AA115">
        <v>0</v>
      </c>
      <c r="AB115">
        <v>0</v>
      </c>
      <c r="AF115">
        <f t="shared" ref="AF115" si="34">SUM(Z115:AB115)</f>
        <v>0</v>
      </c>
    </row>
    <row r="116" spans="1:33" x14ac:dyDescent="0.55000000000000004">
      <c r="A116" t="s">
        <v>292</v>
      </c>
      <c r="B116" s="8" t="s">
        <v>397</v>
      </c>
      <c r="C116" t="s">
        <v>235</v>
      </c>
      <c r="D116">
        <v>88.8</v>
      </c>
      <c r="E116">
        <v>84.8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11</v>
      </c>
      <c r="O116">
        <v>9</v>
      </c>
      <c r="P116">
        <v>0</v>
      </c>
      <c r="Q116">
        <v>0</v>
      </c>
      <c r="R116">
        <v>4</v>
      </c>
      <c r="S116">
        <v>2</v>
      </c>
      <c r="T116" t="s">
        <v>286</v>
      </c>
      <c r="X116">
        <v>5</v>
      </c>
      <c r="Y116">
        <v>9</v>
      </c>
      <c r="AG116">
        <f>SUM(X116:Y116)</f>
        <v>14</v>
      </c>
    </row>
    <row r="117" spans="1:33" x14ac:dyDescent="0.55000000000000004">
      <c r="A117" t="s">
        <v>402</v>
      </c>
      <c r="B117" t="s">
        <v>402</v>
      </c>
      <c r="C117" t="s">
        <v>237</v>
      </c>
      <c r="Z117">
        <v>0</v>
      </c>
      <c r="AA117">
        <v>0</v>
      </c>
      <c r="AB117">
        <v>0</v>
      </c>
      <c r="AF117">
        <f t="shared" ref="AF117:AF118" si="35">SUM(Z117:AB117)</f>
        <v>0</v>
      </c>
    </row>
    <row r="118" spans="1:33" x14ac:dyDescent="0.55000000000000004">
      <c r="A118" t="s">
        <v>262</v>
      </c>
      <c r="B118" s="10" t="s">
        <v>347</v>
      </c>
      <c r="C118" t="s">
        <v>237</v>
      </c>
      <c r="D118">
        <v>65</v>
      </c>
      <c r="E118">
        <v>63</v>
      </c>
      <c r="F118">
        <f>100-E118-I118-O118-S118</f>
        <v>29.799999999999997</v>
      </c>
      <c r="G118">
        <f>100-D118-H118-N118-R118</f>
        <v>24.700000000000003</v>
      </c>
      <c r="H118">
        <v>0.8</v>
      </c>
      <c r="I118">
        <v>0.2</v>
      </c>
      <c r="J118">
        <v>0</v>
      </c>
      <c r="K118">
        <v>0</v>
      </c>
      <c r="L118">
        <v>0</v>
      </c>
      <c r="M118">
        <v>0</v>
      </c>
      <c r="N118">
        <v>6</v>
      </c>
      <c r="O118">
        <v>5</v>
      </c>
      <c r="P118">
        <v>0</v>
      </c>
      <c r="Q118">
        <v>0</v>
      </c>
      <c r="R118">
        <v>3.5</v>
      </c>
      <c r="S118">
        <v>2</v>
      </c>
      <c r="T118" t="s">
        <v>263</v>
      </c>
      <c r="U118" t="s">
        <v>175</v>
      </c>
      <c r="Y118">
        <v>1</v>
      </c>
      <c r="AF118">
        <f t="shared" si="35"/>
        <v>0</v>
      </c>
    </row>
    <row r="119" spans="1:33" x14ac:dyDescent="0.55000000000000004">
      <c r="A119" t="s">
        <v>262</v>
      </c>
      <c r="B119" t="s">
        <v>347</v>
      </c>
      <c r="C119" t="s">
        <v>235</v>
      </c>
      <c r="D119">
        <v>65</v>
      </c>
      <c r="E119">
        <v>63</v>
      </c>
      <c r="F119">
        <f>100-E119-I119-O119-S119</f>
        <v>29.799999999999997</v>
      </c>
      <c r="G119">
        <f>100-D119-H119-N119-R119</f>
        <v>24.700000000000003</v>
      </c>
      <c r="H119">
        <v>0.8</v>
      </c>
      <c r="I119">
        <v>0.2</v>
      </c>
      <c r="J119">
        <v>0</v>
      </c>
      <c r="K119">
        <v>0</v>
      </c>
      <c r="L119">
        <v>0</v>
      </c>
      <c r="M119">
        <v>0</v>
      </c>
      <c r="N119">
        <v>6</v>
      </c>
      <c r="O119">
        <v>5</v>
      </c>
      <c r="P119">
        <v>0</v>
      </c>
      <c r="Q119">
        <v>0</v>
      </c>
      <c r="R119">
        <v>3.5</v>
      </c>
      <c r="S119">
        <v>2</v>
      </c>
      <c r="T119" t="s">
        <v>263</v>
      </c>
      <c r="U119" t="s">
        <v>175</v>
      </c>
      <c r="X119">
        <v>1</v>
      </c>
      <c r="Z119">
        <v>0</v>
      </c>
      <c r="AA119">
        <v>0</v>
      </c>
      <c r="AB119">
        <v>0</v>
      </c>
      <c r="AG119">
        <f>SUM(X119:Y119)</f>
        <v>1</v>
      </c>
    </row>
    <row r="120" spans="1:33" x14ac:dyDescent="0.55000000000000004">
      <c r="A120" t="s">
        <v>275</v>
      </c>
      <c r="B120" s="10" t="s">
        <v>390</v>
      </c>
      <c r="C120" t="s">
        <v>237</v>
      </c>
      <c r="D120">
        <v>58.5</v>
      </c>
      <c r="E120">
        <v>56.5</v>
      </c>
      <c r="F120">
        <f>100-E120-Q120-S120</f>
        <v>42</v>
      </c>
      <c r="G120">
        <f>100-D120-P120-R120</f>
        <v>38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1</v>
      </c>
      <c r="R120">
        <v>1.5</v>
      </c>
      <c r="S120">
        <v>0.5</v>
      </c>
      <c r="T120" t="s">
        <v>257</v>
      </c>
      <c r="U120" t="s">
        <v>272</v>
      </c>
      <c r="Y120">
        <v>0</v>
      </c>
      <c r="AF120">
        <f t="shared" ref="AF120" si="36">SUM(Z120:AB120)</f>
        <v>0</v>
      </c>
    </row>
    <row r="121" spans="1:33" x14ac:dyDescent="0.55000000000000004">
      <c r="A121" t="s">
        <v>275</v>
      </c>
      <c r="B121" t="s">
        <v>390</v>
      </c>
      <c r="C121" t="s">
        <v>235</v>
      </c>
      <c r="D121">
        <v>58.5</v>
      </c>
      <c r="E121">
        <v>56.5</v>
      </c>
      <c r="F121">
        <f>100-E121-Q121-S121</f>
        <v>42</v>
      </c>
      <c r="G121">
        <f>100-D121-P121-R121</f>
        <v>38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  <c r="Q121">
        <v>1</v>
      </c>
      <c r="R121">
        <v>1.5</v>
      </c>
      <c r="S121">
        <v>0.5</v>
      </c>
      <c r="T121" t="s">
        <v>257</v>
      </c>
      <c r="U121" t="s">
        <v>272</v>
      </c>
      <c r="X121">
        <v>0</v>
      </c>
      <c r="AD121">
        <v>0</v>
      </c>
      <c r="AG121">
        <f>SUM(X121:Y121)</f>
        <v>0</v>
      </c>
    </row>
    <row r="122" spans="1:33" x14ac:dyDescent="0.55000000000000004">
      <c r="A122" t="s">
        <v>275</v>
      </c>
      <c r="B122" t="s">
        <v>390</v>
      </c>
      <c r="C122" t="s">
        <v>240</v>
      </c>
      <c r="D122">
        <v>58.5</v>
      </c>
      <c r="E122">
        <v>56.5</v>
      </c>
      <c r="F122">
        <f>100-E122-Q122-S122</f>
        <v>42</v>
      </c>
      <c r="G122">
        <f>100-D122-P122-R122</f>
        <v>38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1</v>
      </c>
      <c r="R122">
        <v>1.5</v>
      </c>
      <c r="S122">
        <v>0.5</v>
      </c>
      <c r="T122" t="s">
        <v>257</v>
      </c>
      <c r="U122" t="s">
        <v>272</v>
      </c>
      <c r="Z122">
        <v>0</v>
      </c>
      <c r="AA122">
        <v>0</v>
      </c>
      <c r="AB122">
        <v>0</v>
      </c>
      <c r="AD122">
        <v>0</v>
      </c>
    </row>
    <row r="123" spans="1:33" x14ac:dyDescent="0.55000000000000004">
      <c r="A123" t="s">
        <v>274</v>
      </c>
      <c r="B123" s="10" t="s">
        <v>388</v>
      </c>
      <c r="C123" t="s">
        <v>237</v>
      </c>
      <c r="D123">
        <v>59</v>
      </c>
      <c r="E123">
        <v>57</v>
      </c>
      <c r="F123">
        <f>100-E123-I123-O123-Q123</f>
        <v>41.7</v>
      </c>
      <c r="G123">
        <f>100-D123-H123-N123-P123</f>
        <v>37.100000000000009</v>
      </c>
      <c r="H123">
        <v>0.8</v>
      </c>
      <c r="I123">
        <v>0.2</v>
      </c>
      <c r="J123">
        <v>0</v>
      </c>
      <c r="K123">
        <v>0</v>
      </c>
      <c r="L123">
        <v>0</v>
      </c>
      <c r="M123">
        <v>0</v>
      </c>
      <c r="N123">
        <v>1.3</v>
      </c>
      <c r="O123">
        <v>0.3</v>
      </c>
      <c r="P123">
        <v>1.8</v>
      </c>
      <c r="Q123">
        <v>0.8</v>
      </c>
      <c r="R123">
        <v>0</v>
      </c>
      <c r="S123">
        <v>0</v>
      </c>
      <c r="T123" t="s">
        <v>263</v>
      </c>
      <c r="U123" t="s">
        <v>176</v>
      </c>
      <c r="Y123">
        <v>0</v>
      </c>
      <c r="AF123">
        <f t="shared" ref="AF123" si="37">SUM(Z123:AB123)</f>
        <v>0</v>
      </c>
    </row>
    <row r="124" spans="1:33" x14ac:dyDescent="0.55000000000000004">
      <c r="A124" t="s">
        <v>274</v>
      </c>
      <c r="B124" t="s">
        <v>388</v>
      </c>
      <c r="C124" t="s">
        <v>235</v>
      </c>
      <c r="D124">
        <v>59</v>
      </c>
      <c r="E124">
        <v>57</v>
      </c>
      <c r="F124">
        <f>100-E124-I124-O124-Q124-0.2</f>
        <v>41.5</v>
      </c>
      <c r="G124">
        <f>100-D124-H124-N124-P124-0.8</f>
        <v>36.300000000000011</v>
      </c>
      <c r="H124">
        <v>0.8</v>
      </c>
      <c r="I124">
        <v>0.2</v>
      </c>
      <c r="J124">
        <v>0</v>
      </c>
      <c r="K124">
        <v>0</v>
      </c>
      <c r="L124">
        <v>0</v>
      </c>
      <c r="M124">
        <v>0</v>
      </c>
      <c r="N124">
        <v>1.3</v>
      </c>
      <c r="O124">
        <v>0.3</v>
      </c>
      <c r="P124">
        <v>1.8</v>
      </c>
      <c r="Q124">
        <v>0.8</v>
      </c>
      <c r="R124">
        <v>0</v>
      </c>
      <c r="S124">
        <v>0</v>
      </c>
      <c r="T124" t="s">
        <v>263</v>
      </c>
      <c r="U124" t="s">
        <v>176</v>
      </c>
      <c r="X124">
        <v>0</v>
      </c>
      <c r="AD124">
        <v>0</v>
      </c>
      <c r="AG124">
        <f>SUM(X124:Y124)</f>
        <v>0</v>
      </c>
    </row>
    <row r="125" spans="1:33" x14ac:dyDescent="0.55000000000000004">
      <c r="A125" t="s">
        <v>274</v>
      </c>
      <c r="B125" t="s">
        <v>388</v>
      </c>
      <c r="C125" t="s">
        <v>240</v>
      </c>
      <c r="D125">
        <v>59</v>
      </c>
      <c r="E125">
        <v>57</v>
      </c>
      <c r="F125">
        <f>100-E125-I125-O125-Q125-0.2</f>
        <v>41.5</v>
      </c>
      <c r="G125">
        <f>100-D125-H125-N125-P125-0.8</f>
        <v>36.300000000000011</v>
      </c>
      <c r="H125">
        <v>0.8</v>
      </c>
      <c r="I125">
        <v>0.2</v>
      </c>
      <c r="J125">
        <v>0</v>
      </c>
      <c r="K125">
        <v>0</v>
      </c>
      <c r="L125">
        <v>0</v>
      </c>
      <c r="M125">
        <v>0</v>
      </c>
      <c r="N125">
        <v>1.3</v>
      </c>
      <c r="O125">
        <v>0.3</v>
      </c>
      <c r="P125">
        <v>1.8</v>
      </c>
      <c r="Q125">
        <v>0.8</v>
      </c>
      <c r="R125">
        <v>0</v>
      </c>
      <c r="S125">
        <v>0</v>
      </c>
      <c r="T125" t="s">
        <v>263</v>
      </c>
      <c r="U125" t="s">
        <v>176</v>
      </c>
      <c r="Z125">
        <v>0</v>
      </c>
      <c r="AA125">
        <v>0</v>
      </c>
      <c r="AB125">
        <v>0</v>
      </c>
      <c r="AD125">
        <v>0</v>
      </c>
    </row>
    <row r="126" spans="1:33" x14ac:dyDescent="0.55000000000000004">
      <c r="A126" t="s">
        <v>70</v>
      </c>
      <c r="B126" s="10" t="s">
        <v>382</v>
      </c>
      <c r="C126" t="s">
        <v>237</v>
      </c>
      <c r="D126">
        <v>79</v>
      </c>
      <c r="E126">
        <v>76</v>
      </c>
      <c r="F126">
        <f>100-E126-I126-K126-M126-O126-Q126-S126</f>
        <v>22.2</v>
      </c>
      <c r="G126">
        <f>100-D126-H126-J126-L126-N126-P126-R126</f>
        <v>18.379999999999995</v>
      </c>
      <c r="H126">
        <v>0.05</v>
      </c>
      <c r="I126">
        <v>0</v>
      </c>
      <c r="J126">
        <v>0</v>
      </c>
      <c r="K126">
        <v>0</v>
      </c>
      <c r="L126">
        <v>0.1</v>
      </c>
      <c r="M126">
        <v>0</v>
      </c>
      <c r="N126">
        <v>2.2999999999999998</v>
      </c>
      <c r="O126">
        <v>1.8</v>
      </c>
      <c r="P126">
        <v>0.1</v>
      </c>
      <c r="Q126">
        <v>0</v>
      </c>
      <c r="R126">
        <v>7.0000000000000007E-2</v>
      </c>
      <c r="S126">
        <v>0</v>
      </c>
      <c r="T126" t="s">
        <v>71</v>
      </c>
      <c r="U126" t="s">
        <v>172</v>
      </c>
      <c r="V126" t="s">
        <v>153</v>
      </c>
      <c r="AD126">
        <v>3</v>
      </c>
      <c r="AF126">
        <f t="shared" ref="AF126" si="38">SUM(Z126:AB126)</f>
        <v>0</v>
      </c>
    </row>
    <row r="127" spans="1:33" x14ac:dyDescent="0.55000000000000004">
      <c r="A127" t="s">
        <v>70</v>
      </c>
      <c r="B127" t="s">
        <v>382</v>
      </c>
      <c r="C127" t="s">
        <v>240</v>
      </c>
      <c r="D127">
        <v>79</v>
      </c>
      <c r="E127">
        <v>76</v>
      </c>
      <c r="F127">
        <f>100-E127-I127-K127-M127-O127-Q127-S127</f>
        <v>22.2</v>
      </c>
      <c r="G127">
        <f>100-D127-H127-J127-L127-N127-P127-R127</f>
        <v>18.379999999999995</v>
      </c>
      <c r="H127">
        <v>0.05</v>
      </c>
      <c r="I127">
        <v>0</v>
      </c>
      <c r="J127">
        <v>0</v>
      </c>
      <c r="K127">
        <v>0</v>
      </c>
      <c r="L127">
        <v>0.1</v>
      </c>
      <c r="M127">
        <v>0</v>
      </c>
      <c r="N127">
        <v>2.2999999999999998</v>
      </c>
      <c r="O127">
        <v>1.8</v>
      </c>
      <c r="P127">
        <v>0.1</v>
      </c>
      <c r="Q127">
        <v>0</v>
      </c>
      <c r="R127">
        <v>7.0000000000000007E-2</v>
      </c>
      <c r="S127">
        <v>0</v>
      </c>
      <c r="T127" t="s">
        <v>71</v>
      </c>
      <c r="U127" t="s">
        <v>180</v>
      </c>
      <c r="V127" t="s">
        <v>153</v>
      </c>
      <c r="Z127">
        <v>0</v>
      </c>
      <c r="AA127">
        <v>0</v>
      </c>
      <c r="AB127">
        <v>0</v>
      </c>
      <c r="AD127">
        <v>2</v>
      </c>
    </row>
    <row r="128" spans="1:33" x14ac:dyDescent="0.55000000000000004">
      <c r="A128" t="s">
        <v>260</v>
      </c>
      <c r="B128" s="10" t="s">
        <v>383</v>
      </c>
      <c r="C128" t="s">
        <v>237</v>
      </c>
      <c r="D128">
        <v>75</v>
      </c>
      <c r="E128">
        <v>72</v>
      </c>
      <c r="F128">
        <f>100-E128-O128-0.25</f>
        <v>24.75</v>
      </c>
      <c r="G128">
        <f>100-D128-N128-0.55</f>
        <v>20.65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3.8</v>
      </c>
      <c r="O128">
        <v>3</v>
      </c>
      <c r="P128">
        <v>0</v>
      </c>
      <c r="Q128">
        <v>0</v>
      </c>
      <c r="R128">
        <v>0</v>
      </c>
      <c r="S128">
        <v>0</v>
      </c>
      <c r="T128" t="s">
        <v>257</v>
      </c>
      <c r="U128" t="s">
        <v>261</v>
      </c>
      <c r="AD128">
        <v>1</v>
      </c>
      <c r="AF128">
        <f t="shared" ref="AF128" si="39">SUM(Z128:AB128)</f>
        <v>0</v>
      </c>
    </row>
    <row r="129" spans="1:33" x14ac:dyDescent="0.55000000000000004">
      <c r="A129" t="s">
        <v>76</v>
      </c>
      <c r="B129" t="s">
        <v>380</v>
      </c>
      <c r="C129" t="s">
        <v>240</v>
      </c>
      <c r="D129">
        <v>86</v>
      </c>
      <c r="E129">
        <v>81</v>
      </c>
      <c r="F129">
        <f>100-E129-I129-K129-M129-O129-Q129-S129-0.8</f>
        <v>16.7</v>
      </c>
      <c r="G129">
        <f>100-D129-H129-J129-L129-N129-P129-R129-1.3</f>
        <v>9.6</v>
      </c>
      <c r="H129">
        <v>0.05</v>
      </c>
      <c r="I129">
        <v>0</v>
      </c>
      <c r="J129">
        <v>0.1</v>
      </c>
      <c r="K129">
        <v>0</v>
      </c>
      <c r="L129">
        <v>1.4</v>
      </c>
      <c r="M129">
        <v>0.8</v>
      </c>
      <c r="N129">
        <v>1.2</v>
      </c>
      <c r="O129">
        <v>0.7</v>
      </c>
      <c r="P129">
        <v>0.1</v>
      </c>
      <c r="Q129">
        <v>0</v>
      </c>
      <c r="R129">
        <v>0.25</v>
      </c>
      <c r="S129">
        <v>0</v>
      </c>
      <c r="T129" t="s">
        <v>82</v>
      </c>
      <c r="U129" t="s">
        <v>179</v>
      </c>
      <c r="V129" t="s">
        <v>154</v>
      </c>
      <c r="W129" t="s">
        <v>153</v>
      </c>
      <c r="Y129">
        <v>0</v>
      </c>
      <c r="AD129">
        <v>1</v>
      </c>
    </row>
    <row r="130" spans="1:33" x14ac:dyDescent="0.55000000000000004">
      <c r="A130" t="s">
        <v>264</v>
      </c>
      <c r="B130" t="s">
        <v>386</v>
      </c>
      <c r="C130" t="s">
        <v>235</v>
      </c>
      <c r="D130">
        <v>70</v>
      </c>
      <c r="E130">
        <v>66</v>
      </c>
      <c r="F130">
        <f>100-E130-0.7</f>
        <v>33.299999999999997</v>
      </c>
      <c r="G130">
        <f>100-D130-1.3</f>
        <v>28.7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263</v>
      </c>
      <c r="U130" t="s">
        <v>176</v>
      </c>
      <c r="X130">
        <v>0</v>
      </c>
      <c r="AD130">
        <v>1</v>
      </c>
      <c r="AG130">
        <f>SUM(X130:Y130)</f>
        <v>0</v>
      </c>
    </row>
    <row r="131" spans="1:33" x14ac:dyDescent="0.55000000000000004">
      <c r="A131" t="s">
        <v>264</v>
      </c>
      <c r="B131" t="s">
        <v>386</v>
      </c>
      <c r="C131" t="s">
        <v>240</v>
      </c>
      <c r="D131">
        <v>70</v>
      </c>
      <c r="E131">
        <v>66</v>
      </c>
      <c r="F131">
        <f>100-E131-0.7</f>
        <v>33.299999999999997</v>
      </c>
      <c r="G131">
        <f>100-D131-1.3</f>
        <v>28.7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263</v>
      </c>
      <c r="U131" t="s">
        <v>176</v>
      </c>
      <c r="Z131">
        <v>15</v>
      </c>
      <c r="AA131">
        <v>13</v>
      </c>
      <c r="AB131">
        <v>12</v>
      </c>
      <c r="AD131">
        <v>0</v>
      </c>
    </row>
    <row r="132" spans="1:33" x14ac:dyDescent="0.55000000000000004">
      <c r="A132" t="s">
        <v>298</v>
      </c>
      <c r="B132" s="10" t="s">
        <v>319</v>
      </c>
      <c r="C132" t="s">
        <v>237</v>
      </c>
      <c r="D132">
        <v>89.3</v>
      </c>
      <c r="E132">
        <v>85.8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11</v>
      </c>
      <c r="M132">
        <v>9</v>
      </c>
      <c r="N132">
        <v>0</v>
      </c>
      <c r="O132">
        <v>0</v>
      </c>
      <c r="P132">
        <v>1</v>
      </c>
      <c r="Q132">
        <v>0.5</v>
      </c>
      <c r="R132">
        <v>2</v>
      </c>
      <c r="S132">
        <v>1</v>
      </c>
      <c r="T132" t="s">
        <v>296</v>
      </c>
      <c r="Y132">
        <v>13</v>
      </c>
      <c r="AF132">
        <f t="shared" ref="AF132" si="40">SUM(Z132:AB132)</f>
        <v>0</v>
      </c>
    </row>
    <row r="133" spans="1:33" x14ac:dyDescent="0.55000000000000004">
      <c r="A133" t="s">
        <v>298</v>
      </c>
      <c r="B133" t="s">
        <v>319</v>
      </c>
      <c r="C133" t="s">
        <v>235</v>
      </c>
      <c r="D133">
        <v>89.3</v>
      </c>
      <c r="E133">
        <v>85.8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11</v>
      </c>
      <c r="M133">
        <v>9</v>
      </c>
      <c r="N133">
        <v>0</v>
      </c>
      <c r="O133">
        <v>0</v>
      </c>
      <c r="P133">
        <v>1</v>
      </c>
      <c r="Q133">
        <v>0.5</v>
      </c>
      <c r="R133">
        <v>2</v>
      </c>
      <c r="S133">
        <v>1</v>
      </c>
      <c r="T133" t="s">
        <v>296</v>
      </c>
      <c r="X133">
        <v>9</v>
      </c>
      <c r="AG133">
        <f>SUM(X133:Y133)</f>
        <v>9</v>
      </c>
    </row>
    <row r="134" spans="1:33" x14ac:dyDescent="0.55000000000000004">
      <c r="A134" t="s">
        <v>298</v>
      </c>
      <c r="B134" t="s">
        <v>319</v>
      </c>
      <c r="C134" t="s">
        <v>240</v>
      </c>
      <c r="D134">
        <v>89.3</v>
      </c>
      <c r="E134">
        <v>85.8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11</v>
      </c>
      <c r="M134">
        <v>9</v>
      </c>
      <c r="N134">
        <v>0</v>
      </c>
      <c r="O134">
        <v>0</v>
      </c>
      <c r="P134">
        <v>1</v>
      </c>
      <c r="Q134">
        <v>0.5</v>
      </c>
      <c r="R134">
        <v>2</v>
      </c>
      <c r="S134">
        <v>1</v>
      </c>
      <c r="T134" t="s">
        <v>296</v>
      </c>
      <c r="Z134">
        <v>2</v>
      </c>
      <c r="AA134">
        <v>3</v>
      </c>
      <c r="AB134">
        <v>3</v>
      </c>
      <c r="AD134">
        <v>19</v>
      </c>
    </row>
    <row r="135" spans="1:33" x14ac:dyDescent="0.55000000000000004">
      <c r="A135" t="s">
        <v>295</v>
      </c>
      <c r="B135" t="s">
        <v>323</v>
      </c>
      <c r="C135" t="s">
        <v>237</v>
      </c>
      <c r="D135">
        <v>75.8</v>
      </c>
      <c r="E135">
        <v>73.8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26</v>
      </c>
      <c r="M135">
        <v>24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296</v>
      </c>
      <c r="Z135">
        <v>16</v>
      </c>
      <c r="AA135">
        <v>14</v>
      </c>
      <c r="AB135">
        <v>12</v>
      </c>
      <c r="AF135">
        <f t="shared" ref="AF135:AF136" si="41">SUM(Z135:AB135)</f>
        <v>42</v>
      </c>
    </row>
    <row r="136" spans="1:33" x14ac:dyDescent="0.55000000000000004">
      <c r="A136" t="s">
        <v>300</v>
      </c>
      <c r="B136" s="10" t="s">
        <v>320</v>
      </c>
      <c r="C136" t="s">
        <v>237</v>
      </c>
      <c r="D136">
        <v>68.899999999999991</v>
      </c>
      <c r="E136">
        <v>65.3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32</v>
      </c>
      <c r="M136">
        <v>30</v>
      </c>
      <c r="N136">
        <v>0</v>
      </c>
      <c r="O136">
        <v>0</v>
      </c>
      <c r="P136">
        <v>1.5</v>
      </c>
      <c r="Q136">
        <v>0.5</v>
      </c>
      <c r="R136">
        <v>1</v>
      </c>
      <c r="S136">
        <v>0.4</v>
      </c>
      <c r="T136" t="s">
        <v>296</v>
      </c>
      <c r="Y136">
        <v>13</v>
      </c>
      <c r="AF136">
        <f t="shared" si="41"/>
        <v>0</v>
      </c>
    </row>
    <row r="137" spans="1:33" x14ac:dyDescent="0.55000000000000004">
      <c r="A137" t="s">
        <v>300</v>
      </c>
      <c r="B137" t="s">
        <v>320</v>
      </c>
      <c r="C137" t="s">
        <v>235</v>
      </c>
      <c r="D137">
        <v>68.899999999999991</v>
      </c>
      <c r="E137">
        <v>65.3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32</v>
      </c>
      <c r="M137">
        <v>30</v>
      </c>
      <c r="N137">
        <v>0</v>
      </c>
      <c r="O137">
        <v>0</v>
      </c>
      <c r="P137">
        <v>1.5</v>
      </c>
      <c r="Q137">
        <v>0.5</v>
      </c>
      <c r="R137">
        <v>1</v>
      </c>
      <c r="S137">
        <v>0.4</v>
      </c>
      <c r="T137" t="s">
        <v>296</v>
      </c>
      <c r="X137">
        <v>8</v>
      </c>
      <c r="AD137">
        <v>15</v>
      </c>
      <c r="AG137">
        <f>SUM(X137:Y137)</f>
        <v>8</v>
      </c>
    </row>
    <row r="138" spans="1:33" x14ac:dyDescent="0.55000000000000004">
      <c r="A138" t="s">
        <v>300</v>
      </c>
      <c r="B138" t="s">
        <v>320</v>
      </c>
      <c r="C138" t="s">
        <v>240</v>
      </c>
      <c r="D138">
        <v>68.899999999999991</v>
      </c>
      <c r="E138">
        <v>65.3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32</v>
      </c>
      <c r="M138">
        <v>30</v>
      </c>
      <c r="N138">
        <v>0</v>
      </c>
      <c r="O138">
        <v>0</v>
      </c>
      <c r="P138">
        <v>1.5</v>
      </c>
      <c r="Q138">
        <v>0.5</v>
      </c>
      <c r="R138">
        <v>1</v>
      </c>
      <c r="S138">
        <v>0.4</v>
      </c>
      <c r="T138" t="s">
        <v>296</v>
      </c>
      <c r="AD138">
        <v>0</v>
      </c>
    </row>
    <row r="139" spans="1:33" x14ac:dyDescent="0.55000000000000004">
      <c r="A139" t="s">
        <v>299</v>
      </c>
      <c r="B139" t="s">
        <v>324</v>
      </c>
      <c r="C139" t="s">
        <v>240</v>
      </c>
      <c r="D139">
        <v>67.8</v>
      </c>
      <c r="E139">
        <v>62.8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32</v>
      </c>
      <c r="M139">
        <v>29</v>
      </c>
      <c r="N139">
        <v>0</v>
      </c>
      <c r="O139">
        <v>0</v>
      </c>
      <c r="P139">
        <v>2.5</v>
      </c>
      <c r="Q139">
        <v>1.5</v>
      </c>
      <c r="R139">
        <v>2.5</v>
      </c>
      <c r="S139">
        <v>1.5</v>
      </c>
      <c r="T139" t="s">
        <v>296</v>
      </c>
      <c r="Z139">
        <v>0</v>
      </c>
      <c r="AA139">
        <v>6</v>
      </c>
      <c r="AB139">
        <v>10</v>
      </c>
      <c r="AD139">
        <v>0</v>
      </c>
    </row>
    <row r="140" spans="1:33" x14ac:dyDescent="0.55000000000000004">
      <c r="A140" t="s">
        <v>297</v>
      </c>
      <c r="B140" t="s">
        <v>318</v>
      </c>
      <c r="C140" t="s">
        <v>237</v>
      </c>
      <c r="D140">
        <v>89.5</v>
      </c>
      <c r="E140">
        <v>86.5</v>
      </c>
      <c r="F140">
        <v>0</v>
      </c>
      <c r="G140">
        <v>0</v>
      </c>
      <c r="H140">
        <v>0</v>
      </c>
      <c r="I140">
        <v>0</v>
      </c>
      <c r="J140">
        <v>2.8</v>
      </c>
      <c r="K140">
        <v>1.8</v>
      </c>
      <c r="L140">
        <v>10.5</v>
      </c>
      <c r="M140">
        <v>8.5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296</v>
      </c>
      <c r="Z140">
        <v>2</v>
      </c>
      <c r="AA140">
        <v>8</v>
      </c>
      <c r="AB140">
        <v>13</v>
      </c>
      <c r="AF140">
        <f t="shared" ref="AF140:AF141" si="42">SUM(Z140:AB140)</f>
        <v>23</v>
      </c>
    </row>
    <row r="141" spans="1:33" x14ac:dyDescent="0.55000000000000004">
      <c r="A141" t="s">
        <v>220</v>
      </c>
      <c r="B141" s="10" t="s">
        <v>221</v>
      </c>
      <c r="C141" t="s">
        <v>237</v>
      </c>
      <c r="D141">
        <v>63</v>
      </c>
      <c r="E141">
        <v>60</v>
      </c>
      <c r="F141">
        <v>22.8</v>
      </c>
      <c r="G141">
        <v>17.8</v>
      </c>
      <c r="H141">
        <v>0</v>
      </c>
      <c r="I141">
        <v>0</v>
      </c>
      <c r="J141">
        <v>0</v>
      </c>
      <c r="K141">
        <v>0</v>
      </c>
      <c r="L141">
        <v>19</v>
      </c>
      <c r="M141">
        <v>17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301</v>
      </c>
      <c r="Y141">
        <v>3</v>
      </c>
      <c r="AF141">
        <f t="shared" si="42"/>
        <v>0</v>
      </c>
    </row>
    <row r="142" spans="1:33" x14ac:dyDescent="0.55000000000000004">
      <c r="A142" t="s">
        <v>220</v>
      </c>
      <c r="B142" t="s">
        <v>221</v>
      </c>
      <c r="C142" t="s">
        <v>235</v>
      </c>
      <c r="D142">
        <v>63</v>
      </c>
      <c r="E142">
        <v>60</v>
      </c>
      <c r="F142">
        <v>22.8</v>
      </c>
      <c r="G142">
        <v>17.8</v>
      </c>
      <c r="H142">
        <v>0</v>
      </c>
      <c r="I142">
        <v>0</v>
      </c>
      <c r="J142">
        <v>0</v>
      </c>
      <c r="K142">
        <v>0</v>
      </c>
      <c r="L142">
        <v>19</v>
      </c>
      <c r="M142">
        <v>17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301</v>
      </c>
      <c r="X142">
        <v>2</v>
      </c>
      <c r="AD142">
        <v>10</v>
      </c>
      <c r="AG142">
        <f>SUM(X142:Y142)</f>
        <v>2</v>
      </c>
    </row>
    <row r="143" spans="1:33" x14ac:dyDescent="0.55000000000000004">
      <c r="A143" t="s">
        <v>220</v>
      </c>
      <c r="B143" t="s">
        <v>221</v>
      </c>
      <c r="C143" t="s">
        <v>240</v>
      </c>
      <c r="D143">
        <v>63</v>
      </c>
      <c r="E143">
        <v>60</v>
      </c>
      <c r="F143">
        <v>22.8</v>
      </c>
      <c r="G143">
        <v>17.8</v>
      </c>
      <c r="H143">
        <v>0</v>
      </c>
      <c r="I143">
        <v>0</v>
      </c>
      <c r="J143">
        <v>0</v>
      </c>
      <c r="K143">
        <v>0</v>
      </c>
      <c r="L143">
        <v>19</v>
      </c>
      <c r="M143">
        <v>17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301</v>
      </c>
      <c r="AD143">
        <v>8</v>
      </c>
      <c r="AE143">
        <v>4</v>
      </c>
    </row>
    <row r="144" spans="1:33" x14ac:dyDescent="0.55000000000000004">
      <c r="A144" t="s">
        <v>220</v>
      </c>
      <c r="B144" t="s">
        <v>221</v>
      </c>
      <c r="C144" t="s">
        <v>258</v>
      </c>
      <c r="D144">
        <v>63</v>
      </c>
      <c r="E144">
        <v>60</v>
      </c>
      <c r="F144">
        <v>22.8</v>
      </c>
      <c r="G144">
        <v>17.8</v>
      </c>
      <c r="H144">
        <v>0</v>
      </c>
      <c r="I144">
        <v>0</v>
      </c>
      <c r="J144">
        <v>0</v>
      </c>
      <c r="K144">
        <v>0</v>
      </c>
      <c r="L144">
        <v>19</v>
      </c>
      <c r="M144">
        <v>17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301</v>
      </c>
      <c r="AC144">
        <v>0</v>
      </c>
      <c r="AE144">
        <v>4</v>
      </c>
    </row>
    <row r="145" spans="1:33" x14ac:dyDescent="0.55000000000000004">
      <c r="A145" t="s">
        <v>222</v>
      </c>
      <c r="B145" s="10" t="s">
        <v>222</v>
      </c>
      <c r="C145" t="s">
        <v>228</v>
      </c>
      <c r="D145">
        <v>66.5</v>
      </c>
      <c r="E145">
        <v>63.5</v>
      </c>
      <c r="F145">
        <v>22.5</v>
      </c>
      <c r="G145">
        <v>16.899999999999999</v>
      </c>
      <c r="H145">
        <v>0.1</v>
      </c>
      <c r="I145">
        <v>0</v>
      </c>
      <c r="J145">
        <v>0</v>
      </c>
      <c r="K145">
        <v>0</v>
      </c>
      <c r="L145">
        <v>16</v>
      </c>
      <c r="M145">
        <v>14</v>
      </c>
      <c r="N145">
        <v>0</v>
      </c>
      <c r="O145">
        <v>0</v>
      </c>
      <c r="P145">
        <v>0.5</v>
      </c>
      <c r="Q145">
        <v>0</v>
      </c>
      <c r="R145">
        <v>0.25</v>
      </c>
      <c r="S145">
        <v>0</v>
      </c>
      <c r="Z145">
        <v>0</v>
      </c>
      <c r="AA145">
        <v>0</v>
      </c>
      <c r="AB145">
        <v>2</v>
      </c>
      <c r="AC145">
        <v>0</v>
      </c>
    </row>
    <row r="146" spans="1:33" x14ac:dyDescent="0.55000000000000004">
      <c r="A146" t="s">
        <v>226</v>
      </c>
      <c r="B146" s="10" t="s">
        <v>223</v>
      </c>
      <c r="C146" t="s">
        <v>237</v>
      </c>
      <c r="D146">
        <v>66</v>
      </c>
      <c r="E146">
        <v>63</v>
      </c>
      <c r="F146">
        <v>25.8</v>
      </c>
      <c r="G146">
        <v>20.8</v>
      </c>
      <c r="H146">
        <v>0</v>
      </c>
      <c r="I146">
        <v>0</v>
      </c>
      <c r="J146">
        <v>0</v>
      </c>
      <c r="K146">
        <v>0</v>
      </c>
      <c r="L146">
        <v>13</v>
      </c>
      <c r="M146">
        <v>11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301</v>
      </c>
      <c r="Y146">
        <v>1</v>
      </c>
      <c r="AF146">
        <f t="shared" ref="AF146" si="43">SUM(Z146:AB146)</f>
        <v>0</v>
      </c>
    </row>
    <row r="147" spans="1:33" x14ac:dyDescent="0.55000000000000004">
      <c r="A147" t="s">
        <v>226</v>
      </c>
      <c r="B147" t="s">
        <v>223</v>
      </c>
      <c r="C147" t="s">
        <v>235</v>
      </c>
      <c r="D147">
        <v>66</v>
      </c>
      <c r="E147">
        <v>63</v>
      </c>
      <c r="F147">
        <v>25.8</v>
      </c>
      <c r="G147">
        <v>20.8</v>
      </c>
      <c r="H147">
        <v>0</v>
      </c>
      <c r="I147">
        <v>0</v>
      </c>
      <c r="J147">
        <v>0</v>
      </c>
      <c r="K147">
        <v>0</v>
      </c>
      <c r="L147">
        <v>13</v>
      </c>
      <c r="M147">
        <v>11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301</v>
      </c>
      <c r="X147">
        <v>1</v>
      </c>
      <c r="AD147">
        <v>1</v>
      </c>
      <c r="AG147">
        <f>SUM(X147:Y147)</f>
        <v>1</v>
      </c>
    </row>
    <row r="148" spans="1:33" x14ac:dyDescent="0.55000000000000004">
      <c r="A148" t="s">
        <v>226</v>
      </c>
      <c r="B148" t="s">
        <v>223</v>
      </c>
      <c r="C148" t="s">
        <v>240</v>
      </c>
      <c r="D148">
        <v>66</v>
      </c>
      <c r="E148">
        <v>63</v>
      </c>
      <c r="F148">
        <v>25.8</v>
      </c>
      <c r="G148">
        <v>20.8</v>
      </c>
      <c r="H148">
        <v>0</v>
      </c>
      <c r="I148">
        <v>0</v>
      </c>
      <c r="J148">
        <v>0</v>
      </c>
      <c r="K148">
        <v>0</v>
      </c>
      <c r="L148">
        <v>13</v>
      </c>
      <c r="M148">
        <v>11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301</v>
      </c>
      <c r="AD148">
        <v>1</v>
      </c>
      <c r="AE148">
        <v>2</v>
      </c>
    </row>
    <row r="149" spans="1:33" x14ac:dyDescent="0.55000000000000004">
      <c r="A149" t="s">
        <v>226</v>
      </c>
      <c r="B149" t="s">
        <v>223</v>
      </c>
      <c r="C149" t="s">
        <v>258</v>
      </c>
      <c r="D149">
        <v>66</v>
      </c>
      <c r="E149">
        <v>63</v>
      </c>
      <c r="F149">
        <v>25.8</v>
      </c>
      <c r="G149">
        <v>20.8</v>
      </c>
      <c r="H149">
        <v>0</v>
      </c>
      <c r="I149">
        <v>0</v>
      </c>
      <c r="J149">
        <v>0</v>
      </c>
      <c r="K149">
        <v>0</v>
      </c>
      <c r="L149">
        <v>13</v>
      </c>
      <c r="M149">
        <v>11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301</v>
      </c>
      <c r="Z149">
        <v>1</v>
      </c>
      <c r="AA149">
        <v>5</v>
      </c>
      <c r="AB149">
        <v>7</v>
      </c>
      <c r="AE149">
        <v>2</v>
      </c>
    </row>
    <row r="150" spans="1:33" x14ac:dyDescent="0.55000000000000004">
      <c r="A150" t="s">
        <v>303</v>
      </c>
      <c r="B150" s="10" t="s">
        <v>370</v>
      </c>
      <c r="C150" t="s">
        <v>237</v>
      </c>
      <c r="D150">
        <v>60</v>
      </c>
      <c r="E150">
        <v>57</v>
      </c>
      <c r="F150">
        <v>31.8</v>
      </c>
      <c r="G150">
        <v>26.3</v>
      </c>
      <c r="H150">
        <v>0</v>
      </c>
      <c r="I150">
        <v>0</v>
      </c>
      <c r="J150">
        <v>0</v>
      </c>
      <c r="K150">
        <v>0</v>
      </c>
      <c r="L150">
        <v>13.5</v>
      </c>
      <c r="M150">
        <v>11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301</v>
      </c>
      <c r="Y150">
        <v>1</v>
      </c>
      <c r="AF150">
        <f t="shared" ref="AF150" si="44">SUM(Z150:AB150)</f>
        <v>0</v>
      </c>
    </row>
    <row r="151" spans="1:33" x14ac:dyDescent="0.55000000000000004">
      <c r="A151" t="s">
        <v>305</v>
      </c>
      <c r="B151" t="s">
        <v>372</v>
      </c>
      <c r="C151" t="s">
        <v>235</v>
      </c>
      <c r="D151">
        <v>62.5</v>
      </c>
      <c r="E151">
        <v>59.5</v>
      </c>
      <c r="F151">
        <v>22.8</v>
      </c>
      <c r="G151">
        <v>16.8</v>
      </c>
      <c r="H151">
        <v>1.5</v>
      </c>
      <c r="I151">
        <v>0.5</v>
      </c>
      <c r="J151">
        <v>0</v>
      </c>
      <c r="K151">
        <v>0</v>
      </c>
      <c r="L151">
        <v>19</v>
      </c>
      <c r="M151">
        <v>17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301</v>
      </c>
      <c r="X151">
        <v>1</v>
      </c>
      <c r="AE151">
        <v>4</v>
      </c>
      <c r="AG151">
        <f>SUM(X151:Y151)</f>
        <v>1</v>
      </c>
    </row>
    <row r="152" spans="1:33" x14ac:dyDescent="0.55000000000000004">
      <c r="A152" t="s">
        <v>305</v>
      </c>
      <c r="B152" t="s">
        <v>372</v>
      </c>
      <c r="C152" t="s">
        <v>258</v>
      </c>
      <c r="D152">
        <v>62.5</v>
      </c>
      <c r="E152">
        <v>59.5</v>
      </c>
      <c r="F152">
        <v>22.8</v>
      </c>
      <c r="G152">
        <v>16.8</v>
      </c>
      <c r="H152">
        <v>1.5</v>
      </c>
      <c r="I152">
        <v>0.5</v>
      </c>
      <c r="J152">
        <v>0</v>
      </c>
      <c r="K152">
        <v>0</v>
      </c>
      <c r="L152">
        <v>19</v>
      </c>
      <c r="M152">
        <v>17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301</v>
      </c>
      <c r="Z152">
        <v>0</v>
      </c>
      <c r="AA152">
        <v>0</v>
      </c>
      <c r="AB152">
        <v>0</v>
      </c>
      <c r="AE152">
        <v>1</v>
      </c>
    </row>
    <row r="153" spans="1:33" x14ac:dyDescent="0.55000000000000004">
      <c r="A153" t="s">
        <v>227</v>
      </c>
      <c r="B153" t="s">
        <v>373</v>
      </c>
      <c r="C153" t="s">
        <v>237</v>
      </c>
      <c r="D153">
        <v>56</v>
      </c>
      <c r="E153">
        <v>53</v>
      </c>
      <c r="F153">
        <v>29.8</v>
      </c>
      <c r="G153">
        <v>24.8</v>
      </c>
      <c r="H153">
        <v>0</v>
      </c>
      <c r="I153">
        <v>0</v>
      </c>
      <c r="J153">
        <v>0</v>
      </c>
      <c r="K153">
        <v>0</v>
      </c>
      <c r="L153">
        <v>19</v>
      </c>
      <c r="M153">
        <v>17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301</v>
      </c>
      <c r="Z153">
        <v>0</v>
      </c>
      <c r="AA153">
        <v>0</v>
      </c>
      <c r="AB153">
        <v>0</v>
      </c>
      <c r="AF153">
        <f t="shared" ref="AF153:AF154" si="45">SUM(Z153:AB153)</f>
        <v>0</v>
      </c>
    </row>
    <row r="154" spans="1:33" x14ac:dyDescent="0.55000000000000004">
      <c r="A154" t="s">
        <v>83</v>
      </c>
      <c r="B154" s="10" t="s">
        <v>369</v>
      </c>
      <c r="C154" t="s">
        <v>237</v>
      </c>
      <c r="D154">
        <v>64</v>
      </c>
      <c r="E154">
        <v>61</v>
      </c>
      <c r="F154">
        <v>30</v>
      </c>
      <c r="G154">
        <v>25</v>
      </c>
      <c r="H154">
        <v>0</v>
      </c>
      <c r="I154">
        <v>0</v>
      </c>
      <c r="J154">
        <v>0</v>
      </c>
      <c r="K154">
        <v>0</v>
      </c>
      <c r="L154">
        <v>11</v>
      </c>
      <c r="M154">
        <v>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301</v>
      </c>
      <c r="AE154">
        <v>0</v>
      </c>
      <c r="AF154">
        <f t="shared" si="45"/>
        <v>0</v>
      </c>
    </row>
    <row r="155" spans="1:33" x14ac:dyDescent="0.55000000000000004">
      <c r="A155" s="5" t="s">
        <v>83</v>
      </c>
      <c r="B155" s="5" t="s">
        <v>369</v>
      </c>
      <c r="C155" s="5" t="s">
        <v>258</v>
      </c>
      <c r="D155" s="5">
        <v>64</v>
      </c>
      <c r="E155" s="5">
        <v>61</v>
      </c>
      <c r="F155" s="5">
        <f>100-E155-I155-K155-M155-O155-Q155-S155</f>
        <v>30</v>
      </c>
      <c r="G155" s="5">
        <f>100-D155-H155-J155-L155-N155-P155-R155</f>
        <v>24.150000000000002</v>
      </c>
      <c r="H155" s="5">
        <v>0.05</v>
      </c>
      <c r="I155" s="5">
        <v>0</v>
      </c>
      <c r="J155" s="5">
        <v>0</v>
      </c>
      <c r="K155" s="5">
        <v>0</v>
      </c>
      <c r="L155" s="5">
        <v>11</v>
      </c>
      <c r="M155" s="5">
        <v>9</v>
      </c>
      <c r="N155" s="5">
        <v>0</v>
      </c>
      <c r="O155" s="5">
        <v>0</v>
      </c>
      <c r="P155" s="5">
        <v>0.5</v>
      </c>
      <c r="Q155" s="5">
        <v>0</v>
      </c>
      <c r="R155" s="5">
        <v>0.3</v>
      </c>
      <c r="S155" s="5">
        <v>0</v>
      </c>
      <c r="T155" s="5" t="s">
        <v>86</v>
      </c>
      <c r="U155" s="5" t="s">
        <v>181</v>
      </c>
      <c r="V155" s="5" t="s">
        <v>155</v>
      </c>
      <c r="W155" s="5"/>
      <c r="X155" s="5"/>
      <c r="Z155">
        <v>0</v>
      </c>
      <c r="AA155">
        <v>1</v>
      </c>
      <c r="AB155">
        <v>2</v>
      </c>
      <c r="AE155">
        <v>0</v>
      </c>
    </row>
    <row r="156" spans="1:33" x14ac:dyDescent="0.55000000000000004">
      <c r="A156" t="s">
        <v>302</v>
      </c>
      <c r="B156" s="10" t="s">
        <v>325</v>
      </c>
      <c r="C156" t="s">
        <v>237</v>
      </c>
      <c r="D156">
        <v>63</v>
      </c>
      <c r="E156">
        <v>60</v>
      </c>
      <c r="F156">
        <v>28.3</v>
      </c>
      <c r="G156">
        <v>22.3</v>
      </c>
      <c r="H156">
        <v>1.5</v>
      </c>
      <c r="I156">
        <v>0.5</v>
      </c>
      <c r="J156">
        <v>0</v>
      </c>
      <c r="K156">
        <v>0</v>
      </c>
      <c r="L156">
        <v>13</v>
      </c>
      <c r="M156">
        <v>11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301</v>
      </c>
      <c r="Y156">
        <v>1</v>
      </c>
      <c r="AF156">
        <f t="shared" ref="AF156" si="46">SUM(Z156:AB156)</f>
        <v>0</v>
      </c>
    </row>
    <row r="157" spans="1:33" x14ac:dyDescent="0.55000000000000004">
      <c r="A157" t="s">
        <v>304</v>
      </c>
      <c r="B157" t="s">
        <v>371</v>
      </c>
      <c r="C157" t="s">
        <v>235</v>
      </c>
      <c r="D157">
        <v>58</v>
      </c>
      <c r="E157">
        <v>56</v>
      </c>
      <c r="F157">
        <v>32.299999999999997</v>
      </c>
      <c r="G157">
        <v>27.3</v>
      </c>
      <c r="H157">
        <v>1.5</v>
      </c>
      <c r="I157">
        <v>0.5</v>
      </c>
      <c r="J157">
        <v>0</v>
      </c>
      <c r="K157">
        <v>0</v>
      </c>
      <c r="L157">
        <v>13</v>
      </c>
      <c r="M157">
        <v>11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301</v>
      </c>
      <c r="X157">
        <v>0</v>
      </c>
      <c r="AE157">
        <v>0</v>
      </c>
      <c r="AG157">
        <f>SUM(X157:Y157)</f>
        <v>0</v>
      </c>
    </row>
    <row r="158" spans="1:33" x14ac:dyDescent="0.55000000000000004">
      <c r="A158" t="s">
        <v>304</v>
      </c>
      <c r="B158" t="s">
        <v>371</v>
      </c>
      <c r="C158" t="s">
        <v>258</v>
      </c>
      <c r="D158">
        <v>58</v>
      </c>
      <c r="E158">
        <v>56</v>
      </c>
      <c r="F158">
        <v>32.299999999999997</v>
      </c>
      <c r="G158">
        <v>27.3</v>
      </c>
      <c r="H158">
        <v>1.5</v>
      </c>
      <c r="I158">
        <v>0.5</v>
      </c>
      <c r="J158">
        <v>0</v>
      </c>
      <c r="K158">
        <v>0</v>
      </c>
      <c r="L158">
        <v>13</v>
      </c>
      <c r="M158">
        <v>11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301</v>
      </c>
      <c r="Z158">
        <v>0</v>
      </c>
      <c r="AA158">
        <v>0</v>
      </c>
      <c r="AB158">
        <v>0</v>
      </c>
      <c r="AE158">
        <v>0</v>
      </c>
    </row>
    <row r="159" spans="1:33" x14ac:dyDescent="0.55000000000000004">
      <c r="A159" t="s">
        <v>307</v>
      </c>
      <c r="B159" s="10" t="s">
        <v>321</v>
      </c>
      <c r="C159" t="s">
        <v>237</v>
      </c>
      <c r="D159">
        <v>48</v>
      </c>
      <c r="E159">
        <v>45</v>
      </c>
      <c r="F159">
        <v>44.8</v>
      </c>
      <c r="G159">
        <v>38.299999999999997</v>
      </c>
      <c r="H159">
        <v>2.5</v>
      </c>
      <c r="I159">
        <v>1</v>
      </c>
      <c r="J159">
        <v>0</v>
      </c>
      <c r="K159">
        <v>0</v>
      </c>
      <c r="L159">
        <v>11</v>
      </c>
      <c r="M159">
        <v>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301</v>
      </c>
      <c r="Y159">
        <v>0</v>
      </c>
      <c r="AF159">
        <f t="shared" ref="AF159" si="47">SUM(Z159:AB159)</f>
        <v>0</v>
      </c>
    </row>
    <row r="160" spans="1:33" x14ac:dyDescent="0.55000000000000004">
      <c r="A160" t="s">
        <v>307</v>
      </c>
      <c r="B160" t="s">
        <v>321</v>
      </c>
      <c r="C160" t="s">
        <v>235</v>
      </c>
      <c r="D160">
        <v>48</v>
      </c>
      <c r="E160">
        <v>45</v>
      </c>
      <c r="F160">
        <v>44.8</v>
      </c>
      <c r="G160">
        <v>38.299999999999997</v>
      </c>
      <c r="H160">
        <v>2.5</v>
      </c>
      <c r="I160">
        <v>1</v>
      </c>
      <c r="J160">
        <v>0</v>
      </c>
      <c r="K160">
        <v>0</v>
      </c>
      <c r="L160">
        <v>11</v>
      </c>
      <c r="M160">
        <v>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301</v>
      </c>
      <c r="X160">
        <v>0</v>
      </c>
      <c r="AE160">
        <v>1</v>
      </c>
      <c r="AG160">
        <f>SUM(X160:Y160)</f>
        <v>0</v>
      </c>
    </row>
    <row r="161" spans="1:33" x14ac:dyDescent="0.55000000000000004">
      <c r="A161" t="s">
        <v>307</v>
      </c>
      <c r="B161" t="s">
        <v>321</v>
      </c>
      <c r="C161" t="s">
        <v>258</v>
      </c>
      <c r="D161">
        <v>48</v>
      </c>
      <c r="E161">
        <v>45</v>
      </c>
      <c r="F161">
        <v>44.8</v>
      </c>
      <c r="G161">
        <v>38.299999999999997</v>
      </c>
      <c r="H161">
        <v>2.5</v>
      </c>
      <c r="I161">
        <v>1</v>
      </c>
      <c r="J161">
        <v>0</v>
      </c>
      <c r="K161">
        <v>0</v>
      </c>
      <c r="L161">
        <v>11</v>
      </c>
      <c r="M161">
        <v>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301</v>
      </c>
      <c r="Z161">
        <v>0</v>
      </c>
      <c r="AA161">
        <v>0</v>
      </c>
      <c r="AB161">
        <v>0</v>
      </c>
      <c r="AE161">
        <v>0</v>
      </c>
    </row>
    <row r="162" spans="1:33" x14ac:dyDescent="0.55000000000000004">
      <c r="A162" t="s">
        <v>306</v>
      </c>
      <c r="B162" s="10" t="s">
        <v>322</v>
      </c>
      <c r="C162" t="s">
        <v>237</v>
      </c>
      <c r="D162">
        <v>50</v>
      </c>
      <c r="E162">
        <v>47</v>
      </c>
      <c r="F162">
        <v>43</v>
      </c>
      <c r="G162">
        <v>35.5</v>
      </c>
      <c r="H162">
        <v>3.3</v>
      </c>
      <c r="I162">
        <v>2.2999999999999998</v>
      </c>
      <c r="J162">
        <v>0</v>
      </c>
      <c r="K162">
        <v>0</v>
      </c>
      <c r="L162">
        <v>8</v>
      </c>
      <c r="M162">
        <v>6</v>
      </c>
      <c r="N162">
        <v>0</v>
      </c>
      <c r="O162">
        <v>0</v>
      </c>
      <c r="P162">
        <v>3</v>
      </c>
      <c r="Q162">
        <v>1.5</v>
      </c>
      <c r="R162">
        <v>0</v>
      </c>
      <c r="S162">
        <v>0</v>
      </c>
      <c r="T162" t="s">
        <v>301</v>
      </c>
      <c r="Y162">
        <v>0</v>
      </c>
      <c r="AF162">
        <f t="shared" ref="AF162" si="48">SUM(Z162:AB162)</f>
        <v>0</v>
      </c>
    </row>
    <row r="163" spans="1:33" x14ac:dyDescent="0.55000000000000004">
      <c r="A163" t="s">
        <v>306</v>
      </c>
      <c r="B163" t="s">
        <v>322</v>
      </c>
      <c r="C163" t="s">
        <v>235</v>
      </c>
      <c r="D163">
        <v>50</v>
      </c>
      <c r="E163">
        <v>47</v>
      </c>
      <c r="F163">
        <v>43</v>
      </c>
      <c r="G163">
        <v>35.5</v>
      </c>
      <c r="H163">
        <v>3.3</v>
      </c>
      <c r="I163">
        <v>2.2999999999999998</v>
      </c>
      <c r="J163">
        <v>0</v>
      </c>
      <c r="K163">
        <v>0</v>
      </c>
      <c r="L163">
        <v>8</v>
      </c>
      <c r="M163">
        <v>6</v>
      </c>
      <c r="N163">
        <v>0</v>
      </c>
      <c r="O163">
        <v>0</v>
      </c>
      <c r="P163">
        <v>3</v>
      </c>
      <c r="Q163">
        <v>1.5</v>
      </c>
      <c r="R163">
        <v>0</v>
      </c>
      <c r="S163">
        <v>0</v>
      </c>
      <c r="T163" t="s">
        <v>301</v>
      </c>
      <c r="X163">
        <v>0</v>
      </c>
      <c r="AE163">
        <v>0</v>
      </c>
      <c r="AG163">
        <f>SUM(X163:Y163)</f>
        <v>0</v>
      </c>
    </row>
    <row r="164" spans="1:33" x14ac:dyDescent="0.55000000000000004">
      <c r="A164" t="s">
        <v>306</v>
      </c>
      <c r="B164" t="s">
        <v>322</v>
      </c>
      <c r="C164" t="s">
        <v>258</v>
      </c>
      <c r="D164">
        <v>50</v>
      </c>
      <c r="E164">
        <v>47</v>
      </c>
      <c r="F164">
        <v>43</v>
      </c>
      <c r="G164">
        <v>35.5</v>
      </c>
      <c r="H164">
        <v>3.3</v>
      </c>
      <c r="I164">
        <v>2.2999999999999998</v>
      </c>
      <c r="J164">
        <v>0</v>
      </c>
      <c r="K164">
        <v>0</v>
      </c>
      <c r="L164">
        <v>8</v>
      </c>
      <c r="M164">
        <v>6</v>
      </c>
      <c r="N164">
        <v>0</v>
      </c>
      <c r="O164">
        <v>0</v>
      </c>
      <c r="P164">
        <v>3</v>
      </c>
      <c r="Q164">
        <v>1.5</v>
      </c>
      <c r="R164">
        <v>0</v>
      </c>
      <c r="S164">
        <v>0</v>
      </c>
      <c r="T164" t="s">
        <v>301</v>
      </c>
      <c r="AC164">
        <v>5</v>
      </c>
      <c r="AE164">
        <v>0</v>
      </c>
    </row>
    <row r="165" spans="1:33" x14ac:dyDescent="0.55000000000000004">
      <c r="A165" t="s">
        <v>199</v>
      </c>
      <c r="B165" t="s">
        <v>199</v>
      </c>
      <c r="C165" t="s">
        <v>228</v>
      </c>
      <c r="D165">
        <v>86</v>
      </c>
      <c r="E165">
        <v>84</v>
      </c>
      <c r="F165">
        <v>6</v>
      </c>
      <c r="G165">
        <v>4</v>
      </c>
      <c r="H165">
        <v>6</v>
      </c>
      <c r="I165">
        <v>4</v>
      </c>
      <c r="J165">
        <v>6</v>
      </c>
      <c r="K165">
        <v>4</v>
      </c>
      <c r="L165">
        <v>1</v>
      </c>
      <c r="M165">
        <v>0</v>
      </c>
      <c r="N165">
        <v>5.0000000000000001E-3</v>
      </c>
      <c r="O165">
        <v>0</v>
      </c>
      <c r="P165">
        <v>0</v>
      </c>
      <c r="Q165">
        <v>0</v>
      </c>
      <c r="R165">
        <v>0.3</v>
      </c>
      <c r="S165">
        <v>0</v>
      </c>
      <c r="AC165">
        <v>5</v>
      </c>
    </row>
    <row r="166" spans="1:33" x14ac:dyDescent="0.55000000000000004">
      <c r="A166" t="s">
        <v>111</v>
      </c>
      <c r="B166" t="s">
        <v>199</v>
      </c>
      <c r="C166" t="s">
        <v>228</v>
      </c>
      <c r="D166">
        <v>87</v>
      </c>
      <c r="E166">
        <v>83</v>
      </c>
      <c r="F166">
        <v>6</v>
      </c>
      <c r="G166">
        <v>4</v>
      </c>
      <c r="H166">
        <v>6</v>
      </c>
      <c r="I166">
        <v>4</v>
      </c>
      <c r="J166">
        <v>6</v>
      </c>
      <c r="K166">
        <v>4</v>
      </c>
      <c r="L166">
        <v>2</v>
      </c>
      <c r="M166">
        <v>0</v>
      </c>
      <c r="N166">
        <v>0.01</v>
      </c>
      <c r="O166">
        <v>0</v>
      </c>
      <c r="P166">
        <v>0</v>
      </c>
      <c r="Q166">
        <v>0</v>
      </c>
      <c r="R166">
        <v>0.3</v>
      </c>
      <c r="S166">
        <v>0</v>
      </c>
      <c r="T166" t="s">
        <v>109</v>
      </c>
      <c r="U166" t="s">
        <v>144</v>
      </c>
      <c r="V166" t="s">
        <v>153</v>
      </c>
      <c r="AC166">
        <v>0</v>
      </c>
    </row>
    <row r="167" spans="1:33" x14ac:dyDescent="0.55000000000000004">
      <c r="A167" t="s">
        <v>100</v>
      </c>
      <c r="B167" t="s">
        <v>358</v>
      </c>
      <c r="C167" t="s">
        <v>228</v>
      </c>
      <c r="D167">
        <v>88</v>
      </c>
      <c r="E167">
        <v>83</v>
      </c>
      <c r="F167">
        <f>100-E167-I167-K167-M167-O167-Q167-S167</f>
        <v>17</v>
      </c>
      <c r="G167">
        <f>100-D167-H167-J167-L167-N167-P167-R167</f>
        <v>10.84</v>
      </c>
      <c r="H167">
        <v>0.5</v>
      </c>
      <c r="I167">
        <v>0</v>
      </c>
      <c r="J167">
        <v>0.3</v>
      </c>
      <c r="K167">
        <v>0</v>
      </c>
      <c r="L167">
        <v>0.1</v>
      </c>
      <c r="M167">
        <v>0</v>
      </c>
      <c r="N167">
        <v>0.01</v>
      </c>
      <c r="O167">
        <v>0</v>
      </c>
      <c r="P167">
        <v>0.1</v>
      </c>
      <c r="Q167">
        <v>0</v>
      </c>
      <c r="R167">
        <v>0.15</v>
      </c>
      <c r="S167">
        <v>0</v>
      </c>
      <c r="T167" t="s">
        <v>101</v>
      </c>
      <c r="U167" t="s">
        <v>138</v>
      </c>
      <c r="V167" t="s">
        <v>150</v>
      </c>
      <c r="W167" t="s">
        <v>156</v>
      </c>
      <c r="AC167">
        <v>1</v>
      </c>
    </row>
    <row r="168" spans="1:33" x14ac:dyDescent="0.55000000000000004">
      <c r="A168" t="s">
        <v>187</v>
      </c>
      <c r="B168" t="s">
        <v>187</v>
      </c>
      <c r="C168" t="s">
        <v>228</v>
      </c>
      <c r="D168">
        <v>74</v>
      </c>
      <c r="E168">
        <v>70</v>
      </c>
      <c r="F168">
        <v>27</v>
      </c>
      <c r="G168">
        <v>20</v>
      </c>
      <c r="H168">
        <v>3.8</v>
      </c>
      <c r="I168">
        <v>1.5</v>
      </c>
      <c r="J168">
        <v>2</v>
      </c>
      <c r="K168">
        <v>0.7</v>
      </c>
      <c r="L168">
        <v>1</v>
      </c>
      <c r="M168">
        <v>0</v>
      </c>
      <c r="N168">
        <v>5.0000000000000001E-3</v>
      </c>
      <c r="O168">
        <v>0</v>
      </c>
      <c r="P168">
        <v>0</v>
      </c>
      <c r="Q168">
        <v>0</v>
      </c>
      <c r="R168">
        <v>0.6</v>
      </c>
      <c r="S168">
        <v>0</v>
      </c>
      <c r="AC168">
        <v>1</v>
      </c>
    </row>
    <row r="169" spans="1:33" x14ac:dyDescent="0.55000000000000004">
      <c r="A169" t="s">
        <v>188</v>
      </c>
      <c r="B169" t="s">
        <v>188</v>
      </c>
      <c r="C169" t="s">
        <v>228</v>
      </c>
      <c r="D169">
        <v>70</v>
      </c>
      <c r="E169">
        <v>65</v>
      </c>
      <c r="F169">
        <v>32</v>
      </c>
      <c r="G169">
        <v>24</v>
      </c>
      <c r="H169">
        <v>3.8</v>
      </c>
      <c r="I169">
        <v>1.5</v>
      </c>
      <c r="J169">
        <v>1.5</v>
      </c>
      <c r="K169">
        <v>0.5</v>
      </c>
      <c r="L169">
        <v>1</v>
      </c>
      <c r="M169">
        <v>0</v>
      </c>
      <c r="N169">
        <v>0.35</v>
      </c>
      <c r="O169">
        <v>0</v>
      </c>
      <c r="P169">
        <v>0</v>
      </c>
      <c r="Q169">
        <v>0</v>
      </c>
      <c r="R169">
        <v>0.7</v>
      </c>
      <c r="S169">
        <v>0</v>
      </c>
      <c r="AC169">
        <v>1</v>
      </c>
    </row>
    <row r="170" spans="1:33" x14ac:dyDescent="0.55000000000000004">
      <c r="A170" t="s">
        <v>87</v>
      </c>
      <c r="B170" t="s">
        <v>188</v>
      </c>
      <c r="C170" t="s">
        <v>228</v>
      </c>
      <c r="D170">
        <v>66</v>
      </c>
      <c r="E170">
        <v>63</v>
      </c>
      <c r="F170">
        <f>100-E170-I170-K170-M170-O170-Q170-S170</f>
        <v>36</v>
      </c>
      <c r="G170">
        <f>100-D170-H170-J170-L170-N170-P170-R170</f>
        <v>27.4</v>
      </c>
      <c r="H170">
        <v>3</v>
      </c>
      <c r="I170">
        <v>1</v>
      </c>
      <c r="J170">
        <v>1.5</v>
      </c>
      <c r="K170">
        <v>0</v>
      </c>
      <c r="L170">
        <v>1</v>
      </c>
      <c r="M170">
        <v>0</v>
      </c>
      <c r="N170">
        <v>0.1</v>
      </c>
      <c r="O170">
        <v>0</v>
      </c>
      <c r="P170">
        <v>0.2</v>
      </c>
      <c r="Q170">
        <v>0</v>
      </c>
      <c r="R170">
        <v>0.8</v>
      </c>
      <c r="S170">
        <v>0</v>
      </c>
      <c r="T170" t="s">
        <v>101</v>
      </c>
      <c r="U170" t="s">
        <v>134</v>
      </c>
      <c r="V170" t="s">
        <v>153</v>
      </c>
      <c r="AC170">
        <v>3</v>
      </c>
    </row>
    <row r="171" spans="1:33" x14ac:dyDescent="0.55000000000000004">
      <c r="A171" t="s">
        <v>189</v>
      </c>
      <c r="B171" t="s">
        <v>189</v>
      </c>
      <c r="C171" t="s">
        <v>228</v>
      </c>
      <c r="D171">
        <v>64</v>
      </c>
      <c r="E171">
        <v>58</v>
      </c>
      <c r="F171">
        <v>40</v>
      </c>
      <c r="G171">
        <v>32</v>
      </c>
      <c r="H171">
        <v>1.5</v>
      </c>
      <c r="I171">
        <v>0.8</v>
      </c>
      <c r="J171">
        <v>1.5</v>
      </c>
      <c r="K171">
        <v>0.5</v>
      </c>
      <c r="L171">
        <v>1</v>
      </c>
      <c r="M171">
        <v>0</v>
      </c>
      <c r="N171">
        <v>0.8</v>
      </c>
      <c r="O171">
        <v>0</v>
      </c>
      <c r="P171">
        <v>0</v>
      </c>
      <c r="Q171">
        <v>0</v>
      </c>
      <c r="R171">
        <v>0.7</v>
      </c>
      <c r="S171">
        <v>0</v>
      </c>
      <c r="AC171">
        <v>0</v>
      </c>
    </row>
    <row r="172" spans="1:33" x14ac:dyDescent="0.55000000000000004">
      <c r="A172" t="s">
        <v>89</v>
      </c>
      <c r="B172" t="s">
        <v>357</v>
      </c>
      <c r="C172" t="s">
        <v>228</v>
      </c>
      <c r="D172">
        <v>64.5</v>
      </c>
      <c r="E172">
        <v>61.5</v>
      </c>
      <c r="F172">
        <f>100-E172-I172-K172-M172-O172-Q172-S172</f>
        <v>36.700000000000003</v>
      </c>
      <c r="G172">
        <f>100-D172-H172-J172-L172-N172-P172-R172</f>
        <v>31.4</v>
      </c>
      <c r="H172">
        <v>2.5</v>
      </c>
      <c r="I172">
        <v>1.5</v>
      </c>
      <c r="J172">
        <v>0.3</v>
      </c>
      <c r="K172">
        <v>0</v>
      </c>
      <c r="L172">
        <v>0.2</v>
      </c>
      <c r="M172">
        <v>0</v>
      </c>
      <c r="N172">
        <v>0.7</v>
      </c>
      <c r="O172">
        <v>0.3</v>
      </c>
      <c r="P172">
        <v>0.1</v>
      </c>
      <c r="Q172">
        <v>0</v>
      </c>
      <c r="R172">
        <v>0.3</v>
      </c>
      <c r="S172">
        <v>0</v>
      </c>
      <c r="T172" t="s">
        <v>101</v>
      </c>
      <c r="U172" t="s">
        <v>135</v>
      </c>
      <c r="V172" t="s">
        <v>150</v>
      </c>
      <c r="AC172">
        <v>0</v>
      </c>
    </row>
    <row r="173" spans="1:33" x14ac:dyDescent="0.55000000000000004">
      <c r="A173" t="s">
        <v>90</v>
      </c>
      <c r="B173" t="s">
        <v>357</v>
      </c>
      <c r="C173" t="s">
        <v>228</v>
      </c>
      <c r="D173">
        <v>61</v>
      </c>
      <c r="E173">
        <v>58.5</v>
      </c>
      <c r="F173">
        <f>100-E173-I173-K173-M173-O173-Q173-S173</f>
        <v>38.300000000000004</v>
      </c>
      <c r="G173">
        <f>100-D173-H173-J173-L173-N173-P173-R173</f>
        <v>32.700000000000003</v>
      </c>
      <c r="H173">
        <v>2.5</v>
      </c>
      <c r="I173">
        <v>1.8</v>
      </c>
      <c r="J173">
        <v>0.8</v>
      </c>
      <c r="K173">
        <v>0</v>
      </c>
      <c r="L173">
        <v>1.2</v>
      </c>
      <c r="M173">
        <v>0.5</v>
      </c>
      <c r="N173">
        <v>0.8</v>
      </c>
      <c r="O173">
        <v>0.4</v>
      </c>
      <c r="P173">
        <v>0.2</v>
      </c>
      <c r="Q173">
        <v>0</v>
      </c>
      <c r="R173">
        <v>0.8</v>
      </c>
      <c r="S173">
        <v>0.5</v>
      </c>
      <c r="T173" t="s">
        <v>101</v>
      </c>
      <c r="U173" t="s">
        <v>136</v>
      </c>
      <c r="V173" t="s">
        <v>150</v>
      </c>
      <c r="AC173">
        <v>0</v>
      </c>
    </row>
    <row r="174" spans="1:33" x14ac:dyDescent="0.55000000000000004">
      <c r="A174" t="s">
        <v>91</v>
      </c>
      <c r="B174" t="s">
        <v>357</v>
      </c>
      <c r="C174" t="s">
        <v>228</v>
      </c>
      <c r="D174">
        <v>63</v>
      </c>
      <c r="E174">
        <v>58</v>
      </c>
      <c r="F174">
        <f>100-E174-I174-K174-M174-O174-Q174-S174</f>
        <v>41.5</v>
      </c>
      <c r="G174">
        <f>100-D174-H174-J174-L174-N174-P174-R174</f>
        <v>30.5</v>
      </c>
      <c r="H174">
        <v>2.5</v>
      </c>
      <c r="I174">
        <v>0.5</v>
      </c>
      <c r="J174">
        <v>1</v>
      </c>
      <c r="K174">
        <v>0</v>
      </c>
      <c r="L174">
        <v>1</v>
      </c>
      <c r="M174">
        <v>0</v>
      </c>
      <c r="N174">
        <v>0.8</v>
      </c>
      <c r="O174">
        <v>0</v>
      </c>
      <c r="P174">
        <v>0.5</v>
      </c>
      <c r="Q174">
        <v>0</v>
      </c>
      <c r="R174">
        <v>0.7</v>
      </c>
      <c r="S174">
        <v>0</v>
      </c>
      <c r="T174" t="s">
        <v>101</v>
      </c>
      <c r="U174" t="s">
        <v>137</v>
      </c>
      <c r="V174" t="s">
        <v>150</v>
      </c>
      <c r="W174" t="s">
        <v>156</v>
      </c>
      <c r="AC174">
        <v>0</v>
      </c>
    </row>
    <row r="175" spans="1:33" x14ac:dyDescent="0.55000000000000004">
      <c r="A175" t="s">
        <v>92</v>
      </c>
      <c r="B175" t="s">
        <v>357</v>
      </c>
      <c r="C175" t="s">
        <v>228</v>
      </c>
      <c r="D175">
        <v>61</v>
      </c>
      <c r="E175">
        <v>59.5</v>
      </c>
      <c r="F175">
        <f>100-E175-I175-K175-M175-O175-Q175-S175</f>
        <v>38.85</v>
      </c>
      <c r="G175">
        <f>100-D175-H175-J175-L175-N175-P175-R175</f>
        <v>35.849999999999994</v>
      </c>
      <c r="H175">
        <v>1.7</v>
      </c>
      <c r="I175">
        <v>1.2</v>
      </c>
      <c r="J175">
        <v>0.3</v>
      </c>
      <c r="K175">
        <v>0</v>
      </c>
      <c r="L175">
        <v>0.2</v>
      </c>
      <c r="M175">
        <v>0</v>
      </c>
      <c r="N175">
        <v>0.7</v>
      </c>
      <c r="O175">
        <v>0.4</v>
      </c>
      <c r="P175">
        <v>0.05</v>
      </c>
      <c r="Q175">
        <v>0</v>
      </c>
      <c r="R175">
        <v>0.2</v>
      </c>
      <c r="S175">
        <v>0.05</v>
      </c>
      <c r="T175" t="s">
        <v>101</v>
      </c>
      <c r="U175" t="s">
        <v>137</v>
      </c>
      <c r="V175" t="s">
        <v>150</v>
      </c>
      <c r="AC175">
        <v>1</v>
      </c>
    </row>
    <row r="176" spans="1:33" x14ac:dyDescent="0.55000000000000004">
      <c r="A176" t="s">
        <v>190</v>
      </c>
      <c r="B176" t="s">
        <v>190</v>
      </c>
      <c r="C176" t="s">
        <v>228</v>
      </c>
      <c r="D176">
        <v>68.5</v>
      </c>
      <c r="E176">
        <v>57</v>
      </c>
      <c r="F176">
        <v>41</v>
      </c>
      <c r="G176">
        <v>31</v>
      </c>
      <c r="H176">
        <v>1.5</v>
      </c>
      <c r="I176">
        <v>0</v>
      </c>
      <c r="J176">
        <v>1.5</v>
      </c>
      <c r="K176">
        <v>0</v>
      </c>
      <c r="L176">
        <v>0.5</v>
      </c>
      <c r="M176">
        <v>0</v>
      </c>
      <c r="N176">
        <v>0.55000000000000004</v>
      </c>
      <c r="O176">
        <v>0</v>
      </c>
      <c r="P176">
        <v>0.25</v>
      </c>
      <c r="Q176">
        <v>0</v>
      </c>
      <c r="R176">
        <v>0.5</v>
      </c>
      <c r="S176">
        <v>0</v>
      </c>
      <c r="AC176">
        <v>8</v>
      </c>
    </row>
    <row r="177" spans="1:33" x14ac:dyDescent="0.55000000000000004">
      <c r="A177" t="s">
        <v>94</v>
      </c>
      <c r="B177" t="s">
        <v>360</v>
      </c>
      <c r="C177" t="s">
        <v>228</v>
      </c>
      <c r="D177">
        <v>67</v>
      </c>
      <c r="E177">
        <v>60</v>
      </c>
      <c r="F177">
        <f>100-E177-I177-K177-M177-O177-Q177-S177</f>
        <v>33</v>
      </c>
      <c r="G177">
        <f>100-D177-H177-J177-L177-N177-P177-R177</f>
        <v>13.599999999999994</v>
      </c>
      <c r="H177">
        <v>0.2</v>
      </c>
      <c r="I177">
        <v>0</v>
      </c>
      <c r="J177">
        <v>0.2</v>
      </c>
      <c r="K177">
        <v>0</v>
      </c>
      <c r="L177">
        <v>3</v>
      </c>
      <c r="M177">
        <v>0</v>
      </c>
      <c r="N177">
        <v>7</v>
      </c>
      <c r="O177">
        <v>3</v>
      </c>
      <c r="P177">
        <v>5</v>
      </c>
      <c r="Q177">
        <v>2.5</v>
      </c>
      <c r="R177">
        <v>4</v>
      </c>
      <c r="S177">
        <v>1.5</v>
      </c>
      <c r="T177" t="s">
        <v>101</v>
      </c>
      <c r="U177" t="s">
        <v>140</v>
      </c>
      <c r="V177" t="s">
        <v>153</v>
      </c>
      <c r="AC177">
        <v>5</v>
      </c>
    </row>
    <row r="178" spans="1:33" x14ac:dyDescent="0.55000000000000004">
      <c r="A178" t="s">
        <v>95</v>
      </c>
      <c r="B178" t="s">
        <v>361</v>
      </c>
      <c r="C178" t="s">
        <v>228</v>
      </c>
      <c r="D178">
        <v>67</v>
      </c>
      <c r="E178">
        <v>59</v>
      </c>
      <c r="F178">
        <f>100-E178-I178-K178-M178-O178-Q178-S178-1</f>
        <v>37.5</v>
      </c>
      <c r="G178">
        <f>100-D178-H178-J178-L178-N178-P178-R178-1</f>
        <v>19</v>
      </c>
      <c r="H178">
        <v>1.5</v>
      </c>
      <c r="I178">
        <v>0</v>
      </c>
      <c r="J178">
        <v>1</v>
      </c>
      <c r="K178">
        <v>0</v>
      </c>
      <c r="L178">
        <v>2.5</v>
      </c>
      <c r="M178">
        <v>0</v>
      </c>
      <c r="N178">
        <v>2.5</v>
      </c>
      <c r="O178">
        <v>1</v>
      </c>
      <c r="P178">
        <v>3.5</v>
      </c>
      <c r="Q178">
        <v>1</v>
      </c>
      <c r="R178">
        <v>2</v>
      </c>
      <c r="S178">
        <v>0.5</v>
      </c>
      <c r="T178" t="s">
        <v>101</v>
      </c>
      <c r="U178" t="s">
        <v>140</v>
      </c>
      <c r="V178" t="s">
        <v>153</v>
      </c>
      <c r="AC178">
        <v>0</v>
      </c>
    </row>
    <row r="179" spans="1:33" x14ac:dyDescent="0.55000000000000004">
      <c r="A179" t="s">
        <v>96</v>
      </c>
      <c r="B179" t="s">
        <v>361</v>
      </c>
      <c r="C179" t="s">
        <v>228</v>
      </c>
      <c r="D179">
        <v>66</v>
      </c>
      <c r="E179">
        <v>55</v>
      </c>
      <c r="F179">
        <f>100-E179-I179-K179-M179-O179-Q179-S179</f>
        <v>42.5</v>
      </c>
      <c r="G179">
        <f>100-D179-H179-J179-L179-N179-P179-R179</f>
        <v>20.900000000000006</v>
      </c>
      <c r="H179">
        <v>0.3</v>
      </c>
      <c r="I179">
        <v>0</v>
      </c>
      <c r="J179">
        <v>0.3</v>
      </c>
      <c r="K179">
        <v>0</v>
      </c>
      <c r="L179">
        <v>3</v>
      </c>
      <c r="M179">
        <v>0</v>
      </c>
      <c r="N179">
        <v>3</v>
      </c>
      <c r="O179">
        <v>1</v>
      </c>
      <c r="P179">
        <v>4</v>
      </c>
      <c r="Q179">
        <v>1</v>
      </c>
      <c r="R179">
        <v>2.5</v>
      </c>
      <c r="S179">
        <v>0.5</v>
      </c>
      <c r="T179" t="s">
        <v>101</v>
      </c>
      <c r="U179" t="s">
        <v>140</v>
      </c>
      <c r="V179" t="s">
        <v>153</v>
      </c>
      <c r="AC179">
        <v>1</v>
      </c>
    </row>
    <row r="180" spans="1:33" x14ac:dyDescent="0.55000000000000004">
      <c r="A180" t="s">
        <v>93</v>
      </c>
      <c r="B180" t="s">
        <v>359</v>
      </c>
      <c r="C180" t="s">
        <v>228</v>
      </c>
      <c r="D180">
        <v>83</v>
      </c>
      <c r="E180">
        <v>78</v>
      </c>
      <c r="F180">
        <f>100-E180-I180-K180-M180-O180-Q180-S180-3</f>
        <v>19</v>
      </c>
      <c r="G180">
        <f>100-D180-H180-J180-L180-N180-P180-R180-5</f>
        <v>9</v>
      </c>
      <c r="H180">
        <v>0.8</v>
      </c>
      <c r="I180">
        <v>0</v>
      </c>
      <c r="J180">
        <v>0.3</v>
      </c>
      <c r="K180">
        <v>0</v>
      </c>
      <c r="L180">
        <v>1</v>
      </c>
      <c r="M180">
        <v>0</v>
      </c>
      <c r="N180">
        <v>0.1</v>
      </c>
      <c r="O180">
        <v>0</v>
      </c>
      <c r="P180">
        <v>0.2</v>
      </c>
      <c r="Q180">
        <v>0</v>
      </c>
      <c r="R180">
        <v>0.6</v>
      </c>
      <c r="S180">
        <v>0</v>
      </c>
      <c r="T180" t="s">
        <v>101</v>
      </c>
      <c r="U180" t="s">
        <v>139</v>
      </c>
      <c r="V180" t="s">
        <v>150</v>
      </c>
      <c r="AC180">
        <v>2</v>
      </c>
    </row>
    <row r="181" spans="1:33" x14ac:dyDescent="0.55000000000000004">
      <c r="A181" t="s">
        <v>103</v>
      </c>
      <c r="B181" t="s">
        <v>355</v>
      </c>
      <c r="C181" t="s">
        <v>228</v>
      </c>
      <c r="D181">
        <v>90</v>
      </c>
      <c r="E181">
        <v>88</v>
      </c>
      <c r="F181">
        <v>0.5</v>
      </c>
      <c r="G181">
        <v>0</v>
      </c>
      <c r="H181">
        <v>1</v>
      </c>
      <c r="I181">
        <v>0</v>
      </c>
      <c r="J181">
        <v>11</v>
      </c>
      <c r="K181">
        <v>9</v>
      </c>
      <c r="L181">
        <v>2</v>
      </c>
      <c r="M181">
        <v>0</v>
      </c>
      <c r="N181">
        <v>0.01</v>
      </c>
      <c r="O181">
        <v>0</v>
      </c>
      <c r="P181">
        <v>0.1</v>
      </c>
      <c r="Q181">
        <v>0</v>
      </c>
      <c r="R181">
        <v>0.2</v>
      </c>
      <c r="S181">
        <v>0</v>
      </c>
      <c r="T181" t="s">
        <v>108</v>
      </c>
      <c r="U181" t="s">
        <v>142</v>
      </c>
      <c r="V181" t="s">
        <v>153</v>
      </c>
      <c r="AC181">
        <v>5</v>
      </c>
    </row>
    <row r="182" spans="1:33" x14ac:dyDescent="0.55000000000000004">
      <c r="A182" t="s">
        <v>206</v>
      </c>
      <c r="B182" t="s">
        <v>206</v>
      </c>
      <c r="C182" t="s">
        <v>228</v>
      </c>
      <c r="D182">
        <v>89</v>
      </c>
      <c r="E182">
        <v>86</v>
      </c>
      <c r="F182">
        <v>5</v>
      </c>
      <c r="G182">
        <v>3</v>
      </c>
      <c r="H182">
        <v>0.3</v>
      </c>
      <c r="I182">
        <v>0</v>
      </c>
      <c r="J182">
        <v>9</v>
      </c>
      <c r="K182">
        <v>7.5</v>
      </c>
      <c r="L182">
        <v>1</v>
      </c>
      <c r="M182">
        <v>0</v>
      </c>
      <c r="N182">
        <v>5.0000000000000001E-3</v>
      </c>
      <c r="O182">
        <v>0</v>
      </c>
      <c r="P182">
        <v>0</v>
      </c>
      <c r="Q182">
        <v>0</v>
      </c>
      <c r="R182">
        <v>0.2</v>
      </c>
      <c r="S182">
        <v>0</v>
      </c>
      <c r="AC182">
        <v>5</v>
      </c>
    </row>
    <row r="183" spans="1:33" x14ac:dyDescent="0.55000000000000004">
      <c r="A183" t="s">
        <v>207</v>
      </c>
      <c r="B183" t="s">
        <v>207</v>
      </c>
      <c r="C183" t="s">
        <v>228</v>
      </c>
      <c r="D183">
        <v>89</v>
      </c>
      <c r="E183">
        <v>86</v>
      </c>
      <c r="F183">
        <v>3</v>
      </c>
      <c r="G183">
        <v>1</v>
      </c>
      <c r="H183">
        <v>0.3</v>
      </c>
      <c r="I183">
        <v>0</v>
      </c>
      <c r="J183">
        <v>11</v>
      </c>
      <c r="K183">
        <v>9</v>
      </c>
      <c r="L183">
        <v>1</v>
      </c>
      <c r="M183">
        <v>0</v>
      </c>
      <c r="N183">
        <v>5.0000000000000001E-3</v>
      </c>
      <c r="O183">
        <v>0</v>
      </c>
      <c r="P183">
        <v>0</v>
      </c>
      <c r="Q183">
        <v>0</v>
      </c>
      <c r="R183">
        <v>0.2</v>
      </c>
      <c r="S183">
        <v>0</v>
      </c>
      <c r="AC183">
        <v>5</v>
      </c>
    </row>
    <row r="184" spans="1:33" x14ac:dyDescent="0.55000000000000004">
      <c r="A184" t="s">
        <v>208</v>
      </c>
      <c r="B184" t="s">
        <v>208</v>
      </c>
      <c r="C184" t="s">
        <v>228</v>
      </c>
      <c r="D184">
        <v>90</v>
      </c>
      <c r="E184">
        <v>88</v>
      </c>
      <c r="F184">
        <v>0.5</v>
      </c>
      <c r="G184">
        <v>0</v>
      </c>
      <c r="H184">
        <v>0.5</v>
      </c>
      <c r="I184">
        <v>0</v>
      </c>
      <c r="J184">
        <v>12</v>
      </c>
      <c r="K184">
        <v>10</v>
      </c>
      <c r="L184">
        <v>0.5</v>
      </c>
      <c r="M184">
        <v>0</v>
      </c>
      <c r="N184">
        <v>5.0000000000000001E-3</v>
      </c>
      <c r="O184">
        <v>0</v>
      </c>
      <c r="P184">
        <v>0</v>
      </c>
      <c r="Q184">
        <v>0</v>
      </c>
      <c r="R184">
        <v>0.15</v>
      </c>
      <c r="S184">
        <v>0</v>
      </c>
      <c r="AC184">
        <v>0</v>
      </c>
    </row>
    <row r="185" spans="1:33" x14ac:dyDescent="0.55000000000000004">
      <c r="A185" t="s">
        <v>104</v>
      </c>
      <c r="B185" t="s">
        <v>356</v>
      </c>
      <c r="C185" t="s">
        <v>228</v>
      </c>
      <c r="D185">
        <v>89.5</v>
      </c>
      <c r="E185">
        <v>87</v>
      </c>
      <c r="F185">
        <v>0.05</v>
      </c>
      <c r="G185">
        <v>0</v>
      </c>
      <c r="H185">
        <v>0.25</v>
      </c>
      <c r="I185">
        <v>0</v>
      </c>
      <c r="J185">
        <v>11.5</v>
      </c>
      <c r="K185">
        <v>10</v>
      </c>
      <c r="L185">
        <v>0.1</v>
      </c>
      <c r="M185">
        <v>0</v>
      </c>
      <c r="N185">
        <v>0.01</v>
      </c>
      <c r="O185">
        <v>0</v>
      </c>
      <c r="P185">
        <v>0.05</v>
      </c>
      <c r="Q185">
        <v>0</v>
      </c>
      <c r="R185">
        <v>0.1</v>
      </c>
      <c r="S185">
        <v>0</v>
      </c>
      <c r="T185" t="s">
        <v>108</v>
      </c>
      <c r="U185" t="s">
        <v>142</v>
      </c>
      <c r="V185" t="s">
        <v>153</v>
      </c>
      <c r="AC185">
        <v>5</v>
      </c>
    </row>
    <row r="186" spans="1:33" x14ac:dyDescent="0.55000000000000004">
      <c r="A186" t="s">
        <v>209</v>
      </c>
      <c r="B186" t="s">
        <v>209</v>
      </c>
      <c r="C186" t="s">
        <v>228</v>
      </c>
      <c r="D186">
        <v>85</v>
      </c>
      <c r="E186">
        <v>82</v>
      </c>
      <c r="F186">
        <v>0.25</v>
      </c>
      <c r="G186">
        <v>0</v>
      </c>
      <c r="H186">
        <v>0.25</v>
      </c>
      <c r="I186">
        <v>0</v>
      </c>
      <c r="J186">
        <v>17</v>
      </c>
      <c r="K186">
        <v>15</v>
      </c>
      <c r="L186">
        <v>0.5</v>
      </c>
      <c r="M186">
        <v>0</v>
      </c>
      <c r="N186">
        <v>5.0000000000000001E-3</v>
      </c>
      <c r="O186">
        <v>0</v>
      </c>
      <c r="P186">
        <v>0</v>
      </c>
      <c r="Q186">
        <v>0</v>
      </c>
      <c r="R186">
        <v>0.25</v>
      </c>
      <c r="S186">
        <v>0</v>
      </c>
      <c r="AC186">
        <v>4</v>
      </c>
    </row>
    <row r="187" spans="1:33" x14ac:dyDescent="0.55000000000000004">
      <c r="A187" t="s">
        <v>210</v>
      </c>
      <c r="B187" t="s">
        <v>210</v>
      </c>
      <c r="C187" t="s">
        <v>228</v>
      </c>
      <c r="D187">
        <v>82</v>
      </c>
      <c r="E187">
        <v>79</v>
      </c>
      <c r="F187">
        <v>0.25</v>
      </c>
      <c r="G187">
        <v>0</v>
      </c>
      <c r="H187">
        <v>0.25</v>
      </c>
      <c r="I187">
        <v>0</v>
      </c>
      <c r="J187">
        <v>20</v>
      </c>
      <c r="K187">
        <v>18</v>
      </c>
      <c r="L187">
        <v>0.5</v>
      </c>
      <c r="M187">
        <v>0</v>
      </c>
      <c r="N187">
        <v>5.0000000000000001E-3</v>
      </c>
      <c r="O187">
        <v>0</v>
      </c>
      <c r="P187">
        <v>0</v>
      </c>
      <c r="Q187">
        <v>0</v>
      </c>
      <c r="R187">
        <v>0.25</v>
      </c>
      <c r="S187">
        <v>0</v>
      </c>
      <c r="AC187">
        <v>4</v>
      </c>
    </row>
    <row r="188" spans="1:33" x14ac:dyDescent="0.55000000000000004">
      <c r="A188" t="s">
        <v>106</v>
      </c>
      <c r="B188" t="s">
        <v>348</v>
      </c>
      <c r="C188" t="s">
        <v>228</v>
      </c>
      <c r="D188">
        <v>88.5</v>
      </c>
      <c r="E188">
        <v>85</v>
      </c>
      <c r="F188">
        <v>0.5</v>
      </c>
      <c r="G188">
        <v>0</v>
      </c>
      <c r="H188">
        <v>0.7</v>
      </c>
      <c r="I188">
        <v>0</v>
      </c>
      <c r="J188">
        <v>13</v>
      </c>
      <c r="K188">
        <v>11</v>
      </c>
      <c r="L188">
        <v>2</v>
      </c>
      <c r="M188">
        <v>0</v>
      </c>
      <c r="N188">
        <v>0.01</v>
      </c>
      <c r="O188">
        <v>0</v>
      </c>
      <c r="P188">
        <v>0.2</v>
      </c>
      <c r="Q188">
        <v>0</v>
      </c>
      <c r="R188">
        <v>0.2</v>
      </c>
      <c r="S188">
        <v>0</v>
      </c>
      <c r="T188" t="s">
        <v>108</v>
      </c>
      <c r="U188" t="s">
        <v>142</v>
      </c>
      <c r="V188" t="s">
        <v>153</v>
      </c>
      <c r="AC188">
        <v>4</v>
      </c>
    </row>
    <row r="189" spans="1:33" x14ac:dyDescent="0.55000000000000004">
      <c r="A189" t="s">
        <v>107</v>
      </c>
      <c r="B189" t="s">
        <v>348</v>
      </c>
      <c r="C189" t="s">
        <v>228</v>
      </c>
      <c r="D189">
        <v>87.5</v>
      </c>
      <c r="E189">
        <v>84.5</v>
      </c>
      <c r="F189">
        <v>0.4</v>
      </c>
      <c r="G189">
        <v>0</v>
      </c>
      <c r="H189">
        <v>0.3</v>
      </c>
      <c r="I189">
        <v>0</v>
      </c>
      <c r="J189">
        <v>13</v>
      </c>
      <c r="K189">
        <v>11</v>
      </c>
      <c r="L189">
        <v>2.5</v>
      </c>
      <c r="M189">
        <v>1.5</v>
      </c>
      <c r="N189">
        <v>0.01</v>
      </c>
      <c r="O189">
        <v>0</v>
      </c>
      <c r="P189">
        <v>0.2</v>
      </c>
      <c r="Q189">
        <v>0</v>
      </c>
      <c r="R189">
        <v>0.2</v>
      </c>
      <c r="S189">
        <v>0</v>
      </c>
      <c r="T189" t="s">
        <v>108</v>
      </c>
      <c r="U189" t="s">
        <v>142</v>
      </c>
      <c r="V189" t="s">
        <v>153</v>
      </c>
      <c r="AC189">
        <v>4</v>
      </c>
    </row>
    <row r="190" spans="1:33" x14ac:dyDescent="0.55000000000000004">
      <c r="A190" t="s">
        <v>105</v>
      </c>
      <c r="B190" t="s">
        <v>364</v>
      </c>
      <c r="C190" t="s">
        <v>228</v>
      </c>
      <c r="D190">
        <v>87</v>
      </c>
      <c r="E190">
        <v>83.5</v>
      </c>
      <c r="F190">
        <v>2</v>
      </c>
      <c r="G190">
        <v>0</v>
      </c>
      <c r="H190">
        <v>2.5</v>
      </c>
      <c r="I190">
        <v>1</v>
      </c>
      <c r="J190">
        <v>12.5</v>
      </c>
      <c r="K190">
        <v>10.5</v>
      </c>
      <c r="L190">
        <v>2</v>
      </c>
      <c r="M190">
        <v>0</v>
      </c>
      <c r="N190">
        <v>0.01</v>
      </c>
      <c r="O190">
        <v>0</v>
      </c>
      <c r="P190">
        <v>0.2</v>
      </c>
      <c r="Q190">
        <v>0</v>
      </c>
      <c r="R190">
        <v>0.2</v>
      </c>
      <c r="S190">
        <v>0</v>
      </c>
      <c r="T190" t="s">
        <v>108</v>
      </c>
      <c r="U190" t="s">
        <v>142</v>
      </c>
      <c r="V190" t="s">
        <v>153</v>
      </c>
      <c r="AC190">
        <v>10</v>
      </c>
    </row>
    <row r="191" spans="1:33" x14ac:dyDescent="0.55000000000000004">
      <c r="A191" t="s">
        <v>211</v>
      </c>
      <c r="B191" t="s">
        <v>211</v>
      </c>
      <c r="C191" t="s">
        <v>228</v>
      </c>
      <c r="D191">
        <v>85</v>
      </c>
      <c r="E191">
        <v>81</v>
      </c>
      <c r="F191">
        <v>4</v>
      </c>
      <c r="G191">
        <v>1</v>
      </c>
      <c r="H191">
        <v>8</v>
      </c>
      <c r="I191">
        <v>6</v>
      </c>
      <c r="J191">
        <v>7.5</v>
      </c>
      <c r="K191">
        <v>6.3</v>
      </c>
      <c r="L191">
        <v>1</v>
      </c>
      <c r="M191">
        <v>0</v>
      </c>
      <c r="N191">
        <v>5.0000000000000001E-3</v>
      </c>
      <c r="O191">
        <v>0</v>
      </c>
      <c r="P191">
        <v>0</v>
      </c>
      <c r="Q191">
        <v>0</v>
      </c>
      <c r="R191">
        <v>0.2</v>
      </c>
      <c r="S191">
        <v>0</v>
      </c>
      <c r="AC191">
        <v>5</v>
      </c>
    </row>
    <row r="192" spans="1:33" x14ac:dyDescent="0.55000000000000004">
      <c r="A192" t="s">
        <v>211</v>
      </c>
      <c r="B192" t="s">
        <v>211</v>
      </c>
      <c r="C192" t="s">
        <v>235</v>
      </c>
      <c r="D192">
        <v>85</v>
      </c>
      <c r="E192">
        <v>81</v>
      </c>
      <c r="F192">
        <v>4</v>
      </c>
      <c r="G192">
        <v>1</v>
      </c>
      <c r="H192">
        <v>8</v>
      </c>
      <c r="I192">
        <v>6</v>
      </c>
      <c r="J192">
        <v>7.5</v>
      </c>
      <c r="K192">
        <v>6.3</v>
      </c>
      <c r="L192">
        <v>1</v>
      </c>
      <c r="M192">
        <v>0</v>
      </c>
      <c r="N192">
        <v>5.0000000000000001E-3</v>
      </c>
      <c r="O192">
        <v>0</v>
      </c>
      <c r="P192">
        <v>0</v>
      </c>
      <c r="Q192">
        <v>0</v>
      </c>
      <c r="R192">
        <v>0.2</v>
      </c>
      <c r="S192">
        <v>0</v>
      </c>
      <c r="X192">
        <v>16</v>
      </c>
      <c r="AC192">
        <v>3</v>
      </c>
      <c r="AG192">
        <f>SUM(X192:Y192)</f>
        <v>16</v>
      </c>
    </row>
    <row r="193" spans="1:33" x14ac:dyDescent="0.55000000000000004">
      <c r="A193" t="s">
        <v>211</v>
      </c>
      <c r="B193" t="s">
        <v>211</v>
      </c>
      <c r="C193" t="s">
        <v>240</v>
      </c>
      <c r="D193">
        <v>85</v>
      </c>
      <c r="E193">
        <v>81</v>
      </c>
      <c r="F193">
        <v>4</v>
      </c>
      <c r="G193">
        <v>1</v>
      </c>
      <c r="H193">
        <v>8</v>
      </c>
      <c r="I193">
        <v>6</v>
      </c>
      <c r="J193">
        <v>7.5</v>
      </c>
      <c r="K193">
        <v>6.3</v>
      </c>
      <c r="L193">
        <v>1</v>
      </c>
      <c r="M193">
        <v>0</v>
      </c>
      <c r="N193">
        <v>5.0000000000000001E-3</v>
      </c>
      <c r="O193">
        <v>0</v>
      </c>
      <c r="P193">
        <v>0</v>
      </c>
      <c r="Q193">
        <v>0</v>
      </c>
      <c r="R193">
        <v>0.2</v>
      </c>
      <c r="S193">
        <v>0</v>
      </c>
      <c r="AC193">
        <v>4</v>
      </c>
      <c r="AD193">
        <v>19</v>
      </c>
    </row>
    <row r="194" spans="1:33" x14ac:dyDescent="0.55000000000000004">
      <c r="A194" t="s">
        <v>212</v>
      </c>
      <c r="B194" t="s">
        <v>212</v>
      </c>
      <c r="C194" t="s">
        <v>228</v>
      </c>
      <c r="D194">
        <v>85</v>
      </c>
      <c r="E194">
        <v>82</v>
      </c>
      <c r="F194">
        <v>0.8</v>
      </c>
      <c r="G194">
        <v>0</v>
      </c>
      <c r="H194">
        <v>9</v>
      </c>
      <c r="I194">
        <v>7</v>
      </c>
      <c r="J194">
        <v>9</v>
      </c>
      <c r="K194">
        <v>7</v>
      </c>
      <c r="L194">
        <v>1</v>
      </c>
      <c r="M194">
        <v>0</v>
      </c>
      <c r="N194">
        <v>5.0000000000000001E-3</v>
      </c>
      <c r="O194">
        <v>0</v>
      </c>
      <c r="P194">
        <v>0</v>
      </c>
      <c r="Q194">
        <v>0</v>
      </c>
      <c r="R194">
        <v>0.2</v>
      </c>
      <c r="S194">
        <v>0</v>
      </c>
      <c r="AC194">
        <v>5</v>
      </c>
    </row>
    <row r="195" spans="1:33" x14ac:dyDescent="0.55000000000000004">
      <c r="A195" t="s">
        <v>213</v>
      </c>
      <c r="B195" t="s">
        <v>213</v>
      </c>
      <c r="C195" t="s">
        <v>228</v>
      </c>
      <c r="D195">
        <v>86</v>
      </c>
      <c r="E195">
        <v>83</v>
      </c>
      <c r="F195">
        <v>2</v>
      </c>
      <c r="G195">
        <v>0</v>
      </c>
      <c r="H195">
        <v>10</v>
      </c>
      <c r="I195">
        <v>8</v>
      </c>
      <c r="J195">
        <v>6</v>
      </c>
      <c r="K195">
        <v>4.3</v>
      </c>
      <c r="L195">
        <v>1</v>
      </c>
      <c r="M195">
        <v>0</v>
      </c>
      <c r="N195">
        <v>5.0000000000000001E-3</v>
      </c>
      <c r="O195">
        <v>0</v>
      </c>
      <c r="P195">
        <v>0</v>
      </c>
      <c r="Q195">
        <v>0</v>
      </c>
      <c r="R195">
        <v>0.2</v>
      </c>
      <c r="S195">
        <v>0</v>
      </c>
      <c r="AC195">
        <v>5</v>
      </c>
    </row>
    <row r="196" spans="1:33" x14ac:dyDescent="0.55000000000000004">
      <c r="A196" t="s">
        <v>214</v>
      </c>
      <c r="B196" t="s">
        <v>214</v>
      </c>
      <c r="C196" t="s">
        <v>228</v>
      </c>
      <c r="D196">
        <v>83</v>
      </c>
      <c r="E196">
        <v>79</v>
      </c>
      <c r="F196">
        <v>1</v>
      </c>
      <c r="G196">
        <v>0</v>
      </c>
      <c r="H196">
        <v>13</v>
      </c>
      <c r="I196">
        <v>11</v>
      </c>
      <c r="J196">
        <v>8</v>
      </c>
      <c r="K196">
        <v>6</v>
      </c>
      <c r="L196">
        <v>1</v>
      </c>
      <c r="M196">
        <v>0</v>
      </c>
      <c r="N196">
        <v>5.0000000000000001E-3</v>
      </c>
      <c r="O196">
        <v>0</v>
      </c>
      <c r="P196">
        <v>0</v>
      </c>
      <c r="Q196">
        <v>0</v>
      </c>
      <c r="R196">
        <v>0.2</v>
      </c>
      <c r="S196">
        <v>0</v>
      </c>
      <c r="AC196">
        <v>4</v>
      </c>
    </row>
    <row r="197" spans="1:33" x14ac:dyDescent="0.55000000000000004">
      <c r="A197" t="s">
        <v>215</v>
      </c>
      <c r="B197" t="s">
        <v>215</v>
      </c>
      <c r="C197" t="s">
        <v>228</v>
      </c>
      <c r="D197">
        <v>82</v>
      </c>
      <c r="E197">
        <v>78</v>
      </c>
      <c r="F197">
        <v>0.8</v>
      </c>
      <c r="G197">
        <v>0</v>
      </c>
      <c r="H197">
        <v>11</v>
      </c>
      <c r="I197">
        <v>8</v>
      </c>
      <c r="J197">
        <v>11</v>
      </c>
      <c r="K197">
        <v>9</v>
      </c>
      <c r="L197">
        <v>0.5</v>
      </c>
      <c r="M197">
        <v>0</v>
      </c>
      <c r="N197">
        <v>5.0000000000000001E-3</v>
      </c>
      <c r="O197">
        <v>0</v>
      </c>
      <c r="P197">
        <v>0</v>
      </c>
      <c r="Q197">
        <v>0</v>
      </c>
      <c r="R197">
        <v>0.7</v>
      </c>
      <c r="S197">
        <v>0</v>
      </c>
      <c r="AC197">
        <v>4</v>
      </c>
    </row>
    <row r="198" spans="1:33" x14ac:dyDescent="0.55000000000000004">
      <c r="A198" t="s">
        <v>115</v>
      </c>
      <c r="B198" t="s">
        <v>215</v>
      </c>
      <c r="C198" t="s">
        <v>228</v>
      </c>
      <c r="D198">
        <v>82</v>
      </c>
      <c r="E198">
        <v>78</v>
      </c>
      <c r="F198">
        <v>2</v>
      </c>
      <c r="G198">
        <v>0</v>
      </c>
      <c r="H198">
        <v>11</v>
      </c>
      <c r="I198">
        <v>8</v>
      </c>
      <c r="J198">
        <v>11</v>
      </c>
      <c r="K198">
        <v>9</v>
      </c>
      <c r="L198">
        <v>2</v>
      </c>
      <c r="M198">
        <v>0</v>
      </c>
      <c r="N198">
        <v>0.01</v>
      </c>
      <c r="O198">
        <v>0</v>
      </c>
      <c r="P198">
        <v>0.2</v>
      </c>
      <c r="Q198">
        <v>0</v>
      </c>
      <c r="R198">
        <v>0.25</v>
      </c>
      <c r="S198">
        <v>0</v>
      </c>
      <c r="T198" t="s">
        <v>109</v>
      </c>
      <c r="U198" t="s">
        <v>143</v>
      </c>
      <c r="V198" t="s">
        <v>153</v>
      </c>
      <c r="AC198">
        <v>3</v>
      </c>
    </row>
    <row r="199" spans="1:33" x14ac:dyDescent="0.55000000000000004">
      <c r="A199" t="s">
        <v>216</v>
      </c>
      <c r="B199" t="s">
        <v>216</v>
      </c>
      <c r="C199" t="s">
        <v>228</v>
      </c>
      <c r="D199">
        <v>79</v>
      </c>
      <c r="E199">
        <v>75</v>
      </c>
      <c r="F199">
        <v>0.8</v>
      </c>
      <c r="G199">
        <v>0</v>
      </c>
      <c r="H199">
        <v>16</v>
      </c>
      <c r="I199">
        <v>13</v>
      </c>
      <c r="J199">
        <v>7.5</v>
      </c>
      <c r="K199">
        <v>6.3</v>
      </c>
      <c r="L199">
        <v>1</v>
      </c>
      <c r="M199">
        <v>0</v>
      </c>
      <c r="N199">
        <v>5.0000000000000001E-3</v>
      </c>
      <c r="O199">
        <v>0</v>
      </c>
      <c r="P199">
        <v>0</v>
      </c>
      <c r="Q199">
        <v>0</v>
      </c>
      <c r="R199">
        <v>0.15</v>
      </c>
      <c r="S199">
        <v>0</v>
      </c>
      <c r="AC199">
        <v>4</v>
      </c>
    </row>
    <row r="200" spans="1:33" x14ac:dyDescent="0.55000000000000004">
      <c r="A200" t="s">
        <v>116</v>
      </c>
      <c r="B200" t="s">
        <v>216</v>
      </c>
      <c r="C200" t="s">
        <v>228</v>
      </c>
      <c r="D200">
        <v>80</v>
      </c>
      <c r="E200">
        <v>74</v>
      </c>
      <c r="F200">
        <v>2</v>
      </c>
      <c r="G200">
        <v>0</v>
      </c>
      <c r="H200">
        <v>17</v>
      </c>
      <c r="I200">
        <v>13</v>
      </c>
      <c r="J200">
        <v>8</v>
      </c>
      <c r="K200">
        <v>6</v>
      </c>
      <c r="L200">
        <v>2</v>
      </c>
      <c r="M200">
        <v>0.5</v>
      </c>
      <c r="N200">
        <v>0.01</v>
      </c>
      <c r="O200">
        <v>0</v>
      </c>
      <c r="P200">
        <v>0.2</v>
      </c>
      <c r="Q200">
        <v>0</v>
      </c>
      <c r="R200">
        <v>0.25</v>
      </c>
      <c r="S200">
        <v>0</v>
      </c>
      <c r="T200" t="s">
        <v>109</v>
      </c>
      <c r="U200" t="s">
        <v>143</v>
      </c>
      <c r="V200" t="s">
        <v>153</v>
      </c>
      <c r="AC200">
        <v>3</v>
      </c>
    </row>
    <row r="201" spans="1:33" x14ac:dyDescent="0.55000000000000004">
      <c r="A201" t="s">
        <v>217</v>
      </c>
      <c r="B201" t="s">
        <v>217</v>
      </c>
      <c r="C201" t="s">
        <v>228</v>
      </c>
      <c r="D201">
        <v>79.5</v>
      </c>
      <c r="E201">
        <v>76.5</v>
      </c>
      <c r="F201">
        <v>1.5</v>
      </c>
      <c r="G201">
        <v>0</v>
      </c>
      <c r="H201">
        <v>18</v>
      </c>
      <c r="I201">
        <v>14</v>
      </c>
      <c r="J201">
        <v>7</v>
      </c>
      <c r="K201">
        <v>5</v>
      </c>
      <c r="L201">
        <v>0.8</v>
      </c>
      <c r="M201">
        <v>0</v>
      </c>
      <c r="N201">
        <v>5.0000000000000001E-3</v>
      </c>
      <c r="O201">
        <v>0</v>
      </c>
      <c r="P201">
        <v>0</v>
      </c>
      <c r="Q201">
        <v>0</v>
      </c>
      <c r="R201">
        <v>0.4</v>
      </c>
      <c r="S201">
        <v>0</v>
      </c>
      <c r="AC201">
        <v>5</v>
      </c>
    </row>
    <row r="202" spans="1:33" x14ac:dyDescent="0.55000000000000004">
      <c r="A202" t="s">
        <v>117</v>
      </c>
      <c r="B202" t="s">
        <v>365</v>
      </c>
      <c r="C202" t="s">
        <v>228</v>
      </c>
      <c r="D202">
        <v>78</v>
      </c>
      <c r="E202">
        <v>70</v>
      </c>
      <c r="F202">
        <v>2</v>
      </c>
      <c r="G202">
        <v>0</v>
      </c>
      <c r="H202">
        <v>23</v>
      </c>
      <c r="I202">
        <v>18</v>
      </c>
      <c r="J202">
        <v>6</v>
      </c>
      <c r="K202">
        <v>4</v>
      </c>
      <c r="L202">
        <v>2</v>
      </c>
      <c r="M202">
        <v>0.5</v>
      </c>
      <c r="N202">
        <v>0.01</v>
      </c>
      <c r="O202">
        <v>0</v>
      </c>
      <c r="P202">
        <v>0.2</v>
      </c>
      <c r="Q202">
        <v>0</v>
      </c>
      <c r="R202">
        <v>0.25</v>
      </c>
      <c r="S202">
        <v>0</v>
      </c>
      <c r="T202" t="s">
        <v>109</v>
      </c>
      <c r="U202" t="s">
        <v>143</v>
      </c>
      <c r="V202" t="s">
        <v>153</v>
      </c>
      <c r="AC202">
        <v>1</v>
      </c>
    </row>
    <row r="203" spans="1:33" x14ac:dyDescent="0.55000000000000004">
      <c r="A203" t="s">
        <v>218</v>
      </c>
      <c r="B203" t="s">
        <v>218</v>
      </c>
      <c r="C203" t="s">
        <v>228</v>
      </c>
      <c r="D203">
        <v>72</v>
      </c>
      <c r="E203">
        <v>67</v>
      </c>
      <c r="F203">
        <v>0.8</v>
      </c>
      <c r="G203">
        <v>0</v>
      </c>
      <c r="H203">
        <v>27</v>
      </c>
      <c r="I203">
        <v>23</v>
      </c>
      <c r="J203">
        <v>6</v>
      </c>
      <c r="K203">
        <v>4.5</v>
      </c>
      <c r="L203">
        <v>1</v>
      </c>
      <c r="M203">
        <v>0</v>
      </c>
      <c r="N203">
        <v>5.0000000000000001E-3</v>
      </c>
      <c r="O203">
        <v>0</v>
      </c>
      <c r="P203">
        <v>0</v>
      </c>
      <c r="Q203">
        <v>0</v>
      </c>
      <c r="R203">
        <v>0.15</v>
      </c>
      <c r="S203">
        <v>0</v>
      </c>
      <c r="AC203">
        <v>4</v>
      </c>
    </row>
    <row r="204" spans="1:33" x14ac:dyDescent="0.55000000000000004">
      <c r="A204" t="s">
        <v>201</v>
      </c>
      <c r="B204" t="s">
        <v>201</v>
      </c>
      <c r="C204" t="s">
        <v>228</v>
      </c>
      <c r="D204">
        <v>89</v>
      </c>
      <c r="E204">
        <v>86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9.5</v>
      </c>
      <c r="O204">
        <v>8.5</v>
      </c>
      <c r="P204">
        <v>0</v>
      </c>
      <c r="Q204">
        <v>0</v>
      </c>
      <c r="R204">
        <v>4</v>
      </c>
      <c r="S204">
        <v>2.5</v>
      </c>
      <c r="AC204">
        <v>11</v>
      </c>
    </row>
    <row r="205" spans="1:33" x14ac:dyDescent="0.55000000000000004">
      <c r="A205" t="s">
        <v>119</v>
      </c>
      <c r="B205" t="s">
        <v>352</v>
      </c>
      <c r="C205" t="s">
        <v>228</v>
      </c>
      <c r="D205">
        <v>92</v>
      </c>
      <c r="E205">
        <v>88</v>
      </c>
      <c r="F205">
        <v>0.5</v>
      </c>
      <c r="G205">
        <v>0</v>
      </c>
      <c r="H205">
        <v>0.3</v>
      </c>
      <c r="I205">
        <v>0</v>
      </c>
      <c r="J205">
        <v>0.3</v>
      </c>
      <c r="K205">
        <v>0</v>
      </c>
      <c r="L205">
        <v>1</v>
      </c>
      <c r="M205">
        <v>0</v>
      </c>
      <c r="N205">
        <v>10.5</v>
      </c>
      <c r="O205">
        <v>8</v>
      </c>
      <c r="P205">
        <v>0.5</v>
      </c>
      <c r="Q205">
        <v>0</v>
      </c>
      <c r="R205">
        <v>1.2</v>
      </c>
      <c r="S205">
        <v>0</v>
      </c>
      <c r="T205" t="s">
        <v>118</v>
      </c>
      <c r="U205" t="s">
        <v>145</v>
      </c>
      <c r="V205" t="s">
        <v>151</v>
      </c>
      <c r="AC205">
        <v>3</v>
      </c>
    </row>
    <row r="206" spans="1:33" x14ac:dyDescent="0.55000000000000004">
      <c r="A206" t="s">
        <v>202</v>
      </c>
      <c r="B206" t="s">
        <v>202</v>
      </c>
      <c r="C206" t="s">
        <v>228</v>
      </c>
      <c r="D206">
        <v>90</v>
      </c>
      <c r="E206">
        <v>86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11</v>
      </c>
      <c r="O206">
        <v>9</v>
      </c>
      <c r="P206">
        <v>0</v>
      </c>
      <c r="Q206">
        <v>0</v>
      </c>
      <c r="R206">
        <v>1.5</v>
      </c>
      <c r="S206">
        <v>0.8</v>
      </c>
      <c r="AC206">
        <v>5</v>
      </c>
    </row>
    <row r="207" spans="1:33" x14ac:dyDescent="0.55000000000000004">
      <c r="A207" t="s">
        <v>203</v>
      </c>
      <c r="B207" t="s">
        <v>203</v>
      </c>
      <c r="C207" t="s">
        <v>228</v>
      </c>
      <c r="D207">
        <v>87</v>
      </c>
      <c r="E207">
        <v>83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1.5</v>
      </c>
      <c r="M207">
        <v>0</v>
      </c>
      <c r="N207">
        <v>11.5</v>
      </c>
      <c r="O207">
        <v>10</v>
      </c>
      <c r="P207">
        <v>0.5</v>
      </c>
      <c r="Q207">
        <v>0</v>
      </c>
      <c r="R207">
        <v>5</v>
      </c>
      <c r="S207">
        <v>3</v>
      </c>
      <c r="AC207">
        <v>4</v>
      </c>
    </row>
    <row r="208" spans="1:33" x14ac:dyDescent="0.55000000000000004">
      <c r="A208" t="s">
        <v>203</v>
      </c>
      <c r="B208" t="s">
        <v>203</v>
      </c>
      <c r="C208" t="s">
        <v>235</v>
      </c>
      <c r="D208">
        <v>87</v>
      </c>
      <c r="E208">
        <v>83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1.5</v>
      </c>
      <c r="M208">
        <v>0</v>
      </c>
      <c r="N208">
        <v>11.5</v>
      </c>
      <c r="O208">
        <v>10</v>
      </c>
      <c r="P208">
        <v>0.5</v>
      </c>
      <c r="Q208">
        <v>0</v>
      </c>
      <c r="R208">
        <v>5</v>
      </c>
      <c r="S208">
        <v>3</v>
      </c>
      <c r="X208">
        <v>17</v>
      </c>
      <c r="AC208">
        <v>0</v>
      </c>
      <c r="AG208">
        <f>SUM(X208:Y208)</f>
        <v>17</v>
      </c>
    </row>
    <row r="209" spans="1:30" x14ac:dyDescent="0.55000000000000004">
      <c r="A209" t="s">
        <v>203</v>
      </c>
      <c r="B209" t="s">
        <v>203</v>
      </c>
      <c r="C209" t="s">
        <v>240</v>
      </c>
      <c r="D209">
        <v>87</v>
      </c>
      <c r="E209">
        <v>83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1.5</v>
      </c>
      <c r="M209">
        <v>0</v>
      </c>
      <c r="N209">
        <v>11.5</v>
      </c>
      <c r="O209">
        <v>10</v>
      </c>
      <c r="P209">
        <v>0.5</v>
      </c>
      <c r="Q209">
        <v>0</v>
      </c>
      <c r="R209">
        <v>5</v>
      </c>
      <c r="S209">
        <v>3</v>
      </c>
      <c r="AC209">
        <v>0</v>
      </c>
      <c r="AD209">
        <v>16</v>
      </c>
    </row>
    <row r="210" spans="1:30" x14ac:dyDescent="0.55000000000000004">
      <c r="A210" t="s">
        <v>204</v>
      </c>
      <c r="B210" t="s">
        <v>204</v>
      </c>
      <c r="C210" t="s">
        <v>228</v>
      </c>
      <c r="D210">
        <v>85.5</v>
      </c>
      <c r="E210">
        <v>83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2.5</v>
      </c>
      <c r="M210">
        <v>1.5</v>
      </c>
      <c r="N210">
        <v>11.5</v>
      </c>
      <c r="O210">
        <v>10</v>
      </c>
      <c r="P210">
        <v>0.5</v>
      </c>
      <c r="Q210">
        <v>0</v>
      </c>
      <c r="R210">
        <v>5</v>
      </c>
      <c r="S210">
        <v>3</v>
      </c>
      <c r="AC210">
        <v>0</v>
      </c>
    </row>
    <row r="211" spans="1:30" x14ac:dyDescent="0.55000000000000004">
      <c r="A211" t="s">
        <v>205</v>
      </c>
      <c r="B211" t="s">
        <v>205</v>
      </c>
      <c r="C211" t="s">
        <v>228</v>
      </c>
      <c r="D211">
        <v>84</v>
      </c>
      <c r="E211">
        <v>78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5.5</v>
      </c>
      <c r="M211">
        <v>3</v>
      </c>
      <c r="N211">
        <v>11.5</v>
      </c>
      <c r="O211">
        <v>10</v>
      </c>
      <c r="P211">
        <v>3.5</v>
      </c>
      <c r="Q211">
        <v>0</v>
      </c>
      <c r="R211">
        <v>5</v>
      </c>
      <c r="S211">
        <v>3</v>
      </c>
      <c r="AC211">
        <v>7</v>
      </c>
    </row>
    <row r="212" spans="1:30" x14ac:dyDescent="0.55000000000000004">
      <c r="A212" t="s">
        <v>123</v>
      </c>
      <c r="B212" t="s">
        <v>353</v>
      </c>
      <c r="C212" t="s">
        <v>228</v>
      </c>
      <c r="D212">
        <v>78</v>
      </c>
      <c r="E212">
        <v>72</v>
      </c>
      <c r="F212">
        <v>0.5</v>
      </c>
      <c r="G212">
        <v>0</v>
      </c>
      <c r="H212">
        <v>0.05</v>
      </c>
      <c r="I212">
        <v>0</v>
      </c>
      <c r="J212">
        <v>0.2</v>
      </c>
      <c r="K212">
        <v>0</v>
      </c>
      <c r="L212">
        <v>7.5</v>
      </c>
      <c r="M212">
        <v>4</v>
      </c>
      <c r="N212">
        <v>12</v>
      </c>
      <c r="O212">
        <v>10</v>
      </c>
      <c r="P212">
        <v>2.5</v>
      </c>
      <c r="Q212">
        <v>0</v>
      </c>
      <c r="R212">
        <v>7</v>
      </c>
      <c r="S212">
        <v>4</v>
      </c>
      <c r="T212" t="s">
        <v>118</v>
      </c>
      <c r="U212" t="s">
        <v>146</v>
      </c>
      <c r="V212" t="s">
        <v>153</v>
      </c>
      <c r="AC212">
        <v>6</v>
      </c>
    </row>
    <row r="213" spans="1:30" x14ac:dyDescent="0.55000000000000004">
      <c r="A213" t="s">
        <v>125</v>
      </c>
      <c r="B213" t="s">
        <v>351</v>
      </c>
      <c r="C213" t="s">
        <v>228</v>
      </c>
      <c r="D213">
        <v>77</v>
      </c>
      <c r="E213">
        <v>68</v>
      </c>
      <c r="F213">
        <v>1</v>
      </c>
      <c r="G213">
        <v>0</v>
      </c>
      <c r="H213">
        <v>0.05</v>
      </c>
      <c r="I213">
        <v>0</v>
      </c>
      <c r="J213">
        <v>0.5</v>
      </c>
      <c r="K213">
        <v>0</v>
      </c>
      <c r="L213">
        <v>4.5</v>
      </c>
      <c r="M213">
        <v>1.5</v>
      </c>
      <c r="N213">
        <v>9</v>
      </c>
      <c r="O213">
        <v>7</v>
      </c>
      <c r="P213">
        <v>15</v>
      </c>
      <c r="Q213">
        <v>8</v>
      </c>
      <c r="R213">
        <v>4</v>
      </c>
      <c r="S213">
        <v>2</v>
      </c>
      <c r="T213" t="s">
        <v>124</v>
      </c>
      <c r="U213" t="s">
        <v>147</v>
      </c>
      <c r="V213" t="s">
        <v>154</v>
      </c>
      <c r="AC213">
        <v>1</v>
      </c>
    </row>
    <row r="214" spans="1:30" x14ac:dyDescent="0.55000000000000004">
      <c r="A214" t="s">
        <v>122</v>
      </c>
      <c r="B214" t="s">
        <v>363</v>
      </c>
      <c r="C214" t="s">
        <v>228</v>
      </c>
      <c r="D214">
        <v>83</v>
      </c>
      <c r="E214">
        <v>76</v>
      </c>
      <c r="F214">
        <v>0.5</v>
      </c>
      <c r="G214">
        <v>0</v>
      </c>
      <c r="H214">
        <v>0.03</v>
      </c>
      <c r="I214">
        <v>0</v>
      </c>
      <c r="J214">
        <v>0.1</v>
      </c>
      <c r="K214">
        <v>0</v>
      </c>
      <c r="L214">
        <v>6</v>
      </c>
      <c r="M214">
        <v>4</v>
      </c>
      <c r="N214">
        <v>10.5</v>
      </c>
      <c r="O214">
        <v>8.5</v>
      </c>
      <c r="P214">
        <v>3</v>
      </c>
      <c r="Q214">
        <v>0</v>
      </c>
      <c r="R214">
        <v>5.5</v>
      </c>
      <c r="S214">
        <v>4</v>
      </c>
      <c r="T214" t="s">
        <v>118</v>
      </c>
      <c r="U214" t="s">
        <v>146</v>
      </c>
      <c r="V214" t="s">
        <v>153</v>
      </c>
      <c r="AC214">
        <v>10</v>
      </c>
    </row>
    <row r="215" spans="1:30" x14ac:dyDescent="0.55000000000000004">
      <c r="A215" t="s">
        <v>129</v>
      </c>
      <c r="B215" t="s">
        <v>354</v>
      </c>
      <c r="C215" t="s">
        <v>228</v>
      </c>
      <c r="D215">
        <f>100-G215-I215-K215-M215-O215-Q215-S215-2.05</f>
        <v>67.95</v>
      </c>
      <c r="E215">
        <f>100-F215-H215-J215-L215-N215-P215-R215-2.9</f>
        <v>62.884999999999998</v>
      </c>
      <c r="F215">
        <v>0.2</v>
      </c>
      <c r="G215">
        <v>0</v>
      </c>
      <c r="H215">
        <v>5.0000000000000001E-3</v>
      </c>
      <c r="I215">
        <v>0</v>
      </c>
      <c r="J215" s="1">
        <v>0</v>
      </c>
      <c r="K215" s="1">
        <v>0</v>
      </c>
      <c r="L215">
        <v>32</v>
      </c>
      <c r="M215">
        <v>29</v>
      </c>
      <c r="N215">
        <v>0.01</v>
      </c>
      <c r="O215">
        <v>0</v>
      </c>
      <c r="P215">
        <v>1</v>
      </c>
      <c r="Q215">
        <v>0.5</v>
      </c>
      <c r="R215">
        <v>1</v>
      </c>
      <c r="S215">
        <v>0.5</v>
      </c>
      <c r="T215" t="s">
        <v>126</v>
      </c>
      <c r="U215" t="s">
        <v>148</v>
      </c>
      <c r="V215" t="s">
        <v>154</v>
      </c>
      <c r="AC215">
        <v>0</v>
      </c>
    </row>
    <row r="216" spans="1:30" x14ac:dyDescent="0.55000000000000004">
      <c r="A216" t="s">
        <v>130</v>
      </c>
      <c r="B216" t="s">
        <v>354</v>
      </c>
      <c r="C216" t="s">
        <v>228</v>
      </c>
      <c r="D216">
        <f>100-G216-I216-K216-M216-O216-Q216-S216-0.8</f>
        <v>69.100000000000009</v>
      </c>
      <c r="E216">
        <f>100-F216-H216-J216-L216-N216-P216-R216-1.7</f>
        <v>64.079999999999984</v>
      </c>
      <c r="F216">
        <v>0.5</v>
      </c>
      <c r="G216">
        <v>0</v>
      </c>
      <c r="H216">
        <v>0.01</v>
      </c>
      <c r="I216">
        <v>0</v>
      </c>
      <c r="J216" s="1">
        <v>0</v>
      </c>
      <c r="K216" s="1">
        <v>0</v>
      </c>
      <c r="L216">
        <v>31</v>
      </c>
      <c r="M216">
        <v>29</v>
      </c>
      <c r="N216">
        <v>0.01</v>
      </c>
      <c r="O216">
        <v>0</v>
      </c>
      <c r="P216">
        <v>1.2</v>
      </c>
      <c r="Q216">
        <v>0.6</v>
      </c>
      <c r="R216">
        <v>1.5</v>
      </c>
      <c r="S216">
        <v>0.5</v>
      </c>
      <c r="T216" t="s">
        <v>126</v>
      </c>
      <c r="U216" t="s">
        <v>148</v>
      </c>
      <c r="V216" t="s">
        <v>154</v>
      </c>
      <c r="AC216">
        <v>0</v>
      </c>
    </row>
    <row r="217" spans="1:30" x14ac:dyDescent="0.55000000000000004">
      <c r="A217" t="s">
        <v>120</v>
      </c>
      <c r="B217" t="s">
        <v>362</v>
      </c>
      <c r="C217" t="s">
        <v>228</v>
      </c>
      <c r="D217">
        <v>89.5</v>
      </c>
      <c r="E217">
        <v>83</v>
      </c>
      <c r="F217">
        <v>0.5</v>
      </c>
      <c r="G217">
        <v>0</v>
      </c>
      <c r="H217">
        <v>0.1</v>
      </c>
      <c r="I217">
        <v>0</v>
      </c>
      <c r="J217">
        <v>0.2</v>
      </c>
      <c r="K217">
        <v>0</v>
      </c>
      <c r="L217">
        <v>1.5</v>
      </c>
      <c r="M217">
        <v>0</v>
      </c>
      <c r="N217">
        <v>10.5</v>
      </c>
      <c r="O217">
        <v>8.5</v>
      </c>
      <c r="P217">
        <v>1</v>
      </c>
      <c r="Q217">
        <v>0</v>
      </c>
      <c r="R217">
        <v>3.5</v>
      </c>
      <c r="S217">
        <v>1.5</v>
      </c>
      <c r="T217" t="s">
        <v>118</v>
      </c>
      <c r="U217" t="s">
        <v>146</v>
      </c>
      <c r="V217" t="s">
        <v>153</v>
      </c>
    </row>
    <row r="218" spans="1:30" x14ac:dyDescent="0.55000000000000004">
      <c r="A218" t="s">
        <v>121</v>
      </c>
      <c r="B218" t="s">
        <v>362</v>
      </c>
      <c r="C218" t="s">
        <v>228</v>
      </c>
      <c r="D218">
        <v>86</v>
      </c>
      <c r="E218">
        <v>80</v>
      </c>
      <c r="F218">
        <v>0.5</v>
      </c>
      <c r="G218">
        <v>0</v>
      </c>
      <c r="H218">
        <v>0.1</v>
      </c>
      <c r="I218">
        <v>0</v>
      </c>
      <c r="J218">
        <v>0.2</v>
      </c>
      <c r="K218">
        <v>0</v>
      </c>
      <c r="L218">
        <v>4</v>
      </c>
      <c r="M218">
        <v>1.5</v>
      </c>
      <c r="N218">
        <v>10.5</v>
      </c>
      <c r="O218">
        <v>8.5</v>
      </c>
      <c r="P218">
        <v>2</v>
      </c>
      <c r="Q218">
        <v>0</v>
      </c>
      <c r="R218">
        <v>3</v>
      </c>
      <c r="S218">
        <v>1</v>
      </c>
      <c r="T218" t="s">
        <v>118</v>
      </c>
      <c r="U218" t="s">
        <v>146</v>
      </c>
      <c r="V218" t="s">
        <v>153</v>
      </c>
    </row>
    <row r="219" spans="1:30" x14ac:dyDescent="0.55000000000000004">
      <c r="A219" t="s">
        <v>127</v>
      </c>
      <c r="B219" t="s">
        <v>362</v>
      </c>
      <c r="C219" t="s">
        <v>228</v>
      </c>
      <c r="D219">
        <v>84.5</v>
      </c>
      <c r="E219">
        <v>84.5</v>
      </c>
      <c r="F219">
        <v>0.5</v>
      </c>
      <c r="G219">
        <v>0</v>
      </c>
      <c r="H219">
        <v>0.03</v>
      </c>
      <c r="I219">
        <v>0</v>
      </c>
      <c r="J219" s="1">
        <v>0</v>
      </c>
      <c r="K219" s="1">
        <v>0</v>
      </c>
      <c r="L219">
        <v>11</v>
      </c>
      <c r="M219">
        <v>9</v>
      </c>
      <c r="N219">
        <v>0.01</v>
      </c>
      <c r="O219">
        <v>0</v>
      </c>
      <c r="P219">
        <v>1.5</v>
      </c>
      <c r="Q219">
        <v>1</v>
      </c>
      <c r="R219">
        <v>1.8</v>
      </c>
      <c r="S219">
        <v>1</v>
      </c>
      <c r="T219" t="s">
        <v>126</v>
      </c>
      <c r="U219" t="s">
        <v>148</v>
      </c>
      <c r="V219" t="s">
        <v>154</v>
      </c>
    </row>
    <row r="220" spans="1:30" x14ac:dyDescent="0.55000000000000004">
      <c r="A220" t="s">
        <v>110</v>
      </c>
      <c r="B220" t="s">
        <v>362</v>
      </c>
      <c r="C220" t="s">
        <v>228</v>
      </c>
      <c r="D220">
        <v>86</v>
      </c>
      <c r="E220">
        <v>81</v>
      </c>
      <c r="F220">
        <v>9.5</v>
      </c>
      <c r="G220">
        <v>7</v>
      </c>
      <c r="H220">
        <v>6</v>
      </c>
      <c r="I220">
        <v>3</v>
      </c>
      <c r="J220">
        <v>3.5</v>
      </c>
      <c r="K220">
        <v>2</v>
      </c>
      <c r="L220">
        <v>2</v>
      </c>
      <c r="M220">
        <v>0</v>
      </c>
      <c r="N220">
        <v>0.01</v>
      </c>
      <c r="O220">
        <v>0</v>
      </c>
      <c r="P220">
        <v>0</v>
      </c>
      <c r="Q220">
        <v>0</v>
      </c>
      <c r="R220">
        <v>0.5</v>
      </c>
      <c r="S220">
        <v>0</v>
      </c>
      <c r="T220" t="s">
        <v>109</v>
      </c>
      <c r="U220" t="s">
        <v>144</v>
      </c>
      <c r="V220" t="s">
        <v>153</v>
      </c>
    </row>
    <row r="221" spans="1:30" x14ac:dyDescent="0.55000000000000004">
      <c r="A221" t="s">
        <v>112</v>
      </c>
      <c r="B221" t="s">
        <v>362</v>
      </c>
      <c r="C221" t="s">
        <v>228</v>
      </c>
      <c r="D221">
        <v>89</v>
      </c>
      <c r="E221">
        <v>85</v>
      </c>
      <c r="F221">
        <v>3.5</v>
      </c>
      <c r="G221">
        <v>1.5</v>
      </c>
      <c r="H221">
        <v>3.5</v>
      </c>
      <c r="I221">
        <v>2.5</v>
      </c>
      <c r="J221">
        <v>8</v>
      </c>
      <c r="K221">
        <v>6</v>
      </c>
      <c r="L221">
        <v>2</v>
      </c>
      <c r="M221">
        <v>0</v>
      </c>
      <c r="N221">
        <v>0.01</v>
      </c>
      <c r="O221">
        <v>0</v>
      </c>
      <c r="P221">
        <v>0</v>
      </c>
      <c r="Q221">
        <v>0</v>
      </c>
      <c r="R221">
        <v>0.2</v>
      </c>
      <c r="S221">
        <v>0</v>
      </c>
      <c r="T221" t="s">
        <v>109</v>
      </c>
      <c r="U221" t="s">
        <v>144</v>
      </c>
      <c r="V221" t="s">
        <v>153</v>
      </c>
    </row>
    <row r="222" spans="1:30" x14ac:dyDescent="0.55000000000000004">
      <c r="A222" t="s">
        <v>113</v>
      </c>
      <c r="B222" t="s">
        <v>362</v>
      </c>
      <c r="C222" t="s">
        <v>228</v>
      </c>
      <c r="D222">
        <v>85</v>
      </c>
      <c r="E222">
        <v>81</v>
      </c>
      <c r="F222">
        <v>5</v>
      </c>
      <c r="G222">
        <v>2</v>
      </c>
      <c r="H222">
        <v>8</v>
      </c>
      <c r="I222">
        <v>5</v>
      </c>
      <c r="J222">
        <v>8</v>
      </c>
      <c r="K222">
        <v>6</v>
      </c>
      <c r="L222">
        <v>2</v>
      </c>
      <c r="M222">
        <v>0</v>
      </c>
      <c r="N222">
        <v>0.01</v>
      </c>
      <c r="O222">
        <v>0</v>
      </c>
      <c r="P222">
        <v>0</v>
      </c>
      <c r="Q222">
        <v>0</v>
      </c>
      <c r="R222">
        <v>0.2</v>
      </c>
      <c r="S222">
        <v>0</v>
      </c>
      <c r="T222" t="s">
        <v>109</v>
      </c>
      <c r="U222" t="s">
        <v>144</v>
      </c>
      <c r="V222" t="s">
        <v>153</v>
      </c>
    </row>
    <row r="223" spans="1:30" x14ac:dyDescent="0.55000000000000004">
      <c r="A223" t="s">
        <v>114</v>
      </c>
      <c r="B223" t="s">
        <v>362</v>
      </c>
      <c r="C223" t="s">
        <v>228</v>
      </c>
      <c r="D223">
        <v>87</v>
      </c>
      <c r="E223">
        <v>80</v>
      </c>
      <c r="F223">
        <v>2</v>
      </c>
      <c r="G223">
        <v>0</v>
      </c>
      <c r="H223">
        <v>10</v>
      </c>
      <c r="I223">
        <v>8</v>
      </c>
      <c r="J223">
        <v>6</v>
      </c>
      <c r="K223">
        <v>4</v>
      </c>
      <c r="L223">
        <v>2</v>
      </c>
      <c r="M223">
        <v>0</v>
      </c>
      <c r="N223">
        <v>0.01</v>
      </c>
      <c r="O223">
        <v>0</v>
      </c>
      <c r="P223">
        <v>0.2</v>
      </c>
      <c r="Q223">
        <v>0</v>
      </c>
      <c r="R223">
        <v>0.25</v>
      </c>
      <c r="S223">
        <v>0</v>
      </c>
      <c r="T223" t="s">
        <v>109</v>
      </c>
      <c r="U223" t="s">
        <v>143</v>
      </c>
      <c r="V223" t="s">
        <v>153</v>
      </c>
    </row>
    <row r="224" spans="1:30" x14ac:dyDescent="0.55000000000000004">
      <c r="A224" t="s">
        <v>88</v>
      </c>
      <c r="B224" t="s">
        <v>362</v>
      </c>
      <c r="C224" t="s">
        <v>228</v>
      </c>
      <c r="D224">
        <v>66</v>
      </c>
      <c r="E224">
        <v>63.5</v>
      </c>
      <c r="F224">
        <f>100-E224-I224-K224-M224-O224-Q224-S224-0.065</f>
        <v>34.885000000000005</v>
      </c>
      <c r="G224">
        <f>100-D224-H224-J224-L224-N224-P224-R224-1.1</f>
        <v>28.349999999999998</v>
      </c>
      <c r="H224">
        <v>2.2000000000000002</v>
      </c>
      <c r="I224">
        <v>1.3</v>
      </c>
      <c r="J224">
        <v>0.8</v>
      </c>
      <c r="K224">
        <v>0</v>
      </c>
      <c r="L224">
        <v>0.8</v>
      </c>
      <c r="M224">
        <v>0</v>
      </c>
      <c r="N224">
        <v>0.1</v>
      </c>
      <c r="O224">
        <v>0</v>
      </c>
      <c r="P224">
        <v>0.15</v>
      </c>
      <c r="Q224">
        <v>0</v>
      </c>
      <c r="R224">
        <v>0.5</v>
      </c>
      <c r="S224">
        <v>0.25</v>
      </c>
      <c r="T224" t="s">
        <v>101</v>
      </c>
      <c r="U224" t="s">
        <v>135</v>
      </c>
      <c r="V224" t="s">
        <v>150</v>
      </c>
    </row>
    <row r="225" spans="1:33" x14ac:dyDescent="0.55000000000000004">
      <c r="A225" t="s">
        <v>97</v>
      </c>
      <c r="B225" t="s">
        <v>362</v>
      </c>
      <c r="C225" t="s">
        <v>228</v>
      </c>
      <c r="D225">
        <v>65</v>
      </c>
      <c r="E225">
        <v>57</v>
      </c>
      <c r="F225">
        <f>100-E225-I225-K225-M225-O225-Q225-S225</f>
        <v>41.5</v>
      </c>
      <c r="G225">
        <f>100-D225-H225-J225-L225-N225-P225-R225</f>
        <v>20</v>
      </c>
      <c r="H225">
        <v>0.5</v>
      </c>
      <c r="I225">
        <v>0</v>
      </c>
      <c r="J225">
        <v>1</v>
      </c>
      <c r="K225">
        <v>0</v>
      </c>
      <c r="L225">
        <v>6</v>
      </c>
      <c r="M225">
        <v>0</v>
      </c>
      <c r="N225">
        <v>2.5</v>
      </c>
      <c r="O225">
        <v>0.5</v>
      </c>
      <c r="P225">
        <v>3</v>
      </c>
      <c r="Q225">
        <v>0.5</v>
      </c>
      <c r="R225">
        <v>2</v>
      </c>
      <c r="S225">
        <v>0.5</v>
      </c>
      <c r="T225" t="s">
        <v>101</v>
      </c>
      <c r="U225" t="s">
        <v>140</v>
      </c>
      <c r="V225" t="s">
        <v>153</v>
      </c>
    </row>
    <row r="226" spans="1:33" x14ac:dyDescent="0.55000000000000004">
      <c r="A226" t="s">
        <v>98</v>
      </c>
      <c r="B226" t="s">
        <v>362</v>
      </c>
      <c r="C226" t="s">
        <v>228</v>
      </c>
      <c r="D226">
        <v>64</v>
      </c>
      <c r="E226">
        <v>60</v>
      </c>
      <c r="F226">
        <f>100-E226-I226-K226-M226-O226-Q226-S226</f>
        <v>39.700000000000003</v>
      </c>
      <c r="G226">
        <f>100-D226-H226-J226-L226-N226-P226-R226</f>
        <v>30.2</v>
      </c>
      <c r="H226">
        <v>0.5</v>
      </c>
      <c r="I226">
        <v>0</v>
      </c>
      <c r="J226">
        <v>0.5</v>
      </c>
      <c r="K226">
        <v>0</v>
      </c>
      <c r="L226">
        <v>2</v>
      </c>
      <c r="M226">
        <v>0</v>
      </c>
      <c r="N226">
        <v>1.8</v>
      </c>
      <c r="O226">
        <v>0.3</v>
      </c>
      <c r="P226">
        <v>0.5</v>
      </c>
      <c r="Q226">
        <v>0</v>
      </c>
      <c r="R226">
        <v>0.5</v>
      </c>
      <c r="S226">
        <v>0</v>
      </c>
      <c r="T226" t="s">
        <v>101</v>
      </c>
      <c r="U226" t="s">
        <v>141</v>
      </c>
      <c r="V226" t="s">
        <v>153</v>
      </c>
    </row>
    <row r="227" spans="1:33" x14ac:dyDescent="0.55000000000000004">
      <c r="A227" t="s">
        <v>99</v>
      </c>
      <c r="B227" t="s">
        <v>362</v>
      </c>
      <c r="C227" t="s">
        <v>228</v>
      </c>
      <c r="D227">
        <v>64</v>
      </c>
      <c r="E227">
        <v>59</v>
      </c>
      <c r="F227">
        <f>100-E227-I227-K227-M227-O227-Q227-S227</f>
        <v>40.9</v>
      </c>
      <c r="G227">
        <f>100-D227-H227-J227-L227-N227-P227-R227</f>
        <v>33</v>
      </c>
      <c r="H227">
        <v>0.1</v>
      </c>
      <c r="I227">
        <v>0</v>
      </c>
      <c r="J227">
        <v>0.1</v>
      </c>
      <c r="K227">
        <v>0</v>
      </c>
      <c r="L227">
        <v>1</v>
      </c>
      <c r="M227">
        <v>0</v>
      </c>
      <c r="N227">
        <v>0.8</v>
      </c>
      <c r="O227">
        <v>0.1</v>
      </c>
      <c r="P227">
        <v>0.5</v>
      </c>
      <c r="Q227">
        <v>0</v>
      </c>
      <c r="R227">
        <v>0.5</v>
      </c>
      <c r="S227">
        <v>0</v>
      </c>
      <c r="T227" t="s">
        <v>101</v>
      </c>
      <c r="U227" t="s">
        <v>141</v>
      </c>
      <c r="V227" t="s">
        <v>153</v>
      </c>
    </row>
    <row r="228" spans="1:33" x14ac:dyDescent="0.55000000000000004">
      <c r="A228" t="s">
        <v>290</v>
      </c>
      <c r="B228" t="s">
        <v>362</v>
      </c>
      <c r="C228" t="s">
        <v>237</v>
      </c>
      <c r="D228">
        <v>88.8</v>
      </c>
      <c r="E228">
        <v>83.3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4</v>
      </c>
      <c r="M228">
        <v>2</v>
      </c>
      <c r="N228">
        <v>9.5</v>
      </c>
      <c r="O228">
        <v>8</v>
      </c>
      <c r="P228">
        <v>0</v>
      </c>
      <c r="Q228">
        <v>0</v>
      </c>
      <c r="R228">
        <v>3</v>
      </c>
      <c r="S228">
        <v>1</v>
      </c>
      <c r="T228" t="s">
        <v>286</v>
      </c>
      <c r="AF228">
        <f t="shared" ref="AF228:AF229" si="49">SUM(Z228:AB228)</f>
        <v>0</v>
      </c>
    </row>
    <row r="229" spans="1:33" x14ac:dyDescent="0.55000000000000004">
      <c r="A229" t="s">
        <v>291</v>
      </c>
      <c r="B229" t="s">
        <v>362</v>
      </c>
      <c r="C229" t="s">
        <v>237</v>
      </c>
      <c r="D229">
        <v>90.3</v>
      </c>
      <c r="E229">
        <v>88.3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10</v>
      </c>
      <c r="O229">
        <v>9</v>
      </c>
      <c r="P229">
        <v>0</v>
      </c>
      <c r="Q229">
        <v>0</v>
      </c>
      <c r="R229">
        <v>1.5</v>
      </c>
      <c r="S229">
        <v>0.5</v>
      </c>
      <c r="T229" t="s">
        <v>286</v>
      </c>
      <c r="AF229">
        <f t="shared" si="49"/>
        <v>0</v>
      </c>
    </row>
    <row r="230" spans="1:33" x14ac:dyDescent="0.55000000000000004">
      <c r="A230" t="s">
        <v>291</v>
      </c>
      <c r="B230" t="s">
        <v>362</v>
      </c>
      <c r="C230" t="s">
        <v>235</v>
      </c>
      <c r="D230">
        <v>90.3</v>
      </c>
      <c r="E230">
        <v>88.3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10</v>
      </c>
      <c r="O230">
        <v>9</v>
      </c>
      <c r="P230">
        <v>0</v>
      </c>
      <c r="Q230">
        <v>0</v>
      </c>
      <c r="R230">
        <v>1.5</v>
      </c>
      <c r="S230">
        <v>0.5</v>
      </c>
      <c r="T230" t="s">
        <v>286</v>
      </c>
      <c r="AG230">
        <f t="shared" ref="AG230:AG231" si="50">SUM(X230:Y230)</f>
        <v>0</v>
      </c>
    </row>
    <row r="231" spans="1:33" x14ac:dyDescent="0.55000000000000004">
      <c r="A231" t="s">
        <v>308</v>
      </c>
      <c r="B231" t="s">
        <v>362</v>
      </c>
      <c r="C231" t="s">
        <v>235</v>
      </c>
      <c r="D231">
        <v>45</v>
      </c>
      <c r="E231">
        <v>42</v>
      </c>
      <c r="F231">
        <v>41.3</v>
      </c>
      <c r="G231">
        <v>33.299999999999997</v>
      </c>
      <c r="H231">
        <v>2.5</v>
      </c>
      <c r="I231">
        <v>1</v>
      </c>
      <c r="J231">
        <v>0</v>
      </c>
      <c r="K231">
        <v>0</v>
      </c>
      <c r="L231">
        <v>13</v>
      </c>
      <c r="M231">
        <v>11</v>
      </c>
      <c r="N231">
        <v>0</v>
      </c>
      <c r="O231">
        <v>0</v>
      </c>
      <c r="P231">
        <v>6</v>
      </c>
      <c r="Q231">
        <v>4.5</v>
      </c>
      <c r="R231">
        <v>0</v>
      </c>
      <c r="S231">
        <v>0</v>
      </c>
      <c r="T231" t="s">
        <v>301</v>
      </c>
      <c r="AG231">
        <f t="shared" si="50"/>
        <v>0</v>
      </c>
    </row>
    <row r="232" spans="1:33" x14ac:dyDescent="0.55000000000000004">
      <c r="A232" t="s">
        <v>281</v>
      </c>
      <c r="B232" t="s">
        <v>362</v>
      </c>
      <c r="C232" t="s">
        <v>237</v>
      </c>
      <c r="D232">
        <f>100-I232-K232-G232-0.2</f>
        <v>90.8</v>
      </c>
      <c r="E232">
        <f>100-H232-J232-F232-0.2</f>
        <v>86.3</v>
      </c>
      <c r="F232">
        <v>10</v>
      </c>
      <c r="G232">
        <v>7.5</v>
      </c>
      <c r="H232">
        <v>0</v>
      </c>
      <c r="I232">
        <v>0</v>
      </c>
      <c r="J232">
        <v>3.5</v>
      </c>
      <c r="K232">
        <v>1.5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277</v>
      </c>
      <c r="U232" t="s">
        <v>282</v>
      </c>
      <c r="AF232">
        <f t="shared" ref="AF232" si="51">SUM(Z232:AB232)</f>
        <v>0</v>
      </c>
    </row>
    <row r="233" spans="1:33" x14ac:dyDescent="0.55000000000000004">
      <c r="A233" t="s">
        <v>315</v>
      </c>
      <c r="B233" t="s">
        <v>362</v>
      </c>
      <c r="C233" t="s">
        <v>235</v>
      </c>
      <c r="D233">
        <v>94.8</v>
      </c>
      <c r="E233">
        <v>92.4</v>
      </c>
      <c r="F233">
        <v>0</v>
      </c>
      <c r="G233">
        <v>0</v>
      </c>
      <c r="H233">
        <v>2.5</v>
      </c>
      <c r="I233">
        <v>1.5</v>
      </c>
      <c r="J233">
        <v>4.5</v>
      </c>
      <c r="K233">
        <v>3.5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310</v>
      </c>
      <c r="AG233">
        <f>SUM(X233:Y233)</f>
        <v>0</v>
      </c>
    </row>
    <row r="234" spans="1:33" x14ac:dyDescent="0.55000000000000004">
      <c r="A234" t="s">
        <v>315</v>
      </c>
      <c r="B234" t="s">
        <v>362</v>
      </c>
      <c r="C234" t="s">
        <v>240</v>
      </c>
      <c r="D234">
        <v>94.8</v>
      </c>
      <c r="E234">
        <v>92.4</v>
      </c>
      <c r="F234">
        <v>0</v>
      </c>
      <c r="G234">
        <v>0</v>
      </c>
      <c r="H234">
        <v>2.5</v>
      </c>
      <c r="I234">
        <v>1.5</v>
      </c>
      <c r="J234">
        <v>4.5</v>
      </c>
      <c r="K234">
        <v>3.5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310</v>
      </c>
    </row>
    <row r="235" spans="1:33" x14ac:dyDescent="0.55000000000000004">
      <c r="A235" t="s">
        <v>255</v>
      </c>
      <c r="B235" t="s">
        <v>362</v>
      </c>
      <c r="C235" t="s">
        <v>235</v>
      </c>
      <c r="D235">
        <v>57</v>
      </c>
      <c r="E235">
        <v>55</v>
      </c>
      <c r="F235">
        <f>100-E235-I235-K235-M235-O235-Q235-S235-0.2</f>
        <v>43.95</v>
      </c>
      <c r="G235">
        <f>100-D235-H235-J235-L235-N235-P235-R235-0.2</f>
        <v>40.699999999999996</v>
      </c>
      <c r="H235">
        <v>1.6</v>
      </c>
      <c r="I235">
        <v>0.8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0.05</v>
      </c>
      <c r="P235">
        <v>0</v>
      </c>
      <c r="Q235">
        <v>0</v>
      </c>
      <c r="R235">
        <v>0</v>
      </c>
      <c r="S235">
        <v>0</v>
      </c>
      <c r="T235" t="s">
        <v>239</v>
      </c>
      <c r="U235" t="s">
        <v>251</v>
      </c>
      <c r="AG235">
        <f t="shared" ref="AG235:AG236" si="52">SUM(X235:Y235)</f>
        <v>0</v>
      </c>
    </row>
    <row r="236" spans="1:33" x14ac:dyDescent="0.55000000000000004">
      <c r="A236" t="s">
        <v>30</v>
      </c>
      <c r="B236" t="s">
        <v>362</v>
      </c>
      <c r="C236" t="s">
        <v>235</v>
      </c>
      <c r="D236">
        <v>57</v>
      </c>
      <c r="E236">
        <v>55</v>
      </c>
      <c r="F236">
        <f>100-E236-I236-K236-M236-O236-Q236-S236</f>
        <v>43.35</v>
      </c>
      <c r="G236">
        <f>100-D236-H236-J236-L236-N236-P236-R236</f>
        <v>38.600000000000009</v>
      </c>
      <c r="H236">
        <v>3</v>
      </c>
      <c r="I236">
        <v>1.6</v>
      </c>
      <c r="J236">
        <v>0.3</v>
      </c>
      <c r="K236">
        <v>0</v>
      </c>
      <c r="L236">
        <v>0.3</v>
      </c>
      <c r="M236">
        <v>0</v>
      </c>
      <c r="N236">
        <v>0.5</v>
      </c>
      <c r="O236">
        <v>0.05</v>
      </c>
      <c r="P236">
        <v>0</v>
      </c>
      <c r="Q236">
        <v>0</v>
      </c>
      <c r="R236">
        <v>0.3</v>
      </c>
      <c r="S236">
        <v>0</v>
      </c>
      <c r="T236" t="s">
        <v>32</v>
      </c>
      <c r="U236" t="s">
        <v>171</v>
      </c>
      <c r="V236" t="s">
        <v>151</v>
      </c>
      <c r="AG236">
        <f t="shared" si="52"/>
        <v>0</v>
      </c>
    </row>
    <row r="237" spans="1:33" x14ac:dyDescent="0.55000000000000004">
      <c r="A237" s="10" t="s">
        <v>268</v>
      </c>
      <c r="B237" t="s">
        <v>362</v>
      </c>
      <c r="C237" t="s">
        <v>237</v>
      </c>
      <c r="D237">
        <v>60</v>
      </c>
      <c r="E237">
        <v>58</v>
      </c>
      <c r="F237">
        <f>100-E237-I237-M237-O237-Q237</f>
        <v>38</v>
      </c>
      <c r="G237">
        <f>100-D237-H237-L237-N237-P237</f>
        <v>32.400000000000006</v>
      </c>
      <c r="H237">
        <v>0.8</v>
      </c>
      <c r="I237">
        <v>0.2</v>
      </c>
      <c r="J237">
        <v>0</v>
      </c>
      <c r="K237">
        <v>0</v>
      </c>
      <c r="L237">
        <v>3</v>
      </c>
      <c r="M237">
        <v>2</v>
      </c>
      <c r="N237">
        <v>1.3</v>
      </c>
      <c r="O237">
        <v>0.3</v>
      </c>
      <c r="P237">
        <v>2.5</v>
      </c>
      <c r="Q237">
        <v>1.5</v>
      </c>
      <c r="R237">
        <v>0</v>
      </c>
      <c r="S237">
        <v>0</v>
      </c>
      <c r="T237" t="s">
        <v>263</v>
      </c>
      <c r="U237" t="s">
        <v>175</v>
      </c>
      <c r="Y237">
        <v>22</v>
      </c>
      <c r="AF237">
        <f t="shared" ref="AF237" si="53">SUM(Z237:AB237)</f>
        <v>0</v>
      </c>
    </row>
    <row r="238" spans="1:33" x14ac:dyDescent="0.55000000000000004">
      <c r="A238" t="s">
        <v>268</v>
      </c>
      <c r="B238" t="s">
        <v>362</v>
      </c>
      <c r="C238" t="s">
        <v>235</v>
      </c>
      <c r="D238">
        <v>60</v>
      </c>
      <c r="E238">
        <v>58</v>
      </c>
      <c r="F238">
        <f>100-E238-I238-M238-O238-Q238</f>
        <v>38</v>
      </c>
      <c r="G238">
        <f>100-D238-H238-L238-N238-P238</f>
        <v>32.400000000000006</v>
      </c>
      <c r="H238">
        <v>0.8</v>
      </c>
      <c r="I238">
        <v>0.2</v>
      </c>
      <c r="J238">
        <v>0</v>
      </c>
      <c r="K238">
        <v>0</v>
      </c>
      <c r="L238">
        <v>3</v>
      </c>
      <c r="M238">
        <v>2</v>
      </c>
      <c r="N238">
        <v>1.3</v>
      </c>
      <c r="O238">
        <v>0.3</v>
      </c>
      <c r="P238">
        <v>2.5</v>
      </c>
      <c r="Q238">
        <v>1.5</v>
      </c>
      <c r="R238">
        <v>0</v>
      </c>
      <c r="S238">
        <v>0</v>
      </c>
      <c r="T238" t="s">
        <v>263</v>
      </c>
      <c r="U238" t="s">
        <v>175</v>
      </c>
      <c r="Y238">
        <v>21</v>
      </c>
      <c r="AG238">
        <f>SUM(X238:Y238)</f>
        <v>21</v>
      </c>
    </row>
    <row r="239" spans="1:33" x14ac:dyDescent="0.55000000000000004">
      <c r="A239" t="s">
        <v>268</v>
      </c>
      <c r="B239" t="s">
        <v>362</v>
      </c>
      <c r="C239" t="s">
        <v>240</v>
      </c>
      <c r="D239">
        <v>60</v>
      </c>
      <c r="E239">
        <v>58</v>
      </c>
      <c r="F239">
        <f>100-E239-I239-M239-O239-Q239</f>
        <v>38</v>
      </c>
      <c r="G239">
        <f>100-D239-H239-L239-N239-P239</f>
        <v>32.400000000000006</v>
      </c>
      <c r="H239">
        <v>0.8</v>
      </c>
      <c r="I239">
        <v>0.2</v>
      </c>
      <c r="J239">
        <v>0</v>
      </c>
      <c r="K239">
        <v>0</v>
      </c>
      <c r="L239">
        <v>3</v>
      </c>
      <c r="M239">
        <v>2</v>
      </c>
      <c r="N239">
        <v>1.3</v>
      </c>
      <c r="O239">
        <v>0.3</v>
      </c>
      <c r="P239">
        <v>2.5</v>
      </c>
      <c r="Q239">
        <v>1.5</v>
      </c>
      <c r="R239">
        <v>0</v>
      </c>
      <c r="S239">
        <v>0</v>
      </c>
      <c r="T239" t="s">
        <v>263</v>
      </c>
      <c r="U239" t="s">
        <v>175</v>
      </c>
      <c r="Z239">
        <v>12</v>
      </c>
      <c r="AA239">
        <v>12</v>
      </c>
      <c r="AB239">
        <v>6</v>
      </c>
    </row>
    <row r="240" spans="1:33" x14ac:dyDescent="0.55000000000000004">
      <c r="A240" t="s">
        <v>271</v>
      </c>
      <c r="B240" t="s">
        <v>403</v>
      </c>
      <c r="C240" t="s">
        <v>235</v>
      </c>
      <c r="D240">
        <v>61.5</v>
      </c>
      <c r="E240">
        <v>59</v>
      </c>
      <c r="F240">
        <f>100-E240-Q240-O240</f>
        <v>40.1</v>
      </c>
      <c r="G240">
        <f>100-D240-N240-P240</f>
        <v>35.400000000000006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1.3</v>
      </c>
      <c r="O240">
        <v>0.3</v>
      </c>
      <c r="P240">
        <v>1.8</v>
      </c>
      <c r="Q240">
        <v>0.6</v>
      </c>
      <c r="R240">
        <v>0</v>
      </c>
      <c r="S240">
        <v>0</v>
      </c>
      <c r="T240" t="s">
        <v>257</v>
      </c>
      <c r="U240" t="s">
        <v>272</v>
      </c>
      <c r="AG240">
        <f>SUM(X240:Y240)</f>
        <v>0</v>
      </c>
    </row>
    <row r="241" spans="1:30" x14ac:dyDescent="0.55000000000000004">
      <c r="A241" t="s">
        <v>271</v>
      </c>
      <c r="B241" t="s">
        <v>403</v>
      </c>
      <c r="C241" t="s">
        <v>240</v>
      </c>
      <c r="D241">
        <v>61.5</v>
      </c>
      <c r="E241">
        <v>59</v>
      </c>
      <c r="F241">
        <f>100-E241-Q241-O241</f>
        <v>40.1</v>
      </c>
      <c r="G241">
        <f>100-D241-N241-P241</f>
        <v>35.400000000000006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1.3</v>
      </c>
      <c r="O241">
        <v>0.3</v>
      </c>
      <c r="P241">
        <v>1.8</v>
      </c>
      <c r="Q241">
        <v>0.6</v>
      </c>
      <c r="R241">
        <v>0</v>
      </c>
      <c r="S241">
        <v>0</v>
      </c>
      <c r="T241" t="s">
        <v>257</v>
      </c>
      <c r="U241" t="s">
        <v>272</v>
      </c>
      <c r="AD241">
        <v>0</v>
      </c>
    </row>
  </sheetData>
  <autoFilter ref="A1:X241">
    <sortState ref="A2:X241">
      <sortCondition ref="B1:B241"/>
    </sortState>
  </autoFilter>
  <dataValidations count="1">
    <dataValidation type="list" allowBlank="1" showInputMessage="1" showErrorMessage="1" sqref="V2:W50 V52:W150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4" sqref="A4"/>
    </sheetView>
  </sheetViews>
  <sheetFormatPr defaultRowHeight="14.4" x14ac:dyDescent="0.55000000000000004"/>
  <sheetData>
    <row r="1" spans="1:23" x14ac:dyDescent="0.55000000000000004">
      <c r="A1" t="s">
        <v>391</v>
      </c>
      <c r="B1" t="s">
        <v>316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149</v>
      </c>
      <c r="V1" t="s">
        <v>159</v>
      </c>
      <c r="W1" t="s">
        <v>158</v>
      </c>
    </row>
    <row r="2" spans="1:23" s="6" customFormat="1" x14ac:dyDescent="0.55000000000000004">
      <c r="A2" s="6" t="s">
        <v>128</v>
      </c>
      <c r="B2" s="6" t="s">
        <v>354</v>
      </c>
      <c r="C2" s="6" t="s">
        <v>228</v>
      </c>
      <c r="D2" s="6">
        <v>64.5</v>
      </c>
      <c r="E2" s="6">
        <v>64.5</v>
      </c>
      <c r="F2" s="6">
        <v>0.5</v>
      </c>
      <c r="G2" s="6">
        <v>0</v>
      </c>
      <c r="H2" s="6">
        <v>0.03</v>
      </c>
      <c r="I2" s="6">
        <v>0</v>
      </c>
      <c r="J2" s="7">
        <v>0</v>
      </c>
      <c r="K2" s="7">
        <v>0</v>
      </c>
      <c r="L2" s="6">
        <v>31</v>
      </c>
      <c r="M2" s="6">
        <v>29</v>
      </c>
      <c r="N2" s="6">
        <v>0.01</v>
      </c>
      <c r="O2" s="6">
        <v>0</v>
      </c>
      <c r="P2" s="6">
        <v>1.2</v>
      </c>
      <c r="Q2" s="6">
        <v>0.6</v>
      </c>
      <c r="R2" s="6">
        <v>1.5</v>
      </c>
      <c r="S2" s="6">
        <v>0.5</v>
      </c>
      <c r="T2" s="6" t="s">
        <v>126</v>
      </c>
      <c r="U2" s="6" t="s">
        <v>148</v>
      </c>
      <c r="V2" s="6" t="s">
        <v>154</v>
      </c>
    </row>
    <row r="3" spans="1:23" s="6" customFormat="1" x14ac:dyDescent="0.55000000000000004">
      <c r="A3" s="6" t="s">
        <v>287</v>
      </c>
      <c r="B3" s="6" t="s">
        <v>362</v>
      </c>
      <c r="C3" s="6" t="s">
        <v>237</v>
      </c>
      <c r="D3" s="6">
        <v>91.3</v>
      </c>
      <c r="E3" s="6">
        <v>90.3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6.4</v>
      </c>
      <c r="O3" s="6">
        <v>6</v>
      </c>
      <c r="P3" s="6">
        <v>0</v>
      </c>
      <c r="Q3" s="6">
        <v>0</v>
      </c>
      <c r="R3" s="6">
        <v>0.7</v>
      </c>
      <c r="S3" s="6">
        <v>0.5</v>
      </c>
      <c r="T3" s="6" t="s">
        <v>286</v>
      </c>
    </row>
    <row r="4" spans="1:23" s="6" customFormat="1" x14ac:dyDescent="0.55000000000000004">
      <c r="A4" s="6" t="s">
        <v>288</v>
      </c>
      <c r="B4" s="6" t="s">
        <v>367</v>
      </c>
      <c r="C4" s="6" t="s">
        <v>237</v>
      </c>
      <c r="D4" s="6">
        <v>91</v>
      </c>
      <c r="E4" s="6">
        <v>90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7.6</v>
      </c>
      <c r="O4" s="6">
        <v>7.3</v>
      </c>
      <c r="P4" s="6">
        <v>0</v>
      </c>
      <c r="Q4" s="6">
        <v>0</v>
      </c>
      <c r="R4" s="6">
        <v>0</v>
      </c>
      <c r="S4" s="6">
        <v>0</v>
      </c>
      <c r="T4" s="6" t="s">
        <v>286</v>
      </c>
    </row>
    <row r="5" spans="1:23" s="6" customFormat="1" x14ac:dyDescent="0.55000000000000004">
      <c r="A5" s="6" t="s">
        <v>287</v>
      </c>
      <c r="B5" s="6" t="s">
        <v>362</v>
      </c>
      <c r="C5" s="6" t="s">
        <v>235</v>
      </c>
      <c r="D5" s="6">
        <v>91.3</v>
      </c>
      <c r="E5" s="6">
        <v>90.3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6.4</v>
      </c>
      <c r="O5" s="6">
        <v>6</v>
      </c>
      <c r="P5" s="6">
        <v>0</v>
      </c>
      <c r="Q5" s="6">
        <v>0</v>
      </c>
      <c r="R5" s="6">
        <v>0.7</v>
      </c>
      <c r="S5" s="6">
        <v>0.5</v>
      </c>
      <c r="T5" s="6" t="s">
        <v>286</v>
      </c>
    </row>
    <row r="6" spans="1:23" s="6" customFormat="1" x14ac:dyDescent="0.55000000000000004">
      <c r="A6" s="6" t="s">
        <v>288</v>
      </c>
      <c r="B6" s="6" t="s">
        <v>367</v>
      </c>
      <c r="C6" s="6" t="s">
        <v>235</v>
      </c>
      <c r="D6" s="6">
        <v>91</v>
      </c>
      <c r="E6" s="6">
        <v>90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7.6</v>
      </c>
      <c r="O6" s="6">
        <v>7.3</v>
      </c>
      <c r="P6" s="6">
        <v>0</v>
      </c>
      <c r="Q6" s="6">
        <v>0</v>
      </c>
      <c r="R6" s="6">
        <v>0</v>
      </c>
      <c r="S6" s="6">
        <v>0</v>
      </c>
      <c r="T6" s="6" t="s">
        <v>286</v>
      </c>
    </row>
  </sheetData>
  <dataValidations count="1">
    <dataValidation type="list" allowBlank="1" showInputMessage="1" showErrorMessage="1" sqref="V2:W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133</v>
      </c>
    </row>
    <row r="2" spans="1:1" x14ac:dyDescent="0.55000000000000004">
      <c r="A2" t="s">
        <v>64</v>
      </c>
    </row>
    <row r="3" spans="1:1" x14ac:dyDescent="0.55000000000000004">
      <c r="A3" t="s">
        <v>132</v>
      </c>
    </row>
    <row r="6" spans="1:1" x14ac:dyDescent="0.55000000000000004">
      <c r="A6" t="s">
        <v>56</v>
      </c>
    </row>
    <row r="7" spans="1:1" x14ac:dyDescent="0.55000000000000004">
      <c r="A7" t="s">
        <v>102</v>
      </c>
    </row>
    <row r="8" spans="1:1" x14ac:dyDescent="0.55000000000000004">
      <c r="A8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ySplit="3" topLeftCell="A14" activePane="bottomLeft" state="frozen"/>
      <selection pane="bottomLeft" activeCell="K2" sqref="K2"/>
    </sheetView>
  </sheetViews>
  <sheetFormatPr defaultRowHeight="14.4" x14ac:dyDescent="0.55000000000000004"/>
  <cols>
    <col min="2" max="2" width="12.5234375" bestFit="1" customWidth="1"/>
  </cols>
  <sheetData>
    <row r="1" spans="1:8" x14ac:dyDescent="0.55000000000000004">
      <c r="A1" t="s">
        <v>182</v>
      </c>
    </row>
    <row r="3" spans="1:8" x14ac:dyDescent="0.55000000000000004">
      <c r="A3" t="s">
        <v>183</v>
      </c>
      <c r="B3" t="s">
        <v>184</v>
      </c>
    </row>
    <row r="4" spans="1:8" x14ac:dyDescent="0.55000000000000004">
      <c r="A4" t="s">
        <v>185</v>
      </c>
      <c r="B4" s="2" t="s">
        <v>191</v>
      </c>
    </row>
    <row r="5" spans="1:8" x14ac:dyDescent="0.55000000000000004">
      <c r="A5" t="s">
        <v>186</v>
      </c>
      <c r="B5" s="2" t="s">
        <v>192</v>
      </c>
      <c r="G5" t="s">
        <v>230</v>
      </c>
    </row>
    <row r="6" spans="1:8" x14ac:dyDescent="0.55000000000000004">
      <c r="A6" t="s">
        <v>187</v>
      </c>
      <c r="C6" t="s">
        <v>193</v>
      </c>
      <c r="H6" t="s">
        <v>231</v>
      </c>
    </row>
    <row r="7" spans="1:8" x14ac:dyDescent="0.55000000000000004">
      <c r="A7" t="s">
        <v>188</v>
      </c>
      <c r="C7" s="2" t="s">
        <v>194</v>
      </c>
      <c r="H7" t="s">
        <v>231</v>
      </c>
    </row>
    <row r="8" spans="1:8" x14ac:dyDescent="0.55000000000000004">
      <c r="A8" t="s">
        <v>189</v>
      </c>
      <c r="C8" s="2" t="s">
        <v>195</v>
      </c>
      <c r="H8" t="s">
        <v>232</v>
      </c>
    </row>
    <row r="9" spans="1:8" x14ac:dyDescent="0.55000000000000004">
      <c r="A9" t="s">
        <v>190</v>
      </c>
      <c r="C9" s="2" t="s">
        <v>196</v>
      </c>
    </row>
    <row r="10" spans="1:8" x14ac:dyDescent="0.55000000000000004">
      <c r="A10" s="3" t="s">
        <v>197</v>
      </c>
      <c r="B10" s="4" t="s">
        <v>54</v>
      </c>
    </row>
    <row r="11" spans="1:8" x14ac:dyDescent="0.55000000000000004">
      <c r="A11" s="3" t="s">
        <v>198</v>
      </c>
      <c r="B11" s="4" t="s">
        <v>59</v>
      </c>
    </row>
    <row r="12" spans="1:8" x14ac:dyDescent="0.55000000000000004">
      <c r="A12" t="s">
        <v>199</v>
      </c>
      <c r="C12" s="2" t="s">
        <v>200</v>
      </c>
      <c r="D12" t="s">
        <v>228</v>
      </c>
    </row>
    <row r="13" spans="1:8" x14ac:dyDescent="0.55000000000000004">
      <c r="A13" t="s">
        <v>201</v>
      </c>
      <c r="D13" t="s">
        <v>228</v>
      </c>
    </row>
    <row r="14" spans="1:8" x14ac:dyDescent="0.55000000000000004">
      <c r="A14" t="s">
        <v>202</v>
      </c>
      <c r="D14" t="s">
        <v>228</v>
      </c>
    </row>
    <row r="15" spans="1:8" x14ac:dyDescent="0.55000000000000004">
      <c r="A15" t="s">
        <v>203</v>
      </c>
      <c r="D15" t="s">
        <v>228</v>
      </c>
    </row>
    <row r="16" spans="1:8" x14ac:dyDescent="0.55000000000000004">
      <c r="A16" t="s">
        <v>204</v>
      </c>
      <c r="D16" t="s">
        <v>228</v>
      </c>
    </row>
    <row r="17" spans="1:4" x14ac:dyDescent="0.55000000000000004">
      <c r="A17" t="s">
        <v>205</v>
      </c>
      <c r="D17" t="s">
        <v>228</v>
      </c>
    </row>
    <row r="18" spans="1:4" x14ac:dyDescent="0.55000000000000004">
      <c r="A18" t="s">
        <v>206</v>
      </c>
      <c r="D18" t="s">
        <v>228</v>
      </c>
    </row>
    <row r="19" spans="1:4" x14ac:dyDescent="0.55000000000000004">
      <c r="A19" t="s">
        <v>207</v>
      </c>
      <c r="D19" t="s">
        <v>228</v>
      </c>
    </row>
    <row r="20" spans="1:4" x14ac:dyDescent="0.55000000000000004">
      <c r="A20" t="s">
        <v>208</v>
      </c>
      <c r="D20" t="s">
        <v>228</v>
      </c>
    </row>
    <row r="21" spans="1:4" x14ac:dyDescent="0.55000000000000004">
      <c r="A21" t="s">
        <v>209</v>
      </c>
      <c r="D21" t="s">
        <v>228</v>
      </c>
    </row>
    <row r="22" spans="1:4" x14ac:dyDescent="0.55000000000000004">
      <c r="A22" t="s">
        <v>210</v>
      </c>
      <c r="D22" t="s">
        <v>228</v>
      </c>
    </row>
    <row r="23" spans="1:4" x14ac:dyDescent="0.55000000000000004">
      <c r="A23" t="s">
        <v>211</v>
      </c>
      <c r="D23" t="s">
        <v>228</v>
      </c>
    </row>
    <row r="24" spans="1:4" x14ac:dyDescent="0.55000000000000004">
      <c r="A24" t="s">
        <v>212</v>
      </c>
      <c r="D24" t="s">
        <v>228</v>
      </c>
    </row>
    <row r="25" spans="1:4" x14ac:dyDescent="0.55000000000000004">
      <c r="A25" t="s">
        <v>213</v>
      </c>
      <c r="D25" t="s">
        <v>228</v>
      </c>
    </row>
    <row r="26" spans="1:4" x14ac:dyDescent="0.55000000000000004">
      <c r="A26" t="s">
        <v>214</v>
      </c>
      <c r="D26" t="s">
        <v>228</v>
      </c>
    </row>
    <row r="27" spans="1:4" x14ac:dyDescent="0.55000000000000004">
      <c r="A27" t="s">
        <v>215</v>
      </c>
      <c r="D27" t="s">
        <v>228</v>
      </c>
    </row>
    <row r="28" spans="1:4" x14ac:dyDescent="0.55000000000000004">
      <c r="A28" t="s">
        <v>216</v>
      </c>
      <c r="D28" t="s">
        <v>228</v>
      </c>
    </row>
    <row r="29" spans="1:4" x14ac:dyDescent="0.55000000000000004">
      <c r="A29" t="s">
        <v>217</v>
      </c>
      <c r="D29" t="s">
        <v>228</v>
      </c>
    </row>
    <row r="30" spans="1:4" x14ac:dyDescent="0.55000000000000004">
      <c r="A30" t="s">
        <v>218</v>
      </c>
      <c r="D30" t="s">
        <v>228</v>
      </c>
    </row>
    <row r="31" spans="1:4" x14ac:dyDescent="0.55000000000000004">
      <c r="A31" t="s">
        <v>219</v>
      </c>
      <c r="B31" s="4" t="s">
        <v>83</v>
      </c>
    </row>
    <row r="32" spans="1:4" x14ac:dyDescent="0.55000000000000004">
      <c r="A32" t="s">
        <v>221</v>
      </c>
      <c r="B32" s="2" t="s">
        <v>220</v>
      </c>
    </row>
    <row r="33" spans="1:3" x14ac:dyDescent="0.55000000000000004">
      <c r="A33" t="s">
        <v>222</v>
      </c>
      <c r="C33" t="s">
        <v>225</v>
      </c>
    </row>
    <row r="34" spans="1:3" x14ac:dyDescent="0.55000000000000004">
      <c r="A34" t="s">
        <v>223</v>
      </c>
      <c r="B34" s="2" t="s">
        <v>226</v>
      </c>
    </row>
    <row r="35" spans="1:3" x14ac:dyDescent="0.55000000000000004">
      <c r="A35" t="s">
        <v>224</v>
      </c>
      <c r="B35" s="2" t="s">
        <v>227</v>
      </c>
    </row>
    <row r="36" spans="1:3" x14ac:dyDescent="0.55000000000000004">
      <c r="A36" t="s">
        <v>229</v>
      </c>
      <c r="B36" s="4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Prod_spec</vt:lpstr>
      <vt:lpstr>Sheet1</vt:lpstr>
      <vt:lpstr>Notes</vt:lpstr>
      <vt:lpstr>Xinkai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2019-05-21T15:31:07Z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{4B403C1A-6572-4BAC-9A30-6F93D3A89EE3}</vt:lpwstr>
  </property>
</Properties>
</file>