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V:\1. R &amp; Python work\3. R\Market Mix Models - Econometric\"/>
    </mc:Choice>
  </mc:AlternateContent>
  <xr:revisionPtr revIDLastSave="0" documentId="13_ncr:1_{D8CD04F7-7D43-41B5-B1C7-BDDCDFBF477D}" xr6:coauthVersionLast="47" xr6:coauthVersionMax="47" xr10:uidLastSave="{00000000-0000-0000-0000-000000000000}"/>
  <bookViews>
    <workbookView xWindow="-108" yWindow="-108" windowWidth="23256" windowHeight="13176" tabRatio="719" activeTab="5" xr2:uid="{00000000-000D-0000-FFFF-FFFF00000000}"/>
  </bookViews>
  <sheets>
    <sheet name="Raw Data" sheetId="1" r:id="rId1"/>
    <sheet name="Exploration" sheetId="2" r:id="rId2"/>
    <sheet name="Simple Model" sheetId="3" r:id="rId3"/>
    <sheet name="Lin. Regr. Transformed" sheetId="4" r:id="rId4"/>
    <sheet name="Dim Resturn &amp; ADstock" sheetId="5" r:id="rId5"/>
    <sheet name="Simulator" sheetId="6" r:id="rId6"/>
    <sheet name="Log transf" sheetId="7" r:id="rId7"/>
    <sheet name="Source" sheetId="8" r:id="rId8"/>
  </sheets>
  <definedNames>
    <definedName name="solver_adj" localSheetId="3" hidden="1">'Lin. Regr. Transformed'!$G$1:$I$2</definedName>
    <definedName name="solver_adj" localSheetId="5" hidden="1">Simulator!$C$22:$E$22</definedName>
    <definedName name="solver_cvg" localSheetId="3" hidden="1">0.0001</definedName>
    <definedName name="solver_cvg" localSheetId="5" hidden="1">0.0001</definedName>
    <definedName name="solver_drv" localSheetId="3" hidden="1">1</definedName>
    <definedName name="solver_drv" localSheetId="5" hidden="1">1</definedName>
    <definedName name="solver_eng" localSheetId="3" hidden="1">1</definedName>
    <definedName name="solver_eng" localSheetId="5" hidden="1">1</definedName>
    <definedName name="solver_est" localSheetId="3" hidden="1">1</definedName>
    <definedName name="solver_est" localSheetId="5" hidden="1">1</definedName>
    <definedName name="solver_itr" localSheetId="3" hidden="1">2147483647</definedName>
    <definedName name="solver_itr" localSheetId="5" hidden="1">2147483647</definedName>
    <definedName name="solver_lhs1" localSheetId="3" hidden="1">'Lin. Regr. Transformed'!$G$1:$I$2</definedName>
    <definedName name="solver_lhs1" localSheetId="5" hidden="1">Simulator!$C$32</definedName>
    <definedName name="solver_lhs2" localSheetId="3" hidden="1">'Lin. Regr. Transformed'!$G$1:$I$2</definedName>
    <definedName name="solver_lhs2" localSheetId="5" hidden="1">Simulator!$C$32</definedName>
    <definedName name="solver_mip" localSheetId="3" hidden="1">2147483647</definedName>
    <definedName name="solver_mip" localSheetId="5" hidden="1">2147483647</definedName>
    <definedName name="solver_mni" localSheetId="3" hidden="1">30</definedName>
    <definedName name="solver_mni" localSheetId="5" hidden="1">30</definedName>
    <definedName name="solver_mrt" localSheetId="3" hidden="1">0.075</definedName>
    <definedName name="solver_mrt" localSheetId="5" hidden="1">0.075</definedName>
    <definedName name="solver_msl" localSheetId="3" hidden="1">2</definedName>
    <definedName name="solver_msl" localSheetId="5" hidden="1">2</definedName>
    <definedName name="solver_neg" localSheetId="3" hidden="1">1</definedName>
    <definedName name="solver_neg" localSheetId="5" hidden="1">1</definedName>
    <definedName name="solver_nod" localSheetId="3" hidden="1">2147483647</definedName>
    <definedName name="solver_nod" localSheetId="5" hidden="1">2147483647</definedName>
    <definedName name="solver_num" localSheetId="3" hidden="1">2</definedName>
    <definedName name="solver_num" localSheetId="5" hidden="1">2</definedName>
    <definedName name="solver_nwt" localSheetId="3" hidden="1">1</definedName>
    <definedName name="solver_nwt" localSheetId="5" hidden="1">1</definedName>
    <definedName name="solver_opt" localSheetId="3" hidden="1">'Lin. Regr. Transformed'!$L$8</definedName>
    <definedName name="solver_opt" localSheetId="5" hidden="1">Simulator!$C$34</definedName>
    <definedName name="solver_pre" localSheetId="3" hidden="1">0.000001</definedName>
    <definedName name="solver_pre" localSheetId="5" hidden="1">0.000001</definedName>
    <definedName name="solver_rbv" localSheetId="3" hidden="1">1</definedName>
    <definedName name="solver_rbv" localSheetId="5" hidden="1">1</definedName>
    <definedName name="solver_rel1" localSheetId="3" hidden="1">1</definedName>
    <definedName name="solver_rel1" localSheetId="5" hidden="1">1</definedName>
    <definedName name="solver_rel2" localSheetId="3" hidden="1">3</definedName>
    <definedName name="solver_rel2" localSheetId="5" hidden="1">3</definedName>
    <definedName name="solver_rhs1" localSheetId="3" hidden="1">1</definedName>
    <definedName name="solver_rhs1" localSheetId="5" hidden="1">550</definedName>
    <definedName name="solver_rhs2" localSheetId="3" hidden="1">0.00001</definedName>
    <definedName name="solver_rhs2" localSheetId="5" hidden="1">350</definedName>
    <definedName name="solver_rlx" localSheetId="3" hidden="1">2</definedName>
    <definedName name="solver_rlx" localSheetId="5" hidden="1">2</definedName>
    <definedName name="solver_rsd" localSheetId="3" hidden="1">0</definedName>
    <definedName name="solver_rsd" localSheetId="5" hidden="1">0</definedName>
    <definedName name="solver_scl" localSheetId="3" hidden="1">1</definedName>
    <definedName name="solver_scl" localSheetId="5" hidden="1">1</definedName>
    <definedName name="solver_sho" localSheetId="3" hidden="1">2</definedName>
    <definedName name="solver_sho" localSheetId="5" hidden="1">2</definedName>
    <definedName name="solver_ssz" localSheetId="3" hidden="1">100</definedName>
    <definedName name="solver_ssz" localSheetId="5" hidden="1">100</definedName>
    <definedName name="solver_tim" localSheetId="3" hidden="1">2147483647</definedName>
    <definedName name="solver_tim" localSheetId="5" hidden="1">2147483647</definedName>
    <definedName name="solver_tol" localSheetId="3" hidden="1">0.01</definedName>
    <definedName name="solver_tol" localSheetId="5" hidden="1">0.01</definedName>
    <definedName name="solver_typ" localSheetId="3" hidden="1">1</definedName>
    <definedName name="solver_typ" localSheetId="5" hidden="1">2</definedName>
    <definedName name="solver_val" localSheetId="3" hidden="1">0</definedName>
    <definedName name="solver_val" localSheetId="5" hidden="1">0</definedName>
    <definedName name="solver_ver" localSheetId="3" hidden="1">3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iMd91bt8+khqmj56ImjO9zZQjPiQ=="/>
    </ext>
  </extLst>
</workbook>
</file>

<file path=xl/calcChain.xml><?xml version="1.0" encoding="utf-8"?>
<calcChain xmlns="http://schemas.openxmlformats.org/spreadsheetml/2006/main">
  <c r="C19" i="6" l="1"/>
  <c r="R2" i="3"/>
  <c r="T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U5" i="2"/>
  <c r="V5" i="2"/>
  <c r="T5" i="2"/>
  <c r="M42" i="7"/>
  <c r="M41" i="7"/>
  <c r="M40" i="7"/>
  <c r="M39" i="7"/>
  <c r="M38" i="7"/>
  <c r="M37" i="7"/>
  <c r="M36" i="7"/>
  <c r="M35" i="7"/>
  <c r="M34" i="7"/>
  <c r="M33" i="7"/>
  <c r="M32" i="7"/>
  <c r="M31" i="7"/>
  <c r="E31" i="7"/>
  <c r="D31" i="7"/>
  <c r="C31" i="7"/>
  <c r="B31" i="7"/>
  <c r="A31" i="7"/>
  <c r="H42" i="7" s="1"/>
  <c r="M30" i="7"/>
  <c r="E30" i="7"/>
  <c r="D30" i="7"/>
  <c r="C30" i="7"/>
  <c r="B30" i="7"/>
  <c r="A30" i="7"/>
  <c r="H41" i="7" s="1"/>
  <c r="M29" i="7"/>
  <c r="E29" i="7"/>
  <c r="D29" i="7"/>
  <c r="C29" i="7"/>
  <c r="B29" i="7"/>
  <c r="A29" i="7"/>
  <c r="H40" i="7" s="1"/>
  <c r="M28" i="7"/>
  <c r="E28" i="7"/>
  <c r="D28" i="7"/>
  <c r="C28" i="7"/>
  <c r="B28" i="7"/>
  <c r="A28" i="7"/>
  <c r="H39" i="7" s="1"/>
  <c r="M27" i="7"/>
  <c r="H27" i="7"/>
  <c r="E27" i="7"/>
  <c r="D27" i="7"/>
  <c r="C27" i="7"/>
  <c r="B27" i="7"/>
  <c r="A27" i="7"/>
  <c r="H38" i="7" s="1"/>
  <c r="M26" i="7"/>
  <c r="E26" i="7"/>
  <c r="D26" i="7"/>
  <c r="C26" i="7"/>
  <c r="B26" i="7"/>
  <c r="A26" i="7"/>
  <c r="H37" i="7" s="1"/>
  <c r="M25" i="7"/>
  <c r="E25" i="7"/>
  <c r="D25" i="7"/>
  <c r="C25" i="7"/>
  <c r="B25" i="7"/>
  <c r="A25" i="7"/>
  <c r="H36" i="7" s="1"/>
  <c r="M24" i="7"/>
  <c r="E24" i="7"/>
  <c r="D24" i="7"/>
  <c r="C24" i="7"/>
  <c r="B24" i="7"/>
  <c r="A24" i="7"/>
  <c r="H35" i="7" s="1"/>
  <c r="M23" i="7"/>
  <c r="E23" i="7"/>
  <c r="D23" i="7"/>
  <c r="C23" i="7"/>
  <c r="B23" i="7"/>
  <c r="A23" i="7"/>
  <c r="H34" i="7" s="1"/>
  <c r="M22" i="7"/>
  <c r="H22" i="7"/>
  <c r="E22" i="7"/>
  <c r="D22" i="7"/>
  <c r="C22" i="7"/>
  <c r="B22" i="7"/>
  <c r="A22" i="7"/>
  <c r="H33" i="7" s="1"/>
  <c r="M21" i="7"/>
  <c r="E21" i="7"/>
  <c r="D21" i="7"/>
  <c r="C21" i="7"/>
  <c r="B21" i="7"/>
  <c r="A21" i="7"/>
  <c r="H32" i="7" s="1"/>
  <c r="M20" i="7"/>
  <c r="E20" i="7"/>
  <c r="D20" i="7"/>
  <c r="C20" i="7"/>
  <c r="B20" i="7"/>
  <c r="A20" i="7"/>
  <c r="H31" i="7" s="1"/>
  <c r="M19" i="7"/>
  <c r="E19" i="7"/>
  <c r="D19" i="7"/>
  <c r="C19" i="7"/>
  <c r="B19" i="7"/>
  <c r="A19" i="7"/>
  <c r="H30" i="7" s="1"/>
  <c r="M18" i="7"/>
  <c r="E18" i="7"/>
  <c r="D18" i="7"/>
  <c r="C18" i="7"/>
  <c r="B18" i="7"/>
  <c r="A18" i="7"/>
  <c r="H29" i="7" s="1"/>
  <c r="M17" i="7"/>
  <c r="E17" i="7"/>
  <c r="D17" i="7"/>
  <c r="C17" i="7"/>
  <c r="B17" i="7"/>
  <c r="A17" i="7"/>
  <c r="H28" i="7" s="1"/>
  <c r="M16" i="7"/>
  <c r="E16" i="7"/>
  <c r="D16" i="7"/>
  <c r="C16" i="7"/>
  <c r="B16" i="7"/>
  <c r="A16" i="7"/>
  <c r="M15" i="7"/>
  <c r="E15" i="7"/>
  <c r="D15" i="7"/>
  <c r="C15" i="7"/>
  <c r="B15" i="7"/>
  <c r="A15" i="7"/>
  <c r="H26" i="7" s="1"/>
  <c r="M14" i="7"/>
  <c r="E14" i="7"/>
  <c r="D14" i="7"/>
  <c r="C14" i="7"/>
  <c r="B14" i="7"/>
  <c r="A14" i="7"/>
  <c r="H25" i="7" s="1"/>
  <c r="M13" i="7"/>
  <c r="M44" i="7" s="1"/>
  <c r="E13" i="7"/>
  <c r="D13" i="7"/>
  <c r="C13" i="7"/>
  <c r="B13" i="7"/>
  <c r="A13" i="7"/>
  <c r="H24" i="7" s="1"/>
  <c r="E12" i="7"/>
  <c r="D12" i="7"/>
  <c r="C12" i="7"/>
  <c r="B12" i="7"/>
  <c r="A12" i="7"/>
  <c r="H23" i="7" s="1"/>
  <c r="E11" i="7"/>
  <c r="D11" i="7"/>
  <c r="C11" i="7"/>
  <c r="B11" i="7"/>
  <c r="A11" i="7"/>
  <c r="E10" i="7"/>
  <c r="D10" i="7"/>
  <c r="C10" i="7"/>
  <c r="B10" i="7"/>
  <c r="A10" i="7"/>
  <c r="H21" i="7" s="1"/>
  <c r="E9" i="7"/>
  <c r="D9" i="7"/>
  <c r="C9" i="7"/>
  <c r="B9" i="7"/>
  <c r="A9" i="7"/>
  <c r="H20" i="7" s="1"/>
  <c r="E8" i="7"/>
  <c r="D8" i="7"/>
  <c r="C8" i="7"/>
  <c r="B8" i="7"/>
  <c r="A8" i="7"/>
  <c r="H19" i="7" s="1"/>
  <c r="E7" i="7"/>
  <c r="D7" i="7"/>
  <c r="C7" i="7"/>
  <c r="B7" i="7"/>
  <c r="A7" i="7"/>
  <c r="H18" i="7" s="1"/>
  <c r="E6" i="7"/>
  <c r="D6" i="7"/>
  <c r="C6" i="7"/>
  <c r="B6" i="7"/>
  <c r="A6" i="7"/>
  <c r="H17" i="7" s="1"/>
  <c r="E5" i="7"/>
  <c r="D5" i="7"/>
  <c r="C5" i="7"/>
  <c r="B5" i="7"/>
  <c r="A5" i="7"/>
  <c r="H16" i="7" s="1"/>
  <c r="E4" i="7"/>
  <c r="D4" i="7"/>
  <c r="C4" i="7"/>
  <c r="B4" i="7"/>
  <c r="A4" i="7"/>
  <c r="H15" i="7" s="1"/>
  <c r="E3" i="7"/>
  <c r="D3" i="7"/>
  <c r="C3" i="7"/>
  <c r="B3" i="7"/>
  <c r="A3" i="7"/>
  <c r="H14" i="7" s="1"/>
  <c r="E2" i="7"/>
  <c r="D2" i="7"/>
  <c r="C2" i="7"/>
  <c r="B2" i="7"/>
  <c r="A2" i="7"/>
  <c r="H13" i="7" s="1"/>
  <c r="E1" i="7"/>
  <c r="D1" i="7"/>
  <c r="K12" i="7" s="1"/>
  <c r="C1" i="7"/>
  <c r="J12" i="7" s="1"/>
  <c r="B1" i="7"/>
  <c r="I12" i="7" s="1"/>
  <c r="A1" i="7"/>
  <c r="H12" i="7" s="1"/>
  <c r="C32" i="6"/>
  <c r="F17" i="6"/>
  <c r="F15" i="6"/>
  <c r="E15" i="6"/>
  <c r="D15" i="6"/>
  <c r="C15" i="6"/>
  <c r="F14" i="6"/>
  <c r="E14" i="6"/>
  <c r="D14" i="6"/>
  <c r="C14" i="6"/>
  <c r="D74" i="5"/>
  <c r="C74" i="5"/>
  <c r="D73" i="5"/>
  <c r="C73" i="5"/>
  <c r="D72" i="5"/>
  <c r="C72" i="5"/>
  <c r="D71" i="5"/>
  <c r="C71" i="5"/>
  <c r="D70" i="5"/>
  <c r="C70" i="5"/>
  <c r="D69" i="5"/>
  <c r="C69" i="5"/>
  <c r="D68" i="5"/>
  <c r="C68" i="5"/>
  <c r="D67" i="5"/>
  <c r="C67" i="5"/>
  <c r="D66" i="5"/>
  <c r="C66" i="5"/>
  <c r="D65" i="5"/>
  <c r="C65" i="5"/>
  <c r="D64" i="5"/>
  <c r="C64" i="5"/>
  <c r="D63" i="5"/>
  <c r="C63" i="5"/>
  <c r="D62" i="5"/>
  <c r="C62" i="5"/>
  <c r="D61" i="5"/>
  <c r="C61" i="5"/>
  <c r="D60" i="5"/>
  <c r="C60" i="5"/>
  <c r="D59" i="5"/>
  <c r="C59" i="5"/>
  <c r="D58" i="5"/>
  <c r="C58" i="5"/>
  <c r="D57" i="5"/>
  <c r="C57" i="5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C49" i="5"/>
  <c r="D48" i="5"/>
  <c r="C48" i="5"/>
  <c r="D47" i="5"/>
  <c r="C47" i="5"/>
  <c r="H46" i="5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D46" i="5"/>
  <c r="C46" i="5"/>
  <c r="J45" i="5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I45" i="5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H45" i="5"/>
  <c r="D45" i="5"/>
  <c r="C45" i="5"/>
  <c r="E33" i="5"/>
  <c r="I33" i="5" s="1"/>
  <c r="D33" i="5"/>
  <c r="H33" i="5" s="1"/>
  <c r="C33" i="5"/>
  <c r="G33" i="5" s="1"/>
  <c r="H32" i="5"/>
  <c r="G32" i="5"/>
  <c r="E32" i="5"/>
  <c r="I32" i="5" s="1"/>
  <c r="D32" i="5"/>
  <c r="C32" i="5"/>
  <c r="I31" i="5"/>
  <c r="G31" i="5"/>
  <c r="E31" i="5"/>
  <c r="D31" i="5"/>
  <c r="H31" i="5" s="1"/>
  <c r="C31" i="5"/>
  <c r="E30" i="5"/>
  <c r="I30" i="5" s="1"/>
  <c r="D30" i="5"/>
  <c r="H30" i="5" s="1"/>
  <c r="C30" i="5"/>
  <c r="G30" i="5" s="1"/>
  <c r="E29" i="5"/>
  <c r="I29" i="5" s="1"/>
  <c r="D29" i="5"/>
  <c r="H29" i="5" s="1"/>
  <c r="C29" i="5"/>
  <c r="G29" i="5" s="1"/>
  <c r="I28" i="5"/>
  <c r="E28" i="5"/>
  <c r="D28" i="5"/>
  <c r="H28" i="5" s="1"/>
  <c r="C28" i="5"/>
  <c r="G28" i="5" s="1"/>
  <c r="E27" i="5"/>
  <c r="I27" i="5" s="1"/>
  <c r="D27" i="5"/>
  <c r="H27" i="5" s="1"/>
  <c r="C27" i="5"/>
  <c r="G27" i="5" s="1"/>
  <c r="E26" i="5"/>
  <c r="I26" i="5" s="1"/>
  <c r="D26" i="5"/>
  <c r="H26" i="5" s="1"/>
  <c r="C26" i="5"/>
  <c r="G26" i="5" s="1"/>
  <c r="E25" i="5"/>
  <c r="I25" i="5" s="1"/>
  <c r="D25" i="5"/>
  <c r="H25" i="5" s="1"/>
  <c r="C25" i="5"/>
  <c r="G25" i="5" s="1"/>
  <c r="E24" i="5"/>
  <c r="I24" i="5" s="1"/>
  <c r="D24" i="5"/>
  <c r="H24" i="5" s="1"/>
  <c r="C24" i="5"/>
  <c r="G24" i="5" s="1"/>
  <c r="G23" i="5"/>
  <c r="E23" i="5"/>
  <c r="I23" i="5" s="1"/>
  <c r="D23" i="5"/>
  <c r="H23" i="5" s="1"/>
  <c r="C23" i="5"/>
  <c r="E22" i="5"/>
  <c r="I22" i="5" s="1"/>
  <c r="D22" i="5"/>
  <c r="H22" i="5" s="1"/>
  <c r="C22" i="5"/>
  <c r="G22" i="5" s="1"/>
  <c r="E21" i="5"/>
  <c r="I21" i="5" s="1"/>
  <c r="D21" i="5"/>
  <c r="H21" i="5" s="1"/>
  <c r="C21" i="5"/>
  <c r="G21" i="5" s="1"/>
  <c r="E20" i="5"/>
  <c r="I20" i="5" s="1"/>
  <c r="D20" i="5"/>
  <c r="H20" i="5" s="1"/>
  <c r="C20" i="5"/>
  <c r="G20" i="5" s="1"/>
  <c r="H19" i="5"/>
  <c r="G19" i="5"/>
  <c r="E19" i="5"/>
  <c r="I19" i="5" s="1"/>
  <c r="D19" i="5"/>
  <c r="C19" i="5"/>
  <c r="G18" i="5"/>
  <c r="E18" i="5"/>
  <c r="I18" i="5" s="1"/>
  <c r="D18" i="5"/>
  <c r="H18" i="5" s="1"/>
  <c r="C18" i="5"/>
  <c r="E17" i="5"/>
  <c r="I17" i="5" s="1"/>
  <c r="D17" i="5"/>
  <c r="H17" i="5" s="1"/>
  <c r="C17" i="5"/>
  <c r="G17" i="5" s="1"/>
  <c r="H16" i="5"/>
  <c r="G16" i="5"/>
  <c r="E16" i="5"/>
  <c r="I16" i="5" s="1"/>
  <c r="D16" i="5"/>
  <c r="C16" i="5"/>
  <c r="I15" i="5"/>
  <c r="H15" i="5"/>
  <c r="E15" i="5"/>
  <c r="D15" i="5"/>
  <c r="C15" i="5"/>
  <c r="G15" i="5" s="1"/>
  <c r="E14" i="5"/>
  <c r="I14" i="5" s="1"/>
  <c r="D14" i="5"/>
  <c r="H14" i="5" s="1"/>
  <c r="C14" i="5"/>
  <c r="G14" i="5" s="1"/>
  <c r="G13" i="5"/>
  <c r="E13" i="5"/>
  <c r="I13" i="5" s="1"/>
  <c r="D13" i="5"/>
  <c r="H13" i="5" s="1"/>
  <c r="C13" i="5"/>
  <c r="E12" i="5"/>
  <c r="I12" i="5" s="1"/>
  <c r="D12" i="5"/>
  <c r="H12" i="5" s="1"/>
  <c r="C12" i="5"/>
  <c r="G12" i="5" s="1"/>
  <c r="E11" i="5"/>
  <c r="I11" i="5" s="1"/>
  <c r="D11" i="5"/>
  <c r="H11" i="5" s="1"/>
  <c r="C11" i="5"/>
  <c r="G11" i="5" s="1"/>
  <c r="I10" i="5"/>
  <c r="H10" i="5"/>
  <c r="E10" i="5"/>
  <c r="D10" i="5"/>
  <c r="C10" i="5"/>
  <c r="G10" i="5" s="1"/>
  <c r="E9" i="5"/>
  <c r="I9" i="5" s="1"/>
  <c r="D9" i="5"/>
  <c r="H9" i="5" s="1"/>
  <c r="C9" i="5"/>
  <c r="G9" i="5" s="1"/>
  <c r="E8" i="5"/>
  <c r="I8" i="5" s="1"/>
  <c r="D8" i="5"/>
  <c r="H8" i="5" s="1"/>
  <c r="C8" i="5"/>
  <c r="G8" i="5" s="1"/>
  <c r="I7" i="5"/>
  <c r="E7" i="5"/>
  <c r="D7" i="5"/>
  <c r="H7" i="5" s="1"/>
  <c r="C7" i="5"/>
  <c r="G7" i="5" s="1"/>
  <c r="E6" i="5"/>
  <c r="I6" i="5" s="1"/>
  <c r="D6" i="5"/>
  <c r="H6" i="5" s="1"/>
  <c r="C6" i="5"/>
  <c r="G6" i="5" s="1"/>
  <c r="E5" i="5"/>
  <c r="I5" i="5" s="1"/>
  <c r="D5" i="5"/>
  <c r="H5" i="5" s="1"/>
  <c r="C5" i="5"/>
  <c r="G5" i="5" s="1"/>
  <c r="E4" i="5"/>
  <c r="I4" i="5" s="1"/>
  <c r="D4" i="5"/>
  <c r="H4" i="5" s="1"/>
  <c r="C4" i="5"/>
  <c r="G4" i="5" s="1"/>
  <c r="E33" i="4"/>
  <c r="C18" i="6" s="1"/>
  <c r="C17" i="6" s="1"/>
  <c r="D33" i="4"/>
  <c r="D19" i="6" s="1"/>
  <c r="D18" i="6" s="1"/>
  <c r="D17" i="6" s="1"/>
  <c r="C33" i="4"/>
  <c r="E19" i="6" s="1"/>
  <c r="E18" i="6" s="1"/>
  <c r="E17" i="6" s="1"/>
  <c r="B33" i="4"/>
  <c r="R33" i="4" s="1"/>
  <c r="A33" i="4"/>
  <c r="E32" i="4"/>
  <c r="D32" i="4"/>
  <c r="C32" i="4"/>
  <c r="B32" i="4"/>
  <c r="R32" i="4" s="1"/>
  <c r="A32" i="4"/>
  <c r="E31" i="4"/>
  <c r="D31" i="4"/>
  <c r="C31" i="4"/>
  <c r="B31" i="4"/>
  <c r="R31" i="4" s="1"/>
  <c r="A31" i="4"/>
  <c r="R30" i="4"/>
  <c r="E30" i="4"/>
  <c r="D30" i="4"/>
  <c r="C30" i="4"/>
  <c r="B30" i="4"/>
  <c r="A30" i="4"/>
  <c r="E29" i="4"/>
  <c r="D29" i="4"/>
  <c r="C29" i="4"/>
  <c r="B29" i="4"/>
  <c r="R29" i="4" s="1"/>
  <c r="A29" i="4"/>
  <c r="R28" i="4"/>
  <c r="E28" i="4"/>
  <c r="D28" i="4"/>
  <c r="C28" i="4"/>
  <c r="B28" i="4"/>
  <c r="A28" i="4"/>
  <c r="R27" i="4"/>
  <c r="E27" i="4"/>
  <c r="D27" i="4"/>
  <c r="C27" i="4"/>
  <c r="B27" i="4"/>
  <c r="A27" i="4"/>
  <c r="E26" i="4"/>
  <c r="D26" i="4"/>
  <c r="C26" i="4"/>
  <c r="B26" i="4"/>
  <c r="R26" i="4" s="1"/>
  <c r="A26" i="4"/>
  <c r="E25" i="4"/>
  <c r="D25" i="4"/>
  <c r="C25" i="4"/>
  <c r="B25" i="4"/>
  <c r="R25" i="4" s="1"/>
  <c r="A25" i="4"/>
  <c r="R24" i="4"/>
  <c r="E24" i="4"/>
  <c r="D24" i="4"/>
  <c r="C24" i="4"/>
  <c r="B24" i="4"/>
  <c r="A24" i="4"/>
  <c r="E23" i="4"/>
  <c r="D23" i="4"/>
  <c r="C23" i="4"/>
  <c r="B23" i="4"/>
  <c r="R23" i="4" s="1"/>
  <c r="A23" i="4"/>
  <c r="E22" i="4"/>
  <c r="D22" i="4"/>
  <c r="C22" i="4"/>
  <c r="B22" i="4"/>
  <c r="R22" i="4" s="1"/>
  <c r="A22" i="4"/>
  <c r="E21" i="4"/>
  <c r="D21" i="4"/>
  <c r="C21" i="4"/>
  <c r="B21" i="4"/>
  <c r="R21" i="4" s="1"/>
  <c r="A21" i="4"/>
  <c r="E20" i="4"/>
  <c r="D20" i="4"/>
  <c r="C20" i="4"/>
  <c r="B20" i="4"/>
  <c r="R20" i="4" s="1"/>
  <c r="A20" i="4"/>
  <c r="E19" i="4"/>
  <c r="D19" i="4"/>
  <c r="C19" i="4"/>
  <c r="B19" i="4"/>
  <c r="R19" i="4" s="1"/>
  <c r="A19" i="4"/>
  <c r="R18" i="4"/>
  <c r="E18" i="4"/>
  <c r="D18" i="4"/>
  <c r="C18" i="4"/>
  <c r="B18" i="4"/>
  <c r="A18" i="4"/>
  <c r="E17" i="4"/>
  <c r="D17" i="4"/>
  <c r="C17" i="4"/>
  <c r="B17" i="4"/>
  <c r="R17" i="4" s="1"/>
  <c r="A17" i="4"/>
  <c r="E16" i="4"/>
  <c r="D16" i="4"/>
  <c r="C16" i="4"/>
  <c r="B16" i="4"/>
  <c r="R16" i="4" s="1"/>
  <c r="A16" i="4"/>
  <c r="E15" i="4"/>
  <c r="D15" i="4"/>
  <c r="C15" i="4"/>
  <c r="B15" i="4"/>
  <c r="R15" i="4" s="1"/>
  <c r="A15" i="4"/>
  <c r="E14" i="4"/>
  <c r="D14" i="4"/>
  <c r="C14" i="4"/>
  <c r="B14" i="4"/>
  <c r="R14" i="4" s="1"/>
  <c r="A14" i="4"/>
  <c r="E13" i="4"/>
  <c r="D13" i="4"/>
  <c r="C13" i="4"/>
  <c r="B13" i="4"/>
  <c r="R13" i="4" s="1"/>
  <c r="A13" i="4"/>
  <c r="E12" i="4"/>
  <c r="D12" i="4"/>
  <c r="C12" i="4"/>
  <c r="B12" i="4"/>
  <c r="R12" i="4" s="1"/>
  <c r="A12" i="4"/>
  <c r="E11" i="4"/>
  <c r="D11" i="4"/>
  <c r="C11" i="4"/>
  <c r="B11" i="4"/>
  <c r="R11" i="4" s="1"/>
  <c r="A11" i="4"/>
  <c r="E10" i="4"/>
  <c r="D10" i="4"/>
  <c r="C10" i="4"/>
  <c r="B10" i="4"/>
  <c r="R10" i="4" s="1"/>
  <c r="A10" i="4"/>
  <c r="E9" i="4"/>
  <c r="D9" i="4"/>
  <c r="C9" i="4"/>
  <c r="B9" i="4"/>
  <c r="R9" i="4" s="1"/>
  <c r="A9" i="4"/>
  <c r="E8" i="4"/>
  <c r="D8" i="4"/>
  <c r="C8" i="4"/>
  <c r="B8" i="4"/>
  <c r="R8" i="4" s="1"/>
  <c r="A8" i="4"/>
  <c r="E7" i="4"/>
  <c r="D7" i="4"/>
  <c r="C7" i="4"/>
  <c r="B7" i="4"/>
  <c r="R7" i="4" s="1"/>
  <c r="A7" i="4"/>
  <c r="E6" i="4"/>
  <c r="D6" i="4"/>
  <c r="C6" i="4"/>
  <c r="B6" i="4"/>
  <c r="R6" i="4" s="1"/>
  <c r="A6" i="4"/>
  <c r="E5" i="4"/>
  <c r="D5" i="4"/>
  <c r="C5" i="4"/>
  <c r="B5" i="4"/>
  <c r="R5" i="4" s="1"/>
  <c r="A5" i="4"/>
  <c r="E4" i="4"/>
  <c r="I4" i="4" s="1"/>
  <c r="I5" i="4" s="1"/>
  <c r="D4" i="4"/>
  <c r="H4" i="4" s="1"/>
  <c r="H5" i="4" s="1"/>
  <c r="C4" i="4"/>
  <c r="G4" i="4" s="1"/>
  <c r="B4" i="4"/>
  <c r="R4" i="4" s="1"/>
  <c r="A4" i="4"/>
  <c r="E3" i="4"/>
  <c r="D3" i="4"/>
  <c r="C3" i="4"/>
  <c r="B3" i="4"/>
  <c r="A3" i="4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B13" i="3" a="1"/>
  <c r="J12" i="3"/>
  <c r="J11" i="3"/>
  <c r="J10" i="3"/>
  <c r="J9" i="3"/>
  <c r="J8" i="3"/>
  <c r="J7" i="3"/>
  <c r="J6" i="3"/>
  <c r="J5" i="3"/>
  <c r="J4" i="3"/>
  <c r="J3" i="3"/>
  <c r="B3" i="3" a="1"/>
  <c r="B7" i="3" s="1"/>
  <c r="J2" i="3"/>
  <c r="E5" i="3" l="1"/>
  <c r="B6" i="3"/>
  <c r="C6" i="3"/>
  <c r="D6" i="3"/>
  <c r="E6" i="3"/>
  <c r="H6" i="4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C30" i="6"/>
  <c r="C34" i="6" s="1"/>
  <c r="C17" i="3"/>
  <c r="B17" i="3"/>
  <c r="D16" i="3"/>
  <c r="C16" i="3"/>
  <c r="B13" i="3"/>
  <c r="D15" i="3"/>
  <c r="C15" i="3"/>
  <c r="B18" i="3" s="1"/>
  <c r="D17" i="3"/>
  <c r="B16" i="3"/>
  <c r="B15" i="3"/>
  <c r="D14" i="3"/>
  <c r="C14" i="3"/>
  <c r="B14" i="3"/>
  <c r="C13" i="3"/>
  <c r="D13" i="3"/>
  <c r="Q2" i="3"/>
  <c r="H4" i="7" a="1"/>
  <c r="G5" i="4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I6" i="4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V4" i="4"/>
  <c r="B4" i="3"/>
  <c r="E7" i="3"/>
  <c r="E3" i="3"/>
  <c r="C3" i="3"/>
  <c r="D7" i="3"/>
  <c r="D3" i="3"/>
  <c r="C7" i="3"/>
  <c r="D4" i="3"/>
  <c r="E4" i="3"/>
  <c r="C5" i="3"/>
  <c r="B3" i="3"/>
  <c r="C4" i="3"/>
  <c r="B5" i="3"/>
  <c r="D5" i="3"/>
  <c r="K25" i="3" l="1"/>
  <c r="N25" i="3" s="1"/>
  <c r="K6" i="3"/>
  <c r="N6" i="3" s="1"/>
  <c r="K28" i="3"/>
  <c r="N28" i="3" s="1"/>
  <c r="K9" i="3"/>
  <c r="N9" i="3" s="1"/>
  <c r="K15" i="3"/>
  <c r="N15" i="3" s="1"/>
  <c r="K31" i="3"/>
  <c r="N31" i="3" s="1"/>
  <c r="K12" i="3"/>
  <c r="N12" i="3" s="1"/>
  <c r="K18" i="3"/>
  <c r="N18" i="3" s="1"/>
  <c r="K22" i="3"/>
  <c r="N22" i="3" s="1"/>
  <c r="K29" i="3"/>
  <c r="N29" i="3" s="1"/>
  <c r="K17" i="3"/>
  <c r="N17" i="3" s="1"/>
  <c r="K24" i="3"/>
  <c r="N24" i="3" s="1"/>
  <c r="K20" i="3"/>
  <c r="N20" i="3" s="1"/>
  <c r="K16" i="3"/>
  <c r="N16" i="3" s="1"/>
  <c r="K8" i="3"/>
  <c r="N8" i="3" s="1"/>
  <c r="K21" i="3"/>
  <c r="N21" i="3" s="1"/>
  <c r="K13" i="3"/>
  <c r="N13" i="3" s="1"/>
  <c r="K4" i="3"/>
  <c r="N4" i="3" s="1"/>
  <c r="K11" i="3"/>
  <c r="N11" i="3" s="1"/>
  <c r="K7" i="3"/>
  <c r="N7" i="3" s="1"/>
  <c r="K3" i="3"/>
  <c r="N3" i="3" s="1"/>
  <c r="K23" i="3"/>
  <c r="N23" i="3" s="1"/>
  <c r="K10" i="3"/>
  <c r="N10" i="3" s="1"/>
  <c r="K30" i="3"/>
  <c r="N30" i="3" s="1"/>
  <c r="K14" i="3"/>
  <c r="N14" i="3" s="1"/>
  <c r="K27" i="3"/>
  <c r="N27" i="3" s="1"/>
  <c r="K2" i="3"/>
  <c r="N2" i="3" s="1"/>
  <c r="K19" i="3"/>
  <c r="N19" i="3" s="1"/>
  <c r="K5" i="3"/>
  <c r="N5" i="3" s="1"/>
  <c r="K26" i="3"/>
  <c r="N26" i="3" s="1"/>
  <c r="L6" i="4" a="1"/>
  <c r="L28" i="3"/>
  <c r="O28" i="3" s="1"/>
  <c r="L9" i="3"/>
  <c r="O9" i="3" s="1"/>
  <c r="L21" i="3"/>
  <c r="O21" i="3" s="1"/>
  <c r="L31" i="3"/>
  <c r="O31" i="3" s="1"/>
  <c r="L12" i="3"/>
  <c r="O12" i="3" s="1"/>
  <c r="L18" i="3"/>
  <c r="O18" i="3" s="1"/>
  <c r="L15" i="3"/>
  <c r="O15" i="3" s="1"/>
  <c r="L13" i="3"/>
  <c r="O13" i="3" s="1"/>
  <c r="L4" i="3"/>
  <c r="O4" i="3" s="1"/>
  <c r="L24" i="3"/>
  <c r="O24" i="3" s="1"/>
  <c r="L20" i="3"/>
  <c r="O20" i="3" s="1"/>
  <c r="L7" i="3"/>
  <c r="O7" i="3" s="1"/>
  <c r="L16" i="3"/>
  <c r="O16" i="3" s="1"/>
  <c r="L3" i="3"/>
  <c r="O3" i="3" s="1"/>
  <c r="L8" i="3"/>
  <c r="O8" i="3" s="1"/>
  <c r="L17" i="3"/>
  <c r="O17" i="3" s="1"/>
  <c r="L25" i="3"/>
  <c r="O25" i="3" s="1"/>
  <c r="L29" i="3"/>
  <c r="O29" i="3" s="1"/>
  <c r="L11" i="3"/>
  <c r="O11" i="3" s="1"/>
  <c r="L27" i="3"/>
  <c r="O27" i="3" s="1"/>
  <c r="L23" i="3"/>
  <c r="O23" i="3" s="1"/>
  <c r="L10" i="3"/>
  <c r="O10" i="3" s="1"/>
  <c r="L14" i="3"/>
  <c r="O14" i="3" s="1"/>
  <c r="L30" i="3"/>
  <c r="O30" i="3" s="1"/>
  <c r="L22" i="3"/>
  <c r="O22" i="3" s="1"/>
  <c r="L2" i="3"/>
  <c r="O2" i="3" s="1"/>
  <c r="L6" i="3"/>
  <c r="O6" i="3" s="1"/>
  <c r="L5" i="3"/>
  <c r="O5" i="3" s="1"/>
  <c r="L26" i="3"/>
  <c r="O26" i="3" s="1"/>
  <c r="L19" i="3"/>
  <c r="O19" i="3" s="1"/>
  <c r="J8" i="7"/>
  <c r="I8" i="7"/>
  <c r="H8" i="7"/>
  <c r="K7" i="7"/>
  <c r="H4" i="7"/>
  <c r="J7" i="7"/>
  <c r="I7" i="7"/>
  <c r="H7" i="7"/>
  <c r="K6" i="7"/>
  <c r="J6" i="7"/>
  <c r="I6" i="7"/>
  <c r="H6" i="7"/>
  <c r="K5" i="7"/>
  <c r="J5" i="7"/>
  <c r="I5" i="7"/>
  <c r="H5" i="7"/>
  <c r="K8" i="7"/>
  <c r="K4" i="7"/>
  <c r="J4" i="7"/>
  <c r="I4" i="7"/>
  <c r="L22" i="7" l="1"/>
  <c r="N22" i="7" s="1"/>
  <c r="O22" i="7" s="1"/>
  <c r="L17" i="7"/>
  <c r="N17" i="7" s="1"/>
  <c r="O17" i="7" s="1"/>
  <c r="L28" i="7"/>
  <c r="N28" i="7" s="1"/>
  <c r="O28" i="7" s="1"/>
  <c r="L40" i="7"/>
  <c r="N40" i="7" s="1"/>
  <c r="O40" i="7" s="1"/>
  <c r="L38" i="7"/>
  <c r="N38" i="7" s="1"/>
  <c r="O38" i="7" s="1"/>
  <c r="L34" i="7"/>
  <c r="N34" i="7" s="1"/>
  <c r="O34" i="7" s="1"/>
  <c r="L32" i="7"/>
  <c r="N32" i="7" s="1"/>
  <c r="O32" i="7" s="1"/>
  <c r="L23" i="7"/>
  <c r="N23" i="7" s="1"/>
  <c r="O23" i="7" s="1"/>
  <c r="L29" i="7"/>
  <c r="N29" i="7" s="1"/>
  <c r="O29" i="7" s="1"/>
  <c r="L24" i="7"/>
  <c r="N24" i="7" s="1"/>
  <c r="O24" i="7" s="1"/>
  <c r="L19" i="7"/>
  <c r="N19" i="7" s="1"/>
  <c r="O19" i="7" s="1"/>
  <c r="L30" i="7"/>
  <c r="N30" i="7" s="1"/>
  <c r="O30" i="7" s="1"/>
  <c r="L35" i="7"/>
  <c r="N35" i="7" s="1"/>
  <c r="O35" i="7" s="1"/>
  <c r="L25" i="7"/>
  <c r="N25" i="7" s="1"/>
  <c r="O25" i="7" s="1"/>
  <c r="L21" i="7"/>
  <c r="N21" i="7" s="1"/>
  <c r="O21" i="7" s="1"/>
  <c r="L36" i="7"/>
  <c r="N36" i="7" s="1"/>
  <c r="O36" i="7" s="1"/>
  <c r="L13" i="7"/>
  <c r="L42" i="7"/>
  <c r="N42" i="7" s="1"/>
  <c r="O42" i="7" s="1"/>
  <c r="L26" i="7"/>
  <c r="N26" i="7" s="1"/>
  <c r="O26" i="7" s="1"/>
  <c r="L15" i="7"/>
  <c r="N15" i="7" s="1"/>
  <c r="O15" i="7" s="1"/>
  <c r="L16" i="7"/>
  <c r="N16" i="7" s="1"/>
  <c r="O16" i="7" s="1"/>
  <c r="L31" i="7"/>
  <c r="N31" i="7" s="1"/>
  <c r="O31" i="7" s="1"/>
  <c r="L14" i="7"/>
  <c r="N14" i="7" s="1"/>
  <c r="O14" i="7" s="1"/>
  <c r="L27" i="7"/>
  <c r="N27" i="7" s="1"/>
  <c r="O27" i="7" s="1"/>
  <c r="L33" i="7"/>
  <c r="N33" i="7" s="1"/>
  <c r="O33" i="7" s="1"/>
  <c r="L37" i="7"/>
  <c r="N37" i="7" s="1"/>
  <c r="O37" i="7" s="1"/>
  <c r="L39" i="7"/>
  <c r="N39" i="7" s="1"/>
  <c r="O39" i="7" s="1"/>
  <c r="L41" i="7"/>
  <c r="N41" i="7" s="1"/>
  <c r="O41" i="7" s="1"/>
  <c r="L20" i="7"/>
  <c r="N20" i="7" s="1"/>
  <c r="O20" i="7" s="1"/>
  <c r="L18" i="7"/>
  <c r="N18" i="7" s="1"/>
  <c r="O18" i="7" s="1"/>
  <c r="N7" i="4"/>
  <c r="O10" i="4"/>
  <c r="M7" i="4"/>
  <c r="L7" i="4"/>
  <c r="O6" i="4"/>
  <c r="N10" i="4"/>
  <c r="O8" i="4"/>
  <c r="L8" i="4"/>
  <c r="N6" i="4"/>
  <c r="M6" i="4"/>
  <c r="L6" i="4"/>
  <c r="N8" i="4"/>
  <c r="M8" i="4"/>
  <c r="L11" i="4" s="1"/>
  <c r="O7" i="4"/>
  <c r="M10" i="4"/>
  <c r="L10" i="4"/>
  <c r="O9" i="4"/>
  <c r="N9" i="4"/>
  <c r="M9" i="4"/>
  <c r="L9" i="4"/>
  <c r="K27" i="7"/>
  <c r="I21" i="7"/>
  <c r="K22" i="7"/>
  <c r="I16" i="7"/>
  <c r="I27" i="7"/>
  <c r="K17" i="7"/>
  <c r="K28" i="7"/>
  <c r="I22" i="7"/>
  <c r="K40" i="7"/>
  <c r="K38" i="7"/>
  <c r="K36" i="7"/>
  <c r="K34" i="7"/>
  <c r="K23" i="7"/>
  <c r="I17" i="7"/>
  <c r="I28" i="7"/>
  <c r="K18" i="7"/>
  <c r="I40" i="7"/>
  <c r="I34" i="7"/>
  <c r="K29" i="7"/>
  <c r="I23" i="7"/>
  <c r="K24" i="7"/>
  <c r="I29" i="7"/>
  <c r="K19" i="7"/>
  <c r="K30" i="7"/>
  <c r="I24" i="7"/>
  <c r="K25" i="7"/>
  <c r="I19" i="7"/>
  <c r="I30" i="7"/>
  <c r="K41" i="7"/>
  <c r="K15" i="7"/>
  <c r="I42" i="7"/>
  <c r="I31" i="7"/>
  <c r="I35" i="7"/>
  <c r="K13" i="7"/>
  <c r="K20" i="7"/>
  <c r="I13" i="7"/>
  <c r="K16" i="7"/>
  <c r="K26" i="7"/>
  <c r="K37" i="7"/>
  <c r="I15" i="7"/>
  <c r="K42" i="7"/>
  <c r="K33" i="7"/>
  <c r="I41" i="7"/>
  <c r="K31" i="7"/>
  <c r="I32" i="7"/>
  <c r="I25" i="7"/>
  <c r="K21" i="7"/>
  <c r="I20" i="7"/>
  <c r="K32" i="7"/>
  <c r="I26" i="7"/>
  <c r="I37" i="7"/>
  <c r="I39" i="7"/>
  <c r="K39" i="7"/>
  <c r="I38" i="7"/>
  <c r="I14" i="7"/>
  <c r="K14" i="7"/>
  <c r="I18" i="7"/>
  <c r="I36" i="7"/>
  <c r="I33" i="7"/>
  <c r="K35" i="7"/>
  <c r="N33" i="3"/>
  <c r="O33" i="3"/>
  <c r="J41" i="7"/>
  <c r="J16" i="7"/>
  <c r="J27" i="7"/>
  <c r="J22" i="7"/>
  <c r="J17" i="7"/>
  <c r="J28" i="7"/>
  <c r="J40" i="7"/>
  <c r="J34" i="7"/>
  <c r="J18" i="7"/>
  <c r="J29" i="7"/>
  <c r="J24" i="7"/>
  <c r="J19" i="7"/>
  <c r="J30" i="7"/>
  <c r="J25" i="7"/>
  <c r="J23" i="7"/>
  <c r="J38" i="7"/>
  <c r="J31" i="7"/>
  <c r="J42" i="7"/>
  <c r="J35" i="7"/>
  <c r="J14" i="7"/>
  <c r="J21" i="7"/>
  <c r="J36" i="7"/>
  <c r="J32" i="7"/>
  <c r="J33" i="7"/>
  <c r="J26" i="7"/>
  <c r="J13" i="7"/>
  <c r="J20" i="7"/>
  <c r="J37" i="7"/>
  <c r="J15" i="7"/>
  <c r="J39" i="7"/>
  <c r="Q25" i="4" l="1"/>
  <c r="T25" i="4" s="1"/>
  <c r="Q29" i="4"/>
  <c r="T29" i="4" s="1"/>
  <c r="Q22" i="4"/>
  <c r="T22" i="4" s="1"/>
  <c r="Q9" i="4"/>
  <c r="T9" i="4" s="1"/>
  <c r="Q16" i="4"/>
  <c r="T16" i="4" s="1"/>
  <c r="Q19" i="4"/>
  <c r="T19" i="4" s="1"/>
  <c r="Q6" i="4"/>
  <c r="T6" i="4" s="1"/>
  <c r="Q5" i="4"/>
  <c r="T5" i="4" s="1"/>
  <c r="Q32" i="4"/>
  <c r="T32" i="4" s="1"/>
  <c r="Q13" i="4"/>
  <c r="T13" i="4" s="1"/>
  <c r="Q28" i="4"/>
  <c r="T28" i="4" s="1"/>
  <c r="Q17" i="4"/>
  <c r="T17" i="4" s="1"/>
  <c r="Q26" i="4"/>
  <c r="T26" i="4" s="1"/>
  <c r="Q7" i="4"/>
  <c r="T7" i="4" s="1"/>
  <c r="Q33" i="4"/>
  <c r="T33" i="4" s="1"/>
  <c r="Q12" i="4"/>
  <c r="T12" i="4" s="1"/>
  <c r="Q24" i="4"/>
  <c r="T24" i="4" s="1"/>
  <c r="Q31" i="4"/>
  <c r="T31" i="4" s="1"/>
  <c r="Q10" i="4"/>
  <c r="T10" i="4" s="1"/>
  <c r="Q15" i="4"/>
  <c r="T15" i="4" s="1"/>
  <c r="Q8" i="4"/>
  <c r="T8" i="4" s="1"/>
  <c r="Q27" i="4"/>
  <c r="T27" i="4" s="1"/>
  <c r="Q20" i="4"/>
  <c r="T20" i="4" s="1"/>
  <c r="Q18" i="4"/>
  <c r="T18" i="4" s="1"/>
  <c r="Q4" i="4"/>
  <c r="T4" i="4" s="1"/>
  <c r="Q11" i="4"/>
  <c r="T11" i="4" s="1"/>
  <c r="Q21" i="4"/>
  <c r="T21" i="4" s="1"/>
  <c r="Q23" i="4"/>
  <c r="T23" i="4" s="1"/>
  <c r="Q30" i="4"/>
  <c r="T30" i="4" s="1"/>
  <c r="Q14" i="4"/>
  <c r="T14" i="4" s="1"/>
  <c r="P12" i="7"/>
  <c r="N13" i="7"/>
  <c r="O13" i="7" s="1"/>
  <c r="O44" i="7" s="1"/>
  <c r="O46" i="7" s="1"/>
  <c r="T35" i="4" l="1"/>
  <c r="W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Vineet Sansi</author>
  </authors>
  <commentList>
    <comment ref="B19" authorId="0" shapeId="0" xr:uid="{1BD01BA4-60EF-4963-9D1A-8BFD368E10BD}">
      <text>
        <r>
          <rPr>
            <b/>
            <sz val="9"/>
            <color indexed="81"/>
            <rFont val="Tahoma"/>
            <charset val="1"/>
          </rPr>
          <t>Vineet Sansi:</t>
        </r>
        <r>
          <rPr>
            <sz val="9"/>
            <color indexed="81"/>
            <rFont val="Tahoma"/>
            <charset val="1"/>
          </rPr>
          <t xml:space="preserve">
This Last sales</t>
        </r>
      </text>
    </comment>
    <comment ref="C21" authorId="0" shapeId="0" xr:uid="{1AC6101A-17B9-42D8-8387-89F25BF2F16E}">
      <text>
        <r>
          <rPr>
            <b/>
            <sz val="9"/>
            <color indexed="81"/>
            <rFont val="Tahoma"/>
            <family val="2"/>
          </rPr>
          <t>Vineet Sansi:</t>
        </r>
        <r>
          <rPr>
            <sz val="9"/>
            <color indexed="81"/>
            <rFont val="Tahoma"/>
            <family val="2"/>
          </rPr>
          <t xml:space="preserve">
Solver video link:
https://youtu.be/hC0CKNjv9SM?list=PLdaWFt7A-Gf22hlttVYYoR0HlJ-B7OYwo</t>
        </r>
      </text>
    </comment>
  </commentList>
</comments>
</file>

<file path=xl/sharedStrings.xml><?xml version="1.0" encoding="utf-8"?>
<sst xmlns="http://schemas.openxmlformats.org/spreadsheetml/2006/main" count="171" uniqueCount="106">
  <si>
    <t>Time</t>
  </si>
  <si>
    <t>sales</t>
  </si>
  <si>
    <t>FB</t>
  </si>
  <si>
    <t>TV</t>
  </si>
  <si>
    <t>Radio</t>
  </si>
  <si>
    <t>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</si>
  <si>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</si>
  <si>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</si>
  <si>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</si>
  <si>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</si>
  <si>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</si>
  <si>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</si>
  <si>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</si>
  <si>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</si>
  <si>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</si>
  <si>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</si>
  <si>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</si>
  <si>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</si>
  <si>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</si>
  <si>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</si>
  <si>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</si>
  <si>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1-15-2020</t>
  </si>
  <si>
    <t>Week 16</t>
  </si>
  <si>
    <t>1-16-2020</t>
  </si>
  <si>
    <t>Week 17</t>
  </si>
  <si>
    <t>1-17-2020</t>
  </si>
  <si>
    <t>Week 18</t>
  </si>
  <si>
    <t>1-18-2020</t>
  </si>
  <si>
    <t>Week 19</t>
  </si>
  <si>
    <t>1-19-2020</t>
  </si>
  <si>
    <t>Week 20</t>
  </si>
  <si>
    <t>1-20-2020</t>
  </si>
  <si>
    <t>Week 21</t>
  </si>
  <si>
    <t>1-21-2020</t>
  </si>
  <si>
    <t>Week 22</t>
  </si>
  <si>
    <t>1-22-2020</t>
  </si>
  <si>
    <t>Week 23</t>
  </si>
  <si>
    <t>1-23-2020</t>
  </si>
  <si>
    <t>Week 24</t>
  </si>
  <si>
    <t>1-24-2020</t>
  </si>
  <si>
    <t>Week 25</t>
  </si>
  <si>
    <t>1-25-2020</t>
  </si>
  <si>
    <t>Week 26</t>
  </si>
  <si>
    <t>1-26-2020</t>
  </si>
  <si>
    <t>Week 27</t>
  </si>
  <si>
    <t>1-27-2020</t>
  </si>
  <si>
    <t>Week 28</t>
  </si>
  <si>
    <t>1-28-2020</t>
  </si>
  <si>
    <t>Week 29</t>
  </si>
  <si>
    <t>1-29-2020</t>
  </si>
  <si>
    <t>Week 30</t>
  </si>
  <si>
    <t>1-30-2020</t>
  </si>
  <si>
    <t>Sales</t>
  </si>
  <si>
    <t>Pred with Radio</t>
  </si>
  <si>
    <t>Pred No Radio</t>
  </si>
  <si>
    <t>error radio</t>
  </si>
  <si>
    <t>Errors no radio</t>
  </si>
  <si>
    <t>Avg. Sales</t>
  </si>
  <si>
    <t>Intercept</t>
  </si>
  <si>
    <t>y=b1x1+b2x2+b3x3+b0</t>
  </si>
  <si>
    <t>Coeffs</t>
  </si>
  <si>
    <t>R^2</t>
  </si>
  <si>
    <t>RMSE</t>
  </si>
  <si>
    <t>Dimishing Ret.</t>
  </si>
  <si>
    <t>alpha</t>
  </si>
  <si>
    <t>ADstock</t>
  </si>
  <si>
    <t>Beta</t>
  </si>
  <si>
    <t>FB_Transf</t>
  </si>
  <si>
    <t>TV_Transf</t>
  </si>
  <si>
    <t>Radio_transf</t>
  </si>
  <si>
    <t>Predictions</t>
  </si>
  <si>
    <t>Errors</t>
  </si>
  <si>
    <t>AVG_sales</t>
  </si>
  <si>
    <t>%error (MAPE)</t>
  </si>
  <si>
    <t>Adstock(t)= Adstock (t-1)*beta+ Spent(t)</t>
  </si>
  <si>
    <t>Dim Ret = Adstock(t) ^Alpha</t>
  </si>
  <si>
    <t>Transf. = (adstock(t-1)*beta+spent(t))^alpha</t>
  </si>
  <si>
    <t>Diminishing Ret.</t>
  </si>
  <si>
    <t>FB_Transformed</t>
  </si>
  <si>
    <t>TV_Transformed</t>
  </si>
  <si>
    <t>Radio_Transformed</t>
  </si>
  <si>
    <t>Adstock</t>
  </si>
  <si>
    <t>Contribution</t>
  </si>
  <si>
    <t>Transformed</t>
  </si>
  <si>
    <t>Averages</t>
  </si>
  <si>
    <t>Input</t>
  </si>
  <si>
    <t>Sales Prediction</t>
  </si>
  <si>
    <t>Cost</t>
  </si>
  <si>
    <t>CPO</t>
  </si>
  <si>
    <t>intercetta</t>
  </si>
  <si>
    <t>y= e^(m1x1+m2x2+m3x3+q)</t>
  </si>
  <si>
    <t>Predicted</t>
  </si>
  <si>
    <t>erre</t>
  </si>
  <si>
    <t>https://www.youtube.com/watch?v=3RSway2ZKoM&amp;list=PLdaWFt7A-Gf22hlttVYYoR0HlJ-B7OYwo&amp;index=1</t>
  </si>
  <si>
    <t>https://docs.google.com/spreadsheets/d/1FjXCiEI1yXUA825rkt-Hg_9Ry_dcI1YrkmxLYSJBhT0/edit#gid=1685467303</t>
  </si>
  <si>
    <t>Before using Excel Solver</t>
  </si>
  <si>
    <t>Values Resolved using Excel Solver</t>
  </si>
  <si>
    <t>Before using excel Solver</t>
  </si>
  <si>
    <t>After using Excel Solver</t>
  </si>
  <si>
    <t>01-13-2020</t>
  </si>
  <si>
    <t>01-14-2020</t>
  </si>
  <si>
    <t>Date2</t>
  </si>
  <si>
    <t>Corr</t>
  </si>
  <si>
    <t>PE</t>
  </si>
  <si>
    <t>MAPE</t>
  </si>
  <si>
    <t>MPAE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</si>
</sst>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40">
    <xf numFmtId="0" fontId="0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4" fillId="0" borderId="0" xfId="0" applyFont="1"/>
    <xf numFmtId="0" fontId="5" fillId="0" borderId="0" xfId="0" applyFont="1" applyAlignment="1"/>
    <xf numFmtId="10" fontId="5" fillId="0" borderId="0" xfId="0" applyNumberFormat="1" applyFont="1"/>
    <xf numFmtId="0" fontId="3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0" xfId="0" applyFont="1"/>
    <xf numFmtId="2" fontId="4" fillId="0" borderId="0" xfId="0" applyNumberFormat="1" applyFont="1"/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3" xfId="0" applyFont="1" applyFill="1" applyBorder="1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5" fillId="3" borderId="0" xfId="0" applyFont="1" applyFill="1"/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right" wrapText="1"/>
    </xf>
    <xf numFmtId="0" fontId="3" fillId="0" borderId="0" xfId="0" applyFont="1"/>
    <xf numFmtId="0" fontId="7" fillId="0" borderId="0" xfId="0" applyFont="1"/>
    <xf numFmtId="164" fontId="3" fillId="0" borderId="1" xfId="0" applyNumberFormat="1" applyFont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14" fontId="0" fillId="0" borderId="0" xfId="0" applyNumberFormat="1" applyFont="1" applyAlignment="1"/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0" xfId="0" applyFont="1" applyAlignment="1"/>
    <xf numFmtId="10" fontId="0" fillId="0" borderId="0" xfId="1" applyNumberFormat="1" applyFont="1" applyAlignment="1"/>
    <xf numFmtId="0" fontId="1" fillId="0" borderId="3" xfId="0" applyFont="1" applyFill="1" applyBorder="1" applyAlignment="1"/>
    <xf numFmtId="10" fontId="0" fillId="0" borderId="0" xfId="0" applyNumberFormat="1" applyFont="1" applyAlignment="1"/>
    <xf numFmtId="10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FB, TV, Radio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Data'!$C$1</c:f>
              <c:strCache>
                <c:ptCount val="1"/>
                <c:pt idx="0">
                  <c:v>FB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 Data'!$A$2:$A$31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</c:strRef>
          </c:cat>
          <c:val>
            <c:numRef>
              <c:f>'Raw Data'!$C$2:$C$31</c:f>
              <c:numCache>
                <c:formatCode>General</c:formatCode>
                <c:ptCount val="30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8.6999999999999993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66.099999999999994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281.39999999999998</c:v>
                </c:pt>
                <c:pt idx="18">
                  <c:v>69.2</c:v>
                </c:pt>
                <c:pt idx="19">
                  <c:v>147.30000000000001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262.89999999999998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8-4464-A2EA-2BB75EDD6F50}"/>
            </c:ext>
          </c:extLst>
        </c:ser>
        <c:ser>
          <c:idx val="1"/>
          <c:order val="1"/>
          <c:tx>
            <c:strRef>
              <c:f>'Raw Data'!$D$1</c:f>
              <c:strCache>
                <c:ptCount val="1"/>
                <c:pt idx="0">
                  <c:v>TV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'Raw Data'!$A$2:$A$31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</c:strRef>
          </c:cat>
          <c:val>
            <c:numRef>
              <c:f>'Raw Data'!$D$2:$D$31</c:f>
              <c:numCache>
                <c:formatCode>General</c:formatCode>
                <c:ptCount val="30"/>
                <c:pt idx="0">
                  <c:v>37.799999999999997</c:v>
                </c:pt>
                <c:pt idx="1">
                  <c:v>39.299999999999997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32.799999999999997</c:v>
                </c:pt>
                <c:pt idx="7">
                  <c:v>19.600000000000001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  <c:pt idx="15">
                  <c:v>47.7</c:v>
                </c:pt>
                <c:pt idx="16">
                  <c:v>36.6</c:v>
                </c:pt>
                <c:pt idx="17">
                  <c:v>39.6</c:v>
                </c:pt>
                <c:pt idx="18">
                  <c:v>20.5</c:v>
                </c:pt>
                <c:pt idx="19">
                  <c:v>23.9</c:v>
                </c:pt>
                <c:pt idx="20">
                  <c:v>27.7</c:v>
                </c:pt>
                <c:pt idx="21">
                  <c:v>5.0999999999999996</c:v>
                </c:pt>
                <c:pt idx="22">
                  <c:v>15.9</c:v>
                </c:pt>
                <c:pt idx="23">
                  <c:v>16.899999999999999</c:v>
                </c:pt>
                <c:pt idx="24">
                  <c:v>12.6</c:v>
                </c:pt>
                <c:pt idx="25">
                  <c:v>3.5</c:v>
                </c:pt>
                <c:pt idx="26">
                  <c:v>29.3</c:v>
                </c:pt>
                <c:pt idx="27">
                  <c:v>16.7</c:v>
                </c:pt>
                <c:pt idx="28">
                  <c:v>27.1</c:v>
                </c:pt>
                <c:pt idx="2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E8-4464-A2EA-2BB75EDD6F50}"/>
            </c:ext>
          </c:extLst>
        </c:ser>
        <c:ser>
          <c:idx val="2"/>
          <c:order val="2"/>
          <c:tx>
            <c:strRef>
              <c:f>'Raw Data'!$E$1</c:f>
              <c:strCache>
                <c:ptCount val="1"/>
                <c:pt idx="0">
                  <c:v>Radio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'Raw Data'!$A$2:$A$31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</c:strRef>
          </c:cat>
          <c:val>
            <c:numRef>
              <c:f>'Raw Data'!$E$2:$E$31</c:f>
              <c:numCache>
                <c:formatCode>General</c:formatCode>
                <c:ptCount val="30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65.900000000000006</c:v>
                </c:pt>
                <c:pt idx="13">
                  <c:v>7.2</c:v>
                </c:pt>
                <c:pt idx="14">
                  <c:v>46</c:v>
                </c:pt>
                <c:pt idx="15">
                  <c:v>52.9</c:v>
                </c:pt>
                <c:pt idx="16">
                  <c:v>114</c:v>
                </c:pt>
                <c:pt idx="17">
                  <c:v>55.8</c:v>
                </c:pt>
                <c:pt idx="18">
                  <c:v>18.3</c:v>
                </c:pt>
                <c:pt idx="19">
                  <c:v>19.100000000000001</c:v>
                </c:pt>
                <c:pt idx="20">
                  <c:v>53.4</c:v>
                </c:pt>
                <c:pt idx="21">
                  <c:v>23.5</c:v>
                </c:pt>
                <c:pt idx="22">
                  <c:v>49.6</c:v>
                </c:pt>
                <c:pt idx="23">
                  <c:v>26.2</c:v>
                </c:pt>
                <c:pt idx="24">
                  <c:v>18.3</c:v>
                </c:pt>
                <c:pt idx="25">
                  <c:v>19.5</c:v>
                </c:pt>
                <c:pt idx="26">
                  <c:v>12.6</c:v>
                </c:pt>
                <c:pt idx="27">
                  <c:v>22.9</c:v>
                </c:pt>
                <c:pt idx="28">
                  <c:v>22.9</c:v>
                </c:pt>
                <c:pt idx="29">
                  <c:v>40.799999999999997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E8-4464-A2EA-2BB75EDD6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301279"/>
        <c:axId val="1241308351"/>
      </c:lineChart>
      <c:catAx>
        <c:axId val="124130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08351"/>
        <c:crosses val="autoZero"/>
        <c:auto val="1"/>
        <c:lblAlgn val="ctr"/>
        <c:lblOffset val="100"/>
        <c:noMultiLvlLbl val="0"/>
      </c:catAx>
      <c:valAx>
        <c:axId val="124130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0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 Data'!$A$2:$A$31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</c:strRef>
          </c:cat>
          <c:val>
            <c:numRef>
              <c:f>'Raw Data'!$B$2:$B$31</c:f>
              <c:numCache>
                <c:formatCode>General</c:formatCode>
                <c:ptCount val="30"/>
                <c:pt idx="0">
                  <c:v>22</c:v>
                </c:pt>
                <c:pt idx="1">
                  <c:v>10</c:v>
                </c:pt>
                <c:pt idx="2">
                  <c:v>9</c:v>
                </c:pt>
                <c:pt idx="3">
                  <c:v>19</c:v>
                </c:pt>
                <c:pt idx="4">
                  <c:v>13</c:v>
                </c:pt>
                <c:pt idx="5">
                  <c:v>7</c:v>
                </c:pt>
                <c:pt idx="6">
                  <c:v>12</c:v>
                </c:pt>
                <c:pt idx="7">
                  <c:v>13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17</c:v>
                </c:pt>
                <c:pt idx="12">
                  <c:v>9</c:v>
                </c:pt>
                <c:pt idx="13">
                  <c:v>10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24</c:v>
                </c:pt>
                <c:pt idx="18">
                  <c:v>11</c:v>
                </c:pt>
                <c:pt idx="19">
                  <c:v>15</c:v>
                </c:pt>
                <c:pt idx="20">
                  <c:v>18</c:v>
                </c:pt>
                <c:pt idx="21">
                  <c:v>13</c:v>
                </c:pt>
                <c:pt idx="22">
                  <c:v>6</c:v>
                </c:pt>
                <c:pt idx="23">
                  <c:v>16</c:v>
                </c:pt>
                <c:pt idx="24">
                  <c:v>10</c:v>
                </c:pt>
                <c:pt idx="25">
                  <c:v>12</c:v>
                </c:pt>
                <c:pt idx="26">
                  <c:v>15</c:v>
                </c:pt>
                <c:pt idx="27">
                  <c:v>16</c:v>
                </c:pt>
                <c:pt idx="28">
                  <c:v>19</c:v>
                </c:pt>
                <c:pt idx="2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7-4FB5-89C4-D2460DB62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310015"/>
        <c:axId val="1241302527"/>
      </c:lineChart>
      <c:catAx>
        <c:axId val="124131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02527"/>
        <c:crosses val="autoZero"/>
        <c:auto val="1"/>
        <c:lblAlgn val="ctr"/>
        <c:lblOffset val="100"/>
        <c:noMultiLvlLbl val="0"/>
      </c:catAx>
      <c:valAx>
        <c:axId val="124130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1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to FB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345581802274712E-4"/>
                  <c:y val="-0.15812809857101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Data'!$C$2:$C$31</c:f>
              <c:numCache>
                <c:formatCode>General</c:formatCode>
                <c:ptCount val="30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8.6999999999999993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66.099999999999994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281.39999999999998</c:v>
                </c:pt>
                <c:pt idx="18">
                  <c:v>69.2</c:v>
                </c:pt>
                <c:pt idx="19">
                  <c:v>147.30000000000001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262.89999999999998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70.599999999999994</c:v>
                </c:pt>
              </c:numCache>
            </c:numRef>
          </c:xVal>
          <c:yVal>
            <c:numRef>
              <c:f>'Raw Data'!$B$2:$B$31</c:f>
              <c:numCache>
                <c:formatCode>General</c:formatCode>
                <c:ptCount val="30"/>
                <c:pt idx="0">
                  <c:v>22</c:v>
                </c:pt>
                <c:pt idx="1">
                  <c:v>10</c:v>
                </c:pt>
                <c:pt idx="2">
                  <c:v>9</c:v>
                </c:pt>
                <c:pt idx="3">
                  <c:v>19</c:v>
                </c:pt>
                <c:pt idx="4">
                  <c:v>13</c:v>
                </c:pt>
                <c:pt idx="5">
                  <c:v>7</c:v>
                </c:pt>
                <c:pt idx="6">
                  <c:v>12</c:v>
                </c:pt>
                <c:pt idx="7">
                  <c:v>13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17</c:v>
                </c:pt>
                <c:pt idx="12">
                  <c:v>9</c:v>
                </c:pt>
                <c:pt idx="13">
                  <c:v>10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24</c:v>
                </c:pt>
                <c:pt idx="18">
                  <c:v>11</c:v>
                </c:pt>
                <c:pt idx="19">
                  <c:v>15</c:v>
                </c:pt>
                <c:pt idx="20">
                  <c:v>18</c:v>
                </c:pt>
                <c:pt idx="21">
                  <c:v>13</c:v>
                </c:pt>
                <c:pt idx="22">
                  <c:v>6</c:v>
                </c:pt>
                <c:pt idx="23">
                  <c:v>16</c:v>
                </c:pt>
                <c:pt idx="24">
                  <c:v>10</c:v>
                </c:pt>
                <c:pt idx="25">
                  <c:v>12</c:v>
                </c:pt>
                <c:pt idx="26">
                  <c:v>15</c:v>
                </c:pt>
                <c:pt idx="27">
                  <c:v>16</c:v>
                </c:pt>
                <c:pt idx="28">
                  <c:v>19</c:v>
                </c:pt>
                <c:pt idx="2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C8-470A-B613-AF11D846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274367"/>
        <c:axId val="1442274783"/>
      </c:scatterChart>
      <c:valAx>
        <c:axId val="14422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274783"/>
        <c:crosses val="autoZero"/>
        <c:crossBetween val="midCat"/>
      </c:valAx>
      <c:valAx>
        <c:axId val="144227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2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to FB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8117235345581804E-2"/>
                  <c:y val="-0.225292359288422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Data'!$C$2:$C$31</c:f>
              <c:numCache>
                <c:formatCode>General</c:formatCode>
                <c:ptCount val="30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8.6999999999999993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66.099999999999994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281.39999999999998</c:v>
                </c:pt>
                <c:pt idx="18">
                  <c:v>69.2</c:v>
                </c:pt>
                <c:pt idx="19">
                  <c:v>147.30000000000001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262.89999999999998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70.599999999999994</c:v>
                </c:pt>
              </c:numCache>
            </c:numRef>
          </c:xVal>
          <c:yVal>
            <c:numRef>
              <c:f>'Raw Data'!$B$2:$B$31</c:f>
              <c:numCache>
                <c:formatCode>General</c:formatCode>
                <c:ptCount val="30"/>
                <c:pt idx="0">
                  <c:v>22</c:v>
                </c:pt>
                <c:pt idx="1">
                  <c:v>10</c:v>
                </c:pt>
                <c:pt idx="2">
                  <c:v>9</c:v>
                </c:pt>
                <c:pt idx="3">
                  <c:v>19</c:v>
                </c:pt>
                <c:pt idx="4">
                  <c:v>13</c:v>
                </c:pt>
                <c:pt idx="5">
                  <c:v>7</c:v>
                </c:pt>
                <c:pt idx="6">
                  <c:v>12</c:v>
                </c:pt>
                <c:pt idx="7">
                  <c:v>13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17</c:v>
                </c:pt>
                <c:pt idx="12">
                  <c:v>9</c:v>
                </c:pt>
                <c:pt idx="13">
                  <c:v>10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24</c:v>
                </c:pt>
                <c:pt idx="18">
                  <c:v>11</c:v>
                </c:pt>
                <c:pt idx="19">
                  <c:v>15</c:v>
                </c:pt>
                <c:pt idx="20">
                  <c:v>18</c:v>
                </c:pt>
                <c:pt idx="21">
                  <c:v>13</c:v>
                </c:pt>
                <c:pt idx="22">
                  <c:v>6</c:v>
                </c:pt>
                <c:pt idx="23">
                  <c:v>16</c:v>
                </c:pt>
                <c:pt idx="24">
                  <c:v>10</c:v>
                </c:pt>
                <c:pt idx="25">
                  <c:v>12</c:v>
                </c:pt>
                <c:pt idx="26">
                  <c:v>15</c:v>
                </c:pt>
                <c:pt idx="27">
                  <c:v>16</c:v>
                </c:pt>
                <c:pt idx="28">
                  <c:v>19</c:v>
                </c:pt>
                <c:pt idx="2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87-4183-8032-4F0562665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274367"/>
        <c:axId val="1442274783"/>
      </c:scatterChart>
      <c:valAx>
        <c:axId val="14422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274783"/>
        <c:crosses val="autoZero"/>
        <c:crossBetween val="midCat"/>
      </c:valAx>
      <c:valAx>
        <c:axId val="144227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2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to TV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Data'!$D$1</c:f>
              <c:strCache>
                <c:ptCount val="1"/>
                <c:pt idx="0">
                  <c:v>TV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8117235345581804E-2"/>
                  <c:y val="-0.225292359288422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Data'!$D$2:$D$31</c:f>
              <c:numCache>
                <c:formatCode>General</c:formatCode>
                <c:ptCount val="30"/>
                <c:pt idx="0">
                  <c:v>37.799999999999997</c:v>
                </c:pt>
                <c:pt idx="1">
                  <c:v>39.299999999999997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32.799999999999997</c:v>
                </c:pt>
                <c:pt idx="7">
                  <c:v>19.600000000000001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  <c:pt idx="15">
                  <c:v>47.7</c:v>
                </c:pt>
                <c:pt idx="16">
                  <c:v>36.6</c:v>
                </c:pt>
                <c:pt idx="17">
                  <c:v>39.6</c:v>
                </c:pt>
                <c:pt idx="18">
                  <c:v>20.5</c:v>
                </c:pt>
                <c:pt idx="19">
                  <c:v>23.9</c:v>
                </c:pt>
                <c:pt idx="20">
                  <c:v>27.7</c:v>
                </c:pt>
                <c:pt idx="21">
                  <c:v>5.0999999999999996</c:v>
                </c:pt>
                <c:pt idx="22">
                  <c:v>15.9</c:v>
                </c:pt>
                <c:pt idx="23">
                  <c:v>16.899999999999999</c:v>
                </c:pt>
                <c:pt idx="24">
                  <c:v>12.6</c:v>
                </c:pt>
                <c:pt idx="25">
                  <c:v>3.5</c:v>
                </c:pt>
                <c:pt idx="26">
                  <c:v>29.3</c:v>
                </c:pt>
                <c:pt idx="27">
                  <c:v>16.7</c:v>
                </c:pt>
                <c:pt idx="28">
                  <c:v>27.1</c:v>
                </c:pt>
                <c:pt idx="29">
                  <c:v>16</c:v>
                </c:pt>
              </c:numCache>
            </c:numRef>
          </c:xVal>
          <c:yVal>
            <c:numRef>
              <c:f>'Raw Data'!$B$2:$B$31</c:f>
              <c:numCache>
                <c:formatCode>General</c:formatCode>
                <c:ptCount val="30"/>
                <c:pt idx="0">
                  <c:v>22</c:v>
                </c:pt>
                <c:pt idx="1">
                  <c:v>10</c:v>
                </c:pt>
                <c:pt idx="2">
                  <c:v>9</c:v>
                </c:pt>
                <c:pt idx="3">
                  <c:v>19</c:v>
                </c:pt>
                <c:pt idx="4">
                  <c:v>13</c:v>
                </c:pt>
                <c:pt idx="5">
                  <c:v>7</c:v>
                </c:pt>
                <c:pt idx="6">
                  <c:v>12</c:v>
                </c:pt>
                <c:pt idx="7">
                  <c:v>13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17</c:v>
                </c:pt>
                <c:pt idx="12">
                  <c:v>9</c:v>
                </c:pt>
                <c:pt idx="13">
                  <c:v>10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24</c:v>
                </c:pt>
                <c:pt idx="18">
                  <c:v>11</c:v>
                </c:pt>
                <c:pt idx="19">
                  <c:v>15</c:v>
                </c:pt>
                <c:pt idx="20">
                  <c:v>18</c:v>
                </c:pt>
                <c:pt idx="21">
                  <c:v>13</c:v>
                </c:pt>
                <c:pt idx="22">
                  <c:v>6</c:v>
                </c:pt>
                <c:pt idx="23">
                  <c:v>16</c:v>
                </c:pt>
                <c:pt idx="24">
                  <c:v>10</c:v>
                </c:pt>
                <c:pt idx="25">
                  <c:v>12</c:v>
                </c:pt>
                <c:pt idx="26">
                  <c:v>15</c:v>
                </c:pt>
                <c:pt idx="27">
                  <c:v>16</c:v>
                </c:pt>
                <c:pt idx="28">
                  <c:v>19</c:v>
                </c:pt>
                <c:pt idx="2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08-4FC2-BF4B-CBB6004FD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274367"/>
        <c:axId val="1442274783"/>
      </c:scatterChart>
      <c:valAx>
        <c:axId val="14422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274783"/>
        <c:crosses val="autoZero"/>
        <c:crossBetween val="midCat"/>
      </c:valAx>
      <c:valAx>
        <c:axId val="144227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2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to Radio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Data'!$E$1</c:f>
              <c:strCache>
                <c:ptCount val="1"/>
                <c:pt idx="0">
                  <c:v>Radio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8117235345581804E-2"/>
                  <c:y val="-0.225292359288422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Data'!$E$2:$E$31</c:f>
              <c:numCache>
                <c:formatCode>General</c:formatCode>
                <c:ptCount val="30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65.900000000000006</c:v>
                </c:pt>
                <c:pt idx="13">
                  <c:v>7.2</c:v>
                </c:pt>
                <c:pt idx="14">
                  <c:v>46</c:v>
                </c:pt>
                <c:pt idx="15">
                  <c:v>52.9</c:v>
                </c:pt>
                <c:pt idx="16">
                  <c:v>114</c:v>
                </c:pt>
                <c:pt idx="17">
                  <c:v>55.8</c:v>
                </c:pt>
                <c:pt idx="18">
                  <c:v>18.3</c:v>
                </c:pt>
                <c:pt idx="19">
                  <c:v>19.100000000000001</c:v>
                </c:pt>
                <c:pt idx="20">
                  <c:v>53.4</c:v>
                </c:pt>
                <c:pt idx="21">
                  <c:v>23.5</c:v>
                </c:pt>
                <c:pt idx="22">
                  <c:v>49.6</c:v>
                </c:pt>
                <c:pt idx="23">
                  <c:v>26.2</c:v>
                </c:pt>
                <c:pt idx="24">
                  <c:v>18.3</c:v>
                </c:pt>
                <c:pt idx="25">
                  <c:v>19.5</c:v>
                </c:pt>
                <c:pt idx="26">
                  <c:v>12.6</c:v>
                </c:pt>
                <c:pt idx="27">
                  <c:v>22.9</c:v>
                </c:pt>
                <c:pt idx="28">
                  <c:v>22.9</c:v>
                </c:pt>
                <c:pt idx="29">
                  <c:v>40.799999999999997</c:v>
                </c:pt>
              </c:numCache>
            </c:numRef>
          </c:xVal>
          <c:yVal>
            <c:numRef>
              <c:f>'Raw Data'!$B$2:$B$31</c:f>
              <c:numCache>
                <c:formatCode>General</c:formatCode>
                <c:ptCount val="30"/>
                <c:pt idx="0">
                  <c:v>22</c:v>
                </c:pt>
                <c:pt idx="1">
                  <c:v>10</c:v>
                </c:pt>
                <c:pt idx="2">
                  <c:v>9</c:v>
                </c:pt>
                <c:pt idx="3">
                  <c:v>19</c:v>
                </c:pt>
                <c:pt idx="4">
                  <c:v>13</c:v>
                </c:pt>
                <c:pt idx="5">
                  <c:v>7</c:v>
                </c:pt>
                <c:pt idx="6">
                  <c:v>12</c:v>
                </c:pt>
                <c:pt idx="7">
                  <c:v>13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17</c:v>
                </c:pt>
                <c:pt idx="12">
                  <c:v>9</c:v>
                </c:pt>
                <c:pt idx="13">
                  <c:v>10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24</c:v>
                </c:pt>
                <c:pt idx="18">
                  <c:v>11</c:v>
                </c:pt>
                <c:pt idx="19">
                  <c:v>15</c:v>
                </c:pt>
                <c:pt idx="20">
                  <c:v>18</c:v>
                </c:pt>
                <c:pt idx="21">
                  <c:v>13</c:v>
                </c:pt>
                <c:pt idx="22">
                  <c:v>6</c:v>
                </c:pt>
                <c:pt idx="23">
                  <c:v>16</c:v>
                </c:pt>
                <c:pt idx="24">
                  <c:v>10</c:v>
                </c:pt>
                <c:pt idx="25">
                  <c:v>12</c:v>
                </c:pt>
                <c:pt idx="26">
                  <c:v>15</c:v>
                </c:pt>
                <c:pt idx="27">
                  <c:v>16</c:v>
                </c:pt>
                <c:pt idx="28">
                  <c:v>19</c:v>
                </c:pt>
                <c:pt idx="2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41-424A-9CD5-C2514EAC0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274367"/>
        <c:axId val="1442274783"/>
      </c:scatterChart>
      <c:valAx>
        <c:axId val="14422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274783"/>
        <c:crosses val="autoZero"/>
        <c:crossBetween val="midCat"/>
      </c:valAx>
      <c:valAx>
        <c:axId val="144227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2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sales vs. Predictions on Transf. Vars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'Lin. Regr. Transformed'!$R$3</c:f>
              <c:strCache>
                <c:ptCount val="1"/>
                <c:pt idx="0">
                  <c:v>sales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'Lin. Regr. Transformed'!$R$4:$R$33</c:f>
              <c:numCache>
                <c:formatCode>General</c:formatCode>
                <c:ptCount val="30"/>
                <c:pt idx="0">
                  <c:v>22</c:v>
                </c:pt>
                <c:pt idx="1">
                  <c:v>10</c:v>
                </c:pt>
                <c:pt idx="2">
                  <c:v>9</c:v>
                </c:pt>
                <c:pt idx="3">
                  <c:v>19</c:v>
                </c:pt>
                <c:pt idx="4">
                  <c:v>13</c:v>
                </c:pt>
                <c:pt idx="5">
                  <c:v>7</c:v>
                </c:pt>
                <c:pt idx="6">
                  <c:v>12</c:v>
                </c:pt>
                <c:pt idx="7">
                  <c:v>13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17</c:v>
                </c:pt>
                <c:pt idx="12">
                  <c:v>9</c:v>
                </c:pt>
                <c:pt idx="13">
                  <c:v>10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24</c:v>
                </c:pt>
                <c:pt idx="18">
                  <c:v>11</c:v>
                </c:pt>
                <c:pt idx="19">
                  <c:v>15</c:v>
                </c:pt>
                <c:pt idx="20">
                  <c:v>18</c:v>
                </c:pt>
                <c:pt idx="21">
                  <c:v>13</c:v>
                </c:pt>
                <c:pt idx="22">
                  <c:v>6</c:v>
                </c:pt>
                <c:pt idx="23">
                  <c:v>16</c:v>
                </c:pt>
                <c:pt idx="24">
                  <c:v>10</c:v>
                </c:pt>
                <c:pt idx="25">
                  <c:v>12</c:v>
                </c:pt>
                <c:pt idx="26">
                  <c:v>15</c:v>
                </c:pt>
                <c:pt idx="27">
                  <c:v>16</c:v>
                </c:pt>
                <c:pt idx="28">
                  <c:v>19</c:v>
                </c:pt>
                <c:pt idx="2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3-42E5-AD5F-86D8B6389C8D}"/>
            </c:ext>
          </c:extLst>
        </c:ser>
        <c:ser>
          <c:idx val="1"/>
          <c:order val="1"/>
          <c:tx>
            <c:strRef>
              <c:f>'Lin. Regr. Transformed'!$Q$3</c:f>
              <c:strCache>
                <c:ptCount val="1"/>
                <c:pt idx="0">
                  <c:v>Predictions</c:v>
                </c:pt>
              </c:strCache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'Lin. Regr. Transformed'!$Q$4:$Q$33</c:f>
              <c:numCache>
                <c:formatCode>General</c:formatCode>
                <c:ptCount val="30"/>
                <c:pt idx="0">
                  <c:v>19.674024561674742</c:v>
                </c:pt>
                <c:pt idx="1">
                  <c:v>12.164596295158844</c:v>
                </c:pt>
                <c:pt idx="2">
                  <c:v>10.204714485065779</c:v>
                </c:pt>
                <c:pt idx="3">
                  <c:v>17.744140152564796</c:v>
                </c:pt>
                <c:pt idx="4">
                  <c:v>13.210216679712175</c:v>
                </c:pt>
                <c:pt idx="5">
                  <c:v>9.410392404643062</c:v>
                </c:pt>
                <c:pt idx="6">
                  <c:v>12.284933079732582</c:v>
                </c:pt>
                <c:pt idx="7">
                  <c:v>13.621843859094952</c:v>
                </c:pt>
                <c:pt idx="8">
                  <c:v>2.4863200763575151</c:v>
                </c:pt>
                <c:pt idx="9">
                  <c:v>12.099728537163173</c:v>
                </c:pt>
                <c:pt idx="10">
                  <c:v>7.3969434850660036</c:v>
                </c:pt>
                <c:pt idx="11">
                  <c:v>18.429021094663767</c:v>
                </c:pt>
                <c:pt idx="12">
                  <c:v>9.4136308299130178</c:v>
                </c:pt>
                <c:pt idx="13">
                  <c:v>10.190480082783324</c:v>
                </c:pt>
                <c:pt idx="14">
                  <c:v>18.33963072901679</c:v>
                </c:pt>
                <c:pt idx="15">
                  <c:v>20.351757600343262</c:v>
                </c:pt>
                <c:pt idx="16">
                  <c:v>12.785393993413891</c:v>
                </c:pt>
                <c:pt idx="17">
                  <c:v>21.539363769072224</c:v>
                </c:pt>
                <c:pt idx="18">
                  <c:v>11.048304712174286</c:v>
                </c:pt>
                <c:pt idx="19">
                  <c:v>15.267101054298109</c:v>
                </c:pt>
                <c:pt idx="20">
                  <c:v>17.816068045132852</c:v>
                </c:pt>
                <c:pt idx="21">
                  <c:v>14.019576860839152</c:v>
                </c:pt>
                <c:pt idx="22">
                  <c:v>4.7422743104907568</c:v>
                </c:pt>
                <c:pt idx="23">
                  <c:v>16.432177239112207</c:v>
                </c:pt>
                <c:pt idx="24">
                  <c:v>8.9899274406780023</c:v>
                </c:pt>
                <c:pt idx="25">
                  <c:v>14.325660694048565</c:v>
                </c:pt>
                <c:pt idx="26">
                  <c:v>16.318146230580169</c:v>
                </c:pt>
                <c:pt idx="27">
                  <c:v>16.837906053558982</c:v>
                </c:pt>
                <c:pt idx="28">
                  <c:v>19.06504008480988</c:v>
                </c:pt>
                <c:pt idx="29">
                  <c:v>9.7906855591645581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3-42E5-AD5F-86D8B6389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196707"/>
        <c:axId val="428342843"/>
      </c:lineChart>
      <c:catAx>
        <c:axId val="3501967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28342843"/>
        <c:crosses val="autoZero"/>
        <c:auto val="1"/>
        <c:lblAlgn val="ctr"/>
        <c:lblOffset val="100"/>
        <c:noMultiLvlLbl val="1"/>
      </c:catAx>
      <c:valAx>
        <c:axId val="4283428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019670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sales vs. Predictions on simple Model Vars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'Simple Model'!$K$1</c:f>
              <c:strCache>
                <c:ptCount val="1"/>
                <c:pt idx="0">
                  <c:v>Pred with Radio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'Simple Model'!$K$2:$K$31</c:f>
              <c:numCache>
                <c:formatCode>General</c:formatCode>
                <c:ptCount val="30"/>
                <c:pt idx="0">
                  <c:v>19.851403757592859</c:v>
                </c:pt>
                <c:pt idx="1">
                  <c:v>11.898742917862876</c:v>
                </c:pt>
                <c:pt idx="2">
                  <c:v>11.502303809431405</c:v>
                </c:pt>
                <c:pt idx="3">
                  <c:v>17.008130475505897</c:v>
                </c:pt>
                <c:pt idx="4">
                  <c:v>12.846517335966588</c:v>
                </c:pt>
                <c:pt idx="5">
                  <c:v>11.574822701601915</c:v>
                </c:pt>
                <c:pt idx="6">
                  <c:v>11.618618559861771</c:v>
                </c:pt>
                <c:pt idx="7">
                  <c:v>12.285095155733949</c:v>
                </c:pt>
                <c:pt idx="8">
                  <c:v>4.1235164054184841</c:v>
                </c:pt>
                <c:pt idx="9">
                  <c:v>12.749187839531785</c:v>
                </c:pt>
                <c:pt idx="10">
                  <c:v>7.1247290078069199</c:v>
                </c:pt>
                <c:pt idx="11">
                  <c:v>17.539733257002222</c:v>
                </c:pt>
                <c:pt idx="12">
                  <c:v>9.9007643507117837</c:v>
                </c:pt>
                <c:pt idx="13">
                  <c:v>9.1299785253905874</c:v>
                </c:pt>
                <c:pt idx="14">
                  <c:v>18.08501440821723</c:v>
                </c:pt>
                <c:pt idx="15">
                  <c:v>20.264913987343188</c:v>
                </c:pt>
                <c:pt idx="16">
                  <c:v>11.5412235031609</c:v>
                </c:pt>
                <c:pt idx="17">
                  <c:v>22.724498916489726</c:v>
                </c:pt>
                <c:pt idx="18">
                  <c:v>10.005618506061644</c:v>
                </c:pt>
                <c:pt idx="19">
                  <c:v>14.208663492894386</c:v>
                </c:pt>
                <c:pt idx="20">
                  <c:v>17.702770568649441</c:v>
                </c:pt>
                <c:pt idx="21">
                  <c:v>14.902484015919214</c:v>
                </c:pt>
                <c:pt idx="22">
                  <c:v>6.1647108371889683</c:v>
                </c:pt>
                <c:pt idx="23">
                  <c:v>16.579154311954447</c:v>
                </c:pt>
                <c:pt idx="24">
                  <c:v>8.2595746803247945</c:v>
                </c:pt>
                <c:pt idx="25">
                  <c:v>15.843241493410787</c:v>
                </c:pt>
                <c:pt idx="26">
                  <c:v>15.071000328912996</c:v>
                </c:pt>
                <c:pt idx="27">
                  <c:v>17.132007134461958</c:v>
                </c:pt>
                <c:pt idx="28">
                  <c:v>19.412920059423868</c:v>
                </c:pt>
                <c:pt idx="29">
                  <c:v>8.9486596561673437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91-4073-9B4C-A4A818640F44}"/>
            </c:ext>
          </c:extLst>
        </c:ser>
        <c:ser>
          <c:idx val="1"/>
          <c:order val="1"/>
          <c:tx>
            <c:strRef>
              <c:f>'Simple Model'!$J$1</c:f>
              <c:strCache>
                <c:ptCount val="1"/>
                <c:pt idx="0">
                  <c:v>Sales</c:v>
                </c:pt>
              </c:strCache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'Simple Model'!$J$2:$J$31</c:f>
              <c:numCache>
                <c:formatCode>General</c:formatCode>
                <c:ptCount val="30"/>
                <c:pt idx="0">
                  <c:v>22</c:v>
                </c:pt>
                <c:pt idx="1">
                  <c:v>10</c:v>
                </c:pt>
                <c:pt idx="2">
                  <c:v>9</c:v>
                </c:pt>
                <c:pt idx="3">
                  <c:v>19</c:v>
                </c:pt>
                <c:pt idx="4">
                  <c:v>13</c:v>
                </c:pt>
                <c:pt idx="5">
                  <c:v>7</c:v>
                </c:pt>
                <c:pt idx="6">
                  <c:v>12</c:v>
                </c:pt>
                <c:pt idx="7">
                  <c:v>13</c:v>
                </c:pt>
                <c:pt idx="8">
                  <c:v>5</c:v>
                </c:pt>
                <c:pt idx="9">
                  <c:v>11</c:v>
                </c:pt>
                <c:pt idx="10">
                  <c:v>9</c:v>
                </c:pt>
                <c:pt idx="11">
                  <c:v>17</c:v>
                </c:pt>
                <c:pt idx="12">
                  <c:v>9</c:v>
                </c:pt>
                <c:pt idx="13">
                  <c:v>10</c:v>
                </c:pt>
                <c:pt idx="14">
                  <c:v>19</c:v>
                </c:pt>
                <c:pt idx="15">
                  <c:v>22</c:v>
                </c:pt>
                <c:pt idx="16">
                  <c:v>13</c:v>
                </c:pt>
                <c:pt idx="17">
                  <c:v>24</c:v>
                </c:pt>
                <c:pt idx="18">
                  <c:v>11</c:v>
                </c:pt>
                <c:pt idx="19">
                  <c:v>15</c:v>
                </c:pt>
                <c:pt idx="20">
                  <c:v>18</c:v>
                </c:pt>
                <c:pt idx="21">
                  <c:v>13</c:v>
                </c:pt>
                <c:pt idx="22">
                  <c:v>6</c:v>
                </c:pt>
                <c:pt idx="23">
                  <c:v>16</c:v>
                </c:pt>
                <c:pt idx="24">
                  <c:v>10</c:v>
                </c:pt>
                <c:pt idx="25">
                  <c:v>12</c:v>
                </c:pt>
                <c:pt idx="26">
                  <c:v>15</c:v>
                </c:pt>
                <c:pt idx="27">
                  <c:v>16</c:v>
                </c:pt>
                <c:pt idx="28">
                  <c:v>19</c:v>
                </c:pt>
                <c:pt idx="2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91-4073-9B4C-A4A818640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8603489"/>
        <c:axId val="1322349480"/>
      </c:lineChart>
      <c:catAx>
        <c:axId val="1838603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2349480"/>
        <c:crosses val="autoZero"/>
        <c:auto val="1"/>
        <c:lblAlgn val="ctr"/>
        <c:lblOffset val="100"/>
        <c:noMultiLvlLbl val="1"/>
      </c:catAx>
      <c:valAx>
        <c:axId val="1322349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8603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FB Vs FB_Transformed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'Dim Resturn &amp; ADstock'!$G$3</c:f>
              <c:strCache>
                <c:ptCount val="1"/>
                <c:pt idx="0">
                  <c:v>FB_Transformed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FB_Transformed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'Dim Resturn &amp; ADstock'!$C$4:$C$33</c:f>
              <c:numCache>
                <c:formatCode>General</c:formatCode>
                <c:ptCount val="30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8.6999999999999993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66.099999999999994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281.39999999999998</c:v>
                </c:pt>
                <c:pt idx="18">
                  <c:v>69.2</c:v>
                </c:pt>
                <c:pt idx="19">
                  <c:v>147.30000000000001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262.89999999999998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70.599999999999994</c:v>
                </c:pt>
              </c:numCache>
            </c:numRef>
          </c:xVal>
          <c:yVal>
            <c:numRef>
              <c:f>'Dim Resturn &amp; ADstock'!$G$4:$G$33</c:f>
              <c:numCache>
                <c:formatCode>General</c:formatCode>
                <c:ptCount val="30"/>
                <c:pt idx="0">
                  <c:v>15.169047432189011</c:v>
                </c:pt>
                <c:pt idx="1">
                  <c:v>6.6708320320631671</c:v>
                </c:pt>
                <c:pt idx="2">
                  <c:v>4.1472882706655438</c:v>
                </c:pt>
                <c:pt idx="3">
                  <c:v>12.308533625091171</c:v>
                </c:pt>
                <c:pt idx="4">
                  <c:v>13.446189051177289</c:v>
                </c:pt>
                <c:pt idx="5">
                  <c:v>2.9495762407505248</c:v>
                </c:pt>
                <c:pt idx="6">
                  <c:v>7.5828754440515507</c:v>
                </c:pt>
                <c:pt idx="7">
                  <c:v>10.963576058932597</c:v>
                </c:pt>
                <c:pt idx="8">
                  <c:v>2.9325756597230361</c:v>
                </c:pt>
                <c:pt idx="9">
                  <c:v>14.135062787267696</c:v>
                </c:pt>
                <c:pt idx="10">
                  <c:v>8.1301906496711371</c:v>
                </c:pt>
                <c:pt idx="11">
                  <c:v>14.652644812456213</c:v>
                </c:pt>
                <c:pt idx="12">
                  <c:v>4.8785243670601872</c:v>
                </c:pt>
                <c:pt idx="13">
                  <c:v>9.8742088290657488</c:v>
                </c:pt>
                <c:pt idx="14">
                  <c:v>14.286357128393508</c:v>
                </c:pt>
                <c:pt idx="15">
                  <c:v>13.978555004005242</c:v>
                </c:pt>
                <c:pt idx="16">
                  <c:v>8.2340755400955601</c:v>
                </c:pt>
                <c:pt idx="17">
                  <c:v>16.774981371077583</c:v>
                </c:pt>
                <c:pt idx="18">
                  <c:v>8.3186537372341682</c:v>
                </c:pt>
                <c:pt idx="19">
                  <c:v>12.136721138759018</c:v>
                </c:pt>
                <c:pt idx="20">
                  <c:v>14.778362561528933</c:v>
                </c:pt>
                <c:pt idx="21">
                  <c:v>15.407790237409127</c:v>
                </c:pt>
                <c:pt idx="22">
                  <c:v>3.6331804249169899</c:v>
                </c:pt>
                <c:pt idx="23">
                  <c:v>15.109599597606815</c:v>
                </c:pt>
                <c:pt idx="24">
                  <c:v>7.893034904268446</c:v>
                </c:pt>
                <c:pt idx="25">
                  <c:v>16.214191315017842</c:v>
                </c:pt>
                <c:pt idx="26">
                  <c:v>11.954078801814886</c:v>
                </c:pt>
                <c:pt idx="27">
                  <c:v>15.495160534825059</c:v>
                </c:pt>
                <c:pt idx="28">
                  <c:v>15.773395322504284</c:v>
                </c:pt>
                <c:pt idx="29">
                  <c:v>8.402380615040002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26-4571-8AA5-E50635FAB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338299"/>
        <c:axId val="577379088"/>
      </c:scatterChart>
      <c:valAx>
        <c:axId val="11373382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7379088"/>
        <c:crosses val="autoZero"/>
        <c:crossBetween val="midCat"/>
      </c:valAx>
      <c:valAx>
        <c:axId val="5773790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733829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TV Vs TV_Transformed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'Dim Resturn &amp; ADstock'!$H$3</c:f>
              <c:strCache>
                <c:ptCount val="1"/>
                <c:pt idx="0">
                  <c:v>TV_Transformed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FB_Transformed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'Dim Resturn &amp; ADstock'!$D$4:$D$33</c:f>
              <c:numCache>
                <c:formatCode>General</c:formatCode>
                <c:ptCount val="30"/>
                <c:pt idx="0">
                  <c:v>37.799999999999997</c:v>
                </c:pt>
                <c:pt idx="1">
                  <c:v>39.299999999999997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32.799999999999997</c:v>
                </c:pt>
                <c:pt idx="7">
                  <c:v>19.600000000000001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  <c:pt idx="15">
                  <c:v>47.7</c:v>
                </c:pt>
                <c:pt idx="16">
                  <c:v>36.6</c:v>
                </c:pt>
                <c:pt idx="17">
                  <c:v>39.6</c:v>
                </c:pt>
                <c:pt idx="18">
                  <c:v>20.5</c:v>
                </c:pt>
                <c:pt idx="19">
                  <c:v>23.9</c:v>
                </c:pt>
                <c:pt idx="20">
                  <c:v>27.7</c:v>
                </c:pt>
                <c:pt idx="21">
                  <c:v>5.0999999999999996</c:v>
                </c:pt>
                <c:pt idx="22">
                  <c:v>15.9</c:v>
                </c:pt>
                <c:pt idx="23">
                  <c:v>16.899999999999999</c:v>
                </c:pt>
                <c:pt idx="24">
                  <c:v>12.6</c:v>
                </c:pt>
                <c:pt idx="25">
                  <c:v>3.5</c:v>
                </c:pt>
                <c:pt idx="26">
                  <c:v>29.3</c:v>
                </c:pt>
                <c:pt idx="27">
                  <c:v>16.7</c:v>
                </c:pt>
                <c:pt idx="28">
                  <c:v>27.1</c:v>
                </c:pt>
                <c:pt idx="29">
                  <c:v>16</c:v>
                </c:pt>
              </c:numCache>
            </c:numRef>
          </c:xVal>
          <c:yVal>
            <c:numRef>
              <c:f>'Dim Resturn &amp; ADstock'!$H$4:$H$33</c:f>
              <c:numCache>
                <c:formatCode>General</c:formatCode>
                <c:ptCount val="30"/>
                <c:pt idx="0">
                  <c:v>6.1481704595757591</c:v>
                </c:pt>
                <c:pt idx="1">
                  <c:v>6.2689712074629913</c:v>
                </c:pt>
                <c:pt idx="2">
                  <c:v>6.7749538743817288</c:v>
                </c:pt>
                <c:pt idx="3">
                  <c:v>6.4265076052238514</c:v>
                </c:pt>
                <c:pt idx="4">
                  <c:v>3.2863353450309969</c:v>
                </c:pt>
                <c:pt idx="5">
                  <c:v>6.992853494818835</c:v>
                </c:pt>
                <c:pt idx="6">
                  <c:v>5.727128425310541</c:v>
                </c:pt>
                <c:pt idx="7">
                  <c:v>4.4271887242357311</c:v>
                </c:pt>
                <c:pt idx="8">
                  <c:v>1.4491376746189439</c:v>
                </c:pt>
                <c:pt idx="9">
                  <c:v>1.61245154965971</c:v>
                </c:pt>
                <c:pt idx="10">
                  <c:v>2.4083189157584592</c:v>
                </c:pt>
                <c:pt idx="11">
                  <c:v>4.8989794855663558</c:v>
                </c:pt>
                <c:pt idx="12">
                  <c:v>5.92452529743945</c:v>
                </c:pt>
                <c:pt idx="13">
                  <c:v>2.7568097504180442</c:v>
                </c:pt>
                <c:pt idx="14">
                  <c:v>5.735852159879995</c:v>
                </c:pt>
                <c:pt idx="15">
                  <c:v>6.9065186599328028</c:v>
                </c:pt>
                <c:pt idx="16">
                  <c:v>6.0497933849016698</c:v>
                </c:pt>
                <c:pt idx="17">
                  <c:v>6.2928530890209098</c:v>
                </c:pt>
                <c:pt idx="18">
                  <c:v>4.5276925690687087</c:v>
                </c:pt>
                <c:pt idx="19">
                  <c:v>4.8887626246321263</c:v>
                </c:pt>
                <c:pt idx="20">
                  <c:v>5.2630789467763073</c:v>
                </c:pt>
                <c:pt idx="21">
                  <c:v>2.2583179581272428</c:v>
                </c:pt>
                <c:pt idx="22">
                  <c:v>3.9874804074753771</c:v>
                </c:pt>
                <c:pt idx="23">
                  <c:v>4.1109609582188931</c:v>
                </c:pt>
                <c:pt idx="24">
                  <c:v>3.5496478698597698</c:v>
                </c:pt>
                <c:pt idx="25">
                  <c:v>1.8708286933869707</c:v>
                </c:pt>
                <c:pt idx="26">
                  <c:v>5.4129474410897434</c:v>
                </c:pt>
                <c:pt idx="27">
                  <c:v>4.0865633483405102</c:v>
                </c:pt>
                <c:pt idx="28">
                  <c:v>5.205766033928148</c:v>
                </c:pt>
                <c:pt idx="29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47-461F-8538-AF2ADC1C5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73392"/>
        <c:axId val="891959740"/>
      </c:scatterChart>
      <c:valAx>
        <c:axId val="928733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1959740"/>
        <c:crosses val="autoZero"/>
        <c:crossBetween val="midCat"/>
      </c:valAx>
      <c:valAx>
        <c:axId val="891959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87339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Radio Vs Radio_Transformed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'Dim Resturn &amp; ADstock'!$I$3</c:f>
              <c:strCache>
                <c:ptCount val="1"/>
                <c:pt idx="0">
                  <c:v>Radio_Transformed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FB_Transformed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'Dim Resturn &amp; ADstock'!$E$4:$E$33</c:f>
              <c:numCache>
                <c:formatCode>General</c:formatCode>
                <c:ptCount val="30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65.900000000000006</c:v>
                </c:pt>
                <c:pt idx="13">
                  <c:v>7.2</c:v>
                </c:pt>
                <c:pt idx="14">
                  <c:v>46</c:v>
                </c:pt>
                <c:pt idx="15">
                  <c:v>52.9</c:v>
                </c:pt>
                <c:pt idx="16">
                  <c:v>114</c:v>
                </c:pt>
                <c:pt idx="17">
                  <c:v>55.8</c:v>
                </c:pt>
                <c:pt idx="18">
                  <c:v>18.3</c:v>
                </c:pt>
                <c:pt idx="19">
                  <c:v>19.100000000000001</c:v>
                </c:pt>
                <c:pt idx="20">
                  <c:v>53.4</c:v>
                </c:pt>
                <c:pt idx="21">
                  <c:v>23.5</c:v>
                </c:pt>
                <c:pt idx="22">
                  <c:v>49.6</c:v>
                </c:pt>
                <c:pt idx="23">
                  <c:v>26.2</c:v>
                </c:pt>
                <c:pt idx="24">
                  <c:v>18.3</c:v>
                </c:pt>
                <c:pt idx="25">
                  <c:v>19.5</c:v>
                </c:pt>
                <c:pt idx="26">
                  <c:v>12.6</c:v>
                </c:pt>
                <c:pt idx="27">
                  <c:v>22.9</c:v>
                </c:pt>
                <c:pt idx="28">
                  <c:v>22.9</c:v>
                </c:pt>
                <c:pt idx="29">
                  <c:v>40.799999999999997</c:v>
                </c:pt>
              </c:numCache>
            </c:numRef>
          </c:xVal>
          <c:yVal>
            <c:numRef>
              <c:f>'Dim Resturn &amp; ADstock'!$I$4:$I$33</c:f>
              <c:numCache>
                <c:formatCode>General</c:formatCode>
                <c:ptCount val="30"/>
                <c:pt idx="0">
                  <c:v>8.3186537372341682</c:v>
                </c:pt>
                <c:pt idx="1">
                  <c:v>6.7156533561523259</c:v>
                </c:pt>
                <c:pt idx="2">
                  <c:v>8.3246621553069637</c:v>
                </c:pt>
                <c:pt idx="3">
                  <c:v>7.6485292703891776</c:v>
                </c:pt>
                <c:pt idx="4">
                  <c:v>7.6419892698171203</c:v>
                </c:pt>
                <c:pt idx="5">
                  <c:v>8.6602540378443873</c:v>
                </c:pt>
                <c:pt idx="6">
                  <c:v>4.8476798574163293</c:v>
                </c:pt>
                <c:pt idx="7">
                  <c:v>3.40587727318528</c:v>
                </c:pt>
                <c:pt idx="8">
                  <c:v>1</c:v>
                </c:pt>
                <c:pt idx="9">
                  <c:v>4.6043457732885349</c:v>
                </c:pt>
                <c:pt idx="10">
                  <c:v>4.919349550499537</c:v>
                </c:pt>
                <c:pt idx="11">
                  <c:v>2</c:v>
                </c:pt>
                <c:pt idx="12">
                  <c:v>8.1178814970409618</c:v>
                </c:pt>
                <c:pt idx="13">
                  <c:v>2.6832815729997477</c:v>
                </c:pt>
                <c:pt idx="14">
                  <c:v>6.7823299831252681</c:v>
                </c:pt>
                <c:pt idx="15">
                  <c:v>7.2732386183872721</c:v>
                </c:pt>
                <c:pt idx="16">
                  <c:v>10.677078252031311</c:v>
                </c:pt>
                <c:pt idx="17">
                  <c:v>7.469939758793239</c:v>
                </c:pt>
                <c:pt idx="18">
                  <c:v>4.2778499272414878</c:v>
                </c:pt>
                <c:pt idx="19">
                  <c:v>4.3703546766824317</c:v>
                </c:pt>
                <c:pt idx="20">
                  <c:v>7.3075303625780439</c:v>
                </c:pt>
                <c:pt idx="21">
                  <c:v>4.8476798574163293</c:v>
                </c:pt>
                <c:pt idx="22">
                  <c:v>7.0427267446636037</c:v>
                </c:pt>
                <c:pt idx="23">
                  <c:v>5.1185935568278911</c:v>
                </c:pt>
                <c:pt idx="24">
                  <c:v>4.2778499272414878</c:v>
                </c:pt>
                <c:pt idx="25">
                  <c:v>4.4158804331639239</c:v>
                </c:pt>
                <c:pt idx="26">
                  <c:v>3.5496478698597698</c:v>
                </c:pt>
                <c:pt idx="27">
                  <c:v>4.7853944456021598</c:v>
                </c:pt>
                <c:pt idx="28">
                  <c:v>4.7853944456021598</c:v>
                </c:pt>
                <c:pt idx="29">
                  <c:v>6.3874877690685246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A1-405E-B27B-C896470C0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407426"/>
        <c:axId val="1765770982"/>
      </c:scatterChart>
      <c:valAx>
        <c:axId val="19564074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5770982"/>
        <c:crosses val="autoZero"/>
        <c:crossBetween val="midCat"/>
      </c:valAx>
      <c:valAx>
        <c:axId val="17657709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5640742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FB_Transformed over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'Dim Resturn &amp; ADstock'!$H$44</c:f>
              <c:strCache>
                <c:ptCount val="1"/>
                <c:pt idx="0">
                  <c:v>FB_Transformed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'Dim Resturn &amp; ADstock'!$C$45:$C$74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</c:strRef>
          </c:cat>
          <c:val>
            <c:numRef>
              <c:f>'Dim Resturn &amp; ADstock'!$H$45:$H$74</c:f>
              <c:numCache>
                <c:formatCode>General</c:formatCode>
                <c:ptCount val="30"/>
                <c:pt idx="0">
                  <c:v>230.1</c:v>
                </c:pt>
                <c:pt idx="1">
                  <c:v>46.02</c:v>
                </c:pt>
                <c:pt idx="2">
                  <c:v>9.2040000000000006</c:v>
                </c:pt>
                <c:pt idx="3">
                  <c:v>1.8408000000000002</c:v>
                </c:pt>
                <c:pt idx="4">
                  <c:v>0.36816000000000004</c:v>
                </c:pt>
                <c:pt idx="5">
                  <c:v>7.3632000000000017E-2</c:v>
                </c:pt>
                <c:pt idx="6">
                  <c:v>1.4726400000000004E-2</c:v>
                </c:pt>
                <c:pt idx="7">
                  <c:v>2.9452800000000011E-3</c:v>
                </c:pt>
                <c:pt idx="8">
                  <c:v>5.8905600000000024E-4</c:v>
                </c:pt>
                <c:pt idx="9">
                  <c:v>1.1781120000000006E-4</c:v>
                </c:pt>
                <c:pt idx="10">
                  <c:v>2.3562240000000012E-5</c:v>
                </c:pt>
                <c:pt idx="11">
                  <c:v>4.712448000000003E-6</c:v>
                </c:pt>
                <c:pt idx="12">
                  <c:v>9.4248960000000068E-7</c:v>
                </c:pt>
                <c:pt idx="13">
                  <c:v>1.8849792000000016E-7</c:v>
                </c:pt>
                <c:pt idx="14">
                  <c:v>3.7699584000000033E-8</c:v>
                </c:pt>
                <c:pt idx="15">
                  <c:v>7.5399168000000066E-9</c:v>
                </c:pt>
                <c:pt idx="16">
                  <c:v>1.5079833600000013E-9</c:v>
                </c:pt>
                <c:pt idx="17">
                  <c:v>3.0159667200000027E-10</c:v>
                </c:pt>
                <c:pt idx="18">
                  <c:v>6.031933440000006E-11</c:v>
                </c:pt>
                <c:pt idx="19">
                  <c:v>1.2063866880000013E-11</c:v>
                </c:pt>
                <c:pt idx="20">
                  <c:v>2.4127733760000028E-12</c:v>
                </c:pt>
                <c:pt idx="21">
                  <c:v>4.8255467520000057E-13</c:v>
                </c:pt>
                <c:pt idx="22">
                  <c:v>9.6510935040000119E-14</c:v>
                </c:pt>
                <c:pt idx="23">
                  <c:v>1.9302187008000026E-14</c:v>
                </c:pt>
                <c:pt idx="24">
                  <c:v>3.8604374016000053E-15</c:v>
                </c:pt>
                <c:pt idx="25">
                  <c:v>7.7208748032000108E-16</c:v>
                </c:pt>
                <c:pt idx="26">
                  <c:v>1.5441749606400022E-16</c:v>
                </c:pt>
                <c:pt idx="27">
                  <c:v>3.0883499212800042E-17</c:v>
                </c:pt>
                <c:pt idx="28">
                  <c:v>6.1766998425600084E-18</c:v>
                </c:pt>
                <c:pt idx="29">
                  <c:v>1.2353399685120018E-18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F38-49EF-A7A9-423CC8DDE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558052"/>
        <c:axId val="136035282"/>
      </c:lineChart>
      <c:catAx>
        <c:axId val="338558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035282"/>
        <c:crosses val="autoZero"/>
        <c:auto val="1"/>
        <c:lblAlgn val="ctr"/>
        <c:lblOffset val="100"/>
        <c:noMultiLvlLbl val="1"/>
      </c:catAx>
      <c:valAx>
        <c:axId val="1360352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85580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TV_Transformed over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'Dim Resturn &amp; ADstock'!$I$44</c:f>
              <c:strCache>
                <c:ptCount val="1"/>
                <c:pt idx="0">
                  <c:v>TV_Transformed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'Dim Resturn &amp; ADstock'!$C$45:$C$74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</c:strRef>
          </c:cat>
          <c:val>
            <c:numRef>
              <c:f>'Dim Resturn &amp; ADstock'!$I$45:$I$74</c:f>
              <c:numCache>
                <c:formatCode>General</c:formatCode>
                <c:ptCount val="30"/>
                <c:pt idx="0">
                  <c:v>37.799999999999997</c:v>
                </c:pt>
                <c:pt idx="1">
                  <c:v>3.78</c:v>
                </c:pt>
                <c:pt idx="2">
                  <c:v>0.378</c:v>
                </c:pt>
                <c:pt idx="3">
                  <c:v>3.78E-2</c:v>
                </c:pt>
                <c:pt idx="4">
                  <c:v>3.7800000000000004E-3</c:v>
                </c:pt>
                <c:pt idx="5">
                  <c:v>3.7800000000000008E-4</c:v>
                </c:pt>
                <c:pt idx="6">
                  <c:v>3.7800000000000011E-5</c:v>
                </c:pt>
                <c:pt idx="7">
                  <c:v>3.7800000000000011E-6</c:v>
                </c:pt>
                <c:pt idx="8">
                  <c:v>3.7800000000000013E-7</c:v>
                </c:pt>
                <c:pt idx="9">
                  <c:v>3.7800000000000014E-8</c:v>
                </c:pt>
                <c:pt idx="10">
                  <c:v>3.7800000000000014E-9</c:v>
                </c:pt>
                <c:pt idx="11">
                  <c:v>3.7800000000000014E-10</c:v>
                </c:pt>
                <c:pt idx="12">
                  <c:v>3.7800000000000014E-11</c:v>
                </c:pt>
                <c:pt idx="13">
                  <c:v>3.7800000000000013E-12</c:v>
                </c:pt>
                <c:pt idx="14">
                  <c:v>3.7800000000000016E-13</c:v>
                </c:pt>
                <c:pt idx="15">
                  <c:v>3.7800000000000019E-14</c:v>
                </c:pt>
                <c:pt idx="16">
                  <c:v>3.7800000000000023E-15</c:v>
                </c:pt>
                <c:pt idx="17">
                  <c:v>3.7800000000000023E-16</c:v>
                </c:pt>
                <c:pt idx="18">
                  <c:v>3.7800000000000024E-17</c:v>
                </c:pt>
                <c:pt idx="19">
                  <c:v>3.7800000000000022E-18</c:v>
                </c:pt>
                <c:pt idx="20">
                  <c:v>3.7800000000000022E-19</c:v>
                </c:pt>
                <c:pt idx="21">
                  <c:v>3.7800000000000027E-20</c:v>
                </c:pt>
                <c:pt idx="22">
                  <c:v>3.780000000000003E-21</c:v>
                </c:pt>
                <c:pt idx="23">
                  <c:v>3.7800000000000032E-22</c:v>
                </c:pt>
                <c:pt idx="24">
                  <c:v>3.7800000000000036E-23</c:v>
                </c:pt>
                <c:pt idx="25">
                  <c:v>3.780000000000004E-24</c:v>
                </c:pt>
                <c:pt idx="26">
                  <c:v>3.780000000000004E-25</c:v>
                </c:pt>
                <c:pt idx="27">
                  <c:v>3.7800000000000042E-26</c:v>
                </c:pt>
                <c:pt idx="28">
                  <c:v>3.7800000000000045E-27</c:v>
                </c:pt>
                <c:pt idx="29">
                  <c:v>3.7800000000000047E-28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77D-43E7-B42D-FC76AA37F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3121"/>
        <c:axId val="788954585"/>
      </c:lineChart>
      <c:catAx>
        <c:axId val="1043793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8954585"/>
        <c:crosses val="autoZero"/>
        <c:auto val="1"/>
        <c:lblAlgn val="ctr"/>
        <c:lblOffset val="100"/>
        <c:noMultiLvlLbl val="1"/>
      </c:catAx>
      <c:valAx>
        <c:axId val="7889545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37931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Radio_Transformed over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'Dim Resturn &amp; ADstock'!$J$44</c:f>
              <c:strCache>
                <c:ptCount val="1"/>
                <c:pt idx="0">
                  <c:v>Radio_Transformed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'Dim Resturn &amp; ADstock'!$C$45:$C$74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</c:strRef>
          </c:cat>
          <c:val>
            <c:numRef>
              <c:f>'Dim Resturn &amp; ADstock'!$J$45:$J$74</c:f>
              <c:numCache>
                <c:formatCode>General</c:formatCode>
                <c:ptCount val="30"/>
                <c:pt idx="0">
                  <c:v>69.2</c:v>
                </c:pt>
                <c:pt idx="1">
                  <c:v>13.840000000000002</c:v>
                </c:pt>
                <c:pt idx="2">
                  <c:v>2.7680000000000007</c:v>
                </c:pt>
                <c:pt idx="3">
                  <c:v>0.5536000000000002</c:v>
                </c:pt>
                <c:pt idx="4">
                  <c:v>0.11072000000000004</c:v>
                </c:pt>
                <c:pt idx="5">
                  <c:v>2.2144000000000011E-2</c:v>
                </c:pt>
                <c:pt idx="6">
                  <c:v>4.4288000000000027E-3</c:v>
                </c:pt>
                <c:pt idx="7">
                  <c:v>8.8576000000000063E-4</c:v>
                </c:pt>
                <c:pt idx="8">
                  <c:v>1.7715200000000014E-4</c:v>
                </c:pt>
                <c:pt idx="9">
                  <c:v>3.5430400000000026E-5</c:v>
                </c:pt>
                <c:pt idx="10">
                  <c:v>7.0860800000000052E-6</c:v>
                </c:pt>
                <c:pt idx="11">
                  <c:v>1.417216000000001E-6</c:v>
                </c:pt>
                <c:pt idx="12">
                  <c:v>2.8344320000000023E-7</c:v>
                </c:pt>
                <c:pt idx="13">
                  <c:v>5.668864000000005E-8</c:v>
                </c:pt>
                <c:pt idx="14">
                  <c:v>1.1337728000000011E-8</c:v>
                </c:pt>
                <c:pt idx="15">
                  <c:v>2.2675456000000024E-9</c:v>
                </c:pt>
                <c:pt idx="16">
                  <c:v>4.5350912000000049E-10</c:v>
                </c:pt>
                <c:pt idx="17">
                  <c:v>9.0701824000000104E-11</c:v>
                </c:pt>
                <c:pt idx="18">
                  <c:v>1.8140364800000021E-11</c:v>
                </c:pt>
                <c:pt idx="19">
                  <c:v>3.6280729600000045E-12</c:v>
                </c:pt>
                <c:pt idx="20">
                  <c:v>7.2561459200000097E-13</c:v>
                </c:pt>
                <c:pt idx="21">
                  <c:v>1.451229184000002E-13</c:v>
                </c:pt>
                <c:pt idx="22">
                  <c:v>2.9024583680000038E-14</c:v>
                </c:pt>
                <c:pt idx="23">
                  <c:v>5.8049167360000077E-15</c:v>
                </c:pt>
                <c:pt idx="24">
                  <c:v>1.1609833472000017E-15</c:v>
                </c:pt>
                <c:pt idx="25">
                  <c:v>2.3219666944000033E-16</c:v>
                </c:pt>
                <c:pt idx="26">
                  <c:v>4.6439333888000066E-17</c:v>
                </c:pt>
                <c:pt idx="27">
                  <c:v>9.2878667776000138E-18</c:v>
                </c:pt>
                <c:pt idx="28">
                  <c:v>1.857573355520003E-18</c:v>
                </c:pt>
                <c:pt idx="29">
                  <c:v>3.715146711040006E-19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E57-45C1-9C62-0FC6FBCF5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649702"/>
        <c:axId val="1185454927"/>
      </c:lineChart>
      <c:catAx>
        <c:axId val="608649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85454927"/>
        <c:crosses val="autoZero"/>
        <c:auto val="1"/>
        <c:lblAlgn val="ctr"/>
        <c:lblOffset val="100"/>
        <c:noMultiLvlLbl val="1"/>
      </c:catAx>
      <c:valAx>
        <c:axId val="1185454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864970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18</xdr:row>
      <xdr:rowOff>121920</xdr:rowOff>
    </xdr:from>
    <xdr:to>
      <xdr:col>17</xdr:col>
      <xdr:colOff>30480</xdr:colOff>
      <xdr:row>34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FC222-09E3-462A-B7EA-1A74AE3A1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586740</xdr:colOff>
      <xdr:row>3</xdr:row>
      <xdr:rowOff>7615</xdr:rowOff>
    </xdr:from>
    <xdr:to>
      <xdr:col>17</xdr:col>
      <xdr:colOff>22860</xdr:colOff>
      <xdr:row>18</xdr:row>
      <xdr:rowOff>124455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EBF674-1DEC-45D8-8EE9-31F00C60D2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431800</xdr:colOff>
      <xdr:row>5</xdr:row>
      <xdr:rowOff>67733</xdr:rowOff>
    </xdr:from>
    <xdr:to>
      <xdr:col>25</xdr:col>
      <xdr:colOff>262466</xdr:colOff>
      <xdr:row>20</xdr:row>
      <xdr:rowOff>143933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87E5E0-BDE4-4B7E-86D3-35F7E3933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474133</xdr:colOff>
      <xdr:row>21</xdr:row>
      <xdr:rowOff>143934</xdr:rowOff>
    </xdr:from>
    <xdr:to>
      <xdr:col>25</xdr:col>
      <xdr:colOff>304799</xdr:colOff>
      <xdr:row>37</xdr:row>
      <xdr:rowOff>42334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839E2F-EFE2-4935-91A9-C4FCB0BEC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524933</xdr:colOff>
      <xdr:row>35</xdr:row>
      <xdr:rowOff>59267</xdr:rowOff>
    </xdr:from>
    <xdr:to>
      <xdr:col>9</xdr:col>
      <xdr:colOff>355600</xdr:colOff>
      <xdr:row>50</xdr:row>
      <xdr:rowOff>135467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761CF0-E5A3-4263-ABC6-04E23BA3A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431800</xdr:colOff>
      <xdr:row>35</xdr:row>
      <xdr:rowOff>59267</xdr:rowOff>
    </xdr:from>
    <xdr:to>
      <xdr:col>17</xdr:col>
      <xdr:colOff>262467</xdr:colOff>
      <xdr:row>50</xdr:row>
      <xdr:rowOff>135467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A0E93E-E1B6-4132-ACAF-27089E64B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539115</xdr:colOff>
      <xdr:row>11</xdr:row>
      <xdr:rowOff>19050</xdr:rowOff>
    </xdr:from>
    <xdr:ext cx="5715000" cy="3533775"/>
    <xdr:graphicFrame macro="">
      <xdr:nvGraphicFramePr>
        <xdr:cNvPr id="1416572186" name="Chart 1" title="Chart">
          <a:extLst>
            <a:ext uri="{FF2B5EF4-FFF2-40B4-BE49-F238E27FC236}">
              <a16:creationId xmlns:a16="http://schemas.microsoft.com/office/drawing/2014/main" id="{00000000-0008-0000-0300-00001A2D6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762000</xdr:colOff>
      <xdr:row>27</xdr:row>
      <xdr:rowOff>114300</xdr:rowOff>
    </xdr:from>
    <xdr:ext cx="5715000" cy="3533775"/>
    <xdr:graphicFrame macro="">
      <xdr:nvGraphicFramePr>
        <xdr:cNvPr id="1544213430" name="Chart 2" title="Chart">
          <a:extLst>
            <a:ext uri="{FF2B5EF4-FFF2-40B4-BE49-F238E27FC236}">
              <a16:creationId xmlns:a16="http://schemas.microsoft.com/office/drawing/2014/main" id="{00000000-0008-0000-0300-0000B6D30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66675</xdr:colOff>
      <xdr:row>7</xdr:row>
      <xdr:rowOff>95250</xdr:rowOff>
    </xdr:from>
    <xdr:ext cx="5715000" cy="3533775"/>
    <xdr:graphicFrame macro="">
      <xdr:nvGraphicFramePr>
        <xdr:cNvPr id="1020018844" name="Chart 3" title="Chart">
          <a:extLst>
            <a:ext uri="{FF2B5EF4-FFF2-40B4-BE49-F238E27FC236}">
              <a16:creationId xmlns:a16="http://schemas.microsoft.com/office/drawing/2014/main" id="{00000000-0008-0000-0400-00009C40C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171450</xdr:colOff>
      <xdr:row>7</xdr:row>
      <xdr:rowOff>95250</xdr:rowOff>
    </xdr:from>
    <xdr:ext cx="5715000" cy="3533775"/>
    <xdr:graphicFrame macro="">
      <xdr:nvGraphicFramePr>
        <xdr:cNvPr id="172102680" name="Chart 4" title="Chart">
          <a:extLst>
            <a:ext uri="{FF2B5EF4-FFF2-40B4-BE49-F238E27FC236}">
              <a16:creationId xmlns:a16="http://schemas.microsoft.com/office/drawing/2014/main" id="{00000000-0008-0000-0400-000018144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171450</xdr:colOff>
      <xdr:row>27</xdr:row>
      <xdr:rowOff>133350</xdr:rowOff>
    </xdr:from>
    <xdr:ext cx="5715000" cy="3533775"/>
    <xdr:graphicFrame macro="">
      <xdr:nvGraphicFramePr>
        <xdr:cNvPr id="1909988237" name="Chart 5" title="Chart">
          <a:extLst>
            <a:ext uri="{FF2B5EF4-FFF2-40B4-BE49-F238E27FC236}">
              <a16:creationId xmlns:a16="http://schemas.microsoft.com/office/drawing/2014/main" id="{00000000-0008-0000-0400-00008D1BD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12</xdr:col>
      <xdr:colOff>171450</xdr:colOff>
      <xdr:row>48</xdr:row>
      <xdr:rowOff>142875</xdr:rowOff>
    </xdr:from>
    <xdr:ext cx="5715000" cy="3533775"/>
    <xdr:graphicFrame macro="">
      <xdr:nvGraphicFramePr>
        <xdr:cNvPr id="1140904196" name="Chart 6" title="Chart">
          <a:extLst>
            <a:ext uri="{FF2B5EF4-FFF2-40B4-BE49-F238E27FC236}">
              <a16:creationId xmlns:a16="http://schemas.microsoft.com/office/drawing/2014/main" id="{00000000-0008-0000-0400-000004D10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12</xdr:col>
      <xdr:colOff>171450</xdr:colOff>
      <xdr:row>69</xdr:row>
      <xdr:rowOff>85725</xdr:rowOff>
    </xdr:from>
    <xdr:ext cx="5715000" cy="3533775"/>
    <xdr:graphicFrame macro="">
      <xdr:nvGraphicFramePr>
        <xdr:cNvPr id="1683039175" name="Chart 7" title="Chart">
          <a:extLst>
            <a:ext uri="{FF2B5EF4-FFF2-40B4-BE49-F238E27FC236}">
              <a16:creationId xmlns:a16="http://schemas.microsoft.com/office/drawing/2014/main" id="{00000000-0008-0000-0400-0000C7235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12</xdr:col>
      <xdr:colOff>171450</xdr:colOff>
      <xdr:row>90</xdr:row>
      <xdr:rowOff>28575</xdr:rowOff>
    </xdr:from>
    <xdr:ext cx="5715000" cy="3533775"/>
    <xdr:graphicFrame macro="">
      <xdr:nvGraphicFramePr>
        <xdr:cNvPr id="818693277" name="Chart 8" title="Chart">
          <a:extLst>
            <a:ext uri="{FF2B5EF4-FFF2-40B4-BE49-F238E27FC236}">
              <a16:creationId xmlns:a16="http://schemas.microsoft.com/office/drawing/2014/main" id="{00000000-0008-0000-0400-00009D44C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FjXCiEI1yXUA825rkt-Hg_9Ry_dcI1YrkmxLYSJBhT0/edit" TargetMode="External"/><Relationship Id="rId1" Type="http://schemas.openxmlformats.org/officeDocument/2006/relationships/hyperlink" Target="https://www.youtube.com/watch?v=3RSway2ZKoM&amp;list=PLdaWFt7A-Gf22hlttVYYoR0HlJ-B7OYwo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90" zoomScaleNormal="90" workbookViewId="0">
      <selection activeCell="R19" sqref="R19"/>
    </sheetView>
  </sheetViews>
  <sheetFormatPr defaultColWidth="14.44140625" defaultRowHeight="15" customHeight="1" x14ac:dyDescent="0.3"/>
  <cols>
    <col min="1" max="1" width="11.6640625" customWidth="1"/>
    <col min="2" max="2" width="5.5546875" customWidth="1"/>
    <col min="3" max="3" width="6" customWidth="1"/>
    <col min="4" max="4" width="4.88671875" customWidth="1"/>
    <col min="5" max="5" width="6.33203125" customWidth="1"/>
    <col min="6" max="6" width="10.33203125" customWidth="1"/>
    <col min="7" max="7" width="11.21875" bestFit="1" customWidth="1"/>
    <col min="8" max="26" width="8.6640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1" t="s">
        <v>101</v>
      </c>
    </row>
    <row r="2" spans="1:7" ht="14.25" customHeight="1" x14ac:dyDescent="0.3">
      <c r="A2" s="3" t="s">
        <v>6</v>
      </c>
      <c r="B2" s="3">
        <v>22</v>
      </c>
      <c r="C2" s="3">
        <v>230.1</v>
      </c>
      <c r="D2" s="3">
        <v>37.799999999999997</v>
      </c>
      <c r="E2" s="3">
        <v>69.2</v>
      </c>
      <c r="F2" s="4">
        <v>43831</v>
      </c>
      <c r="G2" s="32">
        <v>43831</v>
      </c>
    </row>
    <row r="3" spans="1:7" ht="14.25" customHeight="1" x14ac:dyDescent="0.3">
      <c r="A3" s="3" t="s">
        <v>7</v>
      </c>
      <c r="B3" s="3">
        <v>10</v>
      </c>
      <c r="C3" s="3">
        <v>44.5</v>
      </c>
      <c r="D3" s="3">
        <v>39.299999999999997</v>
      </c>
      <c r="E3" s="3">
        <v>45.1</v>
      </c>
      <c r="F3" s="4">
        <v>43862</v>
      </c>
      <c r="G3" s="32">
        <v>43832</v>
      </c>
    </row>
    <row r="4" spans="1:7" ht="14.25" customHeight="1" x14ac:dyDescent="0.3">
      <c r="A4" s="3" t="s">
        <v>8</v>
      </c>
      <c r="B4" s="3">
        <v>9</v>
      </c>
      <c r="C4" s="3">
        <v>17.2</v>
      </c>
      <c r="D4" s="3">
        <v>45.9</v>
      </c>
      <c r="E4" s="3">
        <v>69.3</v>
      </c>
      <c r="F4" s="4">
        <v>43891</v>
      </c>
      <c r="G4" s="32">
        <v>43833</v>
      </c>
    </row>
    <row r="5" spans="1:7" ht="14.25" customHeight="1" x14ac:dyDescent="0.3">
      <c r="A5" s="3" t="s">
        <v>9</v>
      </c>
      <c r="B5" s="3">
        <v>19</v>
      </c>
      <c r="C5" s="3">
        <v>151.5</v>
      </c>
      <c r="D5" s="3">
        <v>41.3</v>
      </c>
      <c r="E5" s="3">
        <v>58.5</v>
      </c>
      <c r="F5" s="4">
        <v>43922</v>
      </c>
      <c r="G5" s="32">
        <v>43834</v>
      </c>
    </row>
    <row r="6" spans="1:7" ht="14.25" customHeight="1" x14ac:dyDescent="0.3">
      <c r="A6" s="3" t="s">
        <v>10</v>
      </c>
      <c r="B6" s="3">
        <v>13</v>
      </c>
      <c r="C6" s="3">
        <v>180.8</v>
      </c>
      <c r="D6" s="3">
        <v>10.8</v>
      </c>
      <c r="E6" s="3">
        <v>58.4</v>
      </c>
      <c r="F6" s="4">
        <v>43952</v>
      </c>
      <c r="G6" s="32">
        <v>43835</v>
      </c>
    </row>
    <row r="7" spans="1:7" ht="14.25" customHeight="1" x14ac:dyDescent="0.3">
      <c r="A7" s="3" t="s">
        <v>11</v>
      </c>
      <c r="B7" s="3">
        <v>7</v>
      </c>
      <c r="C7" s="3">
        <v>8.6999999999999993</v>
      </c>
      <c r="D7" s="3">
        <v>48.9</v>
      </c>
      <c r="E7" s="3">
        <v>75</v>
      </c>
      <c r="F7" s="4">
        <v>43983</v>
      </c>
      <c r="G7" s="32">
        <v>43836</v>
      </c>
    </row>
    <row r="8" spans="1:7" ht="14.25" customHeight="1" x14ac:dyDescent="0.3">
      <c r="A8" s="3" t="s">
        <v>12</v>
      </c>
      <c r="B8" s="3">
        <v>12</v>
      </c>
      <c r="C8" s="3">
        <v>57.5</v>
      </c>
      <c r="D8" s="3">
        <v>32.799999999999997</v>
      </c>
      <c r="E8" s="3">
        <v>23.5</v>
      </c>
      <c r="F8" s="4">
        <v>44013</v>
      </c>
      <c r="G8" s="32">
        <v>43837</v>
      </c>
    </row>
    <row r="9" spans="1:7" ht="14.25" customHeight="1" x14ac:dyDescent="0.3">
      <c r="A9" s="3" t="s">
        <v>13</v>
      </c>
      <c r="B9" s="3">
        <v>13</v>
      </c>
      <c r="C9" s="3">
        <v>120.2</v>
      </c>
      <c r="D9" s="3">
        <v>19.600000000000001</v>
      </c>
      <c r="E9" s="3">
        <v>11.6</v>
      </c>
      <c r="F9" s="4">
        <v>44044</v>
      </c>
      <c r="G9" s="32">
        <v>43838</v>
      </c>
    </row>
    <row r="10" spans="1:7" ht="14.25" customHeight="1" x14ac:dyDescent="0.3">
      <c r="A10" s="3" t="s">
        <v>14</v>
      </c>
      <c r="B10" s="3">
        <v>5</v>
      </c>
      <c r="C10" s="3">
        <v>8.6</v>
      </c>
      <c r="D10" s="3">
        <v>2.1</v>
      </c>
      <c r="E10" s="3">
        <v>1</v>
      </c>
      <c r="F10" s="4">
        <v>44075</v>
      </c>
      <c r="G10" s="32">
        <v>43839</v>
      </c>
    </row>
    <row r="11" spans="1:7" ht="14.25" customHeight="1" x14ac:dyDescent="0.3">
      <c r="A11" s="3" t="s">
        <v>15</v>
      </c>
      <c r="B11" s="3">
        <v>11</v>
      </c>
      <c r="C11" s="3">
        <v>199.8</v>
      </c>
      <c r="D11" s="3">
        <v>2.6</v>
      </c>
      <c r="E11" s="3">
        <v>21.2</v>
      </c>
      <c r="F11" s="4">
        <v>44105</v>
      </c>
      <c r="G11" s="32">
        <v>43840</v>
      </c>
    </row>
    <row r="12" spans="1:7" ht="14.25" customHeight="1" x14ac:dyDescent="0.3">
      <c r="A12" s="3" t="s">
        <v>16</v>
      </c>
      <c r="B12" s="3">
        <v>9</v>
      </c>
      <c r="C12" s="3">
        <v>66.099999999999994</v>
      </c>
      <c r="D12" s="3">
        <v>5.8</v>
      </c>
      <c r="E12" s="3">
        <v>24.2</v>
      </c>
      <c r="F12" s="4">
        <v>44136</v>
      </c>
      <c r="G12" s="32">
        <v>43841</v>
      </c>
    </row>
    <row r="13" spans="1:7" ht="14.25" customHeight="1" x14ac:dyDescent="0.3">
      <c r="A13" s="3" t="s">
        <v>17</v>
      </c>
      <c r="B13" s="3">
        <v>17</v>
      </c>
      <c r="C13" s="3">
        <v>214.7</v>
      </c>
      <c r="D13" s="3">
        <v>24</v>
      </c>
      <c r="E13" s="3">
        <v>4</v>
      </c>
      <c r="F13" s="4">
        <v>44166</v>
      </c>
      <c r="G13" s="32">
        <v>43842</v>
      </c>
    </row>
    <row r="14" spans="1:7" ht="14.25" customHeight="1" x14ac:dyDescent="0.3">
      <c r="A14" s="3" t="s">
        <v>18</v>
      </c>
      <c r="B14" s="3">
        <v>9</v>
      </c>
      <c r="C14" s="3">
        <v>23.8</v>
      </c>
      <c r="D14" s="3">
        <v>35.1</v>
      </c>
      <c r="E14" s="3">
        <v>65.900000000000006</v>
      </c>
      <c r="F14" s="4" t="s">
        <v>99</v>
      </c>
      <c r="G14" s="32">
        <v>43843</v>
      </c>
    </row>
    <row r="15" spans="1:7" ht="14.25" customHeight="1" x14ac:dyDescent="0.3">
      <c r="A15" s="3" t="s">
        <v>19</v>
      </c>
      <c r="B15" s="3">
        <v>10</v>
      </c>
      <c r="C15" s="3">
        <v>97.5</v>
      </c>
      <c r="D15" s="3">
        <v>7.6</v>
      </c>
      <c r="E15" s="3">
        <v>7.2</v>
      </c>
      <c r="F15" s="30" t="s">
        <v>100</v>
      </c>
      <c r="G15" s="32">
        <v>43844</v>
      </c>
    </row>
    <row r="16" spans="1:7" ht="14.25" customHeight="1" x14ac:dyDescent="0.3">
      <c r="A16" s="3" t="s">
        <v>20</v>
      </c>
      <c r="B16" s="3">
        <v>19</v>
      </c>
      <c r="C16" s="3">
        <v>204.1</v>
      </c>
      <c r="D16" s="3">
        <v>32.9</v>
      </c>
      <c r="E16" s="3">
        <v>46</v>
      </c>
      <c r="F16" s="4" t="s">
        <v>21</v>
      </c>
      <c r="G16" s="32">
        <v>43845</v>
      </c>
    </row>
    <row r="17" spans="1:7" ht="14.25" customHeight="1" x14ac:dyDescent="0.3">
      <c r="A17" s="3" t="s">
        <v>22</v>
      </c>
      <c r="B17" s="3">
        <v>22</v>
      </c>
      <c r="C17" s="3">
        <v>195.4</v>
      </c>
      <c r="D17" s="3">
        <v>47.7</v>
      </c>
      <c r="E17" s="3">
        <v>52.9</v>
      </c>
      <c r="F17" s="4" t="s">
        <v>23</v>
      </c>
      <c r="G17" s="32">
        <v>43846</v>
      </c>
    </row>
    <row r="18" spans="1:7" ht="14.25" customHeight="1" x14ac:dyDescent="0.3">
      <c r="A18" s="3" t="s">
        <v>24</v>
      </c>
      <c r="B18" s="3">
        <v>13</v>
      </c>
      <c r="C18" s="3">
        <v>67.8</v>
      </c>
      <c r="D18" s="3">
        <v>36.6</v>
      </c>
      <c r="E18" s="3">
        <v>114</v>
      </c>
      <c r="F18" s="4" t="s">
        <v>25</v>
      </c>
      <c r="G18" s="32">
        <v>43847</v>
      </c>
    </row>
    <row r="19" spans="1:7" ht="14.25" customHeight="1" x14ac:dyDescent="0.3">
      <c r="A19" s="3" t="s">
        <v>26</v>
      </c>
      <c r="B19" s="3">
        <v>24</v>
      </c>
      <c r="C19" s="3">
        <v>281.39999999999998</v>
      </c>
      <c r="D19" s="3">
        <v>39.6</v>
      </c>
      <c r="E19" s="3">
        <v>55.8</v>
      </c>
      <c r="F19" s="4" t="s">
        <v>27</v>
      </c>
      <c r="G19" s="32">
        <v>43848</v>
      </c>
    </row>
    <row r="20" spans="1:7" ht="14.25" customHeight="1" x14ac:dyDescent="0.3">
      <c r="A20" s="3" t="s">
        <v>28</v>
      </c>
      <c r="B20" s="3">
        <v>11</v>
      </c>
      <c r="C20" s="3">
        <v>69.2</v>
      </c>
      <c r="D20" s="3">
        <v>20.5</v>
      </c>
      <c r="E20" s="3">
        <v>18.3</v>
      </c>
      <c r="F20" s="4" t="s">
        <v>29</v>
      </c>
      <c r="G20" s="32">
        <v>43849</v>
      </c>
    </row>
    <row r="21" spans="1:7" ht="14.25" customHeight="1" x14ac:dyDescent="0.3">
      <c r="A21" s="3" t="s">
        <v>30</v>
      </c>
      <c r="B21" s="3">
        <v>15</v>
      </c>
      <c r="C21" s="3">
        <v>147.30000000000001</v>
      </c>
      <c r="D21" s="3">
        <v>23.9</v>
      </c>
      <c r="E21" s="3">
        <v>19.100000000000001</v>
      </c>
      <c r="F21" s="4" t="s">
        <v>31</v>
      </c>
      <c r="G21" s="32">
        <v>43850</v>
      </c>
    </row>
    <row r="22" spans="1:7" ht="14.25" customHeight="1" x14ac:dyDescent="0.3">
      <c r="A22" s="3" t="s">
        <v>32</v>
      </c>
      <c r="B22" s="3">
        <v>18</v>
      </c>
      <c r="C22" s="3">
        <v>218.4</v>
      </c>
      <c r="D22" s="3">
        <v>27.7</v>
      </c>
      <c r="E22" s="3">
        <v>53.4</v>
      </c>
      <c r="F22" s="4" t="s">
        <v>33</v>
      </c>
      <c r="G22" s="32">
        <v>43851</v>
      </c>
    </row>
    <row r="23" spans="1:7" ht="14.25" customHeight="1" x14ac:dyDescent="0.3">
      <c r="A23" s="3" t="s">
        <v>34</v>
      </c>
      <c r="B23" s="3">
        <v>13</v>
      </c>
      <c r="C23" s="3">
        <v>237.4</v>
      </c>
      <c r="D23" s="3">
        <v>5.0999999999999996</v>
      </c>
      <c r="E23" s="3">
        <v>23.5</v>
      </c>
      <c r="F23" s="4" t="s">
        <v>35</v>
      </c>
      <c r="G23" s="32">
        <v>43852</v>
      </c>
    </row>
    <row r="24" spans="1:7" ht="14.25" customHeight="1" x14ac:dyDescent="0.3">
      <c r="A24" s="3" t="s">
        <v>36</v>
      </c>
      <c r="B24" s="3">
        <v>6</v>
      </c>
      <c r="C24" s="3">
        <v>13.2</v>
      </c>
      <c r="D24" s="3">
        <v>15.9</v>
      </c>
      <c r="E24" s="3">
        <v>49.6</v>
      </c>
      <c r="F24" s="4" t="s">
        <v>37</v>
      </c>
      <c r="G24" s="32">
        <v>43853</v>
      </c>
    </row>
    <row r="25" spans="1:7" ht="14.25" customHeight="1" x14ac:dyDescent="0.3">
      <c r="A25" s="3" t="s">
        <v>38</v>
      </c>
      <c r="B25" s="3">
        <v>16</v>
      </c>
      <c r="C25" s="3">
        <v>228.3</v>
      </c>
      <c r="D25" s="3">
        <v>16.899999999999999</v>
      </c>
      <c r="E25" s="3">
        <v>26.2</v>
      </c>
      <c r="F25" s="4" t="s">
        <v>39</v>
      </c>
      <c r="G25" s="32">
        <v>43854</v>
      </c>
    </row>
    <row r="26" spans="1:7" ht="14.25" customHeight="1" x14ac:dyDescent="0.3">
      <c r="A26" s="3" t="s">
        <v>40</v>
      </c>
      <c r="B26" s="3">
        <v>10</v>
      </c>
      <c r="C26" s="3">
        <v>62.3</v>
      </c>
      <c r="D26" s="3">
        <v>12.6</v>
      </c>
      <c r="E26" s="3">
        <v>18.3</v>
      </c>
      <c r="F26" s="4" t="s">
        <v>41</v>
      </c>
      <c r="G26" s="32">
        <v>43855</v>
      </c>
    </row>
    <row r="27" spans="1:7" ht="14.25" customHeight="1" x14ac:dyDescent="0.3">
      <c r="A27" s="3" t="s">
        <v>42</v>
      </c>
      <c r="B27" s="3">
        <v>12</v>
      </c>
      <c r="C27" s="3">
        <v>262.89999999999998</v>
      </c>
      <c r="D27" s="3">
        <v>3.5</v>
      </c>
      <c r="E27" s="3">
        <v>19.5</v>
      </c>
      <c r="F27" s="4" t="s">
        <v>43</v>
      </c>
      <c r="G27" s="32">
        <v>43856</v>
      </c>
    </row>
    <row r="28" spans="1:7" ht="14.25" customHeight="1" x14ac:dyDescent="0.3">
      <c r="A28" s="3" t="s">
        <v>44</v>
      </c>
      <c r="B28" s="3">
        <v>15</v>
      </c>
      <c r="C28" s="3">
        <v>142.9</v>
      </c>
      <c r="D28" s="3">
        <v>29.3</v>
      </c>
      <c r="E28" s="3">
        <v>12.6</v>
      </c>
      <c r="F28" s="4" t="s">
        <v>45</v>
      </c>
      <c r="G28" s="32">
        <v>43857</v>
      </c>
    </row>
    <row r="29" spans="1:7" ht="14.25" customHeight="1" x14ac:dyDescent="0.3">
      <c r="A29" s="3" t="s">
        <v>46</v>
      </c>
      <c r="B29" s="3">
        <v>16</v>
      </c>
      <c r="C29" s="3">
        <v>240.1</v>
      </c>
      <c r="D29" s="3">
        <v>16.7</v>
      </c>
      <c r="E29" s="3">
        <v>22.9</v>
      </c>
      <c r="F29" s="4" t="s">
        <v>47</v>
      </c>
      <c r="G29" s="32">
        <v>43858</v>
      </c>
    </row>
    <row r="30" spans="1:7" ht="14.25" customHeight="1" x14ac:dyDescent="0.3">
      <c r="A30" s="3" t="s">
        <v>48</v>
      </c>
      <c r="B30" s="3">
        <v>19</v>
      </c>
      <c r="C30" s="3">
        <v>248.8</v>
      </c>
      <c r="D30" s="3">
        <v>27.1</v>
      </c>
      <c r="E30" s="3">
        <v>22.9</v>
      </c>
      <c r="F30" s="4" t="s">
        <v>49</v>
      </c>
      <c r="G30" s="32">
        <v>43859</v>
      </c>
    </row>
    <row r="31" spans="1:7" ht="14.25" customHeight="1" x14ac:dyDescent="0.3">
      <c r="A31" s="3" t="s">
        <v>50</v>
      </c>
      <c r="B31" s="3">
        <v>11</v>
      </c>
      <c r="C31" s="3">
        <v>70.599999999999994</v>
      </c>
      <c r="D31" s="3">
        <v>16</v>
      </c>
      <c r="E31" s="3">
        <v>40.799999999999997</v>
      </c>
      <c r="F31" s="4" t="s">
        <v>51</v>
      </c>
      <c r="G31" s="32">
        <v>43860</v>
      </c>
    </row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S1:V1000"/>
  <sheetViews>
    <sheetView showGridLines="0" zoomScale="90" zoomScaleNormal="90" workbookViewId="0">
      <selection activeCell="U48" sqref="U48"/>
    </sheetView>
  </sheetViews>
  <sheetFormatPr defaultColWidth="14.44140625" defaultRowHeight="15" customHeight="1" x14ac:dyDescent="0.3"/>
  <cols>
    <col min="1" max="26" width="8.6640625" customWidth="1"/>
  </cols>
  <sheetData>
    <row r="1" spans="19:22" ht="14.25" customHeight="1" x14ac:dyDescent="0.3"/>
    <row r="2" spans="19:22" ht="14.25" customHeight="1" x14ac:dyDescent="0.3"/>
    <row r="3" spans="19:22" ht="14.25" customHeight="1" x14ac:dyDescent="0.3"/>
    <row r="4" spans="19:22" ht="14.25" customHeight="1" x14ac:dyDescent="0.3">
      <c r="S4" s="35" t="s">
        <v>52</v>
      </c>
      <c r="T4" s="35" t="s">
        <v>2</v>
      </c>
      <c r="U4" t="s">
        <v>3</v>
      </c>
      <c r="V4" t="s">
        <v>4</v>
      </c>
    </row>
    <row r="5" spans="19:22" ht="14.25" customHeight="1" x14ac:dyDescent="0.3">
      <c r="S5" s="35" t="s">
        <v>102</v>
      </c>
      <c r="T5">
        <f>CORREL('Raw Data'!$B$2:$B$31,'Raw Data'!C2:C31)</f>
        <v>0.79804887959559911</v>
      </c>
      <c r="U5">
        <f>CORREL('Raw Data'!$B$2:$B$31,'Raw Data'!D2:D31)</f>
        <v>0.39675392157450995</v>
      </c>
      <c r="V5">
        <f>CORREL('Raw Data'!$B$2:$B$31,'Raw Data'!E2:E31)</f>
        <v>0.13920938435355854</v>
      </c>
    </row>
    <row r="6" spans="19:22" ht="14.25" customHeight="1" x14ac:dyDescent="0.3">
      <c r="S6" s="35"/>
    </row>
    <row r="7" spans="19:22" ht="14.25" customHeight="1" x14ac:dyDescent="0.3">
      <c r="S7" s="35"/>
    </row>
    <row r="8" spans="19:22" ht="14.25" customHeight="1" x14ac:dyDescent="0.3"/>
    <row r="9" spans="19:22" ht="14.25" customHeight="1" x14ac:dyDescent="0.3"/>
    <row r="10" spans="19:22" ht="14.25" customHeight="1" x14ac:dyDescent="0.3"/>
    <row r="11" spans="19:22" ht="14.25" customHeight="1" x14ac:dyDescent="0.3"/>
    <row r="12" spans="19:22" ht="14.25" customHeight="1" x14ac:dyDescent="0.3"/>
    <row r="13" spans="19:22" ht="14.25" customHeight="1" x14ac:dyDescent="0.3"/>
    <row r="14" spans="19:22" ht="14.25" customHeight="1" x14ac:dyDescent="0.3"/>
    <row r="15" spans="19:22" ht="14.25" customHeight="1" x14ac:dyDescent="0.3"/>
    <row r="16" spans="19:2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workbookViewId="0">
      <selection activeCell="T1" sqref="T1"/>
    </sheetView>
  </sheetViews>
  <sheetFormatPr defaultColWidth="14.44140625" defaultRowHeight="15" customHeight="1" x14ac:dyDescent="0.3"/>
  <cols>
    <col min="1" max="6" width="8.6640625" customWidth="1"/>
    <col min="7" max="7" width="31.44140625" customWidth="1"/>
    <col min="8" max="10" width="8.6640625" customWidth="1"/>
    <col min="11" max="11" width="18.44140625" customWidth="1"/>
    <col min="12" max="12" width="13.5546875" customWidth="1"/>
    <col min="13" max="13" width="8.6640625" customWidth="1"/>
    <col min="14" max="15" width="15" customWidth="1"/>
    <col min="16" max="26" width="8.6640625" customWidth="1"/>
  </cols>
  <sheetData>
    <row r="1" spans="1:20" ht="19.5" customHeight="1" x14ac:dyDescent="0.3">
      <c r="A1" s="5"/>
      <c r="J1" s="2" t="s">
        <v>52</v>
      </c>
      <c r="K1" s="2" t="s">
        <v>53</v>
      </c>
      <c r="L1" s="2" t="s">
        <v>54</v>
      </c>
      <c r="N1" s="2" t="s">
        <v>55</v>
      </c>
      <c r="O1" s="2" t="s">
        <v>56</v>
      </c>
      <c r="Q1" s="6" t="s">
        <v>57</v>
      </c>
      <c r="R1" s="39" t="s">
        <v>105</v>
      </c>
      <c r="S1" s="35" t="s">
        <v>103</v>
      </c>
      <c r="T1" s="37" t="s">
        <v>104</v>
      </c>
    </row>
    <row r="2" spans="1:20" ht="15" customHeight="1" x14ac:dyDescent="0.3">
      <c r="B2" s="8" t="s">
        <v>4</v>
      </c>
      <c r="C2" s="8" t="s">
        <v>3</v>
      </c>
      <c r="D2" s="8" t="s">
        <v>2</v>
      </c>
      <c r="E2" s="8" t="s">
        <v>58</v>
      </c>
      <c r="G2" s="9" t="s">
        <v>59</v>
      </c>
      <c r="J2" s="10">
        <f>'Raw Data'!B2</f>
        <v>22</v>
      </c>
      <c r="K2" s="10">
        <f>E$3+D$3*'Raw Data'!C2+C$3*'Raw Data'!D2+B$3*'Raw Data'!E2</f>
        <v>19.851403757592859</v>
      </c>
      <c r="L2" s="10">
        <f>D$13+C$13*'Raw Data'!C2+'Raw Data'!D2*B$13</f>
        <v>20.102173820358175</v>
      </c>
      <c r="N2" s="11">
        <f t="shared" ref="N2:O2" si="0">ABS($J2-K2)</f>
        <v>2.148596242407141</v>
      </c>
      <c r="O2" s="11">
        <f t="shared" si="0"/>
        <v>1.8978261796418252</v>
      </c>
      <c r="Q2" s="10">
        <f>AVERAGE(J2:J31)</f>
        <v>13.533333333333333</v>
      </c>
      <c r="R2" s="36">
        <f>N33/Q2</f>
        <v>9.9857502745883037E-2</v>
      </c>
      <c r="S2" s="36">
        <f>ABS(J2-K2)/J2</f>
        <v>9.7663465563960952E-2</v>
      </c>
      <c r="T2" s="38">
        <f>AVERAGE(S2:S31)</f>
        <v>0.12080354763292259</v>
      </c>
    </row>
    <row r="3" spans="1:20" ht="14.25" customHeight="1" x14ac:dyDescent="0.3">
      <c r="A3" s="8" t="s">
        <v>60</v>
      </c>
      <c r="B3" s="10">
        <f t="array" ref="B3:E7">LINEST('Raw Data'!B2:B31,'Raw Data'!C2:E31,1,1)</f>
        <v>-1.3690589297541699E-2</v>
      </c>
      <c r="C3" s="10">
        <v>0.18076498294606769</v>
      </c>
      <c r="D3" s="10">
        <v>4.6087023255494818E-2</v>
      </c>
      <c r="E3" s="10">
        <v>3.3612521305320282</v>
      </c>
      <c r="J3" s="10">
        <f>'Raw Data'!B3</f>
        <v>10</v>
      </c>
      <c r="K3" s="10">
        <f>E$3+D$3*'Raw Data'!C3+C$3*'Raw Data'!D3+B$3*'Raw Data'!E3</f>
        <v>11.898742917862876</v>
      </c>
      <c r="L3" s="10">
        <f>D$13+C$13*'Raw Data'!C3+'Raw Data'!D3*B$13</f>
        <v>11.728668818691002</v>
      </c>
      <c r="N3" s="11">
        <f t="shared" ref="N3:O3" si="1">ABS($J3-K3)</f>
        <v>1.8987429178628759</v>
      </c>
      <c r="O3" s="11">
        <f t="shared" si="1"/>
        <v>1.728668818691002</v>
      </c>
      <c r="S3" s="36">
        <f t="shared" ref="S3:S31" si="2">ABS(J3-K3)/J3</f>
        <v>0.18987429178628759</v>
      </c>
    </row>
    <row r="4" spans="1:20" ht="14.25" customHeight="1" x14ac:dyDescent="0.3">
      <c r="A4" s="2"/>
      <c r="B4" s="10">
        <v>1.7222229040761469E-2</v>
      </c>
      <c r="C4" s="10">
        <v>3.0841525259528543E-2</v>
      </c>
      <c r="D4" s="10">
        <v>3.839384795342243E-3</v>
      </c>
      <c r="E4" s="10">
        <v>0.90914999197709656</v>
      </c>
      <c r="J4" s="10">
        <f>'Raw Data'!B4</f>
        <v>9</v>
      </c>
      <c r="K4" s="10">
        <f>E$3+D$3*'Raw Data'!C4+C$3*'Raw Data'!D4+B$3*'Raw Data'!E4</f>
        <v>11.502303809431405</v>
      </c>
      <c r="L4" s="10">
        <f>D$13+C$13*'Raw Data'!C4+'Raw Data'!D4*B$13</f>
        <v>11.549559130999189</v>
      </c>
      <c r="N4" s="11">
        <f t="shared" ref="N4:O4" si="3">ABS($J4-K4)</f>
        <v>2.502303809431405</v>
      </c>
      <c r="O4" s="11">
        <f t="shared" si="3"/>
        <v>2.5495591309991887</v>
      </c>
      <c r="S4" s="36">
        <f t="shared" si="2"/>
        <v>0.27803375660348945</v>
      </c>
    </row>
    <row r="5" spans="1:20" ht="14.25" customHeight="1" x14ac:dyDescent="0.3">
      <c r="A5" s="8" t="s">
        <v>61</v>
      </c>
      <c r="B5" s="10">
        <v>0.87487891226658521</v>
      </c>
      <c r="C5" s="10">
        <v>1.8188814939385798</v>
      </c>
      <c r="D5" s="10" t="e">
        <v>#N/A</v>
      </c>
      <c r="E5" s="10" t="e">
        <v>#N/A</v>
      </c>
      <c r="J5" s="10">
        <f>'Raw Data'!B5</f>
        <v>19</v>
      </c>
      <c r="K5" s="10">
        <f>E$3+D$3*'Raw Data'!C5+C$3*'Raw Data'!D5+B$3*'Raw Data'!E5</f>
        <v>17.008130475505897</v>
      </c>
      <c r="L5" s="10">
        <f>D$13+C$13*'Raw Data'!C5+'Raw Data'!D5*B$13</f>
        <v>17.028733838684623</v>
      </c>
      <c r="N5" s="11">
        <f t="shared" ref="N5:O5" si="4">ABS($J5-K5)</f>
        <v>1.9918695244941027</v>
      </c>
      <c r="O5" s="11">
        <f t="shared" si="4"/>
        <v>1.971266161315377</v>
      </c>
      <c r="S5" s="36">
        <f t="shared" si="2"/>
        <v>0.10483523813126856</v>
      </c>
    </row>
    <row r="6" spans="1:20" ht="14.25" customHeight="1" x14ac:dyDescent="0.3">
      <c r="A6" s="2"/>
      <c r="B6" s="10">
        <v>60.599568335477969</v>
      </c>
      <c r="C6" s="10">
        <v>26</v>
      </c>
      <c r="D6" s="10" t="e">
        <v>#N/A</v>
      </c>
      <c r="E6" s="10" t="e">
        <v>#N/A</v>
      </c>
      <c r="J6" s="10">
        <f>'Raw Data'!B6</f>
        <v>13</v>
      </c>
      <c r="K6" s="10">
        <f>E$3+D$3*'Raw Data'!C6+C$3*'Raw Data'!D6+B$3*'Raw Data'!E6</f>
        <v>12.846517335966588</v>
      </c>
      <c r="L6" s="10">
        <f>D$13+C$13*'Raw Data'!C6+'Raw Data'!D6*B$13</f>
        <v>13.357398044980174</v>
      </c>
      <c r="N6" s="11">
        <f t="shared" ref="N6:O6" si="5">ABS($J6-K6)</f>
        <v>0.15348266403341171</v>
      </c>
      <c r="O6" s="11">
        <f t="shared" si="5"/>
        <v>0.35739804498017413</v>
      </c>
      <c r="S6" s="36">
        <f t="shared" si="2"/>
        <v>1.18063587718009E-2</v>
      </c>
    </row>
    <row r="7" spans="1:20" ht="14.25" customHeight="1" x14ac:dyDescent="0.3">
      <c r="A7" s="2"/>
      <c r="B7" s="10">
        <v>601.45008955286846</v>
      </c>
      <c r="C7" s="10">
        <v>86.016577113798235</v>
      </c>
      <c r="D7" s="10" t="e">
        <v>#N/A</v>
      </c>
      <c r="E7" s="10" t="e">
        <v>#N/A</v>
      </c>
      <c r="J7" s="10">
        <f>'Raw Data'!B7</f>
        <v>7</v>
      </c>
      <c r="K7" s="10">
        <f>E$3+D$3*'Raw Data'!C7+C$3*'Raw Data'!D7+B$3*'Raw Data'!E7</f>
        <v>11.574822701601915</v>
      </c>
      <c r="L7" s="10">
        <f>D$13+C$13*'Raw Data'!C7+'Raw Data'!D7*B$13</f>
        <v>11.649720281204239</v>
      </c>
      <c r="N7" s="11">
        <f t="shared" ref="N7:O7" si="6">ABS($J7-K7)</f>
        <v>4.5748227016019154</v>
      </c>
      <c r="O7" s="11">
        <f t="shared" si="6"/>
        <v>4.6497202812042389</v>
      </c>
      <c r="S7" s="36">
        <f t="shared" si="2"/>
        <v>0.65354610022884507</v>
      </c>
    </row>
    <row r="8" spans="1:20" ht="14.25" customHeight="1" x14ac:dyDescent="0.3">
      <c r="A8" s="8" t="s">
        <v>62</v>
      </c>
      <c r="J8" s="10">
        <f>'Raw Data'!B8</f>
        <v>12</v>
      </c>
      <c r="K8" s="10">
        <f>E$3+D$3*'Raw Data'!C8+C$3*'Raw Data'!D8+B$3*'Raw Data'!E8</f>
        <v>11.618618559861771</v>
      </c>
      <c r="L8" s="10">
        <f>D$13+C$13*'Raw Data'!C8+'Raw Data'!D8*B$13</f>
        <v>11.260052468253607</v>
      </c>
      <c r="N8" s="11">
        <f t="shared" ref="N8:O8" si="7">ABS($J8-K8)</f>
        <v>0.38138144013822917</v>
      </c>
      <c r="O8" s="11">
        <f t="shared" si="7"/>
        <v>0.73994753174639349</v>
      </c>
      <c r="S8" s="36">
        <f t="shared" si="2"/>
        <v>3.1781786678185764E-2</v>
      </c>
    </row>
    <row r="9" spans="1:20" ht="14.25" customHeight="1" x14ac:dyDescent="0.3">
      <c r="J9" s="10">
        <f>'Raw Data'!B9</f>
        <v>13</v>
      </c>
      <c r="K9" s="10">
        <f>E$3+D$3*'Raw Data'!C9+C$3*'Raw Data'!D9+B$3*'Raw Data'!E9</f>
        <v>12.285095155733949</v>
      </c>
      <c r="L9" s="10">
        <f>D$13+C$13*'Raw Data'!C9+'Raw Data'!D9*B$13</f>
        <v>11.994511397934641</v>
      </c>
      <c r="N9" s="11">
        <f t="shared" ref="N9:O9" si="8">ABS($J9-K9)</f>
        <v>0.7149048442660515</v>
      </c>
      <c r="O9" s="11">
        <f t="shared" si="8"/>
        <v>1.0054886020653591</v>
      </c>
      <c r="S9" s="36">
        <f t="shared" si="2"/>
        <v>5.4992680328157809E-2</v>
      </c>
    </row>
    <row r="10" spans="1:20" ht="14.25" customHeight="1" x14ac:dyDescent="0.3">
      <c r="J10" s="10">
        <f>'Raw Data'!B10</f>
        <v>5</v>
      </c>
      <c r="K10" s="10">
        <f>E$3+D$3*'Raw Data'!C10+C$3*'Raw Data'!D10+B$3*'Raw Data'!E10</f>
        <v>4.1235164054184841</v>
      </c>
      <c r="L10" s="10">
        <f>D$13+C$13*'Raw Data'!C10+'Raw Data'!D10*B$13</f>
        <v>3.9233805534047481</v>
      </c>
      <c r="N10" s="11">
        <f t="shared" ref="N10:O10" si="9">ABS($J10-K10)</f>
        <v>0.87648359458151592</v>
      </c>
      <c r="O10" s="11">
        <f t="shared" si="9"/>
        <v>1.0766194465952519</v>
      </c>
      <c r="S10" s="36">
        <f t="shared" si="2"/>
        <v>0.17529671891630319</v>
      </c>
    </row>
    <row r="11" spans="1:20" ht="14.25" customHeight="1" x14ac:dyDescent="0.3">
      <c r="J11" s="10">
        <f>'Raw Data'!B11</f>
        <v>11</v>
      </c>
      <c r="K11" s="10">
        <f>E$3+D$3*'Raw Data'!C11+C$3*'Raw Data'!D11+B$3*'Raw Data'!E11</f>
        <v>12.749187839531785</v>
      </c>
      <c r="L11" s="10">
        <f>D$13+C$13*'Raw Data'!C11+'Raw Data'!D11*B$13</f>
        <v>12.886988747194312</v>
      </c>
      <c r="N11" s="11">
        <f t="shared" ref="N11:O11" si="10">ABS($J11-K11)</f>
        <v>1.7491878395317855</v>
      </c>
      <c r="O11" s="11">
        <f t="shared" si="10"/>
        <v>1.8869887471943123</v>
      </c>
      <c r="S11" s="36">
        <f t="shared" si="2"/>
        <v>0.1590170763210714</v>
      </c>
    </row>
    <row r="12" spans="1:20" ht="14.25" customHeight="1" x14ac:dyDescent="0.3">
      <c r="A12" s="2"/>
      <c r="B12" s="8" t="s">
        <v>3</v>
      </c>
      <c r="C12" s="8" t="s">
        <v>2</v>
      </c>
      <c r="D12" s="8" t="s">
        <v>58</v>
      </c>
      <c r="J12" s="10">
        <f>'Raw Data'!B12</f>
        <v>9</v>
      </c>
      <c r="K12" s="10">
        <f>E$3+D$3*'Raw Data'!C12+C$3*'Raw Data'!D12+B$3*'Raw Data'!E12</f>
        <v>7.1247290078069199</v>
      </c>
      <c r="L12" s="10">
        <f>D$13+C$13*'Raw Data'!C12+'Raw Data'!D12*B$13</f>
        <v>7.2046927661866924</v>
      </c>
      <c r="N12" s="11">
        <f t="shared" ref="N12:O12" si="11">ABS($J12-K12)</f>
        <v>1.8752709921930801</v>
      </c>
      <c r="O12" s="11">
        <f t="shared" si="11"/>
        <v>1.7953072338133076</v>
      </c>
      <c r="S12" s="36">
        <f t="shared" si="2"/>
        <v>0.20836344357700889</v>
      </c>
    </row>
    <row r="13" spans="1:20" ht="14.25" customHeight="1" x14ac:dyDescent="0.3">
      <c r="A13" s="2"/>
      <c r="B13" s="10">
        <f t="array" ref="B13:D17">LINEST('Raw Data'!B2:B31,'Raw Data'!C2:D31,1,1)</f>
        <v>0.16499347852629032</v>
      </c>
      <c r="C13" s="10">
        <v>4.6449327691037746E-2</v>
      </c>
      <c r="D13" s="10">
        <v>3.1774300303566139</v>
      </c>
      <c r="J13" s="10">
        <f>'Raw Data'!B13</f>
        <v>17</v>
      </c>
      <c r="K13" s="10">
        <f>E$3+D$3*'Raw Data'!C13+C$3*'Raw Data'!D13+B$3*'Raw Data'!E13</f>
        <v>17.539733257002222</v>
      </c>
      <c r="L13" s="10">
        <f>D$13+C$13*'Raw Data'!C13+'Raw Data'!D13*B$13</f>
        <v>17.109944170253385</v>
      </c>
      <c r="N13" s="11">
        <f t="shared" ref="N13:O13" si="12">ABS($J13-K13)</f>
        <v>0.53973325700222219</v>
      </c>
      <c r="O13" s="11">
        <f t="shared" si="12"/>
        <v>0.10994417025338521</v>
      </c>
      <c r="S13" s="36">
        <f t="shared" si="2"/>
        <v>3.1749015117777779E-2</v>
      </c>
    </row>
    <row r="14" spans="1:20" ht="14.25" customHeight="1" x14ac:dyDescent="0.3">
      <c r="A14" s="2"/>
      <c r="B14" s="10">
        <v>2.3451553841376753E-2</v>
      </c>
      <c r="C14" s="10">
        <v>3.7861632444115595E-3</v>
      </c>
      <c r="D14" s="10">
        <v>0.87323669443528651</v>
      </c>
      <c r="J14" s="10">
        <f>'Raw Data'!B14</f>
        <v>9</v>
      </c>
      <c r="K14" s="10">
        <f>E$3+D$3*'Raw Data'!C14+C$3*'Raw Data'!D14+B$3*'Raw Data'!E14</f>
        <v>9.9007643507117837</v>
      </c>
      <c r="L14" s="10">
        <f>D$13+C$13*'Raw Data'!C14+'Raw Data'!D14*B$13</f>
        <v>10.074195125676102</v>
      </c>
      <c r="N14" s="11">
        <f t="shared" ref="N14:O14" si="13">ABS($J14-K14)</f>
        <v>0.90076435071178373</v>
      </c>
      <c r="O14" s="11">
        <f t="shared" si="13"/>
        <v>1.074195125676102</v>
      </c>
      <c r="S14" s="36">
        <f t="shared" si="2"/>
        <v>0.10008492785686486</v>
      </c>
    </row>
    <row r="15" spans="1:20" ht="14.25" customHeight="1" x14ac:dyDescent="0.3">
      <c r="A15" s="2" t="s">
        <v>61</v>
      </c>
      <c r="B15" s="10">
        <v>0.87183786810792052</v>
      </c>
      <c r="C15" s="10">
        <v>1.8064410847764201</v>
      </c>
      <c r="D15" s="10" t="e">
        <v>#N/A</v>
      </c>
      <c r="J15" s="10">
        <f>'Raw Data'!B15</f>
        <v>10</v>
      </c>
      <c r="K15" s="10">
        <f>E$3+D$3*'Raw Data'!C15+C$3*'Raw Data'!D15+B$3*'Raw Data'!E15</f>
        <v>9.1299785253905874</v>
      </c>
      <c r="L15" s="10">
        <f>D$13+C$13*'Raw Data'!C15+'Raw Data'!D15*B$13</f>
        <v>8.9601899170326007</v>
      </c>
      <c r="N15" s="11">
        <f t="shared" ref="N15:O15" si="14">ABS($J15-K15)</f>
        <v>0.87002147460941259</v>
      </c>
      <c r="O15" s="11">
        <f t="shared" si="14"/>
        <v>1.0398100829673993</v>
      </c>
      <c r="S15" s="36">
        <f t="shared" si="2"/>
        <v>8.7002147460941259E-2</v>
      </c>
    </row>
    <row r="16" spans="1:20" ht="14.25" customHeight="1" x14ac:dyDescent="0.3">
      <c r="A16" s="2"/>
      <c r="B16" s="10">
        <v>91.835326439231153</v>
      </c>
      <c r="C16" s="10">
        <v>27</v>
      </c>
      <c r="D16" s="10" t="e">
        <v>#N/A</v>
      </c>
      <c r="J16" s="10">
        <f>'Raw Data'!B16</f>
        <v>19</v>
      </c>
      <c r="K16" s="10">
        <f>E$3+D$3*'Raw Data'!C16+C$3*'Raw Data'!D16+B$3*'Raw Data'!E16</f>
        <v>18.08501440821723</v>
      </c>
      <c r="L16" s="10">
        <f>D$13+C$13*'Raw Data'!C16+'Raw Data'!D16*B$13</f>
        <v>18.086023255612368</v>
      </c>
      <c r="N16" s="11">
        <f t="shared" ref="N16:O16" si="15">ABS($J16-K16)</f>
        <v>0.91498559178277006</v>
      </c>
      <c r="O16" s="11">
        <f t="shared" si="15"/>
        <v>0.91397674438763232</v>
      </c>
      <c r="S16" s="36">
        <f t="shared" si="2"/>
        <v>4.8157136409619473E-2</v>
      </c>
    </row>
    <row r="17" spans="1:19" ht="14.25" customHeight="1" x14ac:dyDescent="0.3">
      <c r="A17" s="2"/>
      <c r="B17" s="10">
        <v>599.35947306192509</v>
      </c>
      <c r="C17" s="10">
        <v>88.107193604741653</v>
      </c>
      <c r="D17" s="10" t="e">
        <v>#N/A</v>
      </c>
      <c r="J17" s="10">
        <f>'Raw Data'!B17</f>
        <v>22</v>
      </c>
      <c r="K17" s="10">
        <f>E$3+D$3*'Raw Data'!C17+C$3*'Raw Data'!D17+B$3*'Raw Data'!E17</f>
        <v>20.264913987343188</v>
      </c>
      <c r="L17" s="10">
        <f>D$13+C$13*'Raw Data'!C17+'Raw Data'!D17*B$13</f>
        <v>20.123817586889437</v>
      </c>
      <c r="N17" s="11">
        <f t="shared" ref="N17:O17" si="16">ABS($J17-K17)</f>
        <v>1.7350860126568115</v>
      </c>
      <c r="O17" s="11">
        <f t="shared" si="16"/>
        <v>1.8761824131105627</v>
      </c>
      <c r="S17" s="36">
        <f t="shared" si="2"/>
        <v>7.8867546029855073E-2</v>
      </c>
    </row>
    <row r="18" spans="1:19" ht="14.25" customHeight="1" x14ac:dyDescent="0.3">
      <c r="A18" s="2" t="s">
        <v>62</v>
      </c>
      <c r="B18" s="10">
        <f>C15</f>
        <v>1.8064410847764201</v>
      </c>
      <c r="J18" s="10">
        <f>'Raw Data'!B18</f>
        <v>13</v>
      </c>
      <c r="K18" s="10">
        <f>E$3+D$3*'Raw Data'!C18+C$3*'Raw Data'!D18+B$3*'Raw Data'!E18</f>
        <v>11.5412235031609</v>
      </c>
      <c r="L18" s="10">
        <f>D$13+C$13*'Raw Data'!C18+'Raw Data'!D18*B$13</f>
        <v>12.3654557618712</v>
      </c>
      <c r="N18" s="11">
        <f t="shared" ref="N18:O18" si="17">ABS($J18-K18)</f>
        <v>1.4587764968390999</v>
      </c>
      <c r="O18" s="11">
        <f t="shared" si="17"/>
        <v>0.63454423812880023</v>
      </c>
      <c r="S18" s="36">
        <f t="shared" si="2"/>
        <v>0.11221357667993076</v>
      </c>
    </row>
    <row r="19" spans="1:19" ht="14.25" customHeight="1" x14ac:dyDescent="0.3">
      <c r="J19" s="10">
        <f>'Raw Data'!B19</f>
        <v>24</v>
      </c>
      <c r="K19" s="10">
        <f>E$3+D$3*'Raw Data'!C19+C$3*'Raw Data'!D19+B$3*'Raw Data'!E19</f>
        <v>22.724498916489726</v>
      </c>
      <c r="L19" s="10">
        <f>D$13+C$13*'Raw Data'!C19+'Raw Data'!D19*B$13</f>
        <v>22.782012592255732</v>
      </c>
      <c r="N19" s="11">
        <f t="shared" ref="N19:O19" si="18">ABS($J19-K19)</f>
        <v>1.2755010835102745</v>
      </c>
      <c r="O19" s="11">
        <f t="shared" si="18"/>
        <v>1.2179874077442676</v>
      </c>
      <c r="S19" s="36">
        <f t="shared" si="2"/>
        <v>5.3145878479594767E-2</v>
      </c>
    </row>
    <row r="20" spans="1:19" ht="14.25" customHeight="1" x14ac:dyDescent="0.3">
      <c r="J20" s="10">
        <f>'Raw Data'!B20</f>
        <v>11</v>
      </c>
      <c r="K20" s="10">
        <f>E$3+D$3*'Raw Data'!C20+C$3*'Raw Data'!D20+B$3*'Raw Data'!E20</f>
        <v>10.005618506061644</v>
      </c>
      <c r="L20" s="10">
        <f>D$13+C$13*'Raw Data'!C20+'Raw Data'!D20*B$13</f>
        <v>9.7740898163653771</v>
      </c>
      <c r="N20" s="11">
        <f t="shared" ref="N20:O20" si="19">ABS($J20-K20)</f>
        <v>0.99438149393835573</v>
      </c>
      <c r="O20" s="11">
        <f t="shared" si="19"/>
        <v>1.2259101836346229</v>
      </c>
      <c r="S20" s="36">
        <f t="shared" si="2"/>
        <v>9.0398317630759617E-2</v>
      </c>
    </row>
    <row r="21" spans="1:19" ht="14.25" customHeight="1" x14ac:dyDescent="0.3">
      <c r="J21" s="10">
        <f>'Raw Data'!B21</f>
        <v>15</v>
      </c>
      <c r="K21" s="10">
        <f>E$3+D$3*'Raw Data'!C21+C$3*'Raw Data'!D21+B$3*'Raw Data'!E21</f>
        <v>14.208663492894386</v>
      </c>
      <c r="L21" s="10">
        <f>D$13+C$13*'Raw Data'!C21+'Raw Data'!D21*B$13</f>
        <v>13.962760136024812</v>
      </c>
      <c r="N21" s="11">
        <f t="shared" ref="N21:O21" si="20">ABS($J21-K21)</f>
        <v>0.79133650710561376</v>
      </c>
      <c r="O21" s="11">
        <f t="shared" si="20"/>
        <v>1.0372398639751879</v>
      </c>
      <c r="S21" s="36">
        <f t="shared" si="2"/>
        <v>5.2755767140374249E-2</v>
      </c>
    </row>
    <row r="22" spans="1:19" ht="14.25" customHeight="1" x14ac:dyDescent="0.3">
      <c r="J22" s="10">
        <f>'Raw Data'!B22</f>
        <v>18</v>
      </c>
      <c r="K22" s="10">
        <f>E$3+D$3*'Raw Data'!C22+C$3*'Raw Data'!D22+B$3*'Raw Data'!E22</f>
        <v>17.702770568649441</v>
      </c>
      <c r="L22" s="10">
        <f>D$13+C$13*'Raw Data'!C22+'Raw Data'!D22*B$13</f>
        <v>17.892282553257502</v>
      </c>
      <c r="N22" s="11">
        <f t="shared" ref="N22:O22" si="21">ABS($J22-K22)</f>
        <v>0.29722943135055857</v>
      </c>
      <c r="O22" s="11">
        <f t="shared" si="21"/>
        <v>0.10771744674249817</v>
      </c>
      <c r="S22" s="36">
        <f t="shared" si="2"/>
        <v>1.6512746186142142E-2</v>
      </c>
    </row>
    <row r="23" spans="1:19" ht="14.25" customHeight="1" x14ac:dyDescent="0.3">
      <c r="J23" s="10">
        <f>'Raw Data'!B23</f>
        <v>13</v>
      </c>
      <c r="K23" s="10">
        <f>E$3+D$3*'Raw Data'!C23+C$3*'Raw Data'!D23+B$3*'Raw Data'!E23</f>
        <v>14.902484015919214</v>
      </c>
      <c r="L23" s="10">
        <f>D$13+C$13*'Raw Data'!C23+'Raw Data'!D23*B$13</f>
        <v>15.045967164693055</v>
      </c>
      <c r="N23" s="11">
        <f t="shared" ref="N23:O23" si="22">ABS($J23-K23)</f>
        <v>1.9024840159192138</v>
      </c>
      <c r="O23" s="11">
        <f t="shared" si="22"/>
        <v>2.0459671646930548</v>
      </c>
      <c r="S23" s="36">
        <f t="shared" si="2"/>
        <v>0.146344924301478</v>
      </c>
    </row>
    <row r="24" spans="1:19" ht="14.25" customHeight="1" x14ac:dyDescent="0.3">
      <c r="J24" s="10">
        <f>'Raw Data'!B24</f>
        <v>6</v>
      </c>
      <c r="K24" s="10">
        <f>E$3+D$3*'Raw Data'!C24+C$3*'Raw Data'!D24+B$3*'Raw Data'!E24</f>
        <v>6.1647108371889683</v>
      </c>
      <c r="L24" s="10">
        <f>D$13+C$13*'Raw Data'!C24+'Raw Data'!D24*B$13</f>
        <v>6.4139574644463284</v>
      </c>
      <c r="N24" s="11">
        <f t="shared" ref="N24:O24" si="23">ABS($J24-K24)</f>
        <v>0.16471083718896828</v>
      </c>
      <c r="O24" s="11">
        <f t="shared" si="23"/>
        <v>0.41395746444632842</v>
      </c>
      <c r="S24" s="36">
        <f t="shared" si="2"/>
        <v>2.7451806198161382E-2</v>
      </c>
    </row>
    <row r="25" spans="1:19" ht="14.25" customHeight="1" x14ac:dyDescent="0.3">
      <c r="J25" s="10">
        <f>'Raw Data'!B25</f>
        <v>16</v>
      </c>
      <c r="K25" s="10">
        <f>E$3+D$3*'Raw Data'!C25+C$3*'Raw Data'!D25+B$3*'Raw Data'!E25</f>
        <v>16.579154311954447</v>
      </c>
      <c r="L25" s="10">
        <f>D$13+C$13*'Raw Data'!C25+'Raw Data'!D25*B$13</f>
        <v>16.570201329314838</v>
      </c>
      <c r="N25" s="11">
        <f t="shared" ref="N25:O25" si="24">ABS($J25-K25)</f>
        <v>0.57915431195444711</v>
      </c>
      <c r="O25" s="11">
        <f t="shared" si="24"/>
        <v>0.57020132931483758</v>
      </c>
      <c r="S25" s="36">
        <f t="shared" si="2"/>
        <v>3.6197144497152944E-2</v>
      </c>
    </row>
    <row r="26" spans="1:19" ht="14.25" customHeight="1" x14ac:dyDescent="0.3">
      <c r="J26" s="10">
        <f>'Raw Data'!B26</f>
        <v>10</v>
      </c>
      <c r="K26" s="10">
        <f>E$3+D$3*'Raw Data'!C26+C$3*'Raw Data'!D26+B$3*'Raw Data'!E26</f>
        <v>8.2595746803247945</v>
      </c>
      <c r="L26" s="10">
        <f>D$13+C$13*'Raw Data'!C26+'Raw Data'!D26*B$13</f>
        <v>8.1501409749395233</v>
      </c>
      <c r="N26" s="11">
        <f t="shared" ref="N26:O26" si="25">ABS($J26-K26)</f>
        <v>1.7404253196752055</v>
      </c>
      <c r="O26" s="11">
        <f t="shared" si="25"/>
        <v>1.8498590250604767</v>
      </c>
      <c r="S26" s="36">
        <f t="shared" si="2"/>
        <v>0.17404253196752056</v>
      </c>
    </row>
    <row r="27" spans="1:19" ht="14.25" customHeight="1" x14ac:dyDescent="0.3">
      <c r="J27" s="10">
        <f>'Raw Data'!B27</f>
        <v>12</v>
      </c>
      <c r="K27" s="10">
        <f>E$3+D$3*'Raw Data'!C27+C$3*'Raw Data'!D27+B$3*'Raw Data'!E27</f>
        <v>15.843241493410787</v>
      </c>
      <c r="L27" s="10">
        <f>D$13+C$13*'Raw Data'!C27+'Raw Data'!D27*B$13</f>
        <v>15.966435455172453</v>
      </c>
      <c r="N27" s="11">
        <f t="shared" ref="N27:O27" si="26">ABS($J27-K27)</f>
        <v>3.8432414934107868</v>
      </c>
      <c r="O27" s="11">
        <f t="shared" si="26"/>
        <v>3.9664354551724532</v>
      </c>
      <c r="S27" s="36">
        <f t="shared" si="2"/>
        <v>0.32027012445089892</v>
      </c>
    </row>
    <row r="28" spans="1:19" ht="14.25" customHeight="1" x14ac:dyDescent="0.3">
      <c r="J28" s="10">
        <f>'Raw Data'!B28</f>
        <v>15</v>
      </c>
      <c r="K28" s="10">
        <f>E$3+D$3*'Raw Data'!C28+C$3*'Raw Data'!D28+B$3*'Raw Data'!E28</f>
        <v>15.071000328912996</v>
      </c>
      <c r="L28" s="10">
        <f>D$13+C$13*'Raw Data'!C28+'Raw Data'!D28*B$13</f>
        <v>14.649347878226216</v>
      </c>
      <c r="N28" s="11">
        <f t="shared" ref="N28:O28" si="27">ABS($J28-K28)</f>
        <v>7.1000328912996125E-2</v>
      </c>
      <c r="O28" s="11">
        <f t="shared" si="27"/>
        <v>0.35065212177378413</v>
      </c>
      <c r="S28" s="36">
        <f t="shared" si="2"/>
        <v>4.7333552608664082E-3</v>
      </c>
    </row>
    <row r="29" spans="1:19" ht="14.25" customHeight="1" x14ac:dyDescent="0.3">
      <c r="J29" s="10">
        <f>'Raw Data'!B29</f>
        <v>16</v>
      </c>
      <c r="K29" s="10">
        <f>E$3+D$3*'Raw Data'!C29+C$3*'Raw Data'!D29+B$3*'Raw Data'!E29</f>
        <v>17.132007134461958</v>
      </c>
      <c r="L29" s="10">
        <f>D$13+C$13*'Raw Data'!C29+'Raw Data'!D29*B$13</f>
        <v>17.085304700363825</v>
      </c>
      <c r="N29" s="11">
        <f t="shared" ref="N29:O29" si="28">ABS($J29-K29)</f>
        <v>1.1320071344619578</v>
      </c>
      <c r="O29" s="11">
        <f t="shared" si="28"/>
        <v>1.0853047003638245</v>
      </c>
      <c r="S29" s="36">
        <f t="shared" si="2"/>
        <v>7.0750445903872361E-2</v>
      </c>
    </row>
    <row r="30" spans="1:19" ht="14.25" customHeight="1" x14ac:dyDescent="0.3">
      <c r="J30" s="10">
        <f>'Raw Data'!B30</f>
        <v>19</v>
      </c>
      <c r="K30" s="10">
        <f>E$3+D$3*'Raw Data'!C30+C$3*'Raw Data'!D30+B$3*'Raw Data'!E30</f>
        <v>19.412920059423868</v>
      </c>
      <c r="L30" s="10">
        <f>D$13+C$13*'Raw Data'!C30+'Raw Data'!D30*B$13</f>
        <v>19.205346027949275</v>
      </c>
      <c r="N30" s="11">
        <f t="shared" ref="N30:O30" si="29">ABS($J30-K30)</f>
        <v>0.41292005942386822</v>
      </c>
      <c r="O30" s="11">
        <f t="shared" si="29"/>
        <v>0.20534602794927537</v>
      </c>
      <c r="S30" s="36">
        <f t="shared" si="2"/>
        <v>2.1732634706519382E-2</v>
      </c>
    </row>
    <row r="31" spans="1:19" ht="14.25" customHeight="1" x14ac:dyDescent="0.3">
      <c r="J31" s="10">
        <f>'Raw Data'!B31</f>
        <v>11</v>
      </c>
      <c r="K31" s="10">
        <f>E$3+D$3*'Raw Data'!C31+C$3*'Raw Data'!D31+B$3*'Raw Data'!E31</f>
        <v>8.9486596561673437</v>
      </c>
      <c r="L31" s="10">
        <f>D$13+C$13*'Raw Data'!C31+'Raw Data'!D31*B$13</f>
        <v>9.0966482217645233</v>
      </c>
      <c r="N31" s="11">
        <f t="shared" ref="N31:O31" si="30">ABS($J31-K31)</f>
        <v>2.0513403438326563</v>
      </c>
      <c r="O31" s="11">
        <f t="shared" si="30"/>
        <v>1.9033517782354767</v>
      </c>
      <c r="S31" s="36">
        <f t="shared" si="2"/>
        <v>0.18648548580296875</v>
      </c>
    </row>
    <row r="32" spans="1:19" ht="14.25" customHeight="1" x14ac:dyDescent="0.3">
      <c r="N32" s="11"/>
      <c r="O32" s="11"/>
    </row>
    <row r="33" spans="14:15" ht="14.25" customHeight="1" x14ac:dyDescent="0.3">
      <c r="N33" s="11">
        <f t="shared" ref="N33:O33" si="31">AVERAGE(N2:N31)</f>
        <v>1.3514048704942838</v>
      </c>
      <c r="O33" s="11">
        <f t="shared" si="31"/>
        <v>1.3762457640625465</v>
      </c>
    </row>
    <row r="34" spans="14:15" ht="14.25" customHeight="1" x14ac:dyDescent="0.3"/>
    <row r="35" spans="14:15" ht="14.25" customHeight="1" x14ac:dyDescent="0.3"/>
    <row r="36" spans="14:15" ht="14.25" customHeight="1" x14ac:dyDescent="0.3"/>
    <row r="37" spans="14:15" ht="14.25" customHeight="1" x14ac:dyDescent="0.3"/>
    <row r="38" spans="14:15" ht="14.25" customHeight="1" x14ac:dyDescent="0.3"/>
    <row r="39" spans="14:15" ht="14.25" customHeight="1" x14ac:dyDescent="0.3"/>
    <row r="40" spans="14:15" ht="14.25" customHeight="1" x14ac:dyDescent="0.3"/>
    <row r="41" spans="14:15" ht="14.25" customHeight="1" x14ac:dyDescent="0.3"/>
    <row r="42" spans="14:15" ht="14.25" customHeight="1" x14ac:dyDescent="0.3"/>
    <row r="43" spans="14:15" ht="14.25" customHeight="1" x14ac:dyDescent="0.3"/>
    <row r="44" spans="14:15" ht="14.25" customHeight="1" x14ac:dyDescent="0.3"/>
    <row r="45" spans="14:15" ht="14.25" customHeight="1" x14ac:dyDescent="0.3"/>
    <row r="46" spans="14:15" ht="14.25" customHeight="1" x14ac:dyDescent="0.3"/>
    <row r="47" spans="14:15" ht="14.25" customHeight="1" x14ac:dyDescent="0.3"/>
    <row r="48" spans="14:1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workbookViewId="0">
      <selection activeCell="H1" sqref="H1"/>
    </sheetView>
  </sheetViews>
  <sheetFormatPr defaultColWidth="14.44140625" defaultRowHeight="15" customHeight="1" x14ac:dyDescent="0.3"/>
  <cols>
    <col min="1" max="6" width="8.6640625" customWidth="1"/>
    <col min="7" max="7" width="11.88671875" customWidth="1"/>
    <col min="8" max="8" width="10.109375" customWidth="1"/>
    <col min="9" max="9" width="12.33203125" customWidth="1"/>
    <col min="10" max="16" width="8.6640625" customWidth="1"/>
    <col min="17" max="17" width="13.6640625" customWidth="1"/>
    <col min="18" max="19" width="8.6640625" customWidth="1"/>
    <col min="20" max="20" width="10.6640625" customWidth="1"/>
    <col min="21" max="21" width="8.6640625" customWidth="1"/>
    <col min="22" max="22" width="11.109375" customWidth="1"/>
    <col min="23" max="23" width="14.33203125" customWidth="1"/>
    <col min="24" max="26" width="8.6640625" customWidth="1"/>
  </cols>
  <sheetData>
    <row r="1" spans="1:23" ht="14.25" customHeight="1" x14ac:dyDescent="0.3">
      <c r="D1" s="6" t="s">
        <v>63</v>
      </c>
      <c r="F1" s="8" t="s">
        <v>64</v>
      </c>
      <c r="G1" s="12">
        <v>0.40714601262855765</v>
      </c>
      <c r="H1" s="12">
        <v>0.70996327986560948</v>
      </c>
      <c r="I1" s="12">
        <v>9.999999999998898E-6</v>
      </c>
    </row>
    <row r="2" spans="1:23" ht="14.25" customHeight="1" x14ac:dyDescent="0.3">
      <c r="D2" s="6" t="s">
        <v>65</v>
      </c>
      <c r="F2" s="8" t="s">
        <v>66</v>
      </c>
      <c r="G2" s="12">
        <v>0.2092372095283726</v>
      </c>
      <c r="H2" s="12">
        <v>2.3849054370193544E-3</v>
      </c>
      <c r="I2" s="12">
        <v>9.9999999999988997E-6</v>
      </c>
    </row>
    <row r="3" spans="1:23" ht="20.25" customHeight="1" thickBot="1" x14ac:dyDescent="0.35">
      <c r="A3" s="10" t="str">
        <f>'Raw Data'!A1</f>
        <v>Time</v>
      </c>
      <c r="B3" s="10" t="str">
        <f>'Raw Data'!B1</f>
        <v>sales</v>
      </c>
      <c r="C3" s="10" t="str">
        <f>'Raw Data'!C1</f>
        <v>FB</v>
      </c>
      <c r="D3" s="10" t="str">
        <f>'Raw Data'!D1</f>
        <v>TV</v>
      </c>
      <c r="E3" s="10" t="str">
        <f>'Raw Data'!E1</f>
        <v>Radio</v>
      </c>
      <c r="G3" s="13" t="s">
        <v>67</v>
      </c>
      <c r="H3" s="13" t="s">
        <v>68</v>
      </c>
      <c r="I3" s="13" t="s">
        <v>69</v>
      </c>
      <c r="Q3" s="2" t="s">
        <v>70</v>
      </c>
      <c r="R3" s="2" t="s">
        <v>1</v>
      </c>
      <c r="S3" s="2"/>
      <c r="T3" s="2" t="s">
        <v>71</v>
      </c>
      <c r="V3" s="2" t="s">
        <v>72</v>
      </c>
      <c r="W3" s="14" t="s">
        <v>73</v>
      </c>
    </row>
    <row r="4" spans="1:23" ht="14.25" customHeight="1" thickBot="1" x14ac:dyDescent="0.35">
      <c r="A4" s="10" t="str">
        <f>'Raw Data'!A2</f>
        <v>Week 1</v>
      </c>
      <c r="B4" s="10">
        <f>'Raw Data'!B2</f>
        <v>22</v>
      </c>
      <c r="C4" s="10">
        <f>'Raw Data'!C2</f>
        <v>230.1</v>
      </c>
      <c r="D4" s="10">
        <f>'Raw Data'!D2</f>
        <v>37.799999999999997</v>
      </c>
      <c r="E4" s="10">
        <f>'Raw Data'!E2</f>
        <v>69.2</v>
      </c>
      <c r="G4" s="15">
        <f t="shared" ref="G4:I4" si="0">C4^G1</f>
        <v>9.1547172100201415</v>
      </c>
      <c r="H4" s="15">
        <f t="shared" si="0"/>
        <v>13.181391287159258</v>
      </c>
      <c r="I4" s="15">
        <f t="shared" si="0"/>
        <v>1.0000423709062478</v>
      </c>
      <c r="K4" s="34" t="s">
        <v>98</v>
      </c>
      <c r="L4" s="34"/>
      <c r="M4" s="34"/>
      <c r="N4" s="34"/>
      <c r="O4" s="34"/>
      <c r="Q4" s="10">
        <f t="shared" ref="Q4:Q33" si="1">O$6+N$6*G4+M$6*H4+L$6*I4</f>
        <v>19.674024561674742</v>
      </c>
      <c r="R4" s="10">
        <f t="shared" ref="R4:R33" si="2">B4</f>
        <v>22</v>
      </c>
      <c r="T4" s="10">
        <f t="shared" ref="T4:T33" si="3">ABS(R4-Q4)</f>
        <v>2.3259754383252584</v>
      </c>
      <c r="V4" s="10">
        <f>AVERAGE(R4:R33)</f>
        <v>13.533333333333333</v>
      </c>
      <c r="W4" s="7">
        <f>T35/V4</f>
        <v>8.0509705798957221E-2</v>
      </c>
    </row>
    <row r="5" spans="1:23" ht="14.25" customHeight="1" thickBot="1" x14ac:dyDescent="0.35">
      <c r="A5" s="10" t="str">
        <f>'Raw Data'!A3</f>
        <v>Week 2</v>
      </c>
      <c r="B5" s="10">
        <f>'Raw Data'!B3</f>
        <v>10</v>
      </c>
      <c r="C5" s="10">
        <f>'Raw Data'!C3</f>
        <v>44.5</v>
      </c>
      <c r="D5" s="10">
        <f>'Raw Data'!D3</f>
        <v>39.299999999999997</v>
      </c>
      <c r="E5" s="10">
        <f>'Raw Data'!E3</f>
        <v>45.1</v>
      </c>
      <c r="G5" s="15">
        <f t="shared" ref="G5:I5" si="4">(G4*G$2+C5)^G$1</f>
        <v>4.7706245290095026</v>
      </c>
      <c r="H5" s="15">
        <f t="shared" si="4"/>
        <v>13.558345727969396</v>
      </c>
      <c r="I5" s="15">
        <f t="shared" si="4"/>
        <v>1.0000380895500709</v>
      </c>
      <c r="K5" s="2"/>
      <c r="L5" s="8" t="s">
        <v>4</v>
      </c>
      <c r="M5" s="8" t="s">
        <v>3</v>
      </c>
      <c r="N5" s="8" t="s">
        <v>2</v>
      </c>
      <c r="O5" s="8" t="s">
        <v>58</v>
      </c>
      <c r="Q5" s="10">
        <f t="shared" si="1"/>
        <v>12.164596295158844</v>
      </c>
      <c r="R5" s="10">
        <f t="shared" si="2"/>
        <v>10</v>
      </c>
      <c r="T5" s="10">
        <f t="shared" si="3"/>
        <v>2.1645962951588444</v>
      </c>
    </row>
    <row r="6" spans="1:23" ht="14.25" customHeight="1" x14ac:dyDescent="0.3">
      <c r="A6" s="10" t="str">
        <f>'Raw Data'!A4</f>
        <v>Week 3</v>
      </c>
      <c r="B6" s="10">
        <f>'Raw Data'!B4</f>
        <v>9</v>
      </c>
      <c r="C6" s="10">
        <f>'Raw Data'!C4</f>
        <v>17.2</v>
      </c>
      <c r="D6" s="10">
        <f>'Raw Data'!D4</f>
        <v>45.9</v>
      </c>
      <c r="E6" s="10">
        <f>'Raw Data'!E4</f>
        <v>69.3</v>
      </c>
      <c r="G6" s="15">
        <f t="shared" ref="G6:I6" si="5">(G5*G$2+C6)^G$1</f>
        <v>3.2584831265698067</v>
      </c>
      <c r="H6" s="15">
        <f t="shared" si="5"/>
        <v>15.137115372399483</v>
      </c>
      <c r="I6" s="15">
        <f t="shared" si="5"/>
        <v>1.0000423853487386</v>
      </c>
      <c r="K6" s="2"/>
      <c r="L6" s="10">
        <f t="array" ref="L6:O10">LINEST(B4:B33,G4:I33,1,1)</f>
        <v>-54332.724802671721</v>
      </c>
      <c r="M6" s="10">
        <v>0.65150692170280733</v>
      </c>
      <c r="N6" s="10">
        <v>1.8219583895681963</v>
      </c>
      <c r="O6" s="10">
        <v>54329.433672536019</v>
      </c>
      <c r="Q6" s="10">
        <f t="shared" si="1"/>
        <v>10.204714485065779</v>
      </c>
      <c r="R6" s="10">
        <f t="shared" si="2"/>
        <v>9</v>
      </c>
      <c r="T6" s="10">
        <f t="shared" si="3"/>
        <v>1.2047144850657787</v>
      </c>
    </row>
    <row r="7" spans="1:23" ht="14.25" customHeight="1" x14ac:dyDescent="0.3">
      <c r="A7" s="10" t="str">
        <f>'Raw Data'!A5</f>
        <v>Week 4</v>
      </c>
      <c r="B7" s="10">
        <f>'Raw Data'!B5</f>
        <v>19</v>
      </c>
      <c r="C7" s="10">
        <f>'Raw Data'!C5</f>
        <v>151.5</v>
      </c>
      <c r="D7" s="10">
        <f>'Raw Data'!D5</f>
        <v>41.3</v>
      </c>
      <c r="E7" s="10">
        <f>'Raw Data'!E5</f>
        <v>58.5</v>
      </c>
      <c r="G7" s="15">
        <f t="shared" ref="G7:I7" si="6">(G6*G$2+C7)^G$1</f>
        <v>7.7364241763659152</v>
      </c>
      <c r="H7" s="15">
        <f t="shared" si="6"/>
        <v>14.045415683802004</v>
      </c>
      <c r="I7" s="15">
        <f t="shared" si="6"/>
        <v>1.000040691097112</v>
      </c>
      <c r="K7" s="2"/>
      <c r="L7" s="10">
        <v>34344.735456561684</v>
      </c>
      <c r="M7" s="10">
        <v>7.8711809213548575E-2</v>
      </c>
      <c r="N7" s="10">
        <v>0.11621133145397231</v>
      </c>
      <c r="O7" s="10">
        <v>34345.343075067023</v>
      </c>
      <c r="Q7" s="10">
        <f t="shared" si="1"/>
        <v>17.744140152564796</v>
      </c>
      <c r="R7" s="10">
        <f t="shared" si="2"/>
        <v>19</v>
      </c>
      <c r="T7" s="10">
        <f t="shared" si="3"/>
        <v>1.2558598474352038</v>
      </c>
    </row>
    <row r="8" spans="1:23" ht="14.25" customHeight="1" x14ac:dyDescent="0.3">
      <c r="A8" s="10" t="str">
        <f>'Raw Data'!A6</f>
        <v>Week 5</v>
      </c>
      <c r="B8" s="10">
        <f>'Raw Data'!B6</f>
        <v>13</v>
      </c>
      <c r="C8" s="10">
        <f>'Raw Data'!C6</f>
        <v>180.8</v>
      </c>
      <c r="D8" s="10">
        <f>'Raw Data'!D6</f>
        <v>10.8</v>
      </c>
      <c r="E8" s="10">
        <f>'Raw Data'!E6</f>
        <v>58.4</v>
      </c>
      <c r="G8" s="15">
        <f t="shared" ref="G8:I8" si="7">(G7*G$2+C8)^G$1</f>
        <v>8.3288572575924285</v>
      </c>
      <c r="H8" s="15">
        <f t="shared" si="7"/>
        <v>5.4280989595446956</v>
      </c>
      <c r="I8" s="15">
        <f t="shared" si="7"/>
        <v>1.000040673987775</v>
      </c>
      <c r="K8" s="8" t="s">
        <v>61</v>
      </c>
      <c r="L8" s="10">
        <v>0.92101732327751662</v>
      </c>
      <c r="M8" s="10">
        <v>1.4451238633473682</v>
      </c>
      <c r="N8" s="10" t="e">
        <v>#N/A</v>
      </c>
      <c r="O8" s="10" t="e">
        <v>#N/A</v>
      </c>
      <c r="Q8" s="10">
        <f t="shared" si="1"/>
        <v>13.210216679712175</v>
      </c>
      <c r="R8" s="10">
        <f t="shared" si="2"/>
        <v>13</v>
      </c>
      <c r="T8" s="10">
        <f t="shared" si="3"/>
        <v>0.21021667971217539</v>
      </c>
    </row>
    <row r="9" spans="1:23" ht="14.25" customHeight="1" x14ac:dyDescent="0.3">
      <c r="A9" s="10" t="str">
        <f>'Raw Data'!A7</f>
        <v>Week 6</v>
      </c>
      <c r="B9" s="10">
        <f>'Raw Data'!B7</f>
        <v>7</v>
      </c>
      <c r="C9" s="10">
        <f>'Raw Data'!C7</f>
        <v>8.6999999999999993</v>
      </c>
      <c r="D9" s="10">
        <f>'Raw Data'!D7</f>
        <v>48.9</v>
      </c>
      <c r="E9" s="10">
        <f>'Raw Data'!E7</f>
        <v>75</v>
      </c>
      <c r="G9" s="15">
        <f t="shared" ref="G9:I9" si="8">(G8*G$2+C9)^G$1</f>
        <v>2.5989964472106148</v>
      </c>
      <c r="H9" s="15">
        <f t="shared" si="8"/>
        <v>15.828103222972967</v>
      </c>
      <c r="I9" s="15">
        <f t="shared" si="8"/>
        <v>1.0000431758145174</v>
      </c>
      <c r="K9" s="2"/>
      <c r="L9" s="10">
        <v>101.06203621229758</v>
      </c>
      <c r="M9" s="10">
        <v>26</v>
      </c>
      <c r="N9" s="10" t="e">
        <v>#N/A</v>
      </c>
      <c r="O9" s="10" t="e">
        <v>#N/A</v>
      </c>
      <c r="Q9" s="10">
        <f t="shared" si="1"/>
        <v>9.410392404643062</v>
      </c>
      <c r="R9" s="10">
        <f t="shared" si="2"/>
        <v>7</v>
      </c>
      <c r="T9" s="10">
        <f t="shared" si="3"/>
        <v>2.410392404643062</v>
      </c>
    </row>
    <row r="10" spans="1:23" ht="14.25" customHeight="1" x14ac:dyDescent="0.3">
      <c r="A10" s="10" t="str">
        <f>'Raw Data'!A8</f>
        <v>Week 7</v>
      </c>
      <c r="B10" s="10">
        <f>'Raw Data'!B8</f>
        <v>12</v>
      </c>
      <c r="C10" s="10">
        <f>'Raw Data'!C8</f>
        <v>57.5</v>
      </c>
      <c r="D10" s="10">
        <f>'Raw Data'!D8</f>
        <v>32.799999999999997</v>
      </c>
      <c r="E10" s="10">
        <f>'Raw Data'!E8</f>
        <v>23.5</v>
      </c>
      <c r="G10" s="15">
        <f t="shared" ref="G10:I10" si="9">(G9*G$2+C10)^G$1</f>
        <v>5.2252392072637397</v>
      </c>
      <c r="H10" s="15">
        <f t="shared" si="9"/>
        <v>11.928048963883652</v>
      </c>
      <c r="I10" s="15">
        <f t="shared" si="9"/>
        <v>1.000031570506805</v>
      </c>
      <c r="K10" s="2"/>
      <c r="L10" s="10">
        <v>633.16870917585015</v>
      </c>
      <c r="M10" s="10">
        <v>54.297957490816593</v>
      </c>
      <c r="N10" s="10" t="e">
        <v>#N/A</v>
      </c>
      <c r="O10" s="10" t="e">
        <v>#N/A</v>
      </c>
      <c r="Q10" s="10">
        <f t="shared" si="1"/>
        <v>12.284933079732582</v>
      </c>
      <c r="R10" s="10">
        <f t="shared" si="2"/>
        <v>12</v>
      </c>
      <c r="T10" s="10">
        <f t="shared" si="3"/>
        <v>0.28493307973258197</v>
      </c>
    </row>
    <row r="11" spans="1:23" ht="14.25" customHeight="1" x14ac:dyDescent="0.3">
      <c r="A11" s="10" t="str">
        <f>'Raw Data'!A9</f>
        <v>Week 8</v>
      </c>
      <c r="B11" s="10">
        <f>'Raw Data'!B9</f>
        <v>13</v>
      </c>
      <c r="C11" s="10">
        <f>'Raw Data'!C9</f>
        <v>120.2</v>
      </c>
      <c r="D11" s="10">
        <f>'Raw Data'!D9</f>
        <v>19.600000000000001</v>
      </c>
      <c r="E11" s="10">
        <f>'Raw Data'!E9</f>
        <v>11.6</v>
      </c>
      <c r="G11" s="15">
        <f t="shared" ref="G11:I11" si="10">(G10*G$2+C11)^G$1</f>
        <v>7.0538443135178079</v>
      </c>
      <c r="H11" s="15">
        <f t="shared" si="10"/>
        <v>8.2775449236712433</v>
      </c>
      <c r="I11" s="15">
        <f t="shared" si="10"/>
        <v>1.0000245103599761</v>
      </c>
      <c r="K11" s="8" t="s">
        <v>62</v>
      </c>
      <c r="L11" s="10">
        <f>M8</f>
        <v>1.4451238633473682</v>
      </c>
      <c r="Q11" s="10">
        <f t="shared" si="1"/>
        <v>13.621843859094952</v>
      </c>
      <c r="R11" s="10">
        <f t="shared" si="2"/>
        <v>13</v>
      </c>
      <c r="T11" s="10">
        <f t="shared" si="3"/>
        <v>0.62184385909495177</v>
      </c>
    </row>
    <row r="12" spans="1:23" ht="14.25" customHeight="1" x14ac:dyDescent="0.3">
      <c r="A12" s="10" t="str">
        <f>'Raw Data'!A10</f>
        <v>Week 9</v>
      </c>
      <c r="B12" s="10">
        <f>'Raw Data'!B10</f>
        <v>5</v>
      </c>
      <c r="C12" s="10">
        <f>'Raw Data'!C10</f>
        <v>8.6</v>
      </c>
      <c r="D12" s="10">
        <f>'Raw Data'!D10</f>
        <v>2.1</v>
      </c>
      <c r="E12" s="10">
        <f>'Raw Data'!E10</f>
        <v>1</v>
      </c>
      <c r="G12" s="15">
        <f t="shared" ref="G12:I12" si="11">(G11*G$2+C12)^G$1</f>
        <v>2.561435870203733</v>
      </c>
      <c r="H12" s="15">
        <f t="shared" si="11"/>
        <v>1.7047034120207303</v>
      </c>
      <c r="I12" s="15">
        <f t="shared" si="11"/>
        <v>1.000000000100002</v>
      </c>
      <c r="Q12" s="10">
        <f t="shared" si="1"/>
        <v>2.4863200763575151</v>
      </c>
      <c r="R12" s="10">
        <f t="shared" si="2"/>
        <v>5</v>
      </c>
      <c r="T12" s="10">
        <f t="shared" si="3"/>
        <v>2.5136799236424849</v>
      </c>
    </row>
    <row r="13" spans="1:23" ht="14.25" customHeight="1" x14ac:dyDescent="0.3">
      <c r="A13" s="10" t="str">
        <f>'Raw Data'!A11</f>
        <v>Week 10</v>
      </c>
      <c r="B13" s="10">
        <f>'Raw Data'!B11</f>
        <v>11</v>
      </c>
      <c r="C13" s="10">
        <f>'Raw Data'!C11</f>
        <v>199.8</v>
      </c>
      <c r="D13" s="10">
        <f>'Raw Data'!D11</f>
        <v>2.6</v>
      </c>
      <c r="E13" s="10">
        <f>'Raw Data'!E11</f>
        <v>21.2</v>
      </c>
      <c r="G13" s="15">
        <f t="shared" ref="G13:I13" si="12">(G12*G$2+C13)^G$1</f>
        <v>8.652706087527827</v>
      </c>
      <c r="H13" s="15">
        <f t="shared" si="12"/>
        <v>1.972866033091178</v>
      </c>
      <c r="I13" s="15">
        <f t="shared" si="12"/>
        <v>1.0000305404828849</v>
      </c>
      <c r="Q13" s="10">
        <f t="shared" si="1"/>
        <v>12.099728537163173</v>
      </c>
      <c r="R13" s="10">
        <f t="shared" si="2"/>
        <v>11</v>
      </c>
      <c r="T13" s="10">
        <f t="shared" si="3"/>
        <v>1.0997285371631733</v>
      </c>
    </row>
    <row r="14" spans="1:23" ht="14.25" customHeight="1" x14ac:dyDescent="0.3">
      <c r="A14" s="10" t="str">
        <f>'Raw Data'!A12</f>
        <v>Week 11</v>
      </c>
      <c r="B14" s="10">
        <f>'Raw Data'!B12</f>
        <v>9</v>
      </c>
      <c r="C14" s="10">
        <f>'Raw Data'!C12</f>
        <v>66.099999999999994</v>
      </c>
      <c r="D14" s="10">
        <f>'Raw Data'!D12</f>
        <v>5.8</v>
      </c>
      <c r="E14" s="10">
        <f>'Raw Data'!E12</f>
        <v>24.2</v>
      </c>
      <c r="G14" s="15">
        <f t="shared" ref="G14:I14" si="13">(G13*G$2+C14)^G$1</f>
        <v>5.570135147229581</v>
      </c>
      <c r="H14" s="15">
        <f t="shared" si="13"/>
        <v>3.4854260122499245</v>
      </c>
      <c r="I14" s="15">
        <f t="shared" si="13"/>
        <v>1.0000318640381116</v>
      </c>
      <c r="Q14" s="10">
        <f t="shared" si="1"/>
        <v>7.3969434850660036</v>
      </c>
      <c r="R14" s="10">
        <f t="shared" si="2"/>
        <v>9</v>
      </c>
      <c r="T14" s="10">
        <f t="shared" si="3"/>
        <v>1.6030565149339964</v>
      </c>
    </row>
    <row r="15" spans="1:23" ht="14.25" customHeight="1" x14ac:dyDescent="0.3">
      <c r="A15" s="10" t="str">
        <f>'Raw Data'!A13</f>
        <v>Week 12</v>
      </c>
      <c r="B15" s="10">
        <f>'Raw Data'!B13</f>
        <v>17</v>
      </c>
      <c r="C15" s="10">
        <f>'Raw Data'!C13</f>
        <v>214.7</v>
      </c>
      <c r="D15" s="10">
        <f>'Raw Data'!D13</f>
        <v>24</v>
      </c>
      <c r="E15" s="10">
        <f>'Raw Data'!E13</f>
        <v>4</v>
      </c>
      <c r="G15" s="15">
        <f t="shared" ref="G15:I15" si="14">(G14*G$2+C15)^G$1</f>
        <v>8.919764359100343</v>
      </c>
      <c r="H15" s="15">
        <f t="shared" si="14"/>
        <v>9.5500594015473084</v>
      </c>
      <c r="I15" s="15">
        <f t="shared" si="14"/>
        <v>1.0000138630647033</v>
      </c>
      <c r="K15" s="33" t="s">
        <v>97</v>
      </c>
      <c r="L15" s="33"/>
      <c r="M15" s="33"/>
      <c r="N15" s="33"/>
      <c r="O15" s="33"/>
      <c r="Q15" s="10">
        <f t="shared" si="1"/>
        <v>18.429021094663767</v>
      </c>
      <c r="R15" s="10">
        <f t="shared" si="2"/>
        <v>17</v>
      </c>
      <c r="T15" s="10">
        <f t="shared" si="3"/>
        <v>1.4290210946637671</v>
      </c>
    </row>
    <row r="16" spans="1:23" ht="14.25" customHeight="1" x14ac:dyDescent="0.3">
      <c r="A16" s="10" t="str">
        <f>'Raw Data'!A14</f>
        <v>Week 13</v>
      </c>
      <c r="B16" s="10">
        <f>'Raw Data'!B14</f>
        <v>9</v>
      </c>
      <c r="C16" s="10">
        <f>'Raw Data'!C14</f>
        <v>23.8</v>
      </c>
      <c r="D16" s="10">
        <f>'Raw Data'!D14</f>
        <v>35.1</v>
      </c>
      <c r="E16" s="10">
        <f>'Raw Data'!E14</f>
        <v>65.900000000000006</v>
      </c>
      <c r="G16" s="15">
        <f t="shared" ref="G16:I16" si="15">(G15*G$2+C16)^G$1</f>
        <v>3.7481499337946436</v>
      </c>
      <c r="H16" s="15">
        <f t="shared" si="15"/>
        <v>12.511555817604995</v>
      </c>
      <c r="I16" s="15">
        <f t="shared" si="15"/>
        <v>1.00004188226297</v>
      </c>
      <c r="L16" t="s">
        <v>4</v>
      </c>
      <c r="M16" t="s">
        <v>3</v>
      </c>
      <c r="N16" t="s">
        <v>2</v>
      </c>
      <c r="O16" t="s">
        <v>58</v>
      </c>
      <c r="Q16" s="10">
        <f t="shared" si="1"/>
        <v>9.4136308299130178</v>
      </c>
      <c r="R16" s="10">
        <f t="shared" si="2"/>
        <v>9</v>
      </c>
      <c r="T16" s="10">
        <f t="shared" si="3"/>
        <v>0.41363082991301781</v>
      </c>
    </row>
    <row r="17" spans="1:20" ht="14.25" customHeight="1" x14ac:dyDescent="0.3">
      <c r="A17" s="10" t="str">
        <f>'Raw Data'!A15</f>
        <v>Week 14</v>
      </c>
      <c r="B17" s="10">
        <f>'Raw Data'!B15</f>
        <v>10</v>
      </c>
      <c r="C17" s="10">
        <f>'Raw Data'!C15</f>
        <v>97.5</v>
      </c>
      <c r="D17" s="10">
        <f>'Raw Data'!D15</f>
        <v>7.6</v>
      </c>
      <c r="E17" s="10">
        <f>'Raw Data'!E15</f>
        <v>7.2</v>
      </c>
      <c r="G17" s="15">
        <f t="shared" ref="G17:I17" si="16">(G16*G$2+C17)^G$1</f>
        <v>6.4748824881234377</v>
      </c>
      <c r="H17" s="15">
        <f t="shared" si="16"/>
        <v>4.2320764502124772</v>
      </c>
      <c r="I17" s="15">
        <f t="shared" si="16"/>
        <v>1.000019741019001</v>
      </c>
      <c r="L17">
        <v>-0.54545792940035054</v>
      </c>
      <c r="M17">
        <v>0.66319227026535743</v>
      </c>
      <c r="N17">
        <v>0.97664557604543278</v>
      </c>
      <c r="O17">
        <v>-1.7458604814415701</v>
      </c>
      <c r="Q17" s="10">
        <f t="shared" si="1"/>
        <v>10.190480082783324</v>
      </c>
      <c r="R17" s="10">
        <f t="shared" si="2"/>
        <v>10</v>
      </c>
      <c r="T17" s="10">
        <f t="shared" si="3"/>
        <v>0.19048008278332418</v>
      </c>
    </row>
    <row r="18" spans="1:20" ht="14.25" customHeight="1" x14ac:dyDescent="0.3">
      <c r="A18" s="10" t="str">
        <f>'Raw Data'!A16</f>
        <v>Week 15</v>
      </c>
      <c r="B18" s="10">
        <f>'Raw Data'!B16</f>
        <v>19</v>
      </c>
      <c r="C18" s="10">
        <f>'Raw Data'!C16</f>
        <v>204.1</v>
      </c>
      <c r="D18" s="10">
        <f>'Raw Data'!D16</f>
        <v>32.9</v>
      </c>
      <c r="E18" s="10">
        <f>'Raw Data'!E16</f>
        <v>46</v>
      </c>
      <c r="G18" s="15">
        <f t="shared" ref="G18:I18" si="17">(G17*G$2+C18)^G$1</f>
        <v>8.7420483654419829</v>
      </c>
      <c r="H18" s="15">
        <f t="shared" si="17"/>
        <v>11.946699840126914</v>
      </c>
      <c r="I18" s="15">
        <f t="shared" si="17"/>
        <v>1.0000382871490729</v>
      </c>
      <c r="L18">
        <v>0.52744219802538084</v>
      </c>
      <c r="M18">
        <v>8.789839165991703E-2</v>
      </c>
      <c r="N18">
        <v>6.4503449280403469E-2</v>
      </c>
      <c r="O18">
        <v>1.4232998561594854</v>
      </c>
      <c r="Q18" s="10">
        <f t="shared" si="1"/>
        <v>18.33963072901679</v>
      </c>
      <c r="R18" s="10">
        <f t="shared" si="2"/>
        <v>19</v>
      </c>
      <c r="T18" s="10">
        <f t="shared" si="3"/>
        <v>0.6603692709832103</v>
      </c>
    </row>
    <row r="19" spans="1:20" ht="14.25" customHeight="1" x14ac:dyDescent="0.3">
      <c r="A19" s="10" t="str">
        <f>'Raw Data'!A17</f>
        <v>Week 16</v>
      </c>
      <c r="B19" s="10">
        <f>'Raw Data'!B17</f>
        <v>22</v>
      </c>
      <c r="C19" s="10">
        <f>'Raw Data'!C17</f>
        <v>195.4</v>
      </c>
      <c r="D19" s="10">
        <f>'Raw Data'!D17</f>
        <v>47.7</v>
      </c>
      <c r="E19" s="10">
        <f>'Raw Data'!E17</f>
        <v>52.9</v>
      </c>
      <c r="G19" s="15">
        <f t="shared" ref="G19:I19" si="18">(G18*G$2+C19)^G$1</f>
        <v>8.5978199128619508</v>
      </c>
      <c r="H19" s="15">
        <f t="shared" si="18"/>
        <v>15.55501841480211</v>
      </c>
      <c r="I19" s="15">
        <f t="shared" si="18"/>
        <v>1.0000396848227009</v>
      </c>
      <c r="K19" t="s">
        <v>61</v>
      </c>
      <c r="L19">
        <v>0.91599619444476665</v>
      </c>
      <c r="M19">
        <v>1.4903512259295313</v>
      </c>
      <c r="N19" t="e">
        <v>#N/A</v>
      </c>
      <c r="O19" t="e">
        <v>#N/A</v>
      </c>
      <c r="Q19" s="10">
        <f t="shared" si="1"/>
        <v>20.351757600343262</v>
      </c>
      <c r="R19" s="10">
        <f t="shared" si="2"/>
        <v>22</v>
      </c>
      <c r="T19" s="10">
        <f t="shared" si="3"/>
        <v>1.6482423996567377</v>
      </c>
    </row>
    <row r="20" spans="1:20" ht="14.25" customHeight="1" x14ac:dyDescent="0.3">
      <c r="A20" s="10" t="str">
        <f>'Raw Data'!A18</f>
        <v>Week 17</v>
      </c>
      <c r="B20" s="10">
        <f>'Raw Data'!B18</f>
        <v>13</v>
      </c>
      <c r="C20" s="10">
        <f>'Raw Data'!C18</f>
        <v>67.8</v>
      </c>
      <c r="D20" s="10">
        <f>'Raw Data'!D18</f>
        <v>36.6</v>
      </c>
      <c r="E20" s="10">
        <f>'Raw Data'!E18</f>
        <v>114</v>
      </c>
      <c r="G20" s="15">
        <f t="shared" ref="G20:I20" si="19">(G19*G$2+C20)^G$1</f>
        <v>5.6261126432686499</v>
      </c>
      <c r="H20" s="15">
        <f t="shared" si="19"/>
        <v>12.892184832419023</v>
      </c>
      <c r="I20" s="15">
        <f t="shared" si="19"/>
        <v>1.0000473631069577</v>
      </c>
      <c r="L20">
        <v>94.503262473844089</v>
      </c>
      <c r="M20">
        <v>26</v>
      </c>
      <c r="N20" t="e">
        <v>#N/A</v>
      </c>
      <c r="O20" t="e">
        <v>#N/A</v>
      </c>
      <c r="Q20" s="10">
        <f t="shared" si="1"/>
        <v>12.785393993413891</v>
      </c>
      <c r="R20" s="10">
        <f t="shared" si="2"/>
        <v>13</v>
      </c>
      <c r="T20" s="10">
        <f t="shared" si="3"/>
        <v>0.21460600658610929</v>
      </c>
    </row>
    <row r="21" spans="1:20" ht="14.25" customHeight="1" x14ac:dyDescent="0.3">
      <c r="A21" s="10" t="str">
        <f>'Raw Data'!A19</f>
        <v>Week 18</v>
      </c>
      <c r="B21" s="10">
        <f>'Raw Data'!B19</f>
        <v>24</v>
      </c>
      <c r="C21" s="10">
        <f>'Raw Data'!C19</f>
        <v>281.39999999999998</v>
      </c>
      <c r="D21" s="10">
        <f>'Raw Data'!D19</f>
        <v>39.6</v>
      </c>
      <c r="E21" s="10">
        <f>'Raw Data'!E19</f>
        <v>55.8</v>
      </c>
      <c r="G21" s="15">
        <f t="shared" ref="G21:I21" si="20">(G20*G$2+C21)^G$1</f>
        <v>9.9533826121500049</v>
      </c>
      <c r="H21" s="15">
        <f t="shared" si="20"/>
        <v>13.631517979986462</v>
      </c>
      <c r="I21" s="15">
        <f t="shared" si="20"/>
        <v>1.0000402185492303</v>
      </c>
      <c r="L21">
        <v>629.7168504742956</v>
      </c>
      <c r="M21">
        <v>57.749816192371078</v>
      </c>
      <c r="N21" t="e">
        <v>#N/A</v>
      </c>
      <c r="O21" t="e">
        <v>#N/A</v>
      </c>
      <c r="Q21" s="10">
        <f t="shared" si="1"/>
        <v>21.539363769072224</v>
      </c>
      <c r="R21" s="10">
        <f t="shared" si="2"/>
        <v>24</v>
      </c>
      <c r="T21" s="10">
        <f t="shared" si="3"/>
        <v>2.4606362309277756</v>
      </c>
    </row>
    <row r="22" spans="1:20" ht="14.25" customHeight="1" x14ac:dyDescent="0.3">
      <c r="A22" s="10" t="str">
        <f>'Raw Data'!A20</f>
        <v>Week 19</v>
      </c>
      <c r="B22" s="10">
        <f>'Raw Data'!B20</f>
        <v>11</v>
      </c>
      <c r="C22" s="10">
        <f>'Raw Data'!C20</f>
        <v>69.2</v>
      </c>
      <c r="D22" s="10">
        <f>'Raw Data'!D20</f>
        <v>20.5</v>
      </c>
      <c r="E22" s="10">
        <f>'Raw Data'!E20</f>
        <v>18.3</v>
      </c>
      <c r="G22" s="15">
        <f t="shared" ref="G22:I22" si="21">(G21*G$2+C22)^G$1</f>
        <v>5.6811322752204925</v>
      </c>
      <c r="H22" s="15">
        <f t="shared" si="21"/>
        <v>8.5464480228295159</v>
      </c>
      <c r="I22" s="15">
        <f t="shared" si="21"/>
        <v>1.0000290694385712</v>
      </c>
      <c r="K22" t="s">
        <v>62</v>
      </c>
      <c r="L22">
        <v>1.4903512259295313</v>
      </c>
      <c r="Q22" s="10">
        <f t="shared" si="1"/>
        <v>11.048304712174286</v>
      </c>
      <c r="R22" s="10">
        <f t="shared" si="2"/>
        <v>11</v>
      </c>
      <c r="T22" s="10">
        <f t="shared" si="3"/>
        <v>4.8304712174285669E-2</v>
      </c>
    </row>
    <row r="23" spans="1:20" ht="14.25" customHeight="1" x14ac:dyDescent="0.3">
      <c r="A23" s="10" t="str">
        <f>'Raw Data'!A21</f>
        <v>Week 20</v>
      </c>
      <c r="B23" s="10">
        <f>'Raw Data'!B21</f>
        <v>15</v>
      </c>
      <c r="C23" s="10">
        <f>'Raw Data'!C21</f>
        <v>147.30000000000001</v>
      </c>
      <c r="D23" s="10">
        <f>'Raw Data'!D21</f>
        <v>23.9</v>
      </c>
      <c r="E23" s="10">
        <f>'Raw Data'!E21</f>
        <v>19.100000000000001</v>
      </c>
      <c r="G23" s="15">
        <f t="shared" ref="G23:I23" si="22">(G22*G$2+C23)^G$1</f>
        <v>7.6594276036717366</v>
      </c>
      <c r="H23" s="15">
        <f t="shared" si="22"/>
        <v>9.5252138823619426</v>
      </c>
      <c r="I23" s="15">
        <f t="shared" si="22"/>
        <v>1.0000294973236237</v>
      </c>
      <c r="Q23" s="10">
        <f t="shared" si="1"/>
        <v>15.267101054298109</v>
      </c>
      <c r="R23" s="10">
        <f t="shared" si="2"/>
        <v>15</v>
      </c>
      <c r="T23" s="10">
        <f t="shared" si="3"/>
        <v>0.26710105429810937</v>
      </c>
    </row>
    <row r="24" spans="1:20" ht="14.25" customHeight="1" x14ac:dyDescent="0.3">
      <c r="A24" s="10" t="str">
        <f>'Raw Data'!A22</f>
        <v>Week 21</v>
      </c>
      <c r="B24" s="10">
        <f>'Raw Data'!B22</f>
        <v>18</v>
      </c>
      <c r="C24" s="10">
        <f>'Raw Data'!C22</f>
        <v>218.4</v>
      </c>
      <c r="D24" s="10">
        <f>'Raw Data'!D22</f>
        <v>27.7</v>
      </c>
      <c r="E24" s="10">
        <f>'Raw Data'!E22</f>
        <v>53.4</v>
      </c>
      <c r="G24" s="15">
        <f t="shared" ref="G24:I24" si="23">(G23*G$2+C24)^G$1</f>
        <v>8.9889750300194891</v>
      </c>
      <c r="H24" s="15">
        <f t="shared" si="23"/>
        <v>10.576949430773585</v>
      </c>
      <c r="I24" s="15">
        <f t="shared" si="23"/>
        <v>1.0000397789004918</v>
      </c>
      <c r="K24" t="s">
        <v>64</v>
      </c>
      <c r="L24">
        <v>0.5</v>
      </c>
      <c r="M24">
        <v>0.7</v>
      </c>
      <c r="N24">
        <v>0.3</v>
      </c>
      <c r="Q24" s="10">
        <f t="shared" si="1"/>
        <v>17.816068045132852</v>
      </c>
      <c r="R24" s="10">
        <f t="shared" si="2"/>
        <v>18</v>
      </c>
      <c r="T24" s="10">
        <f t="shared" si="3"/>
        <v>0.18393195486714831</v>
      </c>
    </row>
    <row r="25" spans="1:20" ht="14.25" customHeight="1" x14ac:dyDescent="0.3">
      <c r="A25" s="10" t="str">
        <f>'Raw Data'!A23</f>
        <v>Week 22</v>
      </c>
      <c r="B25" s="10">
        <f>'Raw Data'!B23</f>
        <v>13</v>
      </c>
      <c r="C25" s="10">
        <f>'Raw Data'!C23</f>
        <v>237.4</v>
      </c>
      <c r="D25" s="10">
        <f>'Raw Data'!D23</f>
        <v>5.0999999999999996</v>
      </c>
      <c r="E25" s="10">
        <f>'Raw Data'!E23</f>
        <v>23.5</v>
      </c>
      <c r="G25" s="15">
        <f t="shared" ref="G25:I25" si="24">(G24*G$2+C25)^G$1</f>
        <v>9.3017115363577396</v>
      </c>
      <c r="H25" s="15">
        <f t="shared" si="24"/>
        <v>3.1905835754028073</v>
      </c>
      <c r="I25" s="15">
        <f t="shared" si="24"/>
        <v>1.000031570506805</v>
      </c>
      <c r="K25" t="s">
        <v>66</v>
      </c>
      <c r="L25">
        <v>0.2</v>
      </c>
      <c r="M25">
        <v>0.1</v>
      </c>
      <c r="N25">
        <v>0.2</v>
      </c>
      <c r="Q25" s="10">
        <f t="shared" si="1"/>
        <v>14.019576860839152</v>
      </c>
      <c r="R25" s="10">
        <f t="shared" si="2"/>
        <v>13</v>
      </c>
      <c r="T25" s="10">
        <f t="shared" si="3"/>
        <v>1.0195768608391518</v>
      </c>
    </row>
    <row r="26" spans="1:20" ht="14.25" customHeight="1" x14ac:dyDescent="0.3">
      <c r="A26" s="10" t="str">
        <f>'Raw Data'!A24</f>
        <v>Week 23</v>
      </c>
      <c r="B26" s="10">
        <f>'Raw Data'!B24</f>
        <v>6</v>
      </c>
      <c r="C26" s="10">
        <f>'Raw Data'!C24</f>
        <v>13.2</v>
      </c>
      <c r="D26" s="10">
        <f>'Raw Data'!D24</f>
        <v>15.9</v>
      </c>
      <c r="E26" s="10">
        <f>'Raw Data'!E24</f>
        <v>49.6</v>
      </c>
      <c r="G26" s="15">
        <f t="shared" ref="G26:I26" si="25">(G25*G$2+C26)^G$1</f>
        <v>3.0238252486574124</v>
      </c>
      <c r="H26" s="15">
        <f t="shared" si="25"/>
        <v>7.1300958160451913</v>
      </c>
      <c r="I26" s="15">
        <f t="shared" si="25"/>
        <v>1.0000390406724207</v>
      </c>
      <c r="Q26" s="10">
        <f t="shared" si="1"/>
        <v>4.7422743104907568</v>
      </c>
      <c r="R26" s="10">
        <f t="shared" si="2"/>
        <v>6</v>
      </c>
      <c r="T26" s="10">
        <f t="shared" si="3"/>
        <v>1.2577256895092432</v>
      </c>
    </row>
    <row r="27" spans="1:20" ht="14.25" customHeight="1" x14ac:dyDescent="0.3">
      <c r="A27" s="10" t="str">
        <f>'Raw Data'!A25</f>
        <v>Week 24</v>
      </c>
      <c r="B27" s="10">
        <f>'Raw Data'!B25</f>
        <v>16</v>
      </c>
      <c r="C27" s="10">
        <f>'Raw Data'!C25</f>
        <v>228.3</v>
      </c>
      <c r="D27" s="10">
        <f>'Raw Data'!D25</f>
        <v>16.899999999999999</v>
      </c>
      <c r="E27" s="10">
        <f>'Raw Data'!E25</f>
        <v>26.2</v>
      </c>
      <c r="G27" s="15">
        <f t="shared" ref="G27:I27" si="26">(G26*G$2+C27)^G$1</f>
        <v>9.135779975892147</v>
      </c>
      <c r="H27" s="15">
        <f t="shared" si="26"/>
        <v>7.4484268629222301</v>
      </c>
      <c r="I27" s="15">
        <f t="shared" si="26"/>
        <v>1.0000326581311898</v>
      </c>
      <c r="Q27" s="10">
        <f t="shared" si="1"/>
        <v>16.432177239112207</v>
      </c>
      <c r="R27" s="10">
        <f t="shared" si="2"/>
        <v>16</v>
      </c>
      <c r="T27" s="10">
        <f t="shared" si="3"/>
        <v>0.43217723911220673</v>
      </c>
    </row>
    <row r="28" spans="1:20" ht="14.25" customHeight="1" x14ac:dyDescent="0.3">
      <c r="A28" s="10" t="str">
        <f>'Raw Data'!A26</f>
        <v>Week 25</v>
      </c>
      <c r="B28" s="10">
        <f>'Raw Data'!B26</f>
        <v>10</v>
      </c>
      <c r="C28" s="10">
        <f>'Raw Data'!C26</f>
        <v>62.3</v>
      </c>
      <c r="D28" s="10">
        <f>'Raw Data'!D26</f>
        <v>12.6</v>
      </c>
      <c r="E28" s="10">
        <f>'Raw Data'!E26</f>
        <v>18.3</v>
      </c>
      <c r="G28" s="15">
        <f t="shared" ref="G28:I28" si="27">(G27*G$2+C28)^G$1</f>
        <v>5.4445560656209473</v>
      </c>
      <c r="H28" s="15">
        <f t="shared" si="27"/>
        <v>6.0486307204591325</v>
      </c>
      <c r="I28" s="15">
        <f t="shared" si="27"/>
        <v>1.0000290694385712</v>
      </c>
      <c r="Q28" s="10">
        <f t="shared" si="1"/>
        <v>8.9899274406780023</v>
      </c>
      <c r="R28" s="10">
        <f t="shared" si="2"/>
        <v>10</v>
      </c>
      <c r="T28" s="10">
        <f t="shared" si="3"/>
        <v>1.0100725593219977</v>
      </c>
    </row>
    <row r="29" spans="1:20" ht="14.25" customHeight="1" x14ac:dyDescent="0.3">
      <c r="A29" s="10" t="str">
        <f>'Raw Data'!A27</f>
        <v>Week 26</v>
      </c>
      <c r="B29" s="10">
        <f>'Raw Data'!B27</f>
        <v>12</v>
      </c>
      <c r="C29" s="10">
        <f>'Raw Data'!C27</f>
        <v>262.89999999999998</v>
      </c>
      <c r="D29" s="10">
        <f>'Raw Data'!D27</f>
        <v>3.5</v>
      </c>
      <c r="E29" s="10">
        <f>'Raw Data'!E27</f>
        <v>19.5</v>
      </c>
      <c r="G29" s="15">
        <f t="shared" ref="G29:I29" si="28">(G28*G$2+C29)^G$1</f>
        <v>9.6821685525778669</v>
      </c>
      <c r="H29" s="15">
        <f t="shared" si="28"/>
        <v>2.4408243704323818</v>
      </c>
      <c r="I29" s="15">
        <f t="shared" si="28"/>
        <v>1.0000297045909567</v>
      </c>
      <c r="Q29" s="10">
        <f t="shared" si="1"/>
        <v>14.325660694048565</v>
      </c>
      <c r="R29" s="10">
        <f t="shared" si="2"/>
        <v>12</v>
      </c>
      <c r="T29" s="10">
        <f t="shared" si="3"/>
        <v>2.3256606940485653</v>
      </c>
    </row>
    <row r="30" spans="1:20" ht="14.25" customHeight="1" x14ac:dyDescent="0.3">
      <c r="A30" s="10" t="str">
        <f>'Raw Data'!A28</f>
        <v>Week 27</v>
      </c>
      <c r="B30" s="10">
        <f>'Raw Data'!B28</f>
        <v>15</v>
      </c>
      <c r="C30" s="10">
        <f>'Raw Data'!C28</f>
        <v>142.9</v>
      </c>
      <c r="D30" s="10">
        <f>'Raw Data'!D28</f>
        <v>29.3</v>
      </c>
      <c r="E30" s="10">
        <f>'Raw Data'!E28</f>
        <v>12.6</v>
      </c>
      <c r="G30" s="15">
        <f t="shared" ref="G30:I30" si="29">(G29*G$2+C30)^G$1</f>
        <v>7.584063181633403</v>
      </c>
      <c r="H30" s="15">
        <f t="shared" si="29"/>
        <v>11.002297865339697</v>
      </c>
      <c r="I30" s="15">
        <f t="shared" si="29"/>
        <v>1.0000253372970602</v>
      </c>
      <c r="Q30" s="10">
        <f t="shared" si="1"/>
        <v>16.318146230580169</v>
      </c>
      <c r="R30" s="10">
        <f t="shared" si="2"/>
        <v>15</v>
      </c>
      <c r="T30" s="10">
        <f t="shared" si="3"/>
        <v>1.3181462305801688</v>
      </c>
    </row>
    <row r="31" spans="1:20" ht="14.25" customHeight="1" x14ac:dyDescent="0.3">
      <c r="A31" s="10" t="str">
        <f>'Raw Data'!A29</f>
        <v>Week 28</v>
      </c>
      <c r="B31" s="10">
        <f>'Raw Data'!B29</f>
        <v>16</v>
      </c>
      <c r="C31" s="10">
        <f>'Raw Data'!C29</f>
        <v>240.1</v>
      </c>
      <c r="D31" s="10">
        <f>'Raw Data'!D29</f>
        <v>16.7</v>
      </c>
      <c r="E31" s="10">
        <f>'Raw Data'!E29</f>
        <v>22.9</v>
      </c>
      <c r="G31" s="15">
        <f t="shared" ref="G31:I31" si="30">(G30*G$2+C31)^G$1</f>
        <v>9.3396796037533534</v>
      </c>
      <c r="H31" s="15">
        <f t="shared" si="30"/>
        <v>7.3886973281191519</v>
      </c>
      <c r="I31" s="15">
        <f t="shared" si="30"/>
        <v>1.0000313118636788</v>
      </c>
      <c r="Q31" s="10">
        <f t="shared" si="1"/>
        <v>16.837906053558982</v>
      </c>
      <c r="R31" s="10">
        <f t="shared" si="2"/>
        <v>16</v>
      </c>
      <c r="T31" s="10">
        <f t="shared" si="3"/>
        <v>0.83790605355898151</v>
      </c>
    </row>
    <row r="32" spans="1:20" ht="14.25" customHeight="1" x14ac:dyDescent="0.3">
      <c r="A32" s="10" t="str">
        <f>'Raw Data'!A30</f>
        <v>Week 29</v>
      </c>
      <c r="B32" s="10">
        <f>'Raw Data'!B30</f>
        <v>19</v>
      </c>
      <c r="C32" s="10">
        <f>'Raw Data'!C30</f>
        <v>248.8</v>
      </c>
      <c r="D32" s="10">
        <f>'Raw Data'!D30</f>
        <v>27.1</v>
      </c>
      <c r="E32" s="10">
        <f>'Raw Data'!E30</f>
        <v>22.9</v>
      </c>
      <c r="G32" s="15">
        <f t="shared" ref="G32:I32" si="31">(G31*G$2+C32)^G$1</f>
        <v>9.4807861445067054</v>
      </c>
      <c r="H32" s="15">
        <f t="shared" si="31"/>
        <v>10.412523660391019</v>
      </c>
      <c r="I32" s="15">
        <f t="shared" si="31"/>
        <v>1.0000313118636788</v>
      </c>
      <c r="Q32" s="10">
        <f t="shared" si="1"/>
        <v>19.06504008480988</v>
      </c>
      <c r="R32" s="10">
        <f t="shared" si="2"/>
        <v>19</v>
      </c>
      <c r="T32" s="10">
        <f t="shared" si="3"/>
        <v>6.5040084809879772E-2</v>
      </c>
    </row>
    <row r="33" spans="1:20" ht="14.25" customHeight="1" x14ac:dyDescent="0.3">
      <c r="A33" s="10" t="str">
        <f>'Raw Data'!A31</f>
        <v>Week 30</v>
      </c>
      <c r="B33" s="10">
        <f>'Raw Data'!B31</f>
        <v>11</v>
      </c>
      <c r="C33" s="10">
        <f>'Raw Data'!C31</f>
        <v>70.599999999999994</v>
      </c>
      <c r="D33" s="10">
        <f>'Raw Data'!D31</f>
        <v>16</v>
      </c>
      <c r="E33" s="10">
        <f>'Raw Data'!E31</f>
        <v>40.799999999999997</v>
      </c>
      <c r="G33" s="15">
        <f t="shared" ref="G33:I33" si="32">(G32*G$2+C33)^G$1</f>
        <v>5.7231259265768886</v>
      </c>
      <c r="H33" s="15">
        <f t="shared" si="32"/>
        <v>7.1673588891560449</v>
      </c>
      <c r="I33" s="15">
        <f t="shared" si="32"/>
        <v>1.0000370875109899</v>
      </c>
      <c r="Q33" s="10">
        <f t="shared" si="1"/>
        <v>9.7906855591645581</v>
      </c>
      <c r="R33" s="10">
        <f t="shared" si="2"/>
        <v>11</v>
      </c>
      <c r="T33" s="10">
        <f t="shared" si="3"/>
        <v>1.2093144408354419</v>
      </c>
    </row>
    <row r="34" spans="1:20" ht="14.25" customHeight="1" x14ac:dyDescent="0.3"/>
    <row r="35" spans="1:20" ht="14.25" customHeight="1" x14ac:dyDescent="0.3">
      <c r="T35" s="10">
        <f>AVERAGE(T4:T33)</f>
        <v>1.0895646851458878</v>
      </c>
    </row>
    <row r="36" spans="1:20" ht="14.25" customHeight="1" x14ac:dyDescent="0.3"/>
    <row r="37" spans="1:20" ht="14.25" customHeight="1" x14ac:dyDescent="0.3"/>
    <row r="38" spans="1:20" ht="14.25" customHeight="1" x14ac:dyDescent="0.3">
      <c r="A38" s="16" t="s">
        <v>74</v>
      </c>
      <c r="B38" s="2"/>
      <c r="C38" s="2"/>
      <c r="D38" s="16" t="s">
        <v>75</v>
      </c>
      <c r="E38" s="2"/>
      <c r="F38" s="16" t="s">
        <v>76</v>
      </c>
    </row>
    <row r="39" spans="1:20" ht="14.25" customHeight="1" x14ac:dyDescent="0.3"/>
    <row r="40" spans="1:20" ht="14.25" customHeight="1" x14ac:dyDescent="0.3"/>
    <row r="41" spans="1:20" ht="14.25" customHeight="1" x14ac:dyDescent="0.3"/>
    <row r="42" spans="1:20" ht="14.25" customHeight="1" x14ac:dyDescent="0.3"/>
    <row r="43" spans="1:20" ht="14.25" customHeight="1" x14ac:dyDescent="0.3"/>
    <row r="44" spans="1:20" ht="14.25" customHeight="1" x14ac:dyDescent="0.3"/>
    <row r="45" spans="1:20" ht="14.25" customHeight="1" x14ac:dyDescent="0.3"/>
    <row r="46" spans="1:20" ht="14.25" customHeight="1" x14ac:dyDescent="0.3"/>
    <row r="47" spans="1:20" ht="14.25" customHeight="1" x14ac:dyDescent="0.3"/>
    <row r="48" spans="1:2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K15:O15"/>
    <mergeCell ref="K4:O4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J1000"/>
  <sheetViews>
    <sheetView topLeftCell="A28" workbookViewId="0">
      <selection activeCell="H47" sqref="H47"/>
    </sheetView>
  </sheetViews>
  <sheetFormatPr defaultColWidth="14.44140625" defaultRowHeight="15" customHeight="1" x14ac:dyDescent="0.3"/>
  <cols>
    <col min="1" max="6" width="8.6640625" customWidth="1"/>
    <col min="7" max="7" width="15.88671875" customWidth="1"/>
    <col min="8" max="8" width="15.5546875" customWidth="1"/>
    <col min="9" max="9" width="18.33203125" customWidth="1"/>
    <col min="10" max="26" width="8.6640625" customWidth="1"/>
  </cols>
  <sheetData>
    <row r="1" spans="3:9" ht="14.25" customHeight="1" x14ac:dyDescent="0.3">
      <c r="C1" s="6" t="s">
        <v>77</v>
      </c>
      <c r="F1" s="8" t="s">
        <v>64</v>
      </c>
      <c r="G1" s="12">
        <v>0.5</v>
      </c>
      <c r="H1" s="12">
        <v>0.7</v>
      </c>
      <c r="I1" s="12">
        <v>0.5</v>
      </c>
    </row>
    <row r="2" spans="3:9" ht="14.25" customHeight="1" x14ac:dyDescent="0.3"/>
    <row r="3" spans="3:9" ht="14.25" customHeight="1" x14ac:dyDescent="0.3">
      <c r="C3" s="2" t="s">
        <v>2</v>
      </c>
      <c r="D3" s="2" t="s">
        <v>3</v>
      </c>
      <c r="E3" s="2" t="s">
        <v>4</v>
      </c>
      <c r="F3" s="2"/>
      <c r="G3" s="2" t="s">
        <v>78</v>
      </c>
      <c r="H3" s="2" t="s">
        <v>79</v>
      </c>
      <c r="I3" s="16" t="s">
        <v>80</v>
      </c>
    </row>
    <row r="4" spans="3:9" ht="14.25" customHeight="1" x14ac:dyDescent="0.3">
      <c r="C4" s="10">
        <f>'Raw Data'!C2</f>
        <v>230.1</v>
      </c>
      <c r="D4" s="10">
        <f>'Raw Data'!D2</f>
        <v>37.799999999999997</v>
      </c>
      <c r="E4" s="10">
        <f>'Raw Data'!E2</f>
        <v>69.2</v>
      </c>
      <c r="G4" s="10">
        <f t="shared" ref="G4:I4" si="0">C4^$G$1</f>
        <v>15.169047432189011</v>
      </c>
      <c r="H4" s="10">
        <f t="shared" si="0"/>
        <v>6.1481704595757591</v>
      </c>
      <c r="I4" s="10">
        <f t="shared" si="0"/>
        <v>8.3186537372341682</v>
      </c>
    </row>
    <row r="5" spans="3:9" ht="14.25" customHeight="1" x14ac:dyDescent="0.3">
      <c r="C5" s="10">
        <f>'Raw Data'!C3</f>
        <v>44.5</v>
      </c>
      <c r="D5" s="10">
        <f>'Raw Data'!D3</f>
        <v>39.299999999999997</v>
      </c>
      <c r="E5" s="10">
        <f>'Raw Data'!E3</f>
        <v>45.1</v>
      </c>
      <c r="G5" s="10">
        <f t="shared" ref="G5:I5" si="1">C5^$G$1</f>
        <v>6.6708320320631671</v>
      </c>
      <c r="H5" s="10">
        <f t="shared" si="1"/>
        <v>6.2689712074629913</v>
      </c>
      <c r="I5" s="10">
        <f t="shared" si="1"/>
        <v>6.7156533561523259</v>
      </c>
    </row>
    <row r="6" spans="3:9" ht="14.25" customHeight="1" x14ac:dyDescent="0.3">
      <c r="C6" s="10">
        <f>'Raw Data'!C4</f>
        <v>17.2</v>
      </c>
      <c r="D6" s="10">
        <f>'Raw Data'!D4</f>
        <v>45.9</v>
      </c>
      <c r="E6" s="10">
        <f>'Raw Data'!E4</f>
        <v>69.3</v>
      </c>
      <c r="G6" s="10">
        <f t="shared" ref="G6:I6" si="2">C6^$G$1</f>
        <v>4.1472882706655438</v>
      </c>
      <c r="H6" s="10">
        <f t="shared" si="2"/>
        <v>6.7749538743817288</v>
      </c>
      <c r="I6" s="10">
        <f t="shared" si="2"/>
        <v>8.3246621553069637</v>
      </c>
    </row>
    <row r="7" spans="3:9" ht="14.25" customHeight="1" x14ac:dyDescent="0.3">
      <c r="C7" s="10">
        <f>'Raw Data'!C5</f>
        <v>151.5</v>
      </c>
      <c r="D7" s="10">
        <f>'Raw Data'!D5</f>
        <v>41.3</v>
      </c>
      <c r="E7" s="10">
        <f>'Raw Data'!E5</f>
        <v>58.5</v>
      </c>
      <c r="G7" s="10">
        <f t="shared" ref="G7:I7" si="3">C7^$G$1</f>
        <v>12.308533625091171</v>
      </c>
      <c r="H7" s="10">
        <f t="shared" si="3"/>
        <v>6.4265076052238514</v>
      </c>
      <c r="I7" s="10">
        <f t="shared" si="3"/>
        <v>7.6485292703891776</v>
      </c>
    </row>
    <row r="8" spans="3:9" ht="14.25" customHeight="1" x14ac:dyDescent="0.3">
      <c r="C8" s="10">
        <f>'Raw Data'!C6</f>
        <v>180.8</v>
      </c>
      <c r="D8" s="10">
        <f>'Raw Data'!D6</f>
        <v>10.8</v>
      </c>
      <c r="E8" s="10">
        <f>'Raw Data'!E6</f>
        <v>58.4</v>
      </c>
      <c r="G8" s="10">
        <f t="shared" ref="G8:I8" si="4">C8^$G$1</f>
        <v>13.446189051177289</v>
      </c>
      <c r="H8" s="10">
        <f t="shared" si="4"/>
        <v>3.2863353450309969</v>
      </c>
      <c r="I8" s="10">
        <f t="shared" si="4"/>
        <v>7.6419892698171203</v>
      </c>
    </row>
    <row r="9" spans="3:9" ht="14.25" customHeight="1" x14ac:dyDescent="0.3">
      <c r="C9" s="10">
        <f>'Raw Data'!C7</f>
        <v>8.6999999999999993</v>
      </c>
      <c r="D9" s="10">
        <f>'Raw Data'!D7</f>
        <v>48.9</v>
      </c>
      <c r="E9" s="10">
        <f>'Raw Data'!E7</f>
        <v>75</v>
      </c>
      <c r="G9" s="10">
        <f t="shared" ref="G9:I9" si="5">C9^$G$1</f>
        <v>2.9495762407505248</v>
      </c>
      <c r="H9" s="10">
        <f t="shared" si="5"/>
        <v>6.992853494818835</v>
      </c>
      <c r="I9" s="10">
        <f t="shared" si="5"/>
        <v>8.6602540378443873</v>
      </c>
    </row>
    <row r="10" spans="3:9" ht="14.25" customHeight="1" x14ac:dyDescent="0.3">
      <c r="C10" s="10">
        <f>'Raw Data'!C8</f>
        <v>57.5</v>
      </c>
      <c r="D10" s="10">
        <f>'Raw Data'!D8</f>
        <v>32.799999999999997</v>
      </c>
      <c r="E10" s="10">
        <f>'Raw Data'!E8</f>
        <v>23.5</v>
      </c>
      <c r="G10" s="10">
        <f t="shared" ref="G10:I10" si="6">C10^$G$1</f>
        <v>7.5828754440515507</v>
      </c>
      <c r="H10" s="10">
        <f t="shared" si="6"/>
        <v>5.727128425310541</v>
      </c>
      <c r="I10" s="10">
        <f t="shared" si="6"/>
        <v>4.8476798574163293</v>
      </c>
    </row>
    <row r="11" spans="3:9" ht="14.25" customHeight="1" x14ac:dyDescent="0.3">
      <c r="C11" s="10">
        <f>'Raw Data'!C9</f>
        <v>120.2</v>
      </c>
      <c r="D11" s="10">
        <f>'Raw Data'!D9</f>
        <v>19.600000000000001</v>
      </c>
      <c r="E11" s="10">
        <f>'Raw Data'!E9</f>
        <v>11.6</v>
      </c>
      <c r="G11" s="10">
        <f t="shared" ref="G11:I11" si="7">C11^$G$1</f>
        <v>10.963576058932597</v>
      </c>
      <c r="H11" s="10">
        <f t="shared" si="7"/>
        <v>4.4271887242357311</v>
      </c>
      <c r="I11" s="10">
        <f t="shared" si="7"/>
        <v>3.40587727318528</v>
      </c>
    </row>
    <row r="12" spans="3:9" ht="14.25" customHeight="1" x14ac:dyDescent="0.3">
      <c r="C12" s="10">
        <f>'Raw Data'!C10</f>
        <v>8.6</v>
      </c>
      <c r="D12" s="10">
        <f>'Raw Data'!D10</f>
        <v>2.1</v>
      </c>
      <c r="E12" s="10">
        <f>'Raw Data'!E10</f>
        <v>1</v>
      </c>
      <c r="G12" s="10">
        <f t="shared" ref="G12:I12" si="8">C12^$G$1</f>
        <v>2.9325756597230361</v>
      </c>
      <c r="H12" s="10">
        <f t="shared" si="8"/>
        <v>1.4491376746189439</v>
      </c>
      <c r="I12" s="10">
        <f t="shared" si="8"/>
        <v>1</v>
      </c>
    </row>
    <row r="13" spans="3:9" ht="14.25" customHeight="1" x14ac:dyDescent="0.3">
      <c r="C13" s="10">
        <f>'Raw Data'!C11</f>
        <v>199.8</v>
      </c>
      <c r="D13" s="10">
        <f>'Raw Data'!D11</f>
        <v>2.6</v>
      </c>
      <c r="E13" s="10">
        <f>'Raw Data'!E11</f>
        <v>21.2</v>
      </c>
      <c r="G13" s="10">
        <f t="shared" ref="G13:I13" si="9">C13^$G$1</f>
        <v>14.135062787267696</v>
      </c>
      <c r="H13" s="10">
        <f t="shared" si="9"/>
        <v>1.61245154965971</v>
      </c>
      <c r="I13" s="10">
        <f t="shared" si="9"/>
        <v>4.6043457732885349</v>
      </c>
    </row>
    <row r="14" spans="3:9" ht="14.25" customHeight="1" x14ac:dyDescent="0.3">
      <c r="C14" s="10">
        <f>'Raw Data'!C12</f>
        <v>66.099999999999994</v>
      </c>
      <c r="D14" s="10">
        <f>'Raw Data'!D12</f>
        <v>5.8</v>
      </c>
      <c r="E14" s="10">
        <f>'Raw Data'!E12</f>
        <v>24.2</v>
      </c>
      <c r="G14" s="10">
        <f t="shared" ref="G14:I14" si="10">C14^$G$1</f>
        <v>8.1301906496711371</v>
      </c>
      <c r="H14" s="10">
        <f t="shared" si="10"/>
        <v>2.4083189157584592</v>
      </c>
      <c r="I14" s="10">
        <f t="shared" si="10"/>
        <v>4.919349550499537</v>
      </c>
    </row>
    <row r="15" spans="3:9" ht="14.25" customHeight="1" x14ac:dyDescent="0.3">
      <c r="C15" s="10">
        <f>'Raw Data'!C13</f>
        <v>214.7</v>
      </c>
      <c r="D15" s="10">
        <f>'Raw Data'!D13</f>
        <v>24</v>
      </c>
      <c r="E15" s="10">
        <f>'Raw Data'!E13</f>
        <v>4</v>
      </c>
      <c r="G15" s="10">
        <f t="shared" ref="G15:I15" si="11">C15^$G$1</f>
        <v>14.652644812456213</v>
      </c>
      <c r="H15" s="10">
        <f t="shared" si="11"/>
        <v>4.8989794855663558</v>
      </c>
      <c r="I15" s="10">
        <f t="shared" si="11"/>
        <v>2</v>
      </c>
    </row>
    <row r="16" spans="3:9" ht="14.25" customHeight="1" x14ac:dyDescent="0.3">
      <c r="C16" s="10">
        <f>'Raw Data'!C14</f>
        <v>23.8</v>
      </c>
      <c r="D16" s="10">
        <f>'Raw Data'!D14</f>
        <v>35.1</v>
      </c>
      <c r="E16" s="10">
        <f>'Raw Data'!E14</f>
        <v>65.900000000000006</v>
      </c>
      <c r="G16" s="10">
        <f t="shared" ref="G16:I16" si="12">C16^$G$1</f>
        <v>4.8785243670601872</v>
      </c>
      <c r="H16" s="10">
        <f t="shared" si="12"/>
        <v>5.92452529743945</v>
      </c>
      <c r="I16" s="10">
        <f t="shared" si="12"/>
        <v>8.1178814970409618</v>
      </c>
    </row>
    <row r="17" spans="3:9" ht="14.25" customHeight="1" x14ac:dyDescent="0.3">
      <c r="C17" s="10">
        <f>'Raw Data'!C15</f>
        <v>97.5</v>
      </c>
      <c r="D17" s="10">
        <f>'Raw Data'!D15</f>
        <v>7.6</v>
      </c>
      <c r="E17" s="10">
        <f>'Raw Data'!E15</f>
        <v>7.2</v>
      </c>
      <c r="G17" s="10">
        <f t="shared" ref="G17:I17" si="13">C17^$G$1</f>
        <v>9.8742088290657488</v>
      </c>
      <c r="H17" s="10">
        <f t="shared" si="13"/>
        <v>2.7568097504180442</v>
      </c>
      <c r="I17" s="10">
        <f t="shared" si="13"/>
        <v>2.6832815729997477</v>
      </c>
    </row>
    <row r="18" spans="3:9" ht="14.25" customHeight="1" x14ac:dyDescent="0.3">
      <c r="C18" s="10">
        <f>'Raw Data'!C16</f>
        <v>204.1</v>
      </c>
      <c r="D18" s="10">
        <f>'Raw Data'!D16</f>
        <v>32.9</v>
      </c>
      <c r="E18" s="10">
        <f>'Raw Data'!E16</f>
        <v>46</v>
      </c>
      <c r="G18" s="10">
        <f t="shared" ref="G18:I18" si="14">C18^$G$1</f>
        <v>14.286357128393508</v>
      </c>
      <c r="H18" s="10">
        <f t="shared" si="14"/>
        <v>5.735852159879995</v>
      </c>
      <c r="I18" s="10">
        <f t="shared" si="14"/>
        <v>6.7823299831252681</v>
      </c>
    </row>
    <row r="19" spans="3:9" ht="14.25" customHeight="1" x14ac:dyDescent="0.3">
      <c r="C19" s="10">
        <f>'Raw Data'!C17</f>
        <v>195.4</v>
      </c>
      <c r="D19" s="10">
        <f>'Raw Data'!D17</f>
        <v>47.7</v>
      </c>
      <c r="E19" s="10">
        <f>'Raw Data'!E17</f>
        <v>52.9</v>
      </c>
      <c r="G19" s="10">
        <f t="shared" ref="G19:I19" si="15">C19^$G$1</f>
        <v>13.978555004005242</v>
      </c>
      <c r="H19" s="10">
        <f t="shared" si="15"/>
        <v>6.9065186599328028</v>
      </c>
      <c r="I19" s="10">
        <f t="shared" si="15"/>
        <v>7.2732386183872721</v>
      </c>
    </row>
    <row r="20" spans="3:9" ht="14.25" customHeight="1" x14ac:dyDescent="0.3">
      <c r="C20" s="10">
        <f>'Raw Data'!C18</f>
        <v>67.8</v>
      </c>
      <c r="D20" s="10">
        <f>'Raw Data'!D18</f>
        <v>36.6</v>
      </c>
      <c r="E20" s="10">
        <f>'Raw Data'!E18</f>
        <v>114</v>
      </c>
      <c r="G20" s="10">
        <f t="shared" ref="G20:I20" si="16">C20^$G$1</f>
        <v>8.2340755400955601</v>
      </c>
      <c r="H20" s="10">
        <f t="shared" si="16"/>
        <v>6.0497933849016698</v>
      </c>
      <c r="I20" s="10">
        <f t="shared" si="16"/>
        <v>10.677078252031311</v>
      </c>
    </row>
    <row r="21" spans="3:9" ht="14.25" customHeight="1" x14ac:dyDescent="0.3">
      <c r="C21" s="10">
        <f>'Raw Data'!C19</f>
        <v>281.39999999999998</v>
      </c>
      <c r="D21" s="10">
        <f>'Raw Data'!D19</f>
        <v>39.6</v>
      </c>
      <c r="E21" s="10">
        <f>'Raw Data'!E19</f>
        <v>55.8</v>
      </c>
      <c r="G21" s="10">
        <f t="shared" ref="G21:I21" si="17">C21^$G$1</f>
        <v>16.774981371077583</v>
      </c>
      <c r="H21" s="10">
        <f t="shared" si="17"/>
        <v>6.2928530890209098</v>
      </c>
      <c r="I21" s="10">
        <f t="shared" si="17"/>
        <v>7.469939758793239</v>
      </c>
    </row>
    <row r="22" spans="3:9" ht="14.25" customHeight="1" x14ac:dyDescent="0.3">
      <c r="C22" s="10">
        <f>'Raw Data'!C20</f>
        <v>69.2</v>
      </c>
      <c r="D22" s="10">
        <f>'Raw Data'!D20</f>
        <v>20.5</v>
      </c>
      <c r="E22" s="10">
        <f>'Raw Data'!E20</f>
        <v>18.3</v>
      </c>
      <c r="G22" s="10">
        <f t="shared" ref="G22:I22" si="18">C22^$G$1</f>
        <v>8.3186537372341682</v>
      </c>
      <c r="H22" s="10">
        <f t="shared" si="18"/>
        <v>4.5276925690687087</v>
      </c>
      <c r="I22" s="10">
        <f t="shared" si="18"/>
        <v>4.2778499272414878</v>
      </c>
    </row>
    <row r="23" spans="3:9" ht="14.25" customHeight="1" x14ac:dyDescent="0.3">
      <c r="C23" s="10">
        <f>'Raw Data'!C21</f>
        <v>147.30000000000001</v>
      </c>
      <c r="D23" s="10">
        <f>'Raw Data'!D21</f>
        <v>23.9</v>
      </c>
      <c r="E23" s="10">
        <f>'Raw Data'!E21</f>
        <v>19.100000000000001</v>
      </c>
      <c r="G23" s="10">
        <f t="shared" ref="G23:I23" si="19">C23^$G$1</f>
        <v>12.136721138759018</v>
      </c>
      <c r="H23" s="10">
        <f t="shared" si="19"/>
        <v>4.8887626246321263</v>
      </c>
      <c r="I23" s="10">
        <f t="shared" si="19"/>
        <v>4.3703546766824317</v>
      </c>
    </row>
    <row r="24" spans="3:9" ht="14.25" customHeight="1" x14ac:dyDescent="0.3">
      <c r="C24" s="10">
        <f>'Raw Data'!C22</f>
        <v>218.4</v>
      </c>
      <c r="D24" s="10">
        <f>'Raw Data'!D22</f>
        <v>27.7</v>
      </c>
      <c r="E24" s="10">
        <f>'Raw Data'!E22</f>
        <v>53.4</v>
      </c>
      <c r="G24" s="10">
        <f t="shared" ref="G24:I24" si="20">C24^$G$1</f>
        <v>14.778362561528933</v>
      </c>
      <c r="H24" s="10">
        <f t="shared" si="20"/>
        <v>5.2630789467763073</v>
      </c>
      <c r="I24" s="10">
        <f t="shared" si="20"/>
        <v>7.3075303625780439</v>
      </c>
    </row>
    <row r="25" spans="3:9" ht="14.25" customHeight="1" x14ac:dyDescent="0.3">
      <c r="C25" s="10">
        <f>'Raw Data'!C23</f>
        <v>237.4</v>
      </c>
      <c r="D25" s="10">
        <f>'Raw Data'!D23</f>
        <v>5.0999999999999996</v>
      </c>
      <c r="E25" s="10">
        <f>'Raw Data'!E23</f>
        <v>23.5</v>
      </c>
      <c r="G25" s="10">
        <f t="shared" ref="G25:I25" si="21">C25^$G$1</f>
        <v>15.407790237409127</v>
      </c>
      <c r="H25" s="10">
        <f t="shared" si="21"/>
        <v>2.2583179581272428</v>
      </c>
      <c r="I25" s="10">
        <f t="shared" si="21"/>
        <v>4.8476798574163293</v>
      </c>
    </row>
    <row r="26" spans="3:9" ht="14.25" customHeight="1" x14ac:dyDescent="0.3">
      <c r="C26" s="10">
        <f>'Raw Data'!C24</f>
        <v>13.2</v>
      </c>
      <c r="D26" s="10">
        <f>'Raw Data'!D24</f>
        <v>15.9</v>
      </c>
      <c r="E26" s="10">
        <f>'Raw Data'!E24</f>
        <v>49.6</v>
      </c>
      <c r="G26" s="10">
        <f t="shared" ref="G26:I26" si="22">C26^$G$1</f>
        <v>3.6331804249169899</v>
      </c>
      <c r="H26" s="10">
        <f t="shared" si="22"/>
        <v>3.9874804074753771</v>
      </c>
      <c r="I26" s="10">
        <f t="shared" si="22"/>
        <v>7.0427267446636037</v>
      </c>
    </row>
    <row r="27" spans="3:9" ht="14.25" customHeight="1" x14ac:dyDescent="0.3">
      <c r="C27" s="10">
        <f>'Raw Data'!C25</f>
        <v>228.3</v>
      </c>
      <c r="D27" s="10">
        <f>'Raw Data'!D25</f>
        <v>16.899999999999999</v>
      </c>
      <c r="E27" s="10">
        <f>'Raw Data'!E25</f>
        <v>26.2</v>
      </c>
      <c r="G27" s="10">
        <f t="shared" ref="G27:I27" si="23">C27^$G$1</f>
        <v>15.109599597606815</v>
      </c>
      <c r="H27" s="10">
        <f t="shared" si="23"/>
        <v>4.1109609582188931</v>
      </c>
      <c r="I27" s="10">
        <f t="shared" si="23"/>
        <v>5.1185935568278911</v>
      </c>
    </row>
    <row r="28" spans="3:9" ht="14.25" customHeight="1" x14ac:dyDescent="0.3">
      <c r="C28" s="10">
        <f>'Raw Data'!C26</f>
        <v>62.3</v>
      </c>
      <c r="D28" s="10">
        <f>'Raw Data'!D26</f>
        <v>12.6</v>
      </c>
      <c r="E28" s="10">
        <f>'Raw Data'!E26</f>
        <v>18.3</v>
      </c>
      <c r="G28" s="10">
        <f t="shared" ref="G28:I28" si="24">C28^$G$1</f>
        <v>7.893034904268446</v>
      </c>
      <c r="H28" s="10">
        <f t="shared" si="24"/>
        <v>3.5496478698597698</v>
      </c>
      <c r="I28" s="10">
        <f t="shared" si="24"/>
        <v>4.2778499272414878</v>
      </c>
    </row>
    <row r="29" spans="3:9" ht="14.25" customHeight="1" x14ac:dyDescent="0.3">
      <c r="C29" s="10">
        <f>'Raw Data'!C27</f>
        <v>262.89999999999998</v>
      </c>
      <c r="D29" s="10">
        <f>'Raw Data'!D27</f>
        <v>3.5</v>
      </c>
      <c r="E29" s="10">
        <f>'Raw Data'!E27</f>
        <v>19.5</v>
      </c>
      <c r="G29" s="10">
        <f t="shared" ref="G29:I29" si="25">C29^$G$1</f>
        <v>16.214191315017842</v>
      </c>
      <c r="H29" s="10">
        <f t="shared" si="25"/>
        <v>1.8708286933869707</v>
      </c>
      <c r="I29" s="10">
        <f t="shared" si="25"/>
        <v>4.4158804331639239</v>
      </c>
    </row>
    <row r="30" spans="3:9" ht="14.25" customHeight="1" x14ac:dyDescent="0.3">
      <c r="C30" s="10">
        <f>'Raw Data'!C28</f>
        <v>142.9</v>
      </c>
      <c r="D30" s="10">
        <f>'Raw Data'!D28</f>
        <v>29.3</v>
      </c>
      <c r="E30" s="10">
        <f>'Raw Data'!E28</f>
        <v>12.6</v>
      </c>
      <c r="G30" s="10">
        <f t="shared" ref="G30:I30" si="26">C30^$G$1</f>
        <v>11.954078801814886</v>
      </c>
      <c r="H30" s="10">
        <f t="shared" si="26"/>
        <v>5.4129474410897434</v>
      </c>
      <c r="I30" s="10">
        <f t="shared" si="26"/>
        <v>3.5496478698597698</v>
      </c>
    </row>
    <row r="31" spans="3:9" ht="14.25" customHeight="1" x14ac:dyDescent="0.3">
      <c r="C31" s="10">
        <f>'Raw Data'!C29</f>
        <v>240.1</v>
      </c>
      <c r="D31" s="10">
        <f>'Raw Data'!D29</f>
        <v>16.7</v>
      </c>
      <c r="E31" s="10">
        <f>'Raw Data'!E29</f>
        <v>22.9</v>
      </c>
      <c r="G31" s="10">
        <f t="shared" ref="G31:I31" si="27">C31^$G$1</f>
        <v>15.495160534825059</v>
      </c>
      <c r="H31" s="10">
        <f t="shared" si="27"/>
        <v>4.0865633483405102</v>
      </c>
      <c r="I31" s="10">
        <f t="shared" si="27"/>
        <v>4.7853944456021598</v>
      </c>
    </row>
    <row r="32" spans="3:9" ht="14.25" customHeight="1" x14ac:dyDescent="0.3">
      <c r="C32" s="10">
        <f>'Raw Data'!C30</f>
        <v>248.8</v>
      </c>
      <c r="D32" s="10">
        <f>'Raw Data'!D30</f>
        <v>27.1</v>
      </c>
      <c r="E32" s="10">
        <f>'Raw Data'!E30</f>
        <v>22.9</v>
      </c>
      <c r="G32" s="10">
        <f t="shared" ref="G32:I32" si="28">C32^$G$1</f>
        <v>15.773395322504284</v>
      </c>
      <c r="H32" s="10">
        <f t="shared" si="28"/>
        <v>5.205766033928148</v>
      </c>
      <c r="I32" s="10">
        <f t="shared" si="28"/>
        <v>4.7853944456021598</v>
      </c>
    </row>
    <row r="33" spans="3:10" ht="14.25" customHeight="1" x14ac:dyDescent="0.3">
      <c r="C33" s="10">
        <f>'Raw Data'!C31</f>
        <v>70.599999999999994</v>
      </c>
      <c r="D33" s="10">
        <f>'Raw Data'!D31</f>
        <v>16</v>
      </c>
      <c r="E33" s="10">
        <f>'Raw Data'!E31</f>
        <v>40.799999999999997</v>
      </c>
      <c r="G33" s="10">
        <f t="shared" ref="G33:I33" si="29">C33^$G$1</f>
        <v>8.402380615040002</v>
      </c>
      <c r="H33" s="10">
        <f t="shared" si="29"/>
        <v>4</v>
      </c>
      <c r="I33" s="10">
        <f t="shared" si="29"/>
        <v>6.3874877690685246</v>
      </c>
    </row>
    <row r="34" spans="3:10" ht="14.25" customHeight="1" x14ac:dyDescent="0.3"/>
    <row r="35" spans="3:10" ht="14.25" customHeight="1" x14ac:dyDescent="0.3"/>
    <row r="36" spans="3:10" ht="14.25" customHeight="1" x14ac:dyDescent="0.3"/>
    <row r="37" spans="3:10" ht="14.25" customHeight="1" x14ac:dyDescent="0.3"/>
    <row r="38" spans="3:10" ht="14.25" customHeight="1" x14ac:dyDescent="0.3"/>
    <row r="39" spans="3:10" ht="14.25" customHeight="1" x14ac:dyDescent="0.3"/>
    <row r="40" spans="3:10" ht="14.25" customHeight="1" x14ac:dyDescent="0.3"/>
    <row r="41" spans="3:10" ht="14.25" customHeight="1" x14ac:dyDescent="0.3"/>
    <row r="42" spans="3:10" ht="14.25" customHeight="1" x14ac:dyDescent="0.3">
      <c r="D42" s="6" t="s">
        <v>81</v>
      </c>
      <c r="G42" s="17" t="s">
        <v>66</v>
      </c>
      <c r="H42" s="18">
        <v>0.2</v>
      </c>
      <c r="I42" s="18">
        <v>0.1</v>
      </c>
      <c r="J42" s="18">
        <v>0.2</v>
      </c>
    </row>
    <row r="43" spans="3:10" ht="14.25" customHeight="1" x14ac:dyDescent="0.3"/>
    <row r="44" spans="3:10" ht="14.25" customHeight="1" x14ac:dyDescent="0.3">
      <c r="C44" s="6" t="s">
        <v>0</v>
      </c>
      <c r="D44" s="6" t="s">
        <v>52</v>
      </c>
      <c r="E44" s="2" t="s">
        <v>2</v>
      </c>
      <c r="F44" s="2" t="s">
        <v>3</v>
      </c>
      <c r="G44" s="2" t="s">
        <v>4</v>
      </c>
      <c r="H44" s="2" t="s">
        <v>78</v>
      </c>
      <c r="I44" s="2" t="s">
        <v>79</v>
      </c>
      <c r="J44" s="16" t="s">
        <v>80</v>
      </c>
    </row>
    <row r="45" spans="3:10" ht="14.25" customHeight="1" x14ac:dyDescent="0.3">
      <c r="C45" s="10" t="str">
        <f>'Raw Data'!A2</f>
        <v>Week 1</v>
      </c>
      <c r="D45" s="10">
        <f>'Raw Data'!B2</f>
        <v>22</v>
      </c>
      <c r="E45" s="10">
        <v>230.1</v>
      </c>
      <c r="F45" s="10">
        <v>37.799999999999997</v>
      </c>
      <c r="G45" s="10">
        <v>69.2</v>
      </c>
      <c r="H45" s="10">
        <f t="shared" ref="H45:J45" si="30">E45</f>
        <v>230.1</v>
      </c>
      <c r="I45" s="10">
        <f t="shared" si="30"/>
        <v>37.799999999999997</v>
      </c>
      <c r="J45" s="10">
        <f t="shared" si="30"/>
        <v>69.2</v>
      </c>
    </row>
    <row r="46" spans="3:10" ht="14.25" customHeight="1" x14ac:dyDescent="0.3">
      <c r="C46" s="10" t="str">
        <f>'Raw Data'!A3</f>
        <v>Week 2</v>
      </c>
      <c r="D46" s="10">
        <f>'Raw Data'!B3</f>
        <v>10</v>
      </c>
      <c r="H46" s="10">
        <f t="shared" ref="H46:J46" si="31">E46+H45*H$42</f>
        <v>46.02</v>
      </c>
      <c r="I46" s="10">
        <f t="shared" si="31"/>
        <v>3.78</v>
      </c>
      <c r="J46" s="10">
        <f t="shared" si="31"/>
        <v>13.840000000000002</v>
      </c>
    </row>
    <row r="47" spans="3:10" ht="14.25" customHeight="1" x14ac:dyDescent="0.3">
      <c r="C47" s="10" t="str">
        <f>'Raw Data'!A4</f>
        <v>Week 3</v>
      </c>
      <c r="D47" s="10">
        <f>'Raw Data'!B4</f>
        <v>9</v>
      </c>
      <c r="H47" s="10">
        <f t="shared" ref="H47:J47" si="32">E47+H46*H$42</f>
        <v>9.2040000000000006</v>
      </c>
      <c r="I47" s="10">
        <f t="shared" si="32"/>
        <v>0.378</v>
      </c>
      <c r="J47" s="10">
        <f t="shared" si="32"/>
        <v>2.7680000000000007</v>
      </c>
    </row>
    <row r="48" spans="3:10" ht="14.25" customHeight="1" x14ac:dyDescent="0.3">
      <c r="C48" s="10" t="str">
        <f>'Raw Data'!A5</f>
        <v>Week 4</v>
      </c>
      <c r="D48" s="10">
        <f>'Raw Data'!B5</f>
        <v>19</v>
      </c>
      <c r="H48" s="10">
        <f t="shared" ref="H48:J48" si="33">E48+H47*H$42</f>
        <v>1.8408000000000002</v>
      </c>
      <c r="I48" s="10">
        <f t="shared" si="33"/>
        <v>3.78E-2</v>
      </c>
      <c r="J48" s="10">
        <f t="shared" si="33"/>
        <v>0.5536000000000002</v>
      </c>
    </row>
    <row r="49" spans="3:10" ht="14.25" customHeight="1" x14ac:dyDescent="0.3">
      <c r="C49" s="10" t="str">
        <f>'Raw Data'!A6</f>
        <v>Week 5</v>
      </c>
      <c r="D49" s="10">
        <f>'Raw Data'!B6</f>
        <v>13</v>
      </c>
      <c r="H49" s="10">
        <f t="shared" ref="H49:J49" si="34">E49+H48*H$42</f>
        <v>0.36816000000000004</v>
      </c>
      <c r="I49" s="10">
        <f t="shared" si="34"/>
        <v>3.7800000000000004E-3</v>
      </c>
      <c r="J49" s="10">
        <f t="shared" si="34"/>
        <v>0.11072000000000004</v>
      </c>
    </row>
    <row r="50" spans="3:10" ht="14.25" customHeight="1" x14ac:dyDescent="0.3">
      <c r="C50" s="10" t="str">
        <f>'Raw Data'!A7</f>
        <v>Week 6</v>
      </c>
      <c r="D50" s="10">
        <f>'Raw Data'!B7</f>
        <v>7</v>
      </c>
      <c r="H50" s="10">
        <f t="shared" ref="H50:J50" si="35">E50+H49*H$42</f>
        <v>7.3632000000000017E-2</v>
      </c>
      <c r="I50" s="10">
        <f t="shared" si="35"/>
        <v>3.7800000000000008E-4</v>
      </c>
      <c r="J50" s="10">
        <f t="shared" si="35"/>
        <v>2.2144000000000011E-2</v>
      </c>
    </row>
    <row r="51" spans="3:10" ht="14.25" customHeight="1" x14ac:dyDescent="0.3">
      <c r="C51" s="10" t="str">
        <f>'Raw Data'!A8</f>
        <v>Week 7</v>
      </c>
      <c r="D51" s="10">
        <f>'Raw Data'!B8</f>
        <v>12</v>
      </c>
      <c r="H51" s="10">
        <f t="shared" ref="H51:J51" si="36">E51+H50*H$42</f>
        <v>1.4726400000000004E-2</v>
      </c>
      <c r="I51" s="10">
        <f t="shared" si="36"/>
        <v>3.7800000000000011E-5</v>
      </c>
      <c r="J51" s="10">
        <f t="shared" si="36"/>
        <v>4.4288000000000027E-3</v>
      </c>
    </row>
    <row r="52" spans="3:10" ht="14.25" customHeight="1" x14ac:dyDescent="0.3">
      <c r="C52" s="10" t="str">
        <f>'Raw Data'!A9</f>
        <v>Week 8</v>
      </c>
      <c r="D52" s="10">
        <f>'Raw Data'!B9</f>
        <v>13</v>
      </c>
      <c r="H52" s="10">
        <f t="shared" ref="H52:J52" si="37">E52+H51*H$42</f>
        <v>2.9452800000000011E-3</v>
      </c>
      <c r="I52" s="10">
        <f t="shared" si="37"/>
        <v>3.7800000000000011E-6</v>
      </c>
      <c r="J52" s="10">
        <f t="shared" si="37"/>
        <v>8.8576000000000063E-4</v>
      </c>
    </row>
    <row r="53" spans="3:10" ht="14.25" customHeight="1" x14ac:dyDescent="0.3">
      <c r="C53" s="10" t="str">
        <f>'Raw Data'!A10</f>
        <v>Week 9</v>
      </c>
      <c r="D53" s="10">
        <f>'Raw Data'!B10</f>
        <v>5</v>
      </c>
      <c r="H53" s="10">
        <f t="shared" ref="H53:J53" si="38">E53+H52*H$42</f>
        <v>5.8905600000000024E-4</v>
      </c>
      <c r="I53" s="10">
        <f t="shared" si="38"/>
        <v>3.7800000000000013E-7</v>
      </c>
      <c r="J53" s="10">
        <f t="shared" si="38"/>
        <v>1.7715200000000014E-4</v>
      </c>
    </row>
    <row r="54" spans="3:10" ht="14.25" customHeight="1" x14ac:dyDescent="0.3">
      <c r="C54" s="10" t="str">
        <f>'Raw Data'!A11</f>
        <v>Week 10</v>
      </c>
      <c r="D54" s="10">
        <f>'Raw Data'!B11</f>
        <v>11</v>
      </c>
      <c r="H54" s="10">
        <f t="shared" ref="H54:J54" si="39">E54+H53*H$42</f>
        <v>1.1781120000000006E-4</v>
      </c>
      <c r="I54" s="10">
        <f t="shared" si="39"/>
        <v>3.7800000000000014E-8</v>
      </c>
      <c r="J54" s="10">
        <f t="shared" si="39"/>
        <v>3.5430400000000026E-5</v>
      </c>
    </row>
    <row r="55" spans="3:10" ht="14.25" customHeight="1" x14ac:dyDescent="0.3">
      <c r="C55" s="10" t="str">
        <f>'Raw Data'!A12</f>
        <v>Week 11</v>
      </c>
      <c r="D55" s="10">
        <f>'Raw Data'!B12</f>
        <v>9</v>
      </c>
      <c r="H55" s="10">
        <f t="shared" ref="H55:J55" si="40">E55+H54*H$42</f>
        <v>2.3562240000000012E-5</v>
      </c>
      <c r="I55" s="10">
        <f t="shared" si="40"/>
        <v>3.7800000000000014E-9</v>
      </c>
      <c r="J55" s="10">
        <f t="shared" si="40"/>
        <v>7.0860800000000052E-6</v>
      </c>
    </row>
    <row r="56" spans="3:10" ht="14.25" customHeight="1" x14ac:dyDescent="0.3">
      <c r="C56" s="10" t="str">
        <f>'Raw Data'!A13</f>
        <v>Week 12</v>
      </c>
      <c r="D56" s="10">
        <f>'Raw Data'!B13</f>
        <v>17</v>
      </c>
      <c r="H56" s="10">
        <f t="shared" ref="H56:J56" si="41">E56+H55*H$42</f>
        <v>4.712448000000003E-6</v>
      </c>
      <c r="I56" s="10">
        <f t="shared" si="41"/>
        <v>3.7800000000000014E-10</v>
      </c>
      <c r="J56" s="10">
        <f t="shared" si="41"/>
        <v>1.417216000000001E-6</v>
      </c>
    </row>
    <row r="57" spans="3:10" ht="14.25" customHeight="1" x14ac:dyDescent="0.3">
      <c r="C57" s="10" t="str">
        <f>'Raw Data'!A14</f>
        <v>Week 13</v>
      </c>
      <c r="D57" s="10">
        <f>'Raw Data'!B14</f>
        <v>9</v>
      </c>
      <c r="H57" s="10">
        <f t="shared" ref="H57:J57" si="42">E57+H56*H$42</f>
        <v>9.4248960000000068E-7</v>
      </c>
      <c r="I57" s="10">
        <f t="shared" si="42"/>
        <v>3.7800000000000014E-11</v>
      </c>
      <c r="J57" s="10">
        <f t="shared" si="42"/>
        <v>2.8344320000000023E-7</v>
      </c>
    </row>
    <row r="58" spans="3:10" ht="14.25" customHeight="1" x14ac:dyDescent="0.3">
      <c r="C58" s="10" t="str">
        <f>'Raw Data'!A15</f>
        <v>Week 14</v>
      </c>
      <c r="D58" s="10">
        <f>'Raw Data'!B15</f>
        <v>10</v>
      </c>
      <c r="H58" s="10">
        <f t="shared" ref="H58:J58" si="43">E58+H57*H$42</f>
        <v>1.8849792000000016E-7</v>
      </c>
      <c r="I58" s="10">
        <f t="shared" si="43"/>
        <v>3.7800000000000013E-12</v>
      </c>
      <c r="J58" s="10">
        <f t="shared" si="43"/>
        <v>5.668864000000005E-8</v>
      </c>
    </row>
    <row r="59" spans="3:10" ht="14.25" customHeight="1" x14ac:dyDescent="0.3">
      <c r="C59" s="10" t="str">
        <f>'Raw Data'!A16</f>
        <v>Week 15</v>
      </c>
      <c r="D59" s="10">
        <f>'Raw Data'!B16</f>
        <v>19</v>
      </c>
      <c r="H59" s="10">
        <f t="shared" ref="H59:J59" si="44">E59+H58*H$42</f>
        <v>3.7699584000000033E-8</v>
      </c>
      <c r="I59" s="10">
        <f t="shared" si="44"/>
        <v>3.7800000000000016E-13</v>
      </c>
      <c r="J59" s="10">
        <f t="shared" si="44"/>
        <v>1.1337728000000011E-8</v>
      </c>
    </row>
    <row r="60" spans="3:10" ht="14.25" customHeight="1" x14ac:dyDescent="0.3">
      <c r="C60" s="10" t="str">
        <f>'Raw Data'!A17</f>
        <v>Week 16</v>
      </c>
      <c r="D60" s="10">
        <f>'Raw Data'!B17</f>
        <v>22</v>
      </c>
      <c r="H60" s="10">
        <f t="shared" ref="H60:J60" si="45">E60+H59*H$42</f>
        <v>7.5399168000000066E-9</v>
      </c>
      <c r="I60" s="10">
        <f t="shared" si="45"/>
        <v>3.7800000000000019E-14</v>
      </c>
      <c r="J60" s="10">
        <f t="shared" si="45"/>
        <v>2.2675456000000024E-9</v>
      </c>
    </row>
    <row r="61" spans="3:10" ht="14.25" customHeight="1" x14ac:dyDescent="0.3">
      <c r="C61" s="10" t="str">
        <f>'Raw Data'!A18</f>
        <v>Week 17</v>
      </c>
      <c r="D61" s="10">
        <f>'Raw Data'!B18</f>
        <v>13</v>
      </c>
      <c r="H61" s="10">
        <f t="shared" ref="H61:J61" si="46">E61+H60*H$42</f>
        <v>1.5079833600000013E-9</v>
      </c>
      <c r="I61" s="10">
        <f t="shared" si="46"/>
        <v>3.7800000000000023E-15</v>
      </c>
      <c r="J61" s="10">
        <f t="shared" si="46"/>
        <v>4.5350912000000049E-10</v>
      </c>
    </row>
    <row r="62" spans="3:10" ht="14.25" customHeight="1" x14ac:dyDescent="0.3">
      <c r="C62" s="10" t="str">
        <f>'Raw Data'!A19</f>
        <v>Week 18</v>
      </c>
      <c r="D62" s="10">
        <f>'Raw Data'!B19</f>
        <v>24</v>
      </c>
      <c r="H62" s="10">
        <f t="shared" ref="H62:J62" si="47">E62+H61*H$42</f>
        <v>3.0159667200000027E-10</v>
      </c>
      <c r="I62" s="10">
        <f t="shared" si="47"/>
        <v>3.7800000000000023E-16</v>
      </c>
      <c r="J62" s="10">
        <f t="shared" si="47"/>
        <v>9.0701824000000104E-11</v>
      </c>
    </row>
    <row r="63" spans="3:10" ht="14.25" customHeight="1" x14ac:dyDescent="0.3">
      <c r="C63" s="10" t="str">
        <f>'Raw Data'!A20</f>
        <v>Week 19</v>
      </c>
      <c r="D63" s="10">
        <f>'Raw Data'!B20</f>
        <v>11</v>
      </c>
      <c r="H63" s="10">
        <f t="shared" ref="H63:J63" si="48">E63+H62*H$42</f>
        <v>6.031933440000006E-11</v>
      </c>
      <c r="I63" s="10">
        <f t="shared" si="48"/>
        <v>3.7800000000000024E-17</v>
      </c>
      <c r="J63" s="10">
        <f t="shared" si="48"/>
        <v>1.8140364800000021E-11</v>
      </c>
    </row>
    <row r="64" spans="3:10" ht="14.25" customHeight="1" x14ac:dyDescent="0.3">
      <c r="C64" s="10" t="str">
        <f>'Raw Data'!A21</f>
        <v>Week 20</v>
      </c>
      <c r="D64" s="10">
        <f>'Raw Data'!B21</f>
        <v>15</v>
      </c>
      <c r="H64" s="10">
        <f t="shared" ref="H64:J64" si="49">E64+H63*H$42</f>
        <v>1.2063866880000013E-11</v>
      </c>
      <c r="I64" s="10">
        <f t="shared" si="49"/>
        <v>3.7800000000000022E-18</v>
      </c>
      <c r="J64" s="10">
        <f t="shared" si="49"/>
        <v>3.6280729600000045E-12</v>
      </c>
    </row>
    <row r="65" spans="3:10" ht="14.25" customHeight="1" x14ac:dyDescent="0.3">
      <c r="C65" s="10" t="str">
        <f>'Raw Data'!A22</f>
        <v>Week 21</v>
      </c>
      <c r="D65" s="10">
        <f>'Raw Data'!B22</f>
        <v>18</v>
      </c>
      <c r="H65" s="10">
        <f t="shared" ref="H65:J65" si="50">E65+H64*H$42</f>
        <v>2.4127733760000028E-12</v>
      </c>
      <c r="I65" s="10">
        <f t="shared" si="50"/>
        <v>3.7800000000000022E-19</v>
      </c>
      <c r="J65" s="10">
        <f t="shared" si="50"/>
        <v>7.2561459200000097E-13</v>
      </c>
    </row>
    <row r="66" spans="3:10" ht="14.25" customHeight="1" x14ac:dyDescent="0.3">
      <c r="C66" s="10" t="str">
        <f>'Raw Data'!A23</f>
        <v>Week 22</v>
      </c>
      <c r="D66" s="10">
        <f>'Raw Data'!B23</f>
        <v>13</v>
      </c>
      <c r="H66" s="10">
        <f t="shared" ref="H66:J66" si="51">E66+H65*H$42</f>
        <v>4.8255467520000057E-13</v>
      </c>
      <c r="I66" s="10">
        <f t="shared" si="51"/>
        <v>3.7800000000000027E-20</v>
      </c>
      <c r="J66" s="10">
        <f t="shared" si="51"/>
        <v>1.451229184000002E-13</v>
      </c>
    </row>
    <row r="67" spans="3:10" ht="14.25" customHeight="1" x14ac:dyDescent="0.3">
      <c r="C67" s="10" t="str">
        <f>'Raw Data'!A24</f>
        <v>Week 23</v>
      </c>
      <c r="D67" s="10">
        <f>'Raw Data'!B24</f>
        <v>6</v>
      </c>
      <c r="H67" s="10">
        <f t="shared" ref="H67:J67" si="52">E67+H66*H$42</f>
        <v>9.6510935040000119E-14</v>
      </c>
      <c r="I67" s="10">
        <f t="shared" si="52"/>
        <v>3.780000000000003E-21</v>
      </c>
      <c r="J67" s="10">
        <f t="shared" si="52"/>
        <v>2.9024583680000038E-14</v>
      </c>
    </row>
    <row r="68" spans="3:10" ht="14.25" customHeight="1" x14ac:dyDescent="0.3">
      <c r="C68" s="10" t="str">
        <f>'Raw Data'!A25</f>
        <v>Week 24</v>
      </c>
      <c r="D68" s="10">
        <f>'Raw Data'!B25</f>
        <v>16</v>
      </c>
      <c r="H68" s="10">
        <f t="shared" ref="H68:J68" si="53">E68+H67*H$42</f>
        <v>1.9302187008000026E-14</v>
      </c>
      <c r="I68" s="10">
        <f t="shared" si="53"/>
        <v>3.7800000000000032E-22</v>
      </c>
      <c r="J68" s="10">
        <f t="shared" si="53"/>
        <v>5.8049167360000077E-15</v>
      </c>
    </row>
    <row r="69" spans="3:10" ht="14.25" customHeight="1" x14ac:dyDescent="0.3">
      <c r="C69" s="10" t="str">
        <f>'Raw Data'!A26</f>
        <v>Week 25</v>
      </c>
      <c r="D69" s="10">
        <f>'Raw Data'!B26</f>
        <v>10</v>
      </c>
      <c r="H69" s="10">
        <f t="shared" ref="H69:J69" si="54">E69+H68*H$42</f>
        <v>3.8604374016000053E-15</v>
      </c>
      <c r="I69" s="10">
        <f t="shared" si="54"/>
        <v>3.7800000000000036E-23</v>
      </c>
      <c r="J69" s="10">
        <f t="shared" si="54"/>
        <v>1.1609833472000017E-15</v>
      </c>
    </row>
    <row r="70" spans="3:10" ht="14.25" customHeight="1" x14ac:dyDescent="0.3">
      <c r="C70" s="10" t="str">
        <f>'Raw Data'!A27</f>
        <v>Week 26</v>
      </c>
      <c r="D70" s="10">
        <f>'Raw Data'!B27</f>
        <v>12</v>
      </c>
      <c r="H70" s="10">
        <f t="shared" ref="H70:J70" si="55">E70+H69*H$42</f>
        <v>7.7208748032000108E-16</v>
      </c>
      <c r="I70" s="10">
        <f t="shared" si="55"/>
        <v>3.780000000000004E-24</v>
      </c>
      <c r="J70" s="10">
        <f t="shared" si="55"/>
        <v>2.3219666944000033E-16</v>
      </c>
    </row>
    <row r="71" spans="3:10" ht="14.25" customHeight="1" x14ac:dyDescent="0.3">
      <c r="C71" s="10" t="str">
        <f>'Raw Data'!A28</f>
        <v>Week 27</v>
      </c>
      <c r="D71" s="10">
        <f>'Raw Data'!B28</f>
        <v>15</v>
      </c>
      <c r="H71" s="10">
        <f t="shared" ref="H71:J71" si="56">E71+H70*H$42</f>
        <v>1.5441749606400022E-16</v>
      </c>
      <c r="I71" s="10">
        <f t="shared" si="56"/>
        <v>3.780000000000004E-25</v>
      </c>
      <c r="J71" s="10">
        <f t="shared" si="56"/>
        <v>4.6439333888000066E-17</v>
      </c>
    </row>
    <row r="72" spans="3:10" ht="14.25" customHeight="1" x14ac:dyDescent="0.3">
      <c r="C72" s="10" t="str">
        <f>'Raw Data'!A29</f>
        <v>Week 28</v>
      </c>
      <c r="D72" s="10">
        <f>'Raw Data'!B29</f>
        <v>16</v>
      </c>
      <c r="H72" s="10">
        <f t="shared" ref="H72:J72" si="57">E72+H71*H$42</f>
        <v>3.0883499212800042E-17</v>
      </c>
      <c r="I72" s="10">
        <f t="shared" si="57"/>
        <v>3.7800000000000042E-26</v>
      </c>
      <c r="J72" s="10">
        <f t="shared" si="57"/>
        <v>9.2878667776000138E-18</v>
      </c>
    </row>
    <row r="73" spans="3:10" ht="14.25" customHeight="1" x14ac:dyDescent="0.3">
      <c r="C73" s="10" t="str">
        <f>'Raw Data'!A30</f>
        <v>Week 29</v>
      </c>
      <c r="D73" s="10">
        <f>'Raw Data'!B30</f>
        <v>19</v>
      </c>
      <c r="H73" s="10">
        <f t="shared" ref="H73:J73" si="58">E73+H72*H$42</f>
        <v>6.1766998425600084E-18</v>
      </c>
      <c r="I73" s="10">
        <f t="shared" si="58"/>
        <v>3.7800000000000045E-27</v>
      </c>
      <c r="J73" s="10">
        <f t="shared" si="58"/>
        <v>1.857573355520003E-18</v>
      </c>
    </row>
    <row r="74" spans="3:10" ht="14.25" customHeight="1" x14ac:dyDescent="0.3">
      <c r="C74" s="10" t="str">
        <f>'Raw Data'!A31</f>
        <v>Week 30</v>
      </c>
      <c r="D74" s="10">
        <f>'Raw Data'!B31</f>
        <v>11</v>
      </c>
      <c r="H74" s="10">
        <f t="shared" ref="H74:J74" si="59">E74+H73*H$42</f>
        <v>1.2353399685120018E-18</v>
      </c>
      <c r="I74" s="10">
        <f t="shared" si="59"/>
        <v>3.7800000000000047E-28</v>
      </c>
      <c r="J74" s="10">
        <f t="shared" si="59"/>
        <v>3.715146711040006E-19</v>
      </c>
    </row>
    <row r="75" spans="3:10" ht="14.25" customHeight="1" x14ac:dyDescent="0.3"/>
    <row r="76" spans="3:10" ht="14.25" customHeight="1" x14ac:dyDescent="0.3"/>
    <row r="77" spans="3:10" ht="14.25" customHeight="1" x14ac:dyDescent="0.3"/>
    <row r="78" spans="3:10" ht="14.25" customHeight="1" x14ac:dyDescent="0.3"/>
    <row r="79" spans="3:10" ht="14.25" customHeight="1" x14ac:dyDescent="0.3"/>
    <row r="80" spans="3:1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1000"/>
  <sheetViews>
    <sheetView tabSelected="1" topLeftCell="A2" zoomScale="90" zoomScaleNormal="90" workbookViewId="0">
      <selection activeCell="E19" sqref="E19"/>
    </sheetView>
  </sheetViews>
  <sheetFormatPr defaultColWidth="14.44140625" defaultRowHeight="15" customHeight="1" x14ac:dyDescent="0.3"/>
  <cols>
    <col min="1" max="1" width="8.6640625" customWidth="1"/>
    <col min="2" max="2" width="16.109375" customWidth="1"/>
    <col min="3" max="3" width="12.5546875" customWidth="1"/>
    <col min="4" max="4" width="14.6640625" customWidth="1"/>
    <col min="5" max="5" width="13.109375" customWidth="1"/>
    <col min="6" max="7" width="13.6640625" customWidth="1"/>
    <col min="8" max="26" width="8.6640625" customWidth="1"/>
  </cols>
  <sheetData>
    <row r="1" spans="2:16" ht="14.25" customHeight="1" x14ac:dyDescent="0.3"/>
    <row r="2" spans="2:16" ht="14.25" customHeight="1" x14ac:dyDescent="0.3">
      <c r="B2" s="2"/>
      <c r="C2" s="8" t="s">
        <v>4</v>
      </c>
      <c r="D2" s="8" t="s">
        <v>3</v>
      </c>
      <c r="E2" s="8" t="s">
        <v>2</v>
      </c>
      <c r="F2" s="8" t="s">
        <v>58</v>
      </c>
    </row>
    <row r="3" spans="2:16" ht="14.25" customHeight="1" x14ac:dyDescent="0.3">
      <c r="B3" s="2"/>
      <c r="C3" s="19">
        <v>-0.73987627399209055</v>
      </c>
      <c r="D3" s="19">
        <v>0.72411447862778855</v>
      </c>
      <c r="E3" s="19">
        <v>0.98119487108358305</v>
      </c>
      <c r="F3" s="19">
        <v>-1.8885572197429163</v>
      </c>
    </row>
    <row r="4" spans="2:16" ht="14.25" customHeight="1" x14ac:dyDescent="0.3">
      <c r="B4" s="2"/>
      <c r="C4" s="20">
        <v>0.51436389121956039</v>
      </c>
      <c r="D4" s="20">
        <v>8.5718888127264067E-2</v>
      </c>
      <c r="E4" s="20">
        <v>6.2904040088493873E-2</v>
      </c>
      <c r="F4" s="20">
        <v>1.3880081175287469</v>
      </c>
    </row>
    <row r="5" spans="2:16" ht="14.25" customHeight="1" x14ac:dyDescent="0.3">
      <c r="B5" s="2" t="s">
        <v>61</v>
      </c>
      <c r="C5" s="20">
        <v>0.92278236874662833</v>
      </c>
      <c r="D5" s="20">
        <v>1.4533969005947214</v>
      </c>
      <c r="E5" s="21" t="e">
        <v>#N/A</v>
      </c>
      <c r="F5" s="21" t="e">
        <v>#N/A</v>
      </c>
    </row>
    <row r="6" spans="2:16" ht="14.25" customHeight="1" x14ac:dyDescent="0.3">
      <c r="B6" s="2"/>
      <c r="C6" s="20">
        <v>103.5702218002822</v>
      </c>
      <c r="D6" s="20">
        <v>26</v>
      </c>
      <c r="E6" s="21" t="e">
        <v>#N/A</v>
      </c>
      <c r="F6" s="21" t="e">
        <v>#N/A</v>
      </c>
    </row>
    <row r="7" spans="2:16" ht="14.25" customHeight="1" x14ac:dyDescent="0.3">
      <c r="B7" s="2"/>
      <c r="C7" s="20">
        <v>656.33357368288318</v>
      </c>
      <c r="D7" s="20">
        <v>54.921426317116911</v>
      </c>
      <c r="E7" s="21" t="e">
        <v>#N/A</v>
      </c>
      <c r="F7" s="21" t="e">
        <v>#N/A</v>
      </c>
    </row>
    <row r="8" spans="2:16" ht="14.25" customHeight="1" x14ac:dyDescent="0.3">
      <c r="B8" s="2" t="s">
        <v>62</v>
      </c>
      <c r="C8" s="20">
        <v>1.4533969005947214</v>
      </c>
      <c r="D8" s="22"/>
      <c r="E8" s="22"/>
      <c r="F8" s="22"/>
    </row>
    <row r="9" spans="2:16" ht="14.25" customHeight="1" x14ac:dyDescent="0.3"/>
    <row r="10" spans="2:16" ht="14.25" customHeight="1" x14ac:dyDescent="0.3"/>
    <row r="11" spans="2:16" ht="14.25" customHeight="1" x14ac:dyDescent="0.3"/>
    <row r="12" spans="2:16" ht="14.25" customHeight="1" x14ac:dyDescent="0.3"/>
    <row r="13" spans="2:16" ht="14.25" customHeight="1" x14ac:dyDescent="0.3">
      <c r="L13" s="33" t="s">
        <v>95</v>
      </c>
      <c r="M13" s="33"/>
      <c r="N13" s="33"/>
      <c r="O13" s="33"/>
      <c r="P13" s="33"/>
    </row>
    <row r="14" spans="2:16" ht="14.25" customHeight="1" x14ac:dyDescent="0.3">
      <c r="C14" s="23" t="str">
        <f t="shared" ref="C14:F14" si="0">C2</f>
        <v>Radio</v>
      </c>
      <c r="D14" s="23" t="str">
        <f t="shared" si="0"/>
        <v>TV</v>
      </c>
      <c r="E14" s="23" t="str">
        <f t="shared" si="0"/>
        <v>FB</v>
      </c>
      <c r="F14" s="23" t="str">
        <f t="shared" si="0"/>
        <v>Intercept</v>
      </c>
      <c r="M14" t="s">
        <v>4</v>
      </c>
      <c r="N14" t="s">
        <v>3</v>
      </c>
      <c r="O14" t="s">
        <v>2</v>
      </c>
      <c r="P14" t="s">
        <v>58</v>
      </c>
    </row>
    <row r="15" spans="2:16" ht="14.25" customHeight="1" x14ac:dyDescent="0.3">
      <c r="C15" s="10">
        <f t="shared" ref="C15:F15" si="1">C3</f>
        <v>-0.73987627399209055</v>
      </c>
      <c r="D15" s="10">
        <f t="shared" si="1"/>
        <v>0.72411447862778855</v>
      </c>
      <c r="E15" s="10">
        <f t="shared" si="1"/>
        <v>0.98119487108358305</v>
      </c>
      <c r="F15" s="10">
        <f t="shared" si="1"/>
        <v>-1.8885572197429163</v>
      </c>
      <c r="M15">
        <v>-0.73987627399209055</v>
      </c>
      <c r="N15">
        <v>0.72411447862778855</v>
      </c>
      <c r="O15">
        <v>0.98119487108358305</v>
      </c>
      <c r="P15">
        <v>-1.8885572197429163</v>
      </c>
    </row>
    <row r="16" spans="2:16" ht="14.25" customHeight="1" x14ac:dyDescent="0.3"/>
    <row r="17" spans="2:16" ht="14.25" customHeight="1" x14ac:dyDescent="0.3">
      <c r="B17" s="24" t="s">
        <v>82</v>
      </c>
      <c r="C17" s="10">
        <f t="shared" ref="C17:F17" si="2">C18*C15</f>
        <v>-2.1135093826765896</v>
      </c>
      <c r="D17" s="10">
        <f t="shared" si="2"/>
        <v>42.401344547922605</v>
      </c>
      <c r="E17" s="10">
        <f t="shared" si="2"/>
        <v>5.4343300432797772</v>
      </c>
      <c r="F17" s="10">
        <f t="shared" si="2"/>
        <v>-1.8885572197429163</v>
      </c>
      <c r="L17" t="s">
        <v>82</v>
      </c>
      <c r="M17">
        <v>-8.3759745706772701</v>
      </c>
      <c r="N17">
        <v>26.54418097880983</v>
      </c>
      <c r="O17">
        <v>12.947311553449687</v>
      </c>
      <c r="P17">
        <v>-1.8885572197429163</v>
      </c>
    </row>
    <row r="18" spans="2:16" ht="14.25" customHeight="1" x14ac:dyDescent="0.3">
      <c r="B18" s="25" t="s">
        <v>83</v>
      </c>
      <c r="C18" s="10">
        <f t="shared" ref="C18:E18" si="3">(C19*C25+C22)^C24</f>
        <v>2.8565713714171399</v>
      </c>
      <c r="D18" s="10">
        <f t="shared" si="3"/>
        <v>58.556134146459833</v>
      </c>
      <c r="E18" s="10">
        <f t="shared" si="3"/>
        <v>5.5384819095908764</v>
      </c>
      <c r="F18" s="10">
        <v>1</v>
      </c>
      <c r="L18" t="s">
        <v>83</v>
      </c>
      <c r="M18">
        <v>11.320777358467925</v>
      </c>
      <c r="N18">
        <v>36.657437134956318</v>
      </c>
      <c r="O18">
        <v>13.195453762565348</v>
      </c>
      <c r="P18">
        <v>1</v>
      </c>
    </row>
    <row r="19" spans="2:16" ht="14.25" customHeight="1" x14ac:dyDescent="0.3">
      <c r="B19" s="2" t="s">
        <v>84</v>
      </c>
      <c r="C19" s="10">
        <f>'Lin. Regr. Transformed'!E33</f>
        <v>40.799999999999997</v>
      </c>
      <c r="D19" s="10">
        <f>'Lin. Regr. Transformed'!D33</f>
        <v>16</v>
      </c>
      <c r="E19" s="10">
        <f>'Lin. Regr. Transformed'!C33</f>
        <v>70.599999999999994</v>
      </c>
      <c r="L19" t="s">
        <v>84</v>
      </c>
      <c r="M19">
        <v>40.799999999999997</v>
      </c>
      <c r="N19">
        <v>16</v>
      </c>
      <c r="O19">
        <v>70.599999999999994</v>
      </c>
    </row>
    <row r="20" spans="2:16" ht="14.25" customHeight="1" x14ac:dyDescent="0.3"/>
    <row r="21" spans="2:16" ht="14.25" customHeight="1" thickBot="1" x14ac:dyDescent="0.35">
      <c r="C21" s="34" t="s">
        <v>96</v>
      </c>
      <c r="D21" s="34"/>
      <c r="E21" s="34"/>
    </row>
    <row r="22" spans="2:16" ht="14.25" customHeight="1" thickBot="1" x14ac:dyDescent="0.35">
      <c r="B22" s="26" t="s">
        <v>85</v>
      </c>
      <c r="C22" s="27">
        <v>0</v>
      </c>
      <c r="D22" s="27">
        <v>333.44521845036422</v>
      </c>
      <c r="E22" s="27">
        <v>16.554781862865404</v>
      </c>
      <c r="L22" t="s">
        <v>85</v>
      </c>
      <c r="M22">
        <v>120</v>
      </c>
      <c r="N22">
        <v>170</v>
      </c>
      <c r="O22">
        <v>160</v>
      </c>
    </row>
    <row r="23" spans="2:16" ht="14.25" customHeight="1" x14ac:dyDescent="0.3"/>
    <row r="24" spans="2:16" ht="14.25" customHeight="1" x14ac:dyDescent="0.3">
      <c r="B24" s="8" t="s">
        <v>64</v>
      </c>
      <c r="C24" s="12">
        <v>0.5</v>
      </c>
      <c r="D24" s="12">
        <v>0.7</v>
      </c>
      <c r="E24" s="12">
        <v>0.5</v>
      </c>
      <c r="L24" t="s">
        <v>64</v>
      </c>
      <c r="M24">
        <v>0.5</v>
      </c>
      <c r="N24">
        <v>0.7</v>
      </c>
      <c r="O24">
        <v>0.5</v>
      </c>
    </row>
    <row r="25" spans="2:16" ht="14.25" customHeight="1" x14ac:dyDescent="0.3">
      <c r="B25" s="8" t="s">
        <v>66</v>
      </c>
      <c r="C25" s="12">
        <v>0.2</v>
      </c>
      <c r="D25" s="12">
        <v>0.1</v>
      </c>
      <c r="E25" s="12">
        <v>0.2</v>
      </c>
      <c r="L25" t="s">
        <v>66</v>
      </c>
      <c r="M25">
        <v>0.2</v>
      </c>
      <c r="N25">
        <v>0.1</v>
      </c>
      <c r="O25">
        <v>0.2</v>
      </c>
    </row>
    <row r="26" spans="2:16" ht="14.25" customHeight="1" x14ac:dyDescent="0.3"/>
    <row r="27" spans="2:16" ht="14.25" customHeight="1" x14ac:dyDescent="0.3"/>
    <row r="28" spans="2:16" ht="14.25" customHeight="1" x14ac:dyDescent="0.3"/>
    <row r="29" spans="2:16" ht="14.25" customHeight="1" x14ac:dyDescent="0.3"/>
    <row r="30" spans="2:16" ht="14.25" customHeight="1" x14ac:dyDescent="0.3">
      <c r="B30" s="2" t="s">
        <v>86</v>
      </c>
      <c r="C30" s="10">
        <f>SUM(C17:F17)</f>
        <v>43.83360798878288</v>
      </c>
      <c r="L30" t="s">
        <v>86</v>
      </c>
      <c r="M30">
        <v>29.226960741839331</v>
      </c>
    </row>
    <row r="31" spans="2:16" ht="14.25" customHeight="1" x14ac:dyDescent="0.3">
      <c r="B31" s="2"/>
    </row>
    <row r="32" spans="2:16" ht="14.25" customHeight="1" x14ac:dyDescent="0.3">
      <c r="B32" s="2" t="s">
        <v>87</v>
      </c>
      <c r="C32" s="10">
        <f>SUM(C22:E22)</f>
        <v>350.00000031322963</v>
      </c>
      <c r="L32" t="s">
        <v>87</v>
      </c>
      <c r="M32">
        <v>450</v>
      </c>
    </row>
    <row r="33" spans="2:13" ht="14.25" customHeight="1" x14ac:dyDescent="0.3"/>
    <row r="34" spans="2:13" ht="14.25" customHeight="1" x14ac:dyDescent="0.3">
      <c r="B34" s="6" t="s">
        <v>88</v>
      </c>
      <c r="C34" s="10">
        <f>C32/C30</f>
        <v>7.9847408500526678</v>
      </c>
      <c r="L34" t="s">
        <v>88</v>
      </c>
      <c r="M34">
        <v>15.396742890060771</v>
      </c>
    </row>
    <row r="35" spans="2:13" ht="14.25" customHeight="1" x14ac:dyDescent="0.3"/>
    <row r="36" spans="2:13" ht="14.25" customHeight="1" x14ac:dyDescent="0.3"/>
    <row r="37" spans="2:13" ht="14.25" customHeight="1" x14ac:dyDescent="0.3"/>
    <row r="38" spans="2:13" ht="14.25" customHeight="1" x14ac:dyDescent="0.3"/>
    <row r="39" spans="2:13" ht="14.25" customHeight="1" x14ac:dyDescent="0.3"/>
    <row r="40" spans="2:13" ht="14.25" customHeight="1" x14ac:dyDescent="0.3"/>
    <row r="41" spans="2:13" ht="14.25" customHeight="1" x14ac:dyDescent="0.3"/>
    <row r="42" spans="2:13" ht="14.25" customHeight="1" x14ac:dyDescent="0.3"/>
    <row r="43" spans="2:13" ht="14.25" customHeight="1" x14ac:dyDescent="0.3"/>
    <row r="44" spans="2:13" ht="14.25" customHeight="1" x14ac:dyDescent="0.3"/>
    <row r="45" spans="2:13" ht="14.25" customHeight="1" x14ac:dyDescent="0.3"/>
    <row r="46" spans="2:13" ht="14.25" customHeight="1" x14ac:dyDescent="0.3"/>
    <row r="47" spans="2:13" ht="14.25" customHeight="1" x14ac:dyDescent="0.3"/>
    <row r="48" spans="2:1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L13:P13"/>
    <mergeCell ref="C21:E21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>
      <selection activeCell="O1" sqref="O1"/>
    </sheetView>
  </sheetViews>
  <sheetFormatPr defaultColWidth="14.44140625" defaultRowHeight="15" customHeight="1" x14ac:dyDescent="0.3"/>
  <cols>
    <col min="1" max="13" width="8.6640625" customWidth="1"/>
    <col min="14" max="14" width="12.6640625" customWidth="1"/>
    <col min="15" max="26" width="8.6640625" customWidth="1"/>
  </cols>
  <sheetData>
    <row r="1" spans="1:16" ht="14.25" customHeight="1" x14ac:dyDescent="0.3">
      <c r="A1" s="10" t="str">
        <f>'Raw Data'!A1</f>
        <v>Time</v>
      </c>
      <c r="B1" s="10" t="str">
        <f>'Raw Data'!C1</f>
        <v>FB</v>
      </c>
      <c r="C1" s="10" t="str">
        <f>'Raw Data'!D1</f>
        <v>TV</v>
      </c>
      <c r="D1" s="10" t="str">
        <f>'Raw Data'!E1</f>
        <v>Radio</v>
      </c>
      <c r="E1" s="10" t="str">
        <f>'Raw Data'!B1</f>
        <v>sales</v>
      </c>
    </row>
    <row r="2" spans="1:16" ht="14.25" customHeight="1" x14ac:dyDescent="0.3">
      <c r="A2" s="10" t="str">
        <f>'Raw Data'!A2</f>
        <v>Week 1</v>
      </c>
      <c r="B2" s="10">
        <f>LN('Raw Data'!C2)</f>
        <v>5.4385139970413201</v>
      </c>
      <c r="C2" s="10">
        <f>LN('Raw Data'!D2)</f>
        <v>3.6323091026255421</v>
      </c>
      <c r="D2" s="10">
        <f>LN('Raw Data'!E2)</f>
        <v>4.2370008626236242</v>
      </c>
      <c r="E2" s="10">
        <f>LN('Raw Data'!B2)</f>
        <v>3.0910424533583161</v>
      </c>
    </row>
    <row r="3" spans="1:16" ht="14.25" customHeight="1" x14ac:dyDescent="0.3">
      <c r="A3" s="10" t="str">
        <f>'Raw Data'!A3</f>
        <v>Week 2</v>
      </c>
      <c r="B3" s="10">
        <f>LN('Raw Data'!C3)</f>
        <v>3.7954891891721947</v>
      </c>
      <c r="C3" s="10">
        <f>LN('Raw Data'!D3)</f>
        <v>3.6712245188752153</v>
      </c>
      <c r="D3" s="10">
        <f>LN('Raw Data'!E3)</f>
        <v>3.8088822465086327</v>
      </c>
      <c r="E3" s="10">
        <f>LN('Raw Data'!B3)</f>
        <v>2.3025850929940459</v>
      </c>
      <c r="H3" s="2" t="s">
        <v>4</v>
      </c>
      <c r="I3" s="2" t="s">
        <v>3</v>
      </c>
      <c r="J3" s="2" t="s">
        <v>2</v>
      </c>
      <c r="K3" s="2" t="s">
        <v>89</v>
      </c>
      <c r="N3" s="28" t="s">
        <v>90</v>
      </c>
    </row>
    <row r="4" spans="1:16" ht="14.25" customHeight="1" x14ac:dyDescent="0.3">
      <c r="A4" s="10" t="str">
        <f>'Raw Data'!A4</f>
        <v>Week 3</v>
      </c>
      <c r="B4" s="10">
        <f>LN('Raw Data'!C4)</f>
        <v>2.8449093838194073</v>
      </c>
      <c r="C4" s="10">
        <f>LN('Raw Data'!D4)</f>
        <v>3.8264651170664994</v>
      </c>
      <c r="D4" s="10">
        <f>LN('Raw Data'!E4)</f>
        <v>4.2384449061958573</v>
      </c>
      <c r="E4" s="10">
        <f>LN('Raw Data'!B4)</f>
        <v>2.1972245773362196</v>
      </c>
      <c r="H4" s="10">
        <f t="array" ref="H4:K8">LINEST(E2:E31,B2:D31,1,1)</f>
        <v>-1.8804361274643789E-2</v>
      </c>
      <c r="I4" s="10">
        <v>0.20557459616513415</v>
      </c>
      <c r="J4" s="10">
        <v>0.31935371778479099</v>
      </c>
      <c r="K4" s="10">
        <v>0.54935793175119174</v>
      </c>
    </row>
    <row r="5" spans="1:16" ht="14.25" customHeight="1" x14ac:dyDescent="0.3">
      <c r="A5" s="10" t="str">
        <f>'Raw Data'!A5</f>
        <v>Week 4</v>
      </c>
      <c r="B5" s="10">
        <f>LN('Raw Data'!C5)</f>
        <v>5.0205856249494234</v>
      </c>
      <c r="C5" s="10">
        <f>LN('Raw Data'!D5)</f>
        <v>3.7208624999669868</v>
      </c>
      <c r="D5" s="10">
        <f>LN('Raw Data'!E5)</f>
        <v>4.0690267542378109</v>
      </c>
      <c r="E5" s="10">
        <f>LN('Raw Data'!B5)</f>
        <v>2.9444389791664403</v>
      </c>
      <c r="H5" s="10">
        <v>2.0232920353096939E-2</v>
      </c>
      <c r="I5" s="10">
        <v>2.224381647396749E-2</v>
      </c>
      <c r="J5" s="10">
        <v>1.5084357767970262E-2</v>
      </c>
      <c r="K5" s="10">
        <v>9.0900284920472099E-2</v>
      </c>
    </row>
    <row r="6" spans="1:16" ht="14.25" customHeight="1" x14ac:dyDescent="0.3">
      <c r="A6" s="10" t="str">
        <f>'Raw Data'!A6</f>
        <v>Week 5</v>
      </c>
      <c r="B6" s="10">
        <f>LN('Raw Data'!C6)</f>
        <v>5.1973914479580765</v>
      </c>
      <c r="C6" s="10">
        <f>LN('Raw Data'!D6)</f>
        <v>2.379546134130174</v>
      </c>
      <c r="D6" s="10">
        <f>LN('Raw Data'!E6)</f>
        <v>4.0673158898341812</v>
      </c>
      <c r="E6" s="10">
        <f>LN('Raw Data'!B6)</f>
        <v>2.5649493574615367</v>
      </c>
      <c r="H6" s="10">
        <v>0.95554973875536375</v>
      </c>
      <c r="I6" s="10">
        <v>8.5219426189925326E-2</v>
      </c>
      <c r="J6" s="10" t="e">
        <v>#N/A</v>
      </c>
      <c r="K6" s="10" t="e">
        <v>#N/A</v>
      </c>
    </row>
    <row r="7" spans="1:16" ht="14.25" customHeight="1" x14ac:dyDescent="0.3">
      <c r="A7" s="10" t="str">
        <f>'Raw Data'!A7</f>
        <v>Week 6</v>
      </c>
      <c r="B7" s="10">
        <f>LN('Raw Data'!C7)</f>
        <v>2.1633230256605378</v>
      </c>
      <c r="C7" s="10">
        <f>LN('Raw Data'!D7)</f>
        <v>3.8897773964808264</v>
      </c>
      <c r="D7" s="10">
        <f>LN('Raw Data'!E7)</f>
        <v>4.3174881135363101</v>
      </c>
      <c r="E7" s="10">
        <f>LN('Raw Data'!B7)</f>
        <v>1.9459101490553132</v>
      </c>
      <c r="H7" s="10">
        <v>186.30781546221934</v>
      </c>
      <c r="I7" s="10">
        <v>26</v>
      </c>
      <c r="J7" s="10" t="e">
        <v>#N/A</v>
      </c>
      <c r="K7" s="10" t="e">
        <v>#N/A</v>
      </c>
    </row>
    <row r="8" spans="1:16" ht="14.25" customHeight="1" x14ac:dyDescent="0.3">
      <c r="A8" s="10" t="str">
        <f>'Raw Data'!A8</f>
        <v>Week 7</v>
      </c>
      <c r="B8" s="10">
        <f>LN('Raw Data'!C8)</f>
        <v>4.0517849478033048</v>
      </c>
      <c r="C8" s="10">
        <f>LN('Raw Data'!D8)</f>
        <v>3.4904285153900978</v>
      </c>
      <c r="D8" s="10">
        <f>LN('Raw Data'!E8)</f>
        <v>3.1570004211501135</v>
      </c>
      <c r="E8" s="10">
        <f>LN('Raw Data'!B8)</f>
        <v>2.4849066497880004</v>
      </c>
      <c r="H8" s="10">
        <v>4.0590980262985363</v>
      </c>
      <c r="I8" s="10">
        <v>0.1888211156036434</v>
      </c>
      <c r="J8" s="10" t="e">
        <v>#N/A</v>
      </c>
      <c r="K8" s="10" t="e">
        <v>#N/A</v>
      </c>
    </row>
    <row r="9" spans="1:16" ht="14.25" customHeight="1" x14ac:dyDescent="0.3">
      <c r="A9" s="10" t="str">
        <f>'Raw Data'!A9</f>
        <v>Week 8</v>
      </c>
      <c r="B9" s="10">
        <f>LN('Raw Data'!C9)</f>
        <v>4.7891570221011071</v>
      </c>
      <c r="C9" s="10">
        <f>LN('Raw Data'!D9)</f>
        <v>2.9755295662364718</v>
      </c>
      <c r="D9" s="10">
        <f>LN('Raw Data'!E9)</f>
        <v>2.451005098112319</v>
      </c>
      <c r="E9" s="10">
        <f>LN('Raw Data'!B9)</f>
        <v>2.5649493574615367</v>
      </c>
    </row>
    <row r="10" spans="1:16" ht="14.25" customHeight="1" x14ac:dyDescent="0.3">
      <c r="A10" s="10" t="str">
        <f>'Raw Data'!A10</f>
        <v>Week 9</v>
      </c>
      <c r="B10" s="10">
        <f>LN('Raw Data'!C10)</f>
        <v>2.1517622032594619</v>
      </c>
      <c r="C10" s="10">
        <f>LN('Raw Data'!D10)</f>
        <v>0.74193734472937733</v>
      </c>
      <c r="D10" s="10">
        <f>LN('Raw Data'!E10)</f>
        <v>0</v>
      </c>
      <c r="E10" s="10">
        <f>LN('Raw Data'!B10)</f>
        <v>1.6094379124341003</v>
      </c>
    </row>
    <row r="11" spans="1:16" ht="14.25" customHeight="1" x14ac:dyDescent="0.3">
      <c r="A11" s="10" t="str">
        <f>'Raw Data'!A11</f>
        <v>Week 10</v>
      </c>
      <c r="B11" s="10">
        <f>LN('Raw Data'!C11)</f>
        <v>5.2973168662144534</v>
      </c>
      <c r="C11" s="10">
        <f>LN('Raw Data'!D11)</f>
        <v>0.95551144502743635</v>
      </c>
      <c r="D11" s="10">
        <f>LN('Raw Data'!E11)</f>
        <v>3.0540011816779669</v>
      </c>
      <c r="E11" s="10">
        <f>LN('Raw Data'!B11)</f>
        <v>2.3978952727983707</v>
      </c>
    </row>
    <row r="12" spans="1:16" ht="14.25" customHeight="1" x14ac:dyDescent="0.3">
      <c r="A12" s="10" t="str">
        <f>'Raw Data'!A12</f>
        <v>Week 11</v>
      </c>
      <c r="B12" s="10">
        <f>LN('Raw Data'!C12)</f>
        <v>4.1911687468576408</v>
      </c>
      <c r="C12" s="10">
        <f>LN('Raw Data'!D12)</f>
        <v>1.7578579175523736</v>
      </c>
      <c r="D12" s="10">
        <f>LN('Raw Data'!E12)</f>
        <v>3.1863526331626408</v>
      </c>
      <c r="E12" s="10">
        <f>LN('Raw Data'!B12)</f>
        <v>2.1972245773362196</v>
      </c>
      <c r="H12" s="10" t="str">
        <f t="shared" ref="H12:K12" si="0">A1</f>
        <v>Time</v>
      </c>
      <c r="I12" s="10" t="str">
        <f t="shared" si="0"/>
        <v>FB</v>
      </c>
      <c r="J12" s="10" t="str">
        <f t="shared" si="0"/>
        <v>TV</v>
      </c>
      <c r="K12" s="10" t="str">
        <f t="shared" si="0"/>
        <v>Radio</v>
      </c>
      <c r="L12" s="2" t="s">
        <v>91</v>
      </c>
      <c r="M12" s="2" t="s">
        <v>52</v>
      </c>
      <c r="N12" s="2" t="s">
        <v>92</v>
      </c>
      <c r="P12" s="10">
        <f>RSQ(M13:M42,L13:L42)</f>
        <v>0.94831531658452806</v>
      </c>
    </row>
    <row r="13" spans="1:16" ht="14.25" customHeight="1" x14ac:dyDescent="0.3">
      <c r="A13" s="10" t="str">
        <f>'Raw Data'!A13</f>
        <v>Week 12</v>
      </c>
      <c r="B13" s="10">
        <f>LN('Raw Data'!C13)</f>
        <v>5.3692417048847352</v>
      </c>
      <c r="C13" s="10">
        <f>LN('Raw Data'!D13)</f>
        <v>3.1780538303479458</v>
      </c>
      <c r="D13" s="10">
        <f>LN('Raw Data'!E13)</f>
        <v>1.3862943611198906</v>
      </c>
      <c r="E13" s="10">
        <f>LN('Raw Data'!B13)</f>
        <v>2.8332133440562162</v>
      </c>
      <c r="H13" s="10" t="str">
        <f t="shared" ref="H13:H42" si="1">A2</f>
        <v>Week 1</v>
      </c>
      <c r="I13" s="10">
        <f t="shared" ref="I13:I42" si="2">B2*$H$4</f>
        <v>-0.102267781997572</v>
      </c>
      <c r="J13" s="10">
        <f t="shared" ref="J13:J42" si="3">C2*$I$4</f>
        <v>0.74671047691918668</v>
      </c>
      <c r="K13" s="10">
        <f t="shared" ref="K13:K42" si="4">D2*$H$4</f>
        <v>-7.9674094941752011E-2</v>
      </c>
      <c r="L13" s="10">
        <f t="shared" ref="L13:L42" si="5">EXP(B2*$J$4+$I$4*C2+D2*$H$4+$K$4)</f>
        <v>19.167266952553074</v>
      </c>
      <c r="M13" s="10">
        <f>'Raw Data'!B2</f>
        <v>22</v>
      </c>
      <c r="N13" s="10">
        <f t="shared" ref="N13:N42" si="6">M13-L13</f>
        <v>2.8327330474469257</v>
      </c>
      <c r="O13" s="10">
        <f t="shared" ref="O13:O42" si="7">ABS(N13)</f>
        <v>2.8327330474469257</v>
      </c>
    </row>
    <row r="14" spans="1:16" ht="14.25" customHeight="1" x14ac:dyDescent="0.3">
      <c r="A14" s="10" t="str">
        <f>'Raw Data'!A14</f>
        <v>Week 13</v>
      </c>
      <c r="B14" s="10">
        <f>LN('Raw Data'!C14)</f>
        <v>3.1696855806774291</v>
      </c>
      <c r="C14" s="10">
        <f>LN('Raw Data'!D14)</f>
        <v>3.55820113047182</v>
      </c>
      <c r="D14" s="10">
        <f>LN('Raw Data'!E14)</f>
        <v>4.1881384415084613</v>
      </c>
      <c r="E14" s="10">
        <f>LN('Raw Data'!B14)</f>
        <v>2.1972245773362196</v>
      </c>
      <c r="H14" s="10" t="str">
        <f t="shared" si="1"/>
        <v>Week 2</v>
      </c>
      <c r="I14" s="10">
        <f t="shared" si="2"/>
        <v>-7.1371749927198774E-2</v>
      </c>
      <c r="J14" s="10">
        <f t="shared" si="3"/>
        <v>0.75471049789931133</v>
      </c>
      <c r="K14" s="10">
        <f t="shared" si="4"/>
        <v>-7.1623597815925172E-2</v>
      </c>
      <c r="L14" s="10">
        <f t="shared" si="5"/>
        <v>11.525343753533436</v>
      </c>
      <c r="M14" s="10">
        <f>'Raw Data'!B3</f>
        <v>10</v>
      </c>
      <c r="N14" s="10">
        <f t="shared" si="6"/>
        <v>-1.525343753533436</v>
      </c>
      <c r="O14" s="10">
        <f t="shared" si="7"/>
        <v>1.525343753533436</v>
      </c>
    </row>
    <row r="15" spans="1:16" ht="14.25" customHeight="1" x14ac:dyDescent="0.3">
      <c r="A15" s="10" t="str">
        <f>'Raw Data'!A15</f>
        <v>Week 14</v>
      </c>
      <c r="B15" s="10">
        <f>LN('Raw Data'!C15)</f>
        <v>4.5798523780038014</v>
      </c>
      <c r="C15" s="10">
        <f>LN('Raw Data'!D15)</f>
        <v>2.0281482472922852</v>
      </c>
      <c r="D15" s="10">
        <f>LN('Raw Data'!E15)</f>
        <v>1.9740810260220096</v>
      </c>
      <c r="E15" s="10">
        <f>LN('Raw Data'!B15)</f>
        <v>2.3025850929940459</v>
      </c>
      <c r="H15" s="10" t="str">
        <f t="shared" si="1"/>
        <v>Week 3</v>
      </c>
      <c r="I15" s="10">
        <f t="shared" si="2"/>
        <v>-5.3496703846964387E-2</v>
      </c>
      <c r="J15" s="10">
        <f t="shared" si="3"/>
        <v>0.78662402118091845</v>
      </c>
      <c r="K15" s="10">
        <f t="shared" si="4"/>
        <v>-7.970124925878061E-2</v>
      </c>
      <c r="L15" s="10">
        <f t="shared" si="5"/>
        <v>8.7129732416142858</v>
      </c>
      <c r="M15" s="10">
        <f>'Raw Data'!B4</f>
        <v>9</v>
      </c>
      <c r="N15" s="10">
        <f t="shared" si="6"/>
        <v>0.28702675838571423</v>
      </c>
      <c r="O15" s="10">
        <f t="shared" si="7"/>
        <v>0.28702675838571423</v>
      </c>
    </row>
    <row r="16" spans="1:16" ht="14.25" customHeight="1" x14ac:dyDescent="0.3">
      <c r="A16" s="10" t="str">
        <f>'Raw Data'!A16</f>
        <v>Week 15</v>
      </c>
      <c r="B16" s="10">
        <f>LN('Raw Data'!C16)</f>
        <v>5.318610069815799</v>
      </c>
      <c r="C16" s="10">
        <f>LN('Raw Data'!D16)</f>
        <v>3.493472657771326</v>
      </c>
      <c r="D16" s="10">
        <f>LN('Raw Data'!E16)</f>
        <v>3.8286413964890951</v>
      </c>
      <c r="E16" s="10">
        <f>LN('Raw Data'!B16)</f>
        <v>2.9444389791664403</v>
      </c>
      <c r="H16" s="10" t="str">
        <f t="shared" si="1"/>
        <v>Week 4</v>
      </c>
      <c r="I16" s="10">
        <f t="shared" si="2"/>
        <v>-9.4408905901832221E-2</v>
      </c>
      <c r="J16" s="10">
        <f t="shared" si="3"/>
        <v>0.76491480581670479</v>
      </c>
      <c r="K16" s="10">
        <f t="shared" si="4"/>
        <v>-7.6515449122878998E-2</v>
      </c>
      <c r="L16" s="10">
        <f t="shared" si="5"/>
        <v>17.134602779370798</v>
      </c>
      <c r="M16" s="10">
        <f>'Raw Data'!B5</f>
        <v>19</v>
      </c>
      <c r="N16" s="10">
        <f t="shared" si="6"/>
        <v>1.8653972206292018</v>
      </c>
      <c r="O16" s="10">
        <f t="shared" si="7"/>
        <v>1.8653972206292018</v>
      </c>
    </row>
    <row r="17" spans="1:15" ht="14.25" customHeight="1" x14ac:dyDescent="0.3">
      <c r="A17" s="10" t="str">
        <f>'Raw Data'!A17</f>
        <v>Week 16</v>
      </c>
      <c r="B17" s="10">
        <f>LN('Raw Data'!C17)</f>
        <v>5.2750487396086827</v>
      </c>
      <c r="C17" s="10">
        <f>LN('Raw Data'!D17)</f>
        <v>3.8649313978942956</v>
      </c>
      <c r="D17" s="10">
        <f>LN('Raw Data'!E17)</f>
        <v>3.9684033388642534</v>
      </c>
      <c r="E17" s="10">
        <f>LN('Raw Data'!B17)</f>
        <v>3.0910424533583161</v>
      </c>
      <c r="H17" s="10" t="str">
        <f t="shared" si="1"/>
        <v>Week 5</v>
      </c>
      <c r="I17" s="10">
        <f t="shared" si="2"/>
        <v>-9.7733626473147664E-2</v>
      </c>
      <c r="J17" s="10">
        <f t="shared" si="3"/>
        <v>0.48917423558011669</v>
      </c>
      <c r="K17" s="10">
        <f t="shared" si="4"/>
        <v>-7.6483277410541214E-2</v>
      </c>
      <c r="L17" s="10">
        <f t="shared" si="5"/>
        <v>13.76122936098329</v>
      </c>
      <c r="M17" s="10">
        <f>'Raw Data'!B6</f>
        <v>13</v>
      </c>
      <c r="N17" s="10">
        <f t="shared" si="6"/>
        <v>-0.76122936098328964</v>
      </c>
      <c r="O17" s="10">
        <f t="shared" si="7"/>
        <v>0.76122936098328964</v>
      </c>
    </row>
    <row r="18" spans="1:15" ht="14.25" customHeight="1" x14ac:dyDescent="0.3">
      <c r="A18" s="10" t="str">
        <f>'Raw Data'!A18</f>
        <v>Week 17</v>
      </c>
      <c r="B18" s="10">
        <f>LN('Raw Data'!C18)</f>
        <v>4.2165621949463494</v>
      </c>
      <c r="C18" s="10">
        <f>LN('Raw Data'!D18)</f>
        <v>3.6000482404073204</v>
      </c>
      <c r="D18" s="10">
        <f>LN('Raw Data'!E18)</f>
        <v>4.7361984483944957</v>
      </c>
      <c r="E18" s="10">
        <f>LN('Raw Data'!B18)</f>
        <v>2.5649493574615367</v>
      </c>
      <c r="H18" s="10" t="str">
        <f t="shared" si="1"/>
        <v>Week 6</v>
      </c>
      <c r="I18" s="10">
        <f t="shared" si="2"/>
        <v>-4.0679907728276246E-2</v>
      </c>
      <c r="J18" s="10">
        <f t="shared" si="3"/>
        <v>0.79963941745381284</v>
      </c>
      <c r="K18" s="10">
        <f t="shared" si="4"/>
        <v>-8.1187606285917063E-2</v>
      </c>
      <c r="L18" s="10">
        <f t="shared" si="5"/>
        <v>7.0899266429088348</v>
      </c>
      <c r="M18" s="10">
        <f>'Raw Data'!B7</f>
        <v>7</v>
      </c>
      <c r="N18" s="10">
        <f t="shared" si="6"/>
        <v>-8.9926642908834786E-2</v>
      </c>
      <c r="O18" s="10">
        <f t="shared" si="7"/>
        <v>8.9926642908834786E-2</v>
      </c>
    </row>
    <row r="19" spans="1:15" ht="14.25" customHeight="1" x14ac:dyDescent="0.3">
      <c r="A19" s="10" t="str">
        <f>'Raw Data'!A19</f>
        <v>Week 18</v>
      </c>
      <c r="B19" s="10">
        <f>LN('Raw Data'!C19)</f>
        <v>5.6397771446802887</v>
      </c>
      <c r="C19" s="10">
        <f>LN('Raw Data'!D19)</f>
        <v>3.6788291182604347</v>
      </c>
      <c r="D19" s="10">
        <f>LN('Raw Data'!E19)</f>
        <v>4.0217738693872649</v>
      </c>
      <c r="E19" s="10">
        <f>LN('Raw Data'!B19)</f>
        <v>3.1780538303479458</v>
      </c>
      <c r="H19" s="10" t="str">
        <f t="shared" si="1"/>
        <v>Week 7</v>
      </c>
      <c r="I19" s="10">
        <f t="shared" si="2"/>
        <v>-7.6191227965657068E-2</v>
      </c>
      <c r="J19" s="10">
        <f t="shared" si="3"/>
        <v>0.71754343249458807</v>
      </c>
      <c r="K19" s="10">
        <f t="shared" si="4"/>
        <v>-5.9365376463509326E-2</v>
      </c>
      <c r="L19" s="10">
        <f t="shared" si="5"/>
        <v>12.200642014911866</v>
      </c>
      <c r="M19" s="10">
        <f>'Raw Data'!B8</f>
        <v>12</v>
      </c>
      <c r="N19" s="10">
        <f t="shared" si="6"/>
        <v>-0.20064201491186573</v>
      </c>
      <c r="O19" s="10">
        <f t="shared" si="7"/>
        <v>0.20064201491186573</v>
      </c>
    </row>
    <row r="20" spans="1:15" ht="14.25" customHeight="1" x14ac:dyDescent="0.3">
      <c r="A20" s="10" t="str">
        <f>'Raw Data'!A20</f>
        <v>Week 19</v>
      </c>
      <c r="B20" s="10">
        <f>LN('Raw Data'!C20)</f>
        <v>4.2370008626236242</v>
      </c>
      <c r="C20" s="10">
        <f>LN('Raw Data'!D20)</f>
        <v>3.0204248861443626</v>
      </c>
      <c r="D20" s="10">
        <f>LN('Raw Data'!E20)</f>
        <v>2.9069010598473755</v>
      </c>
      <c r="E20" s="10">
        <f>LN('Raw Data'!B20)</f>
        <v>2.3978952727983707</v>
      </c>
      <c r="H20" s="10" t="str">
        <f t="shared" si="1"/>
        <v>Week 8</v>
      </c>
      <c r="I20" s="10">
        <f t="shared" si="2"/>
        <v>-9.0057038844586421E-2</v>
      </c>
      <c r="J20" s="10">
        <f t="shared" si="3"/>
        <v>0.61169328895647945</v>
      </c>
      <c r="K20" s="10">
        <f t="shared" si="4"/>
        <v>-4.6089585350897792E-2</v>
      </c>
      <c r="L20" s="10">
        <f t="shared" si="5"/>
        <v>14.074951601705822</v>
      </c>
      <c r="M20" s="10">
        <f>'Raw Data'!B9</f>
        <v>13</v>
      </c>
      <c r="N20" s="10">
        <f t="shared" si="6"/>
        <v>-1.0749516017058216</v>
      </c>
      <c r="O20" s="10">
        <f t="shared" si="7"/>
        <v>1.0749516017058216</v>
      </c>
    </row>
    <row r="21" spans="1:15" ht="14.25" customHeight="1" x14ac:dyDescent="0.3">
      <c r="A21" s="10" t="str">
        <f>'Raw Data'!A21</f>
        <v>Week 20</v>
      </c>
      <c r="B21" s="10">
        <f>LN('Raw Data'!C21)</f>
        <v>4.9924713234685845</v>
      </c>
      <c r="C21" s="10">
        <f>LN('Raw Data'!D21)</f>
        <v>3.1738784589374651</v>
      </c>
      <c r="D21" s="10">
        <f>LN('Raw Data'!E21)</f>
        <v>2.9496883350525844</v>
      </c>
      <c r="E21" s="10">
        <f>LN('Raw Data'!B21)</f>
        <v>2.7080502011022101</v>
      </c>
      <c r="H21" s="10" t="str">
        <f t="shared" si="1"/>
        <v>Week 9</v>
      </c>
      <c r="I21" s="10">
        <f t="shared" si="2"/>
        <v>-4.0462513847214422E-2</v>
      </c>
      <c r="J21" s="10">
        <f t="shared" si="3"/>
        <v>0.15252347002257366</v>
      </c>
      <c r="K21" s="10">
        <f t="shared" si="4"/>
        <v>0</v>
      </c>
      <c r="L21" s="10">
        <f t="shared" si="5"/>
        <v>4.0110564527577166</v>
      </c>
      <c r="M21" s="10">
        <f>'Raw Data'!B10</f>
        <v>5</v>
      </c>
      <c r="N21" s="10">
        <f t="shared" si="6"/>
        <v>0.98894354724228339</v>
      </c>
      <c r="O21" s="10">
        <f t="shared" si="7"/>
        <v>0.98894354724228339</v>
      </c>
    </row>
    <row r="22" spans="1:15" ht="14.25" customHeight="1" x14ac:dyDescent="0.3">
      <c r="A22" s="10" t="str">
        <f>'Raw Data'!A22</f>
        <v>Week 21</v>
      </c>
      <c r="B22" s="10">
        <f>LN('Raw Data'!C22)</f>
        <v>5.38632824387075</v>
      </c>
      <c r="C22" s="10">
        <f>LN('Raw Data'!D22)</f>
        <v>3.3214324131932926</v>
      </c>
      <c r="D22" s="10">
        <f>LN('Raw Data'!E22)</f>
        <v>3.9778107459661491</v>
      </c>
      <c r="E22" s="10">
        <f>LN('Raw Data'!B22)</f>
        <v>2.8903717578961645</v>
      </c>
      <c r="H22" s="10" t="str">
        <f t="shared" si="1"/>
        <v>Week 10</v>
      </c>
      <c r="I22" s="10">
        <f t="shared" si="2"/>
        <v>-9.961266013856046E-2</v>
      </c>
      <c r="J22" s="10">
        <f t="shared" si="3"/>
        <v>0.19642887944267901</v>
      </c>
      <c r="K22" s="10">
        <f t="shared" si="4"/>
        <v>-5.7428541553461533E-2</v>
      </c>
      <c r="L22" s="10">
        <f t="shared" si="5"/>
        <v>10.805725203977007</v>
      </c>
      <c r="M22" s="10">
        <f>'Raw Data'!B11</f>
        <v>11</v>
      </c>
      <c r="N22" s="10">
        <f t="shared" si="6"/>
        <v>0.19427479602299336</v>
      </c>
      <c r="O22" s="10">
        <f t="shared" si="7"/>
        <v>0.19427479602299336</v>
      </c>
    </row>
    <row r="23" spans="1:15" ht="14.25" customHeight="1" x14ac:dyDescent="0.3">
      <c r="A23" s="10" t="str">
        <f>'Raw Data'!A23</f>
        <v>Week 22</v>
      </c>
      <c r="B23" s="10">
        <f>LN('Raw Data'!C23)</f>
        <v>5.4697464821755677</v>
      </c>
      <c r="C23" s="10">
        <f>LN('Raw Data'!D23)</f>
        <v>1.62924053973028</v>
      </c>
      <c r="D23" s="10">
        <f>LN('Raw Data'!E23)</f>
        <v>3.1570004211501135</v>
      </c>
      <c r="E23" s="10">
        <f>LN('Raw Data'!B23)</f>
        <v>2.5649493574615367</v>
      </c>
      <c r="H23" s="10" t="str">
        <f t="shared" si="1"/>
        <v>Week 11</v>
      </c>
      <c r="I23" s="10">
        <f t="shared" si="2"/>
        <v>-7.8812251278907161E-2</v>
      </c>
      <c r="J23" s="10">
        <f t="shared" si="3"/>
        <v>0.36137093151651289</v>
      </c>
      <c r="K23" s="10">
        <f t="shared" si="4"/>
        <v>-5.9917326062402833E-2</v>
      </c>
      <c r="L23" s="10">
        <f t="shared" si="5"/>
        <v>8.9287540258909566</v>
      </c>
      <c r="M23" s="10">
        <f>'Raw Data'!B12</f>
        <v>9</v>
      </c>
      <c r="N23" s="10">
        <f t="shared" si="6"/>
        <v>7.1245974109043431E-2</v>
      </c>
      <c r="O23" s="10">
        <f t="shared" si="7"/>
        <v>7.1245974109043431E-2</v>
      </c>
    </row>
    <row r="24" spans="1:15" ht="14.25" customHeight="1" x14ac:dyDescent="0.3">
      <c r="A24" s="10" t="str">
        <f>'Raw Data'!A24</f>
        <v>Week 23</v>
      </c>
      <c r="B24" s="10">
        <f>LN('Raw Data'!C24)</f>
        <v>2.5802168295923251</v>
      </c>
      <c r="C24" s="10">
        <f>LN('Raw Data'!D24)</f>
        <v>2.7663191092261861</v>
      </c>
      <c r="D24" s="10">
        <f>LN('Raw Data'!E24)</f>
        <v>3.903990833730882</v>
      </c>
      <c r="E24" s="10">
        <f>LN('Raw Data'!B24)</f>
        <v>1.791759469228055</v>
      </c>
      <c r="H24" s="10" t="str">
        <f t="shared" si="1"/>
        <v>Week 12</v>
      </c>
      <c r="I24" s="10">
        <f t="shared" si="2"/>
        <v>-0.10096516078953691</v>
      </c>
      <c r="J24" s="10">
        <f t="shared" si="3"/>
        <v>0.65332713276483667</v>
      </c>
      <c r="K24" s="10">
        <f t="shared" si="4"/>
        <v>-2.6068379999499923E-2</v>
      </c>
      <c r="L24" s="10">
        <f t="shared" si="5"/>
        <v>18.016787905539779</v>
      </c>
      <c r="M24" s="10">
        <f>'Raw Data'!B13</f>
        <v>17</v>
      </c>
      <c r="N24" s="10">
        <f t="shared" si="6"/>
        <v>-1.016787905539779</v>
      </c>
      <c r="O24" s="10">
        <f t="shared" si="7"/>
        <v>1.016787905539779</v>
      </c>
    </row>
    <row r="25" spans="1:15" ht="14.25" customHeight="1" x14ac:dyDescent="0.3">
      <c r="A25" s="10" t="str">
        <f>'Raw Data'!A25</f>
        <v>Week 24</v>
      </c>
      <c r="B25" s="10">
        <f>LN('Raw Data'!C25)</f>
        <v>5.4306605535357502</v>
      </c>
      <c r="C25" s="10">
        <f>LN('Raw Data'!D25)</f>
        <v>2.8273136219290276</v>
      </c>
      <c r="D25" s="10">
        <f>LN('Raw Data'!E25)</f>
        <v>3.2657594107670511</v>
      </c>
      <c r="E25" s="10">
        <f>LN('Raw Data'!B25)</f>
        <v>2.7725887222397811</v>
      </c>
      <c r="H25" s="10" t="str">
        <f t="shared" si="1"/>
        <v>Week 13</v>
      </c>
      <c r="I25" s="10">
        <f t="shared" si="2"/>
        <v>-5.9603912786087461E-2</v>
      </c>
      <c r="J25" s="10">
        <f t="shared" si="3"/>
        <v>0.73147576047106821</v>
      </c>
      <c r="K25" s="10">
        <f t="shared" si="4"/>
        <v>-7.8755268322348707E-2</v>
      </c>
      <c r="L25" s="10">
        <f t="shared" si="5"/>
        <v>9.155266599052851</v>
      </c>
      <c r="M25" s="10">
        <f>'Raw Data'!B14</f>
        <v>9</v>
      </c>
      <c r="N25" s="10">
        <f t="shared" si="6"/>
        <v>-0.15526659905285101</v>
      </c>
      <c r="O25" s="10">
        <f t="shared" si="7"/>
        <v>0.15526659905285101</v>
      </c>
    </row>
    <row r="26" spans="1:15" ht="14.25" customHeight="1" x14ac:dyDescent="0.3">
      <c r="A26" s="10" t="str">
        <f>'Raw Data'!A26</f>
        <v>Week 25</v>
      </c>
      <c r="B26" s="10">
        <f>LN('Raw Data'!C26)</f>
        <v>4.1319614257934072</v>
      </c>
      <c r="C26" s="10">
        <f>LN('Raw Data'!D26)</f>
        <v>2.5336968139574321</v>
      </c>
      <c r="D26" s="10">
        <f>LN('Raw Data'!E26)</f>
        <v>2.9069010598473755</v>
      </c>
      <c r="E26" s="10">
        <f>LN('Raw Data'!B26)</f>
        <v>2.3025850929940459</v>
      </c>
      <c r="H26" s="10" t="str">
        <f t="shared" si="1"/>
        <v>Week 14</v>
      </c>
      <c r="I26" s="10">
        <f t="shared" si="2"/>
        <v>-8.6121198700519958E-2</v>
      </c>
      <c r="J26" s="10">
        <f t="shared" si="3"/>
        <v>0.41693575690013618</v>
      </c>
      <c r="K26" s="10">
        <f t="shared" si="4"/>
        <v>-3.7121332798737354E-2</v>
      </c>
      <c r="L26" s="10">
        <f t="shared" si="5"/>
        <v>10.932775889149182</v>
      </c>
      <c r="M26" s="10">
        <f>'Raw Data'!B15</f>
        <v>10</v>
      </c>
      <c r="N26" s="10">
        <f t="shared" si="6"/>
        <v>-0.93277588914918219</v>
      </c>
      <c r="O26" s="10">
        <f t="shared" si="7"/>
        <v>0.93277588914918219</v>
      </c>
    </row>
    <row r="27" spans="1:15" ht="14.25" customHeight="1" x14ac:dyDescent="0.3">
      <c r="A27" s="10" t="str">
        <f>'Raw Data'!A27</f>
        <v>Week 26</v>
      </c>
      <c r="B27" s="10">
        <f>LN('Raw Data'!C27)</f>
        <v>5.5717737317358358</v>
      </c>
      <c r="C27" s="10">
        <f>LN('Raw Data'!D27)</f>
        <v>1.2527629684953681</v>
      </c>
      <c r="D27" s="10">
        <f>LN('Raw Data'!E27)</f>
        <v>2.9704144655697009</v>
      </c>
      <c r="E27" s="10">
        <f>LN('Raw Data'!B27)</f>
        <v>2.4849066497880004</v>
      </c>
      <c r="H27" s="10" t="str">
        <f t="shared" si="1"/>
        <v>Week 15</v>
      </c>
      <c r="I27" s="10">
        <f t="shared" si="2"/>
        <v>-0.10001306523177471</v>
      </c>
      <c r="J27" s="10">
        <f t="shared" si="3"/>
        <v>0.71816923083527828</v>
      </c>
      <c r="K27" s="10">
        <f t="shared" si="4"/>
        <v>-7.1995156010637662E-2</v>
      </c>
      <c r="L27" s="10">
        <f t="shared" si="5"/>
        <v>18.066328570982595</v>
      </c>
      <c r="M27" s="10">
        <f>'Raw Data'!B16</f>
        <v>19</v>
      </c>
      <c r="N27" s="10">
        <f t="shared" si="6"/>
        <v>0.93367142901740507</v>
      </c>
      <c r="O27" s="10">
        <f t="shared" si="7"/>
        <v>0.93367142901740507</v>
      </c>
    </row>
    <row r="28" spans="1:15" ht="14.25" customHeight="1" x14ac:dyDescent="0.3">
      <c r="A28" s="10" t="str">
        <f>'Raw Data'!A28</f>
        <v>Week 27</v>
      </c>
      <c r="B28" s="10">
        <f>LN('Raw Data'!C28)</f>
        <v>4.9621450849358215</v>
      </c>
      <c r="C28" s="10">
        <f>LN('Raw Data'!D28)</f>
        <v>3.3775875160230218</v>
      </c>
      <c r="D28" s="10">
        <f>LN('Raw Data'!E28)</f>
        <v>2.5336968139574321</v>
      </c>
      <c r="E28" s="10">
        <f>LN('Raw Data'!B28)</f>
        <v>2.7080502011022101</v>
      </c>
      <c r="H28" s="10" t="str">
        <f t="shared" si="1"/>
        <v>Week 16</v>
      </c>
      <c r="I28" s="10">
        <f t="shared" si="2"/>
        <v>-9.9193922240956037E-2</v>
      </c>
      <c r="J28" s="10">
        <f t="shared" si="3"/>
        <v>0.79453171132806721</v>
      </c>
      <c r="K28" s="10">
        <f t="shared" si="4"/>
        <v>-7.4623290067506079E-2</v>
      </c>
      <c r="L28" s="10">
        <f t="shared" si="5"/>
        <v>19.180090338904037</v>
      </c>
      <c r="M28" s="10">
        <f>'Raw Data'!B17</f>
        <v>22</v>
      </c>
      <c r="N28" s="10">
        <f t="shared" si="6"/>
        <v>2.8199096610959629</v>
      </c>
      <c r="O28" s="10">
        <f t="shared" si="7"/>
        <v>2.8199096610959629</v>
      </c>
    </row>
    <row r="29" spans="1:15" ht="14.25" customHeight="1" x14ac:dyDescent="0.3">
      <c r="A29" s="10" t="str">
        <f>'Raw Data'!A29</f>
        <v>Week 28</v>
      </c>
      <c r="B29" s="10">
        <f>LN('Raw Data'!C29)</f>
        <v>5.4810555032272079</v>
      </c>
      <c r="C29" s="10">
        <f>LN('Raw Data'!D29)</f>
        <v>2.8154087194227095</v>
      </c>
      <c r="D29" s="10">
        <f>LN('Raw Data'!E29)</f>
        <v>3.1311369105601941</v>
      </c>
      <c r="E29" s="10">
        <f>LN('Raw Data'!B29)</f>
        <v>2.7725887222397811</v>
      </c>
      <c r="H29" s="10" t="str">
        <f t="shared" si="1"/>
        <v>Week 17</v>
      </c>
      <c r="I29" s="10">
        <f t="shared" si="2"/>
        <v>-7.9289758850776146E-2</v>
      </c>
      <c r="J29" s="10">
        <f t="shared" si="3"/>
        <v>0.74007846319673665</v>
      </c>
      <c r="K29" s="10">
        <f t="shared" si="4"/>
        <v>-8.9061186692017458E-2</v>
      </c>
      <c r="L29" s="10">
        <f t="shared" si="5"/>
        <v>12.768101898946584</v>
      </c>
      <c r="M29" s="10">
        <f>'Raw Data'!B18</f>
        <v>13</v>
      </c>
      <c r="N29" s="10">
        <f t="shared" si="6"/>
        <v>0.23189810105341557</v>
      </c>
      <c r="O29" s="10">
        <f t="shared" si="7"/>
        <v>0.23189810105341557</v>
      </c>
    </row>
    <row r="30" spans="1:15" ht="14.25" customHeight="1" x14ac:dyDescent="0.3">
      <c r="A30" s="10" t="str">
        <f>'Raw Data'!A30</f>
        <v>Week 29</v>
      </c>
      <c r="B30" s="10">
        <f>LN('Raw Data'!C30)</f>
        <v>5.5166493608650242</v>
      </c>
      <c r="C30" s="10">
        <f>LN('Raw Data'!D30)</f>
        <v>3.2995337278856551</v>
      </c>
      <c r="D30" s="10">
        <f>LN('Raw Data'!E30)</f>
        <v>3.1311369105601941</v>
      </c>
      <c r="E30" s="10">
        <f>LN('Raw Data'!B30)</f>
        <v>2.9444389791664403</v>
      </c>
      <c r="H30" s="10" t="str">
        <f t="shared" si="1"/>
        <v>Week 18</v>
      </c>
      <c r="I30" s="10">
        <f t="shared" si="2"/>
        <v>-0.10605240693704714</v>
      </c>
      <c r="J30" s="10">
        <f t="shared" si="3"/>
        <v>0.75627381034692542</v>
      </c>
      <c r="K30" s="10">
        <f t="shared" si="4"/>
        <v>-7.5626888804880193E-2</v>
      </c>
      <c r="L30" s="10">
        <f t="shared" si="5"/>
        <v>20.719776940730611</v>
      </c>
      <c r="M30" s="10">
        <f>'Raw Data'!B19</f>
        <v>24</v>
      </c>
      <c r="N30" s="10">
        <f t="shared" si="6"/>
        <v>3.2802230592693888</v>
      </c>
      <c r="O30" s="10">
        <f t="shared" si="7"/>
        <v>3.2802230592693888</v>
      </c>
    </row>
    <row r="31" spans="1:15" ht="14.25" customHeight="1" x14ac:dyDescent="0.3">
      <c r="A31" s="10" t="str">
        <f>'Raw Data'!A31</f>
        <v>Week 30</v>
      </c>
      <c r="B31" s="10">
        <f>LN('Raw Data'!C31)</f>
        <v>4.257030144499196</v>
      </c>
      <c r="C31" s="10">
        <f>LN('Raw Data'!D31)</f>
        <v>2.7725887222397811</v>
      </c>
      <c r="D31" s="10">
        <f>LN('Raw Data'!E31)</f>
        <v>3.708682081410116</v>
      </c>
      <c r="E31" s="10">
        <f>LN('Raw Data'!B31)</f>
        <v>2.3978952727983707</v>
      </c>
      <c r="H31" s="10" t="str">
        <f t="shared" si="1"/>
        <v>Week 19</v>
      </c>
      <c r="I31" s="10">
        <f t="shared" si="2"/>
        <v>-7.9674094941752011E-2</v>
      </c>
      <c r="J31" s="10">
        <f t="shared" si="3"/>
        <v>0.62092262621624861</v>
      </c>
      <c r="K31" s="10">
        <f t="shared" si="4"/>
        <v>-5.4662417719014977E-2</v>
      </c>
      <c r="L31" s="10">
        <f t="shared" si="5"/>
        <v>11.807325193576796</v>
      </c>
      <c r="M31" s="10">
        <f>'Raw Data'!B20</f>
        <v>11</v>
      </c>
      <c r="N31" s="10">
        <f t="shared" si="6"/>
        <v>-0.807325193576796</v>
      </c>
      <c r="O31" s="10">
        <f t="shared" si="7"/>
        <v>0.807325193576796</v>
      </c>
    </row>
    <row r="32" spans="1:15" ht="14.25" customHeight="1" x14ac:dyDescent="0.3">
      <c r="H32" s="10" t="str">
        <f t="shared" si="1"/>
        <v>Week 20</v>
      </c>
      <c r="I32" s="10">
        <f t="shared" si="2"/>
        <v>-9.3880234419802269E-2</v>
      </c>
      <c r="J32" s="10">
        <f t="shared" si="3"/>
        <v>0.65246878247328777</v>
      </c>
      <c r="K32" s="10">
        <f t="shared" si="4"/>
        <v>-5.5467005099931334E-2</v>
      </c>
      <c r="L32" s="10">
        <f t="shared" si="5"/>
        <v>15.498201535232424</v>
      </c>
      <c r="M32" s="10">
        <f>'Raw Data'!B21</f>
        <v>15</v>
      </c>
      <c r="N32" s="10">
        <f t="shared" si="6"/>
        <v>-0.49820153523242361</v>
      </c>
      <c r="O32" s="10">
        <f t="shared" si="7"/>
        <v>0.49820153523242361</v>
      </c>
    </row>
    <row r="33" spans="8:15" ht="14.25" customHeight="1" x14ac:dyDescent="0.3">
      <c r="H33" s="10" t="str">
        <f t="shared" si="1"/>
        <v>Week 21</v>
      </c>
      <c r="I33" s="10">
        <f t="shared" si="2"/>
        <v>-0.10128646224156322</v>
      </c>
      <c r="J33" s="10">
        <f t="shared" si="3"/>
        <v>0.68280212703199816</v>
      </c>
      <c r="K33" s="10">
        <f t="shared" si="4"/>
        <v>-7.480019034930778E-2</v>
      </c>
      <c r="L33" s="10">
        <f t="shared" si="5"/>
        <v>17.769860970847915</v>
      </c>
      <c r="M33" s="10">
        <f>'Raw Data'!B22</f>
        <v>18</v>
      </c>
      <c r="N33" s="10">
        <f t="shared" si="6"/>
        <v>0.23013902915208462</v>
      </c>
      <c r="O33" s="10">
        <f t="shared" si="7"/>
        <v>0.23013902915208462</v>
      </c>
    </row>
    <row r="34" spans="8:15" ht="14.25" customHeight="1" x14ac:dyDescent="0.3">
      <c r="H34" s="10" t="str">
        <f t="shared" si="1"/>
        <v>Week 22</v>
      </c>
      <c r="I34" s="10">
        <f t="shared" si="2"/>
        <v>-0.10285508893154134</v>
      </c>
      <c r="J34" s="10">
        <f t="shared" si="3"/>
        <v>0.33493046601091753</v>
      </c>
      <c r="K34" s="10">
        <f t="shared" si="4"/>
        <v>-5.9365376463509326E-2</v>
      </c>
      <c r="L34" s="10">
        <f t="shared" si="5"/>
        <v>13.088145485200744</v>
      </c>
      <c r="M34" s="10">
        <f>'Raw Data'!B23</f>
        <v>13</v>
      </c>
      <c r="N34" s="10">
        <f t="shared" si="6"/>
        <v>-8.8145485200744389E-2</v>
      </c>
      <c r="O34" s="10">
        <f t="shared" si="7"/>
        <v>8.8145485200744389E-2</v>
      </c>
    </row>
    <row r="35" spans="8:15" ht="14.25" customHeight="1" x14ac:dyDescent="0.3">
      <c r="H35" s="10" t="str">
        <f t="shared" si="1"/>
        <v>Week 23</v>
      </c>
      <c r="I35" s="10">
        <f t="shared" si="2"/>
        <v>-4.8519329430570093E-2</v>
      </c>
      <c r="J35" s="10">
        <f t="shared" si="3"/>
        <v>0.56868493374306683</v>
      </c>
      <c r="K35" s="10">
        <f t="shared" si="4"/>
        <v>-7.3412054050373321E-2</v>
      </c>
      <c r="L35" s="10">
        <f t="shared" si="5"/>
        <v>6.4794306812008422</v>
      </c>
      <c r="M35" s="10">
        <f>'Raw Data'!B24</f>
        <v>6</v>
      </c>
      <c r="N35" s="10">
        <f t="shared" si="6"/>
        <v>-0.4794306812008422</v>
      </c>
      <c r="O35" s="10">
        <f t="shared" si="7"/>
        <v>0.4794306812008422</v>
      </c>
    </row>
    <row r="36" spans="8:15" ht="14.25" customHeight="1" x14ac:dyDescent="0.3">
      <c r="H36" s="10" t="str">
        <f t="shared" si="1"/>
        <v>Week 24</v>
      </c>
      <c r="I36" s="10">
        <f t="shared" si="2"/>
        <v>-0.10212010300864327</v>
      </c>
      <c r="J36" s="10">
        <f t="shared" si="3"/>
        <v>0.58122385606024263</v>
      </c>
      <c r="K36" s="10">
        <f t="shared" si="4"/>
        <v>-6.1410519796131456E-2</v>
      </c>
      <c r="L36" s="10">
        <f t="shared" si="5"/>
        <v>16.501856765439967</v>
      </c>
      <c r="M36" s="10">
        <f>'Raw Data'!B25</f>
        <v>16</v>
      </c>
      <c r="N36" s="10">
        <f t="shared" si="6"/>
        <v>-0.50185676543996749</v>
      </c>
      <c r="O36" s="10">
        <f t="shared" si="7"/>
        <v>0.50185676543996749</v>
      </c>
    </row>
    <row r="37" spans="8:15" ht="14.25" customHeight="1" x14ac:dyDescent="0.3">
      <c r="H37" s="10" t="str">
        <f t="shared" si="1"/>
        <v>Week 25</v>
      </c>
      <c r="I37" s="10">
        <f t="shared" si="2"/>
        <v>-7.769889542351148E-2</v>
      </c>
      <c r="J37" s="10">
        <f t="shared" si="3"/>
        <v>0.52086369933418619</v>
      </c>
      <c r="K37" s="10">
        <f t="shared" si="4"/>
        <v>-5.4662417719014977E-2</v>
      </c>
      <c r="L37" s="10">
        <f t="shared" si="5"/>
        <v>10.330662931514633</v>
      </c>
      <c r="M37" s="10">
        <f>'Raw Data'!B26</f>
        <v>10</v>
      </c>
      <c r="N37" s="10">
        <f t="shared" si="6"/>
        <v>-0.33066293151463277</v>
      </c>
      <c r="O37" s="10">
        <f t="shared" si="7"/>
        <v>0.33066293151463277</v>
      </c>
    </row>
    <row r="38" spans="8:15" ht="14.25" customHeight="1" x14ac:dyDescent="0.3">
      <c r="H38" s="10" t="str">
        <f t="shared" si="1"/>
        <v>Week 26</v>
      </c>
      <c r="I38" s="10">
        <f t="shared" si="2"/>
        <v>-0.10477364619213086</v>
      </c>
      <c r="J38" s="10">
        <f t="shared" si="3"/>
        <v>0.25753624133906999</v>
      </c>
      <c r="K38" s="10">
        <f t="shared" si="4"/>
        <v>-5.5856746746000607E-2</v>
      </c>
      <c r="L38" s="10">
        <f t="shared" si="5"/>
        <v>12.558579810440651</v>
      </c>
      <c r="M38" s="10">
        <f>'Raw Data'!B27</f>
        <v>12</v>
      </c>
      <c r="N38" s="10">
        <f t="shared" si="6"/>
        <v>-0.55857981044065141</v>
      </c>
      <c r="O38" s="10">
        <f t="shared" si="7"/>
        <v>0.55857981044065141</v>
      </c>
    </row>
    <row r="39" spans="8:15" ht="14.25" customHeight="1" x14ac:dyDescent="0.3">
      <c r="H39" s="10" t="str">
        <f t="shared" si="1"/>
        <v>Week 27</v>
      </c>
      <c r="I39" s="10">
        <f t="shared" si="2"/>
        <v>-9.3309968874331184E-2</v>
      </c>
      <c r="J39" s="10">
        <f t="shared" si="3"/>
        <v>0.69434618961883132</v>
      </c>
      <c r="K39" s="10">
        <f t="shared" si="4"/>
        <v>-4.7644550250069487E-2</v>
      </c>
      <c r="L39" s="10">
        <f t="shared" si="5"/>
        <v>16.130938148800819</v>
      </c>
      <c r="M39" s="10">
        <f>'Raw Data'!B28</f>
        <v>15</v>
      </c>
      <c r="N39" s="10">
        <f t="shared" si="6"/>
        <v>-1.1309381488008192</v>
      </c>
      <c r="O39" s="10">
        <f t="shared" si="7"/>
        <v>1.1309381488008192</v>
      </c>
    </row>
    <row r="40" spans="8:15" ht="14.25" customHeight="1" x14ac:dyDescent="0.3">
      <c r="H40" s="10" t="str">
        <f t="shared" si="1"/>
        <v>Week 28</v>
      </c>
      <c r="I40" s="10">
        <f t="shared" si="2"/>
        <v>-0.10306774784905894</v>
      </c>
      <c r="J40" s="10">
        <f t="shared" si="3"/>
        <v>0.57877651053512102</v>
      </c>
      <c r="K40" s="10">
        <f t="shared" si="4"/>
        <v>-5.8879029666545908E-2</v>
      </c>
      <c r="L40" s="10">
        <f t="shared" si="5"/>
        <v>16.770994308102576</v>
      </c>
      <c r="M40" s="10">
        <f>'Raw Data'!B29</f>
        <v>16</v>
      </c>
      <c r="N40" s="10">
        <f t="shared" si="6"/>
        <v>-0.7709943081025763</v>
      </c>
      <c r="O40" s="10">
        <f t="shared" si="7"/>
        <v>0.7709943081025763</v>
      </c>
    </row>
    <row r="41" spans="8:15" ht="14.25" customHeight="1" x14ac:dyDescent="0.3">
      <c r="H41" s="10" t="str">
        <f t="shared" si="1"/>
        <v>Week 29</v>
      </c>
      <c r="I41" s="10">
        <f t="shared" si="2"/>
        <v>-0.10373706760723866</v>
      </c>
      <c r="J41" s="10">
        <f t="shared" si="3"/>
        <v>0.67830031364333321</v>
      </c>
      <c r="K41" s="10">
        <f t="shared" si="4"/>
        <v>-5.8879029666545908E-2</v>
      </c>
      <c r="L41" s="10">
        <f t="shared" si="5"/>
        <v>18.737777980493139</v>
      </c>
      <c r="M41" s="10">
        <f>'Raw Data'!B30</f>
        <v>19</v>
      </c>
      <c r="N41" s="10">
        <f t="shared" si="6"/>
        <v>0.26222201950686141</v>
      </c>
      <c r="O41" s="10">
        <f t="shared" si="7"/>
        <v>0.26222201950686141</v>
      </c>
    </row>
    <row r="42" spans="8:15" ht="14.25" customHeight="1" x14ac:dyDescent="0.3">
      <c r="H42" s="10" t="str">
        <f t="shared" si="1"/>
        <v>Week 30</v>
      </c>
      <c r="I42" s="10">
        <f t="shared" si="2"/>
        <v>-8.0050732794211932E-2</v>
      </c>
      <c r="J42" s="10">
        <f t="shared" si="3"/>
        <v>0.56997380690644828</v>
      </c>
      <c r="K42" s="10">
        <f t="shared" si="4"/>
        <v>-6.9739397711633705E-2</v>
      </c>
      <c r="L42" s="10">
        <f t="shared" si="5"/>
        <v>11.123842128667428</v>
      </c>
      <c r="M42" s="10">
        <f>'Raw Data'!B31</f>
        <v>11</v>
      </c>
      <c r="N42" s="10">
        <f t="shared" si="6"/>
        <v>-0.1238421286674285</v>
      </c>
      <c r="O42" s="10">
        <f t="shared" si="7"/>
        <v>0.1238421286674285</v>
      </c>
    </row>
    <row r="43" spans="8:15" ht="14.25" customHeight="1" x14ac:dyDescent="0.3"/>
    <row r="44" spans="8:15" ht="14.25" customHeight="1" x14ac:dyDescent="0.3">
      <c r="M44" s="10">
        <f>AVERAGE(M13:M41)</f>
        <v>13.620689655172415</v>
      </c>
      <c r="O44" s="10">
        <f>AVERAGE(O13:O43)</f>
        <v>0.83481951329644066</v>
      </c>
    </row>
    <row r="45" spans="8:15" ht="14.25" customHeight="1" x14ac:dyDescent="0.3"/>
    <row r="46" spans="8:15" ht="14.25" customHeight="1" x14ac:dyDescent="0.3">
      <c r="O46" s="10">
        <f>O44/M44</f>
        <v>6.1290546545814624E-2</v>
      </c>
    </row>
    <row r="47" spans="8:15" ht="14.25" customHeight="1" x14ac:dyDescent="0.3"/>
    <row r="48" spans="8:1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2:2" ht="14.25" customHeight="1" x14ac:dyDescent="0.3"/>
    <row r="2" spans="2:2" ht="14.25" customHeight="1" x14ac:dyDescent="0.3">
      <c r="B2" s="29" t="s">
        <v>93</v>
      </c>
    </row>
    <row r="3" spans="2:2" ht="14.25" customHeight="1" x14ac:dyDescent="0.3">
      <c r="B3" s="29" t="s">
        <v>94</v>
      </c>
    </row>
    <row r="4" spans="2:2" ht="14.25" customHeight="1" x14ac:dyDescent="0.3"/>
    <row r="5" spans="2:2" ht="14.25" customHeight="1" x14ac:dyDescent="0.3"/>
    <row r="6" spans="2:2" ht="14.25" customHeight="1" x14ac:dyDescent="0.3"/>
    <row r="7" spans="2:2" ht="14.25" customHeight="1" x14ac:dyDescent="0.3"/>
    <row r="8" spans="2:2" ht="14.25" customHeight="1" x14ac:dyDescent="0.3"/>
    <row r="9" spans="2:2" ht="14.25" customHeight="1" x14ac:dyDescent="0.3"/>
    <row r="10" spans="2:2" ht="14.25" customHeight="1" x14ac:dyDescent="0.3"/>
    <row r="11" spans="2:2" ht="14.25" customHeight="1" x14ac:dyDescent="0.3"/>
    <row r="12" spans="2:2" ht="14.25" customHeight="1" x14ac:dyDescent="0.3"/>
    <row r="13" spans="2:2" ht="14.25" customHeight="1" x14ac:dyDescent="0.3"/>
    <row r="14" spans="2:2" ht="14.25" customHeight="1" x14ac:dyDescent="0.3"/>
    <row r="15" spans="2:2" ht="14.25" customHeight="1" x14ac:dyDescent="0.3"/>
    <row r="16" spans="2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2" r:id="rId1" xr:uid="{00000000-0004-0000-0700-000000000000}"/>
    <hyperlink ref="B3" r:id="rId2" location="gid=1685467303" xr:uid="{00000000-0004-0000-07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Exploration</vt:lpstr>
      <vt:lpstr>Simple Model</vt:lpstr>
      <vt:lpstr>Lin. Regr. Transformed</vt:lpstr>
      <vt:lpstr>Dim Resturn &amp; ADstock</vt:lpstr>
      <vt:lpstr>Simulator</vt:lpstr>
      <vt:lpstr>Log transf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 Sansi</cp:lastModifiedBy>
  <dcterms:created xsi:type="dcterms:W3CDTF">2015-06-05T18:17:20Z</dcterms:created>
  <dcterms:modified xsi:type="dcterms:W3CDTF">2022-08-13T19:54:52Z</dcterms:modified>
</cp:coreProperties>
</file>