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prudentialus-my.sharepoint.com/personal/john_mclaughlin_pramerica_ie/Documents/"/>
    </mc:Choice>
  </mc:AlternateContent>
  <xr:revisionPtr revIDLastSave="0" documentId="8_{B96A27D5-DCB4-491E-BFCA-50B8EE7B7A1B}" xr6:coauthVersionLast="45" xr6:coauthVersionMax="45" xr10:uidLastSave="{00000000-0000-0000-0000-000000000000}"/>
  <bookViews>
    <workbookView xWindow="-120" yWindow="-120" windowWidth="20730" windowHeight="11160" xr2:uid="{150F9A99-3996-46FC-B543-AA6A1A3392C0}"/>
  </bookViews>
  <sheets>
    <sheet name="Summary" sheetId="2" r:id="rId1"/>
    <sheet name="Tracker" sheetId="1" r:id="rId2"/>
    <sheet name="Squads" sheetId="7" r:id="rId3"/>
    <sheet name="Tables" sheetId="6" state="hidden" r:id="rId4"/>
    <sheet name="Timeline" sheetId="5" r:id="rId5"/>
    <sheet name="Export" sheetId="8" state="hidden" r:id="rId6"/>
  </sheets>
  <definedNames>
    <definedName name="_xlnm._FilterDatabase" localSheetId="5" hidden="1">Export!$A$1:$N$100</definedName>
    <definedName name="_xlnm._FilterDatabase" localSheetId="1" hidden="1">Tracker!$A$7:$M$75</definedName>
    <definedName name="First">#REF!</definedName>
    <definedName name="Reserves">#REF!</definedName>
    <definedName name="sqd">Tracker!$A$7:$M$74</definedName>
    <definedName name="tbl">Tracker!$A$7:$M$75</definedName>
    <definedName name="tline">Tables!$A$1:$B$97</definedName>
  </definedNames>
  <calcPr calcId="191028"/>
  <pivotCaches>
    <pivotCache cacheId="13" r:id="rId7"/>
    <pivotCache cacheId="17" r:id="rId8"/>
    <pivotCache cacheId="25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2" l="1"/>
  <c r="B20" i="2"/>
  <c r="B19" i="2"/>
  <c r="C43" i="1"/>
  <c r="H43" i="1"/>
  <c r="I43" i="1"/>
  <c r="J43" i="1"/>
  <c r="K43" i="1"/>
  <c r="A36" i="8"/>
  <c r="A80" i="8"/>
  <c r="A96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A24" i="8" s="1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A56" i="8" s="1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2" i="8"/>
  <c r="A92" i="8" l="1"/>
  <c r="A76" i="8"/>
  <c r="A4" i="8"/>
  <c r="A88" i="8"/>
  <c r="A72" i="8"/>
  <c r="A100" i="8"/>
  <c r="A84" i="8"/>
  <c r="A68" i="8"/>
  <c r="A99" i="8"/>
  <c r="A95" i="8"/>
  <c r="A91" i="8"/>
  <c r="A87" i="8"/>
  <c r="A83" i="8"/>
  <c r="A79" i="8"/>
  <c r="A75" i="8"/>
  <c r="A71" i="8"/>
  <c r="A53" i="8"/>
  <c r="A21" i="8"/>
  <c r="A98" i="8"/>
  <c r="A94" i="8"/>
  <c r="A90" i="8"/>
  <c r="A86" i="8"/>
  <c r="A82" i="8"/>
  <c r="A78" i="8"/>
  <c r="A74" i="8"/>
  <c r="A70" i="8"/>
  <c r="A52" i="8"/>
  <c r="A20" i="8"/>
  <c r="A2" i="8"/>
  <c r="A97" i="8"/>
  <c r="A93" i="8"/>
  <c r="A89" i="8"/>
  <c r="A85" i="8"/>
  <c r="A81" i="8"/>
  <c r="A77" i="8"/>
  <c r="A73" i="8"/>
  <c r="A69" i="8"/>
  <c r="A37" i="8"/>
  <c r="A5" i="8"/>
  <c r="A61" i="8"/>
  <c r="A45" i="8"/>
  <c r="A29" i="8"/>
  <c r="A13" i="8"/>
  <c r="A60" i="8"/>
  <c r="A44" i="8"/>
  <c r="A28" i="8"/>
  <c r="A12" i="8"/>
  <c r="A65" i="8"/>
  <c r="A57" i="8"/>
  <c r="A49" i="8"/>
  <c r="A41" i="8"/>
  <c r="A33" i="8"/>
  <c r="A25" i="8"/>
  <c r="A17" i="8"/>
  <c r="A9" i="8"/>
  <c r="A64" i="8"/>
  <c r="A48" i="8"/>
  <c r="A40" i="8"/>
  <c r="A32" i="8"/>
  <c r="A16" i="8"/>
  <c r="A8" i="8"/>
  <c r="A67" i="8"/>
  <c r="A63" i="8"/>
  <c r="A59" i="8"/>
  <c r="A55" i="8"/>
  <c r="A51" i="8"/>
  <c r="A47" i="8"/>
  <c r="A43" i="8"/>
  <c r="A39" i="8"/>
  <c r="A35" i="8"/>
  <c r="A31" i="8"/>
  <c r="A27" i="8"/>
  <c r="A23" i="8"/>
  <c r="A19" i="8"/>
  <c r="A15" i="8"/>
  <c r="A11" i="8"/>
  <c r="A7" i="8"/>
  <c r="A3" i="8"/>
  <c r="A66" i="8"/>
  <c r="A62" i="8"/>
  <c r="A58" i="8"/>
  <c r="A54" i="8"/>
  <c r="A50" i="8"/>
  <c r="A46" i="8"/>
  <c r="A42" i="8"/>
  <c r="A38" i="8"/>
  <c r="A34" i="8"/>
  <c r="A30" i="8"/>
  <c r="A26" i="8"/>
  <c r="A22" i="8"/>
  <c r="A18" i="8"/>
  <c r="A14" i="8"/>
  <c r="A10" i="8"/>
  <c r="A6" i="8"/>
  <c r="C65" i="1"/>
  <c r="C66" i="1"/>
  <c r="C67" i="1"/>
  <c r="C51" i="1"/>
  <c r="C31" i="1"/>
  <c r="C68" i="1"/>
  <c r="C69" i="1"/>
  <c r="C70" i="1"/>
  <c r="C71" i="1"/>
  <c r="C72" i="1"/>
  <c r="C73" i="1"/>
  <c r="C7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9" i="1"/>
  <c r="H30" i="1"/>
  <c r="H32" i="1"/>
  <c r="H33" i="1"/>
  <c r="H34" i="1"/>
  <c r="H35" i="1"/>
  <c r="H36" i="1"/>
  <c r="H38" i="1"/>
  <c r="H39" i="1"/>
  <c r="H40" i="1"/>
  <c r="H41" i="1"/>
  <c r="H42" i="1"/>
  <c r="H44" i="1"/>
  <c r="H45" i="1"/>
  <c r="H46" i="1"/>
  <c r="H47" i="1"/>
  <c r="H48" i="1"/>
  <c r="H49" i="1"/>
  <c r="H50" i="1"/>
  <c r="H52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51" i="1"/>
  <c r="H31" i="1"/>
  <c r="H68" i="1"/>
  <c r="H69" i="1"/>
  <c r="H70" i="1"/>
  <c r="H71" i="1"/>
  <c r="H72" i="1"/>
  <c r="H73" i="1"/>
  <c r="H74" i="1"/>
  <c r="I31" i="1" l="1"/>
  <c r="J31" i="1"/>
  <c r="K31" i="1"/>
  <c r="I51" i="1"/>
  <c r="J51" i="1"/>
  <c r="K51" i="1"/>
  <c r="B16" i="2"/>
  <c r="C1" i="6" l="1"/>
  <c r="A6" i="1"/>
  <c r="L68" i="1"/>
  <c r="L69" i="1"/>
  <c r="L70" i="1"/>
  <c r="L71" i="1"/>
  <c r="L72" i="1"/>
  <c r="L73" i="1"/>
  <c r="L74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E6" i="2"/>
  <c r="E5" i="2"/>
  <c r="N3" i="1"/>
  <c r="N4" i="1" s="1"/>
  <c r="H9" i="1"/>
  <c r="H11" i="1"/>
  <c r="H13" i="1"/>
  <c r="H10" i="1"/>
  <c r="H8" i="1"/>
  <c r="C15" i="1"/>
  <c r="I15" i="1"/>
  <c r="J15" i="1"/>
  <c r="K15" i="1"/>
  <c r="C39" i="1"/>
  <c r="I39" i="1"/>
  <c r="J39" i="1"/>
  <c r="K39" i="1"/>
  <c r="C55" i="1"/>
  <c r="I55" i="1"/>
  <c r="J55" i="1"/>
  <c r="K55" i="1"/>
  <c r="C41" i="1"/>
  <c r="I41" i="1"/>
  <c r="J41" i="1"/>
  <c r="K41" i="1"/>
  <c r="C40" i="1"/>
  <c r="I40" i="1"/>
  <c r="J40" i="1"/>
  <c r="K40" i="1"/>
  <c r="C61" i="1"/>
  <c r="I61" i="1"/>
  <c r="J61" i="1"/>
  <c r="K61" i="1"/>
  <c r="C13" i="1"/>
  <c r="I13" i="1"/>
  <c r="J13" i="1"/>
  <c r="K13" i="1"/>
  <c r="C26" i="1"/>
  <c r="I26" i="1"/>
  <c r="J26" i="1"/>
  <c r="K26" i="1"/>
  <c r="I53" i="1"/>
  <c r="J53" i="1"/>
  <c r="K53" i="1"/>
  <c r="I12" i="1"/>
  <c r="J12" i="1"/>
  <c r="K12" i="1"/>
  <c r="C54" i="1"/>
  <c r="I54" i="1"/>
  <c r="J54" i="1"/>
  <c r="K54" i="1"/>
  <c r="C56" i="1"/>
  <c r="I56" i="1"/>
  <c r="J56" i="1"/>
  <c r="K56" i="1"/>
  <c r="C10" i="1"/>
  <c r="I10" i="1"/>
  <c r="J10" i="1"/>
  <c r="K10" i="1"/>
  <c r="C63" i="1"/>
  <c r="I63" i="1"/>
  <c r="J63" i="1"/>
  <c r="K63" i="1"/>
  <c r="C47" i="1"/>
  <c r="I47" i="1"/>
  <c r="J47" i="1"/>
  <c r="K47" i="1"/>
  <c r="C33" i="1"/>
  <c r="I33" i="1"/>
  <c r="J33" i="1"/>
  <c r="K33" i="1"/>
  <c r="C36" i="1"/>
  <c r="I36" i="1"/>
  <c r="J36" i="1"/>
  <c r="K36" i="1"/>
  <c r="C45" i="1"/>
  <c r="I45" i="1"/>
  <c r="J45" i="1"/>
  <c r="K45" i="1"/>
  <c r="C59" i="1"/>
  <c r="I59" i="1"/>
  <c r="J59" i="1"/>
  <c r="K59" i="1"/>
  <c r="C44" i="1"/>
  <c r="I44" i="1"/>
  <c r="J44" i="1"/>
  <c r="K44" i="1"/>
  <c r="I73" i="1"/>
  <c r="J73" i="1"/>
  <c r="K73" i="1"/>
  <c r="M73" i="1"/>
  <c r="I74" i="1"/>
  <c r="J74" i="1"/>
  <c r="K74" i="1"/>
  <c r="M74" i="1"/>
  <c r="C22" i="1"/>
  <c r="C50" i="1"/>
  <c r="C29" i="1"/>
  <c r="C32" i="1"/>
  <c r="C23" i="1"/>
  <c r="C64" i="1"/>
  <c r="C48" i="1"/>
  <c r="C21" i="1"/>
  <c r="C24" i="1"/>
  <c r="C57" i="1"/>
  <c r="C11" i="1"/>
  <c r="C16" i="1"/>
  <c r="C19" i="1"/>
  <c r="C35" i="1"/>
  <c r="C62" i="1"/>
  <c r="C27" i="1"/>
  <c r="C46" i="1"/>
  <c r="C38" i="1"/>
  <c r="C20" i="1"/>
  <c r="C30" i="1"/>
  <c r="C8" i="1"/>
  <c r="C17" i="1"/>
  <c r="C25" i="1"/>
  <c r="C34" i="1"/>
  <c r="C60" i="1"/>
  <c r="C58" i="1"/>
  <c r="C49" i="1"/>
  <c r="I66" i="1"/>
  <c r="J66" i="1"/>
  <c r="K66" i="1"/>
  <c r="I42" i="1"/>
  <c r="J42" i="1"/>
  <c r="K42" i="1"/>
  <c r="I9" i="1"/>
  <c r="J9" i="1"/>
  <c r="K9" i="1"/>
  <c r="I65" i="1"/>
  <c r="J65" i="1"/>
  <c r="K65" i="1"/>
  <c r="I52" i="1"/>
  <c r="J52" i="1"/>
  <c r="K52" i="1"/>
  <c r="I22" i="1"/>
  <c r="J22" i="1"/>
  <c r="K22" i="1"/>
  <c r="I50" i="1"/>
  <c r="J50" i="1"/>
  <c r="K50" i="1"/>
  <c r="I28" i="1"/>
  <c r="J28" i="1"/>
  <c r="K28" i="1"/>
  <c r="I29" i="1"/>
  <c r="J29" i="1"/>
  <c r="K29" i="1"/>
  <c r="I32" i="1"/>
  <c r="J32" i="1"/>
  <c r="K32" i="1"/>
  <c r="I37" i="1"/>
  <c r="J37" i="1"/>
  <c r="K37" i="1"/>
  <c r="I23" i="1"/>
  <c r="J23" i="1"/>
  <c r="K23" i="1"/>
  <c r="I64" i="1"/>
  <c r="J64" i="1"/>
  <c r="K64" i="1"/>
  <c r="I48" i="1"/>
  <c r="J48" i="1"/>
  <c r="K48" i="1"/>
  <c r="I21" i="1"/>
  <c r="J21" i="1"/>
  <c r="K21" i="1"/>
  <c r="I24" i="1"/>
  <c r="J24" i="1"/>
  <c r="K24" i="1"/>
  <c r="I57" i="1"/>
  <c r="J57" i="1"/>
  <c r="K57" i="1"/>
  <c r="I11" i="1"/>
  <c r="J11" i="1"/>
  <c r="K11" i="1"/>
  <c r="I16" i="1"/>
  <c r="J16" i="1"/>
  <c r="K16" i="1"/>
  <c r="I19" i="1"/>
  <c r="J19" i="1"/>
  <c r="K19" i="1"/>
  <c r="I35" i="1"/>
  <c r="J35" i="1"/>
  <c r="K35" i="1"/>
  <c r="I62" i="1"/>
  <c r="J62" i="1"/>
  <c r="K62" i="1"/>
  <c r="I67" i="1"/>
  <c r="J67" i="1"/>
  <c r="K67" i="1"/>
  <c r="I27" i="1"/>
  <c r="J27" i="1"/>
  <c r="K27" i="1"/>
  <c r="I14" i="1"/>
  <c r="J14" i="1"/>
  <c r="K14" i="1"/>
  <c r="I46" i="1"/>
  <c r="J46" i="1"/>
  <c r="K46" i="1"/>
  <c r="I38" i="1"/>
  <c r="J38" i="1"/>
  <c r="K38" i="1"/>
  <c r="I20" i="1"/>
  <c r="J20" i="1"/>
  <c r="K20" i="1"/>
  <c r="I30" i="1"/>
  <c r="J30" i="1"/>
  <c r="K30" i="1"/>
  <c r="I8" i="1"/>
  <c r="J8" i="1"/>
  <c r="K8" i="1"/>
  <c r="I17" i="1"/>
  <c r="J17" i="1"/>
  <c r="K17" i="1"/>
  <c r="I25" i="1"/>
  <c r="J25" i="1"/>
  <c r="K25" i="1"/>
  <c r="I34" i="1"/>
  <c r="J34" i="1"/>
  <c r="K34" i="1"/>
  <c r="I60" i="1"/>
  <c r="J60" i="1"/>
  <c r="K60" i="1"/>
  <c r="I58" i="1"/>
  <c r="J58" i="1"/>
  <c r="K58" i="1"/>
  <c r="I49" i="1"/>
  <c r="J49" i="1"/>
  <c r="K49" i="1"/>
  <c r="K18" i="1"/>
  <c r="J18" i="1"/>
  <c r="I18" i="1"/>
  <c r="N1" i="1"/>
  <c r="P2" i="1"/>
  <c r="P3" i="1" s="1"/>
  <c r="P4" i="1" s="1"/>
  <c r="O2" i="1"/>
  <c r="O1" i="1" s="1"/>
  <c r="C12" i="1"/>
  <c r="H12" i="1"/>
  <c r="C52" i="1"/>
  <c r="C18" i="1"/>
  <c r="C42" i="1"/>
  <c r="C9" i="1"/>
  <c r="M63" i="8" l="1"/>
  <c r="M67" i="8"/>
  <c r="M71" i="8"/>
  <c r="M75" i="8"/>
  <c r="M79" i="8"/>
  <c r="M83" i="8"/>
  <c r="M87" i="8"/>
  <c r="M91" i="8"/>
  <c r="M95" i="8"/>
  <c r="M99" i="8"/>
  <c r="M70" i="8"/>
  <c r="M78" i="8"/>
  <c r="M86" i="8"/>
  <c r="M64" i="8"/>
  <c r="M68" i="8"/>
  <c r="M72" i="8"/>
  <c r="M76" i="8"/>
  <c r="M80" i="8"/>
  <c r="M84" i="8"/>
  <c r="M88" i="8"/>
  <c r="M92" i="8"/>
  <c r="M96" i="8"/>
  <c r="M100" i="8"/>
  <c r="M66" i="8"/>
  <c r="M82" i="8"/>
  <c r="M90" i="8"/>
  <c r="M98" i="8"/>
  <c r="M65" i="8"/>
  <c r="M69" i="8"/>
  <c r="M73" i="8"/>
  <c r="M77" i="8"/>
  <c r="M81" i="8"/>
  <c r="M85" i="8"/>
  <c r="M89" i="8"/>
  <c r="M93" i="8"/>
  <c r="M97" i="8"/>
  <c r="M62" i="8"/>
  <c r="M74" i="8"/>
  <c r="M94" i="8"/>
  <c r="L2" i="8"/>
  <c r="L3" i="8"/>
  <c r="L7" i="8"/>
  <c r="L11" i="8"/>
  <c r="L15" i="8"/>
  <c r="L19" i="8"/>
  <c r="L23" i="8"/>
  <c r="L27" i="8"/>
  <c r="L31" i="8"/>
  <c r="L35" i="8"/>
  <c r="L39" i="8"/>
  <c r="L43" i="8"/>
  <c r="L47" i="8"/>
  <c r="L51" i="8"/>
  <c r="L55" i="8"/>
  <c r="L59" i="8"/>
  <c r="L63" i="8"/>
  <c r="L67" i="8"/>
  <c r="L71" i="8"/>
  <c r="L75" i="8"/>
  <c r="L79" i="8"/>
  <c r="L83" i="8"/>
  <c r="L87" i="8"/>
  <c r="L91" i="8"/>
  <c r="L95" i="8"/>
  <c r="L99" i="8"/>
  <c r="L10" i="8"/>
  <c r="L26" i="8"/>
  <c r="L38" i="8"/>
  <c r="L50" i="8"/>
  <c r="L62" i="8"/>
  <c r="L70" i="8"/>
  <c r="L86" i="8"/>
  <c r="L98" i="8"/>
  <c r="L4" i="8"/>
  <c r="L8" i="8"/>
  <c r="L12" i="8"/>
  <c r="L16" i="8"/>
  <c r="L20" i="8"/>
  <c r="L24" i="8"/>
  <c r="L28" i="8"/>
  <c r="L32" i="8"/>
  <c r="L36" i="8"/>
  <c r="L40" i="8"/>
  <c r="L44" i="8"/>
  <c r="L48" i="8"/>
  <c r="L52" i="8"/>
  <c r="L56" i="8"/>
  <c r="L60" i="8"/>
  <c r="L64" i="8"/>
  <c r="L68" i="8"/>
  <c r="L72" i="8"/>
  <c r="L76" i="8"/>
  <c r="L80" i="8"/>
  <c r="L84" i="8"/>
  <c r="L88" i="8"/>
  <c r="L92" i="8"/>
  <c r="L96" i="8"/>
  <c r="L100" i="8"/>
  <c r="L14" i="8"/>
  <c r="L30" i="8"/>
  <c r="L42" i="8"/>
  <c r="L54" i="8"/>
  <c r="L66" i="8"/>
  <c r="L78" i="8"/>
  <c r="L94" i="8"/>
  <c r="L5" i="8"/>
  <c r="L9" i="8"/>
  <c r="L13" i="8"/>
  <c r="L17" i="8"/>
  <c r="L21" i="8"/>
  <c r="L25" i="8"/>
  <c r="L29" i="8"/>
  <c r="L33" i="8"/>
  <c r="L37" i="8"/>
  <c r="L41" i="8"/>
  <c r="L45" i="8"/>
  <c r="L49" i="8"/>
  <c r="L53" i="8"/>
  <c r="L57" i="8"/>
  <c r="L61" i="8"/>
  <c r="L65" i="8"/>
  <c r="L69" i="8"/>
  <c r="L73" i="8"/>
  <c r="L77" i="8"/>
  <c r="L81" i="8"/>
  <c r="L85" i="8"/>
  <c r="L89" i="8"/>
  <c r="L93" i="8"/>
  <c r="L97" i="8"/>
  <c r="L6" i="8"/>
  <c r="L18" i="8"/>
  <c r="L22" i="8"/>
  <c r="L34" i="8"/>
  <c r="L46" i="8"/>
  <c r="L58" i="8"/>
  <c r="L74" i="8"/>
  <c r="L82" i="8"/>
  <c r="L90" i="8"/>
  <c r="K2" i="8"/>
  <c r="K3" i="8"/>
  <c r="K7" i="8"/>
  <c r="K11" i="8"/>
  <c r="K15" i="8"/>
  <c r="K19" i="8"/>
  <c r="K23" i="8"/>
  <c r="K27" i="8"/>
  <c r="K31" i="8"/>
  <c r="K35" i="8"/>
  <c r="K39" i="8"/>
  <c r="K43" i="8"/>
  <c r="K47" i="8"/>
  <c r="K51" i="8"/>
  <c r="K55" i="8"/>
  <c r="K59" i="8"/>
  <c r="K63" i="8"/>
  <c r="K67" i="8"/>
  <c r="K71" i="8"/>
  <c r="K75" i="8"/>
  <c r="K79" i="8"/>
  <c r="K83" i="8"/>
  <c r="K87" i="8"/>
  <c r="K91" i="8"/>
  <c r="K95" i="8"/>
  <c r="K99" i="8"/>
  <c r="K6" i="8"/>
  <c r="K22" i="8"/>
  <c r="K34" i="8"/>
  <c r="K42" i="8"/>
  <c r="K54" i="8"/>
  <c r="K66" i="8"/>
  <c r="K78" i="8"/>
  <c r="K90" i="8"/>
  <c r="K4" i="8"/>
  <c r="K8" i="8"/>
  <c r="K12" i="8"/>
  <c r="K16" i="8"/>
  <c r="K20" i="8"/>
  <c r="K24" i="8"/>
  <c r="K28" i="8"/>
  <c r="K32" i="8"/>
  <c r="K36" i="8"/>
  <c r="K40" i="8"/>
  <c r="K44" i="8"/>
  <c r="K48" i="8"/>
  <c r="K52" i="8"/>
  <c r="K56" i="8"/>
  <c r="K60" i="8"/>
  <c r="K64" i="8"/>
  <c r="K68" i="8"/>
  <c r="K72" i="8"/>
  <c r="K76" i="8"/>
  <c r="K80" i="8"/>
  <c r="K84" i="8"/>
  <c r="K88" i="8"/>
  <c r="K92" i="8"/>
  <c r="K96" i="8"/>
  <c r="K100" i="8"/>
  <c r="K14" i="8"/>
  <c r="K26" i="8"/>
  <c r="K38" i="8"/>
  <c r="K50" i="8"/>
  <c r="K62" i="8"/>
  <c r="K74" i="8"/>
  <c r="K86" i="8"/>
  <c r="K98" i="8"/>
  <c r="K5" i="8"/>
  <c r="K9" i="8"/>
  <c r="K13" i="8"/>
  <c r="K17" i="8"/>
  <c r="K21" i="8"/>
  <c r="K25" i="8"/>
  <c r="K29" i="8"/>
  <c r="K33" i="8"/>
  <c r="K37" i="8"/>
  <c r="K41" i="8"/>
  <c r="K45" i="8"/>
  <c r="K49" i="8"/>
  <c r="K53" i="8"/>
  <c r="K57" i="8"/>
  <c r="K61" i="8"/>
  <c r="K65" i="8"/>
  <c r="K69" i="8"/>
  <c r="K73" i="8"/>
  <c r="K77" i="8"/>
  <c r="K81" i="8"/>
  <c r="K85" i="8"/>
  <c r="K89" i="8"/>
  <c r="K93" i="8"/>
  <c r="K97" i="8"/>
  <c r="K10" i="8"/>
  <c r="K18" i="8"/>
  <c r="K30" i="8"/>
  <c r="K46" i="8"/>
  <c r="K58" i="8"/>
  <c r="K70" i="8"/>
  <c r="K82" i="8"/>
  <c r="K94" i="8"/>
  <c r="J2" i="8"/>
  <c r="J3" i="8"/>
  <c r="J7" i="8"/>
  <c r="J11" i="8"/>
  <c r="J15" i="8"/>
  <c r="J19" i="8"/>
  <c r="J23" i="8"/>
  <c r="J27" i="8"/>
  <c r="J31" i="8"/>
  <c r="N31" i="8" s="1"/>
  <c r="J35" i="8"/>
  <c r="J39" i="8"/>
  <c r="J43" i="8"/>
  <c r="J47" i="8"/>
  <c r="J51" i="8"/>
  <c r="J55" i="8"/>
  <c r="J59" i="8"/>
  <c r="J63" i="8"/>
  <c r="N63" i="8" s="1"/>
  <c r="J67" i="8"/>
  <c r="N67" i="8" s="1"/>
  <c r="J71" i="8"/>
  <c r="N71" i="8" s="1"/>
  <c r="J75" i="8"/>
  <c r="J79" i="8"/>
  <c r="N79" i="8" s="1"/>
  <c r="J83" i="8"/>
  <c r="N83" i="8" s="1"/>
  <c r="J87" i="8"/>
  <c r="N87" i="8" s="1"/>
  <c r="J91" i="8"/>
  <c r="J95" i="8"/>
  <c r="N95" i="8" s="1"/>
  <c r="J99" i="8"/>
  <c r="N99" i="8" s="1"/>
  <c r="J14" i="8"/>
  <c r="J26" i="8"/>
  <c r="J46" i="8"/>
  <c r="J58" i="8"/>
  <c r="J70" i="8"/>
  <c r="N70" i="8" s="1"/>
  <c r="J82" i="8"/>
  <c r="N82" i="8" s="1"/>
  <c r="J94" i="8"/>
  <c r="J4" i="8"/>
  <c r="J8" i="8"/>
  <c r="J12" i="8"/>
  <c r="J16" i="8"/>
  <c r="J20" i="8"/>
  <c r="J24" i="8"/>
  <c r="J28" i="8"/>
  <c r="J32" i="8"/>
  <c r="J36" i="8"/>
  <c r="J40" i="8"/>
  <c r="J44" i="8"/>
  <c r="N44" i="8" s="1"/>
  <c r="J48" i="8"/>
  <c r="J52" i="8"/>
  <c r="J56" i="8"/>
  <c r="J60" i="8"/>
  <c r="J64" i="8"/>
  <c r="N64" i="8" s="1"/>
  <c r="J68" i="8"/>
  <c r="N68" i="8" s="1"/>
  <c r="J72" i="8"/>
  <c r="N72" i="8" s="1"/>
  <c r="J76" i="8"/>
  <c r="N76" i="8" s="1"/>
  <c r="J80" i="8"/>
  <c r="N80" i="8" s="1"/>
  <c r="J84" i="8"/>
  <c r="N84" i="8" s="1"/>
  <c r="J88" i="8"/>
  <c r="N88" i="8" s="1"/>
  <c r="J92" i="8"/>
  <c r="N92" i="8" s="1"/>
  <c r="J96" i="8"/>
  <c r="N96" i="8" s="1"/>
  <c r="J100" i="8"/>
  <c r="N100" i="8" s="1"/>
  <c r="J10" i="8"/>
  <c r="J22" i="8"/>
  <c r="J34" i="8"/>
  <c r="J42" i="8"/>
  <c r="J50" i="8"/>
  <c r="J62" i="8"/>
  <c r="N62" i="8" s="1"/>
  <c r="J74" i="8"/>
  <c r="N74" i="8" s="1"/>
  <c r="J86" i="8"/>
  <c r="N86" i="8" s="1"/>
  <c r="J5" i="8"/>
  <c r="J9" i="8"/>
  <c r="J13" i="8"/>
  <c r="J17" i="8"/>
  <c r="J21" i="8"/>
  <c r="J25" i="8"/>
  <c r="J29" i="8"/>
  <c r="J33" i="8"/>
  <c r="J37" i="8"/>
  <c r="J41" i="8"/>
  <c r="J45" i="8"/>
  <c r="J49" i="8"/>
  <c r="J53" i="8"/>
  <c r="J57" i="8"/>
  <c r="J61" i="8"/>
  <c r="J65" i="8"/>
  <c r="J69" i="8"/>
  <c r="J73" i="8"/>
  <c r="N73" i="8" s="1"/>
  <c r="J77" i="8"/>
  <c r="J81" i="8"/>
  <c r="J85" i="8"/>
  <c r="J89" i="8"/>
  <c r="N89" i="8" s="1"/>
  <c r="J93" i="8"/>
  <c r="J97" i="8"/>
  <c r="J6" i="8"/>
  <c r="J18" i="8"/>
  <c r="J30" i="8"/>
  <c r="J38" i="8"/>
  <c r="J54" i="8"/>
  <c r="J66" i="8"/>
  <c r="J78" i="8"/>
  <c r="J90" i="8"/>
  <c r="N90" i="8" s="1"/>
  <c r="J98" i="8"/>
  <c r="N98" i="8" s="1"/>
  <c r="I2" i="8"/>
  <c r="I3" i="8"/>
  <c r="I7" i="8"/>
  <c r="I11" i="8"/>
  <c r="I15" i="8"/>
  <c r="I19" i="8"/>
  <c r="I23" i="8"/>
  <c r="I27" i="8"/>
  <c r="I35" i="8"/>
  <c r="I39" i="8"/>
  <c r="I43" i="8"/>
  <c r="I51" i="8"/>
  <c r="I55" i="8"/>
  <c r="I59" i="8"/>
  <c r="I63" i="8"/>
  <c r="I67" i="8"/>
  <c r="I71" i="8"/>
  <c r="I75" i="8"/>
  <c r="I79" i="8"/>
  <c r="I83" i="8"/>
  <c r="I87" i="8"/>
  <c r="I91" i="8"/>
  <c r="I95" i="8"/>
  <c r="I99" i="8"/>
  <c r="I10" i="8"/>
  <c r="I34" i="8"/>
  <c r="I46" i="8"/>
  <c r="I54" i="8"/>
  <c r="I66" i="8"/>
  <c r="I78" i="8"/>
  <c r="I90" i="8"/>
  <c r="I4" i="8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68" i="8"/>
  <c r="I72" i="8"/>
  <c r="I76" i="8"/>
  <c r="I80" i="8"/>
  <c r="I84" i="8"/>
  <c r="I88" i="8"/>
  <c r="I92" i="8"/>
  <c r="I96" i="8"/>
  <c r="I100" i="8"/>
  <c r="I14" i="8"/>
  <c r="I30" i="8"/>
  <c r="I42" i="8"/>
  <c r="I58" i="8"/>
  <c r="I74" i="8"/>
  <c r="I86" i="8"/>
  <c r="I98" i="8"/>
  <c r="I5" i="8"/>
  <c r="I9" i="8"/>
  <c r="I13" i="8"/>
  <c r="I17" i="8"/>
  <c r="I21" i="8"/>
  <c r="I25" i="8"/>
  <c r="I29" i="8"/>
  <c r="I33" i="8"/>
  <c r="I37" i="8"/>
  <c r="I41" i="8"/>
  <c r="I45" i="8"/>
  <c r="I49" i="8"/>
  <c r="I53" i="8"/>
  <c r="I57" i="8"/>
  <c r="I61" i="8"/>
  <c r="I65" i="8"/>
  <c r="I69" i="8"/>
  <c r="I73" i="8"/>
  <c r="I77" i="8"/>
  <c r="I81" i="8"/>
  <c r="I85" i="8"/>
  <c r="I89" i="8"/>
  <c r="I93" i="8"/>
  <c r="I97" i="8"/>
  <c r="I6" i="8"/>
  <c r="I18" i="8"/>
  <c r="I26" i="8"/>
  <c r="I38" i="8"/>
  <c r="I50" i="8"/>
  <c r="I62" i="8"/>
  <c r="I70" i="8"/>
  <c r="I82" i="8"/>
  <c r="I94" i="8"/>
  <c r="H2" i="8"/>
  <c r="H3" i="8"/>
  <c r="H7" i="8"/>
  <c r="H11" i="8"/>
  <c r="H15" i="8"/>
  <c r="H19" i="8"/>
  <c r="H23" i="8"/>
  <c r="H27" i="8"/>
  <c r="H31" i="8"/>
  <c r="H35" i="8"/>
  <c r="H39" i="8"/>
  <c r="H43" i="8"/>
  <c r="H47" i="8"/>
  <c r="H51" i="8"/>
  <c r="H55" i="8"/>
  <c r="H59" i="8"/>
  <c r="H63" i="8"/>
  <c r="H67" i="8"/>
  <c r="H71" i="8"/>
  <c r="H75" i="8"/>
  <c r="H79" i="8"/>
  <c r="H83" i="8"/>
  <c r="H87" i="8"/>
  <c r="H91" i="8"/>
  <c r="H95" i="8"/>
  <c r="H99" i="8"/>
  <c r="H14" i="8"/>
  <c r="H34" i="8"/>
  <c r="H46" i="8"/>
  <c r="H58" i="8"/>
  <c r="H70" i="8"/>
  <c r="H82" i="8"/>
  <c r="H94" i="8"/>
  <c r="H4" i="8"/>
  <c r="H8" i="8"/>
  <c r="H12" i="8"/>
  <c r="H16" i="8"/>
  <c r="H20" i="8"/>
  <c r="H24" i="8"/>
  <c r="H28" i="8"/>
  <c r="H32" i="8"/>
  <c r="H36" i="8"/>
  <c r="H40" i="8"/>
  <c r="H44" i="8"/>
  <c r="H48" i="8"/>
  <c r="H52" i="8"/>
  <c r="H56" i="8"/>
  <c r="H60" i="8"/>
  <c r="H64" i="8"/>
  <c r="H68" i="8"/>
  <c r="H72" i="8"/>
  <c r="H76" i="8"/>
  <c r="H80" i="8"/>
  <c r="H84" i="8"/>
  <c r="H88" i="8"/>
  <c r="H92" i="8"/>
  <c r="H96" i="8"/>
  <c r="H100" i="8"/>
  <c r="H10" i="8"/>
  <c r="H18" i="8"/>
  <c r="H30" i="8"/>
  <c r="H38" i="8"/>
  <c r="H50" i="8"/>
  <c r="H62" i="8"/>
  <c r="H74" i="8"/>
  <c r="H86" i="8"/>
  <c r="H5" i="8"/>
  <c r="H9" i="8"/>
  <c r="H13" i="8"/>
  <c r="H17" i="8"/>
  <c r="H21" i="8"/>
  <c r="H25" i="8"/>
  <c r="H29" i="8"/>
  <c r="H33" i="8"/>
  <c r="H37" i="8"/>
  <c r="H41" i="8"/>
  <c r="H45" i="8"/>
  <c r="H49" i="8"/>
  <c r="H53" i="8"/>
  <c r="H57" i="8"/>
  <c r="H61" i="8"/>
  <c r="H65" i="8"/>
  <c r="H69" i="8"/>
  <c r="H73" i="8"/>
  <c r="H77" i="8"/>
  <c r="H81" i="8"/>
  <c r="H85" i="8"/>
  <c r="H89" i="8"/>
  <c r="H93" i="8"/>
  <c r="H97" i="8"/>
  <c r="H6" i="8"/>
  <c r="H22" i="8"/>
  <c r="H26" i="8"/>
  <c r="H42" i="8"/>
  <c r="H54" i="8"/>
  <c r="H66" i="8"/>
  <c r="H78" i="8"/>
  <c r="H90" i="8"/>
  <c r="H98" i="8"/>
  <c r="G2" i="8"/>
  <c r="G3" i="8"/>
  <c r="G7" i="8"/>
  <c r="G11" i="8"/>
  <c r="G15" i="8"/>
  <c r="G19" i="8"/>
  <c r="G23" i="8"/>
  <c r="G27" i="8"/>
  <c r="G31" i="8"/>
  <c r="G35" i="8"/>
  <c r="G39" i="8"/>
  <c r="G43" i="8"/>
  <c r="G47" i="8"/>
  <c r="G51" i="8"/>
  <c r="G55" i="8"/>
  <c r="G59" i="8"/>
  <c r="G63" i="8"/>
  <c r="G67" i="8"/>
  <c r="G71" i="8"/>
  <c r="G75" i="8"/>
  <c r="G79" i="8"/>
  <c r="G83" i="8"/>
  <c r="G87" i="8"/>
  <c r="G91" i="8"/>
  <c r="G95" i="8"/>
  <c r="G99" i="8"/>
  <c r="G22" i="8"/>
  <c r="G34" i="8"/>
  <c r="G54" i="8"/>
  <c r="G66" i="8"/>
  <c r="G78" i="8"/>
  <c r="G90" i="8"/>
  <c r="G4" i="8"/>
  <c r="G8" i="8"/>
  <c r="G12" i="8"/>
  <c r="G16" i="8"/>
  <c r="G20" i="8"/>
  <c r="G24" i="8"/>
  <c r="G28" i="8"/>
  <c r="G32" i="8"/>
  <c r="G36" i="8"/>
  <c r="G40" i="8"/>
  <c r="G44" i="8"/>
  <c r="G48" i="8"/>
  <c r="G52" i="8"/>
  <c r="G56" i="8"/>
  <c r="G60" i="8"/>
  <c r="G64" i="8"/>
  <c r="G68" i="8"/>
  <c r="G72" i="8"/>
  <c r="G76" i="8"/>
  <c r="G80" i="8"/>
  <c r="G84" i="8"/>
  <c r="G88" i="8"/>
  <c r="G92" i="8"/>
  <c r="G96" i="8"/>
  <c r="G100" i="8"/>
  <c r="G10" i="8"/>
  <c r="G14" i="8"/>
  <c r="G30" i="8"/>
  <c r="G38" i="8"/>
  <c r="G50" i="8"/>
  <c r="G62" i="8"/>
  <c r="G74" i="8"/>
  <c r="G82" i="8"/>
  <c r="G94" i="8"/>
  <c r="G5" i="8"/>
  <c r="G9" i="8"/>
  <c r="G13" i="8"/>
  <c r="G17" i="8"/>
  <c r="G21" i="8"/>
  <c r="G25" i="8"/>
  <c r="G29" i="8"/>
  <c r="G33" i="8"/>
  <c r="G37" i="8"/>
  <c r="G41" i="8"/>
  <c r="G45" i="8"/>
  <c r="G49" i="8"/>
  <c r="G53" i="8"/>
  <c r="G57" i="8"/>
  <c r="G61" i="8"/>
  <c r="G65" i="8"/>
  <c r="G69" i="8"/>
  <c r="G73" i="8"/>
  <c r="G77" i="8"/>
  <c r="G81" i="8"/>
  <c r="G85" i="8"/>
  <c r="G89" i="8"/>
  <c r="G93" i="8"/>
  <c r="G97" i="8"/>
  <c r="G6" i="8"/>
  <c r="G18" i="8"/>
  <c r="G26" i="8"/>
  <c r="G42" i="8"/>
  <c r="G46" i="8"/>
  <c r="G58" i="8"/>
  <c r="G70" i="8"/>
  <c r="G86" i="8"/>
  <c r="G98" i="8"/>
  <c r="F2" i="8"/>
  <c r="F3" i="8"/>
  <c r="F7" i="8"/>
  <c r="F11" i="8"/>
  <c r="F15" i="8"/>
  <c r="F19" i="8"/>
  <c r="F23" i="8"/>
  <c r="F27" i="8"/>
  <c r="F31" i="8"/>
  <c r="F35" i="8"/>
  <c r="F39" i="8"/>
  <c r="F43" i="8"/>
  <c r="F47" i="8"/>
  <c r="F51" i="8"/>
  <c r="F55" i="8"/>
  <c r="F59" i="8"/>
  <c r="F63" i="8"/>
  <c r="F67" i="8"/>
  <c r="F71" i="8"/>
  <c r="F75" i="8"/>
  <c r="F79" i="8"/>
  <c r="F83" i="8"/>
  <c r="F87" i="8"/>
  <c r="F91" i="8"/>
  <c r="F95" i="8"/>
  <c r="F99" i="8"/>
  <c r="F5" i="8"/>
  <c r="F13" i="8"/>
  <c r="F25" i="8"/>
  <c r="F33" i="8"/>
  <c r="F41" i="8"/>
  <c r="F49" i="8"/>
  <c r="F57" i="8"/>
  <c r="F65" i="8"/>
  <c r="F73" i="8"/>
  <c r="F81" i="8"/>
  <c r="F89" i="8"/>
  <c r="F97" i="8"/>
  <c r="F6" i="8"/>
  <c r="F18" i="8"/>
  <c r="F26" i="8"/>
  <c r="F34" i="8"/>
  <c r="F42" i="8"/>
  <c r="F50" i="8"/>
  <c r="F58" i="8"/>
  <c r="F66" i="8"/>
  <c r="F74" i="8"/>
  <c r="F82" i="8"/>
  <c r="F90" i="8"/>
  <c r="F94" i="8"/>
  <c r="F4" i="8"/>
  <c r="F8" i="8"/>
  <c r="F12" i="8"/>
  <c r="F16" i="8"/>
  <c r="F20" i="8"/>
  <c r="F24" i="8"/>
  <c r="F28" i="8"/>
  <c r="F32" i="8"/>
  <c r="F36" i="8"/>
  <c r="F40" i="8"/>
  <c r="F44" i="8"/>
  <c r="F48" i="8"/>
  <c r="F52" i="8"/>
  <c r="F56" i="8"/>
  <c r="F60" i="8"/>
  <c r="F64" i="8"/>
  <c r="F68" i="8"/>
  <c r="F72" i="8"/>
  <c r="F76" i="8"/>
  <c r="F80" i="8"/>
  <c r="F84" i="8"/>
  <c r="F88" i="8"/>
  <c r="F92" i="8"/>
  <c r="F96" i="8"/>
  <c r="F100" i="8"/>
  <c r="F9" i="8"/>
  <c r="F17" i="8"/>
  <c r="F21" i="8"/>
  <c r="F29" i="8"/>
  <c r="F37" i="8"/>
  <c r="F45" i="8"/>
  <c r="F53" i="8"/>
  <c r="F61" i="8"/>
  <c r="F69" i="8"/>
  <c r="F77" i="8"/>
  <c r="F85" i="8"/>
  <c r="F93" i="8"/>
  <c r="F10" i="8"/>
  <c r="F14" i="8"/>
  <c r="F22" i="8"/>
  <c r="F30" i="8"/>
  <c r="F38" i="8"/>
  <c r="F46" i="8"/>
  <c r="F54" i="8"/>
  <c r="F62" i="8"/>
  <c r="F70" i="8"/>
  <c r="F78" i="8"/>
  <c r="F86" i="8"/>
  <c r="F98" i="8"/>
  <c r="E2" i="8"/>
  <c r="E3" i="8"/>
  <c r="E7" i="8"/>
  <c r="E11" i="8"/>
  <c r="E15" i="8"/>
  <c r="E19" i="8"/>
  <c r="E23" i="8"/>
  <c r="E27" i="8"/>
  <c r="E31" i="8"/>
  <c r="E35" i="8"/>
  <c r="E39" i="8"/>
  <c r="E43" i="8"/>
  <c r="E47" i="8"/>
  <c r="E51" i="8"/>
  <c r="E55" i="8"/>
  <c r="E59" i="8"/>
  <c r="E63" i="8"/>
  <c r="E67" i="8"/>
  <c r="E71" i="8"/>
  <c r="E75" i="8"/>
  <c r="E79" i="8"/>
  <c r="E83" i="8"/>
  <c r="E87" i="8"/>
  <c r="E91" i="8"/>
  <c r="E95" i="8"/>
  <c r="E99" i="8"/>
  <c r="E6" i="8"/>
  <c r="E18" i="8"/>
  <c r="E30" i="8"/>
  <c r="E42" i="8"/>
  <c r="E54" i="8"/>
  <c r="E66" i="8"/>
  <c r="E78" i="8"/>
  <c r="E94" i="8"/>
  <c r="E98" i="8"/>
  <c r="E4" i="8"/>
  <c r="E8" i="8"/>
  <c r="E12" i="8"/>
  <c r="E16" i="8"/>
  <c r="E20" i="8"/>
  <c r="E24" i="8"/>
  <c r="E28" i="8"/>
  <c r="E32" i="8"/>
  <c r="E36" i="8"/>
  <c r="E40" i="8"/>
  <c r="E44" i="8"/>
  <c r="E48" i="8"/>
  <c r="E52" i="8"/>
  <c r="E56" i="8"/>
  <c r="E60" i="8"/>
  <c r="E64" i="8"/>
  <c r="E68" i="8"/>
  <c r="E72" i="8"/>
  <c r="E76" i="8"/>
  <c r="E80" i="8"/>
  <c r="E84" i="8"/>
  <c r="E88" i="8"/>
  <c r="E92" i="8"/>
  <c r="E96" i="8"/>
  <c r="E100" i="8"/>
  <c r="E10" i="8"/>
  <c r="E22" i="8"/>
  <c r="E34" i="8"/>
  <c r="E46" i="8"/>
  <c r="E58" i="8"/>
  <c r="E70" i="8"/>
  <c r="E82" i="8"/>
  <c r="E90" i="8"/>
  <c r="E5" i="8"/>
  <c r="E9" i="8"/>
  <c r="E13" i="8"/>
  <c r="E17" i="8"/>
  <c r="E21" i="8"/>
  <c r="E25" i="8"/>
  <c r="E29" i="8"/>
  <c r="E33" i="8"/>
  <c r="E37" i="8"/>
  <c r="E41" i="8"/>
  <c r="E45" i="8"/>
  <c r="E49" i="8"/>
  <c r="E53" i="8"/>
  <c r="E57" i="8"/>
  <c r="E61" i="8"/>
  <c r="E65" i="8"/>
  <c r="E69" i="8"/>
  <c r="E73" i="8"/>
  <c r="E77" i="8"/>
  <c r="E81" i="8"/>
  <c r="E85" i="8"/>
  <c r="E89" i="8"/>
  <c r="E93" i="8"/>
  <c r="E97" i="8"/>
  <c r="E14" i="8"/>
  <c r="E26" i="8"/>
  <c r="E38" i="8"/>
  <c r="E50" i="8"/>
  <c r="E62" i="8"/>
  <c r="E74" i="8"/>
  <c r="E86" i="8"/>
  <c r="C9" i="8"/>
  <c r="D9" i="8" s="1"/>
  <c r="C13" i="8"/>
  <c r="D13" i="8" s="1"/>
  <c r="C17" i="8"/>
  <c r="D17" i="8" s="1"/>
  <c r="C21" i="8"/>
  <c r="D21" i="8" s="1"/>
  <c r="C25" i="8"/>
  <c r="D25" i="8" s="1"/>
  <c r="C29" i="8"/>
  <c r="D29" i="8" s="1"/>
  <c r="C33" i="8"/>
  <c r="D33" i="8" s="1"/>
  <c r="C37" i="8"/>
  <c r="D37" i="8" s="1"/>
  <c r="C41" i="8"/>
  <c r="D41" i="8" s="1"/>
  <c r="C45" i="8"/>
  <c r="D45" i="8" s="1"/>
  <c r="C49" i="8"/>
  <c r="D49" i="8" s="1"/>
  <c r="C53" i="8"/>
  <c r="D53" i="8" s="1"/>
  <c r="C57" i="8"/>
  <c r="D57" i="8" s="1"/>
  <c r="C61" i="8"/>
  <c r="D61" i="8" s="1"/>
  <c r="C65" i="8"/>
  <c r="D65" i="8" s="1"/>
  <c r="C69" i="8"/>
  <c r="D69" i="8" s="1"/>
  <c r="C73" i="8"/>
  <c r="D73" i="8" s="1"/>
  <c r="C77" i="8"/>
  <c r="D77" i="8" s="1"/>
  <c r="C81" i="8"/>
  <c r="D81" i="8" s="1"/>
  <c r="C85" i="8"/>
  <c r="D85" i="8" s="1"/>
  <c r="C89" i="8"/>
  <c r="D89" i="8" s="1"/>
  <c r="C93" i="8"/>
  <c r="D93" i="8" s="1"/>
  <c r="C97" i="8"/>
  <c r="D97" i="8" s="1"/>
  <c r="C16" i="8"/>
  <c r="D16" i="8" s="1"/>
  <c r="C32" i="8"/>
  <c r="D32" i="8" s="1"/>
  <c r="C44" i="8"/>
  <c r="D44" i="8" s="1"/>
  <c r="C56" i="8"/>
  <c r="D56" i="8" s="1"/>
  <c r="C68" i="8"/>
  <c r="D68" i="8" s="1"/>
  <c r="C80" i="8"/>
  <c r="D80" i="8" s="1"/>
  <c r="C92" i="8"/>
  <c r="D92" i="8" s="1"/>
  <c r="C10" i="8"/>
  <c r="D10" i="8" s="1"/>
  <c r="C14" i="8"/>
  <c r="D14" i="8" s="1"/>
  <c r="C18" i="8"/>
  <c r="D18" i="8" s="1"/>
  <c r="C22" i="8"/>
  <c r="D22" i="8" s="1"/>
  <c r="C26" i="8"/>
  <c r="D26" i="8" s="1"/>
  <c r="C30" i="8"/>
  <c r="D30" i="8" s="1"/>
  <c r="C34" i="8"/>
  <c r="D34" i="8" s="1"/>
  <c r="C38" i="8"/>
  <c r="D38" i="8" s="1"/>
  <c r="C42" i="8"/>
  <c r="D42" i="8" s="1"/>
  <c r="C46" i="8"/>
  <c r="D46" i="8" s="1"/>
  <c r="C50" i="8"/>
  <c r="D50" i="8" s="1"/>
  <c r="C54" i="8"/>
  <c r="D54" i="8" s="1"/>
  <c r="C58" i="8"/>
  <c r="D58" i="8" s="1"/>
  <c r="C62" i="8"/>
  <c r="D62" i="8" s="1"/>
  <c r="C66" i="8"/>
  <c r="D66" i="8" s="1"/>
  <c r="C70" i="8"/>
  <c r="D70" i="8" s="1"/>
  <c r="C74" i="8"/>
  <c r="D74" i="8" s="1"/>
  <c r="C78" i="8"/>
  <c r="D78" i="8" s="1"/>
  <c r="C82" i="8"/>
  <c r="D82" i="8" s="1"/>
  <c r="C86" i="8"/>
  <c r="D86" i="8" s="1"/>
  <c r="C90" i="8"/>
  <c r="D90" i="8" s="1"/>
  <c r="C94" i="8"/>
  <c r="D94" i="8" s="1"/>
  <c r="C98" i="8"/>
  <c r="D98" i="8" s="1"/>
  <c r="C20" i="8"/>
  <c r="D20" i="8" s="1"/>
  <c r="C24" i="8"/>
  <c r="D24" i="8" s="1"/>
  <c r="C40" i="8"/>
  <c r="D40" i="8" s="1"/>
  <c r="C52" i="8"/>
  <c r="D52" i="8" s="1"/>
  <c r="C64" i="8"/>
  <c r="D64" i="8" s="1"/>
  <c r="C76" i="8"/>
  <c r="D76" i="8" s="1"/>
  <c r="C84" i="8"/>
  <c r="D84" i="8" s="1"/>
  <c r="C100" i="8"/>
  <c r="D100" i="8" s="1"/>
  <c r="C11" i="8"/>
  <c r="D11" i="8" s="1"/>
  <c r="C15" i="8"/>
  <c r="D15" i="8" s="1"/>
  <c r="C19" i="8"/>
  <c r="D19" i="8" s="1"/>
  <c r="C23" i="8"/>
  <c r="D23" i="8" s="1"/>
  <c r="C27" i="8"/>
  <c r="D27" i="8" s="1"/>
  <c r="C31" i="8"/>
  <c r="D31" i="8" s="1"/>
  <c r="C35" i="8"/>
  <c r="D35" i="8" s="1"/>
  <c r="C39" i="8"/>
  <c r="D39" i="8" s="1"/>
  <c r="C43" i="8"/>
  <c r="D43" i="8" s="1"/>
  <c r="C47" i="8"/>
  <c r="D47" i="8" s="1"/>
  <c r="C51" i="8"/>
  <c r="D51" i="8" s="1"/>
  <c r="C55" i="8"/>
  <c r="D55" i="8" s="1"/>
  <c r="C59" i="8"/>
  <c r="D59" i="8" s="1"/>
  <c r="C63" i="8"/>
  <c r="D63" i="8" s="1"/>
  <c r="C67" i="8"/>
  <c r="D67" i="8" s="1"/>
  <c r="C71" i="8"/>
  <c r="D71" i="8" s="1"/>
  <c r="C75" i="8"/>
  <c r="D75" i="8" s="1"/>
  <c r="C79" i="8"/>
  <c r="D79" i="8" s="1"/>
  <c r="C83" i="8"/>
  <c r="D83" i="8" s="1"/>
  <c r="C87" i="8"/>
  <c r="D87" i="8" s="1"/>
  <c r="C91" i="8"/>
  <c r="D91" i="8" s="1"/>
  <c r="C95" i="8"/>
  <c r="D95" i="8" s="1"/>
  <c r="C99" i="8"/>
  <c r="D99" i="8" s="1"/>
  <c r="C12" i="8"/>
  <c r="D12" i="8" s="1"/>
  <c r="C28" i="8"/>
  <c r="D28" i="8" s="1"/>
  <c r="C36" i="8"/>
  <c r="D36" i="8" s="1"/>
  <c r="C48" i="8"/>
  <c r="D48" i="8" s="1"/>
  <c r="C60" i="8"/>
  <c r="D60" i="8" s="1"/>
  <c r="C72" i="8"/>
  <c r="D72" i="8" s="1"/>
  <c r="C88" i="8"/>
  <c r="D88" i="8" s="1"/>
  <c r="C96" i="8"/>
  <c r="D96" i="8" s="1"/>
  <c r="C2" i="8"/>
  <c r="D2" i="8" s="1"/>
  <c r="C3" i="8"/>
  <c r="D3" i="8" s="1"/>
  <c r="C7" i="8"/>
  <c r="D7" i="8" s="1"/>
  <c r="C4" i="8"/>
  <c r="D4" i="8" s="1"/>
  <c r="C8" i="8"/>
  <c r="D8" i="8" s="1"/>
  <c r="C5" i="8"/>
  <c r="D5" i="8" s="1"/>
  <c r="C6" i="8"/>
  <c r="D6" i="8" s="1"/>
  <c r="O3" i="1"/>
  <c r="O4" i="1" s="1"/>
  <c r="R2" i="1"/>
  <c r="R1" i="1" s="1"/>
  <c r="N32" i="8"/>
  <c r="N60" i="8"/>
  <c r="Q2" i="1"/>
  <c r="S2" i="1"/>
  <c r="S5" i="1" s="1"/>
  <c r="R3" i="1"/>
  <c r="R4" i="1" s="1"/>
  <c r="T2" i="1"/>
  <c r="P1" i="1"/>
  <c r="A4" i="6"/>
  <c r="C14" i="1"/>
  <c r="Q5" i="1"/>
  <c r="P5" i="1"/>
  <c r="C28" i="1"/>
  <c r="R5" i="1"/>
  <c r="C37" i="1"/>
  <c r="C53" i="1"/>
  <c r="O5" i="1"/>
  <c r="N5" i="1"/>
  <c r="N78" i="8" l="1"/>
  <c r="N91" i="8"/>
  <c r="N75" i="8"/>
  <c r="N69" i="8"/>
  <c r="N66" i="8"/>
  <c r="N85" i="8"/>
  <c r="N97" i="8"/>
  <c r="N81" i="8"/>
  <c r="N65" i="8"/>
  <c r="N93" i="8"/>
  <c r="N77" i="8"/>
  <c r="N94" i="8"/>
  <c r="H28" i="1"/>
  <c r="I22" i="8" s="1"/>
  <c r="H53" i="1"/>
  <c r="I47" i="8" s="1"/>
  <c r="H37" i="1"/>
  <c r="I31" i="8" s="1"/>
  <c r="A6" i="6"/>
  <c r="B6" i="6" s="1"/>
  <c r="B4" i="6"/>
  <c r="A5" i="6"/>
  <c r="B5" i="6" s="1"/>
  <c r="U2" i="1"/>
  <c r="V2" i="1"/>
  <c r="T3" i="1"/>
  <c r="T4" i="1" s="1"/>
  <c r="T1" i="1"/>
  <c r="T5" i="1"/>
  <c r="S3" i="1"/>
  <c r="S4" i="1" s="1"/>
  <c r="S1" i="1"/>
  <c r="Q1" i="1"/>
  <c r="Q3" i="1"/>
  <c r="Q4" i="1" s="1"/>
  <c r="E10" i="2"/>
  <c r="H14" i="1"/>
  <c r="E9" i="2"/>
  <c r="I8" i="8" l="1"/>
  <c r="B18" i="2"/>
  <c r="A8" i="6"/>
  <c r="A7" i="6"/>
  <c r="B7" i="6" s="1"/>
  <c r="X2" i="1"/>
  <c r="V3" i="1"/>
  <c r="V4" i="1" s="1"/>
  <c r="V1" i="1"/>
  <c r="W2" i="1"/>
  <c r="V5" i="1"/>
  <c r="U3" i="1"/>
  <c r="U4" i="1" s="1"/>
  <c r="U1" i="1"/>
  <c r="U5" i="1"/>
  <c r="B8" i="6" l="1"/>
  <c r="A9" i="6"/>
  <c r="B9" i="6" s="1"/>
  <c r="A10" i="6"/>
  <c r="B10" i="6" s="1"/>
  <c r="W3" i="1"/>
  <c r="W4" i="1" s="1"/>
  <c r="W1" i="1"/>
  <c r="W5" i="1"/>
  <c r="Y2" i="1"/>
  <c r="Z2" i="1"/>
  <c r="X1" i="1"/>
  <c r="X3" i="1"/>
  <c r="X4" i="1" s="1"/>
  <c r="X5" i="1"/>
  <c r="A11" i="6" l="1"/>
  <c r="B11" i="6" s="1"/>
  <c r="A12" i="6"/>
  <c r="B12" i="6" s="1"/>
  <c r="Z1" i="1"/>
  <c r="Z3" i="1"/>
  <c r="Z4" i="1" s="1"/>
  <c r="AA2" i="1"/>
  <c r="AB2" i="1"/>
  <c r="Z5" i="1"/>
  <c r="Y3" i="1"/>
  <c r="Y4" i="1" s="1"/>
  <c r="Y1" i="1"/>
  <c r="Y5" i="1"/>
  <c r="A13" i="6" l="1"/>
  <c r="B13" i="6" s="1"/>
  <c r="A14" i="6"/>
  <c r="B14" i="6" s="1"/>
  <c r="AA3" i="1"/>
  <c r="AA4" i="1" s="1"/>
  <c r="AA1" i="1"/>
  <c r="AA5" i="1"/>
  <c r="AC2" i="1"/>
  <c r="AD2" i="1"/>
  <c r="AB1" i="1"/>
  <c r="AB3" i="1"/>
  <c r="AB4" i="1" s="1"/>
  <c r="AB5" i="1"/>
  <c r="A16" i="6" l="1"/>
  <c r="B16" i="6" s="1"/>
  <c r="A15" i="6"/>
  <c r="B15" i="6" s="1"/>
  <c r="AD1" i="1"/>
  <c r="AD3" i="1"/>
  <c r="AD4" i="1" s="1"/>
  <c r="AE2" i="1"/>
  <c r="AF2" i="1"/>
  <c r="AD5" i="1"/>
  <c r="AC3" i="1"/>
  <c r="AC4" i="1" s="1"/>
  <c r="AC1" i="1"/>
  <c r="AC5" i="1"/>
  <c r="A18" i="6" l="1"/>
  <c r="B18" i="6" s="1"/>
  <c r="A17" i="6"/>
  <c r="B17" i="6" s="1"/>
  <c r="AE3" i="1"/>
  <c r="AE4" i="1" s="1"/>
  <c r="AE1" i="1"/>
  <c r="AE5" i="1"/>
  <c r="AH2" i="1"/>
  <c r="AG2" i="1"/>
  <c r="AF3" i="1"/>
  <c r="AF4" i="1" s="1"/>
  <c r="AF1" i="1"/>
  <c r="AF5" i="1"/>
  <c r="A20" i="6" l="1"/>
  <c r="B20" i="6" s="1"/>
  <c r="A19" i="6"/>
  <c r="B19" i="6" s="1"/>
  <c r="AG3" i="1"/>
  <c r="AG4" i="1" s="1"/>
  <c r="AG1" i="1"/>
  <c r="AG5" i="1"/>
  <c r="AI2" i="1"/>
  <c r="AJ2" i="1"/>
  <c r="AH3" i="1"/>
  <c r="AH4" i="1" s="1"/>
  <c r="AH1" i="1"/>
  <c r="AH5" i="1"/>
  <c r="A22" i="6" l="1"/>
  <c r="B22" i="6" s="1"/>
  <c r="A21" i="6"/>
  <c r="B21" i="6" s="1"/>
  <c r="AL2" i="1"/>
  <c r="AJ1" i="1"/>
  <c r="AK2" i="1"/>
  <c r="AJ3" i="1"/>
  <c r="AJ4" i="1" s="1"/>
  <c r="AJ5" i="1"/>
  <c r="AI1" i="1"/>
  <c r="AI3" i="1"/>
  <c r="AI4" i="1" s="1"/>
  <c r="AI5" i="1"/>
  <c r="A24" i="6" l="1"/>
  <c r="B24" i="6" s="1"/>
  <c r="A23" i="6"/>
  <c r="B23" i="6" s="1"/>
  <c r="AL1" i="1"/>
  <c r="AM2" i="1"/>
  <c r="AL3" i="1"/>
  <c r="AL4" i="1" s="1"/>
  <c r="AN2" i="1"/>
  <c r="AL5" i="1"/>
  <c r="AK3" i="1"/>
  <c r="AK4" i="1" s="1"/>
  <c r="AK1" i="1"/>
  <c r="AK5" i="1"/>
  <c r="A26" i="6" l="1"/>
  <c r="B26" i="6" s="1"/>
  <c r="A25" i="6"/>
  <c r="B25" i="6" s="1"/>
  <c r="AP2" i="1"/>
  <c r="AN1" i="1"/>
  <c r="AN3" i="1"/>
  <c r="AN4" i="1" s="1"/>
  <c r="AO2" i="1"/>
  <c r="AN5" i="1"/>
  <c r="AM3" i="1"/>
  <c r="AM4" i="1" s="1"/>
  <c r="AM1" i="1"/>
  <c r="AM5" i="1"/>
  <c r="A28" i="6" l="1"/>
  <c r="B28" i="6" s="1"/>
  <c r="A27" i="6"/>
  <c r="B27" i="6" s="1"/>
  <c r="AO3" i="1"/>
  <c r="AO4" i="1" s="1"/>
  <c r="AO1" i="1"/>
  <c r="AO5" i="1"/>
  <c r="AQ2" i="1"/>
  <c r="AP3" i="1"/>
  <c r="AP4" i="1" s="1"/>
  <c r="AR2" i="1"/>
  <c r="AP1" i="1"/>
  <c r="AP5" i="1"/>
  <c r="A30" i="6" l="1"/>
  <c r="B30" i="6" s="1"/>
  <c r="A29" i="6"/>
  <c r="B29" i="6" s="1"/>
  <c r="AQ3" i="1"/>
  <c r="AQ4" i="1" s="1"/>
  <c r="AQ1" i="1"/>
  <c r="AQ5" i="1"/>
  <c r="AT2" i="1"/>
  <c r="AS2" i="1"/>
  <c r="AR3" i="1"/>
  <c r="AR4" i="1" s="1"/>
  <c r="AR1" i="1"/>
  <c r="AR5" i="1"/>
  <c r="A32" i="6" l="1"/>
  <c r="B32" i="6" s="1"/>
  <c r="A31" i="6"/>
  <c r="B31" i="6" s="1"/>
  <c r="AU2" i="1"/>
  <c r="AT1" i="1"/>
  <c r="AT3" i="1"/>
  <c r="AT4" i="1" s="1"/>
  <c r="AV2" i="1"/>
  <c r="AT5" i="1"/>
  <c r="AS1" i="1"/>
  <c r="AS3" i="1"/>
  <c r="AS4" i="1" s="1"/>
  <c r="AS5" i="1"/>
  <c r="A34" i="6" l="1"/>
  <c r="B34" i="6" s="1"/>
  <c r="A33" i="6"/>
  <c r="B33" i="6" s="1"/>
  <c r="AW2" i="1"/>
  <c r="AV3" i="1"/>
  <c r="AV4" i="1" s="1"/>
  <c r="AV1" i="1"/>
  <c r="AX2" i="1"/>
  <c r="AV5" i="1"/>
  <c r="AU3" i="1"/>
  <c r="AU4" i="1" s="1"/>
  <c r="AU1" i="1"/>
  <c r="AU5" i="1"/>
  <c r="A36" i="6" l="1"/>
  <c r="B36" i="6" s="1"/>
  <c r="A35" i="6"/>
  <c r="B35" i="6" s="1"/>
  <c r="AY2" i="1"/>
  <c r="AX1" i="1"/>
  <c r="AZ2" i="1"/>
  <c r="AX3" i="1"/>
  <c r="AX4" i="1" s="1"/>
  <c r="AX5" i="1"/>
  <c r="AW3" i="1"/>
  <c r="AW4" i="1" s="1"/>
  <c r="AW1" i="1"/>
  <c r="AW5" i="1"/>
  <c r="A38" i="6" l="1"/>
  <c r="B38" i="6" s="1"/>
  <c r="A37" i="6"/>
  <c r="B37" i="6" s="1"/>
  <c r="BB2" i="1"/>
  <c r="AZ1" i="1"/>
  <c r="AZ3" i="1"/>
  <c r="AZ4" i="1" s="1"/>
  <c r="BA2" i="1"/>
  <c r="AZ5" i="1"/>
  <c r="AY3" i="1"/>
  <c r="AY4" i="1" s="1"/>
  <c r="AY1" i="1"/>
  <c r="AY5" i="1"/>
  <c r="A40" i="6" l="1"/>
  <c r="B40" i="6" s="1"/>
  <c r="A39" i="6"/>
  <c r="B39" i="6" s="1"/>
  <c r="BA1" i="1"/>
  <c r="BA3" i="1"/>
  <c r="BA4" i="1" s="1"/>
  <c r="BA5" i="1"/>
  <c r="BC2" i="1"/>
  <c r="BD2" i="1"/>
  <c r="BB1" i="1"/>
  <c r="BB3" i="1"/>
  <c r="BB4" i="1" s="1"/>
  <c r="BB5" i="1"/>
  <c r="A42" i="6" l="1"/>
  <c r="B42" i="6" s="1"/>
  <c r="A41" i="6"/>
  <c r="B41" i="6" s="1"/>
  <c r="BC3" i="1"/>
  <c r="BC4" i="1" s="1"/>
  <c r="BC1" i="1"/>
  <c r="BC5" i="1"/>
  <c r="BF2" i="1"/>
  <c r="BD1" i="1"/>
  <c r="BD3" i="1"/>
  <c r="BD4" i="1" s="1"/>
  <c r="BE2" i="1"/>
  <c r="BD5" i="1"/>
  <c r="A44" i="6" l="1"/>
  <c r="B44" i="6" s="1"/>
  <c r="A43" i="6"/>
  <c r="B43" i="6" s="1"/>
  <c r="BG2" i="1"/>
  <c r="BF3" i="1"/>
  <c r="BF4" i="1" s="1"/>
  <c r="BH2" i="1"/>
  <c r="BF1" i="1"/>
  <c r="BF5" i="1"/>
  <c r="BE3" i="1"/>
  <c r="BE4" i="1" s="1"/>
  <c r="BE1" i="1"/>
  <c r="BE5" i="1"/>
  <c r="A46" i="6" l="1"/>
  <c r="B46" i="6" s="1"/>
  <c r="A45" i="6"/>
  <c r="B45" i="6" s="1"/>
  <c r="BI2" i="1"/>
  <c r="BJ2" i="1"/>
  <c r="BH3" i="1"/>
  <c r="BH4" i="1" s="1"/>
  <c r="BH1" i="1"/>
  <c r="BH5" i="1"/>
  <c r="BG3" i="1"/>
  <c r="BG4" i="1" s="1"/>
  <c r="BG1" i="1"/>
  <c r="BG5" i="1"/>
  <c r="A48" i="6" l="1"/>
  <c r="B48" i="6" s="1"/>
  <c r="A47" i="6"/>
  <c r="B47" i="6" s="1"/>
  <c r="BJ1" i="1"/>
  <c r="BK2" i="1"/>
  <c r="BL2" i="1"/>
  <c r="BJ3" i="1"/>
  <c r="BJ4" i="1" s="1"/>
  <c r="BJ5" i="1"/>
  <c r="BI3" i="1"/>
  <c r="BI4" i="1" s="1"/>
  <c r="BI1" i="1"/>
  <c r="BI5" i="1"/>
  <c r="A50" i="6" l="1"/>
  <c r="B50" i="6" s="1"/>
  <c r="A49" i="6"/>
  <c r="B49" i="6" s="1"/>
  <c r="BN2" i="1"/>
  <c r="BL3" i="1"/>
  <c r="BL4" i="1" s="1"/>
  <c r="BL1" i="1"/>
  <c r="BM2" i="1"/>
  <c r="BL5" i="1"/>
  <c r="BK3" i="1"/>
  <c r="BK4" i="1" s="1"/>
  <c r="BK1" i="1"/>
  <c r="BK5" i="1"/>
  <c r="A52" i="6" l="1"/>
  <c r="B52" i="6" s="1"/>
  <c r="A51" i="6"/>
  <c r="B51" i="6" s="1"/>
  <c r="BM3" i="1"/>
  <c r="BM4" i="1" s="1"/>
  <c r="BM1" i="1"/>
  <c r="BM5" i="1"/>
  <c r="BO2" i="1"/>
  <c r="BN1" i="1"/>
  <c r="BN3" i="1"/>
  <c r="BN4" i="1" s="1"/>
  <c r="BP2" i="1"/>
  <c r="BN5" i="1"/>
  <c r="A54" i="6" l="1"/>
  <c r="B54" i="6" s="1"/>
  <c r="A53" i="6"/>
  <c r="B53" i="6" s="1"/>
  <c r="BO3" i="1"/>
  <c r="BO4" i="1" s="1"/>
  <c r="BO1" i="1"/>
  <c r="BO5" i="1"/>
  <c r="BR2" i="1"/>
  <c r="BQ2" i="1"/>
  <c r="BP1" i="1"/>
  <c r="BP3" i="1"/>
  <c r="BP4" i="1" s="1"/>
  <c r="BP5" i="1"/>
  <c r="A56" i="6" l="1"/>
  <c r="B56" i="6" s="1"/>
  <c r="A55" i="6"/>
  <c r="B55" i="6" s="1"/>
  <c r="BS2" i="1"/>
  <c r="BR1" i="1"/>
  <c r="BT2" i="1"/>
  <c r="BR3" i="1"/>
  <c r="BR4" i="1" s="1"/>
  <c r="BR5" i="1"/>
  <c r="BQ3" i="1"/>
  <c r="BQ4" i="1" s="1"/>
  <c r="BQ1" i="1"/>
  <c r="BQ5" i="1"/>
  <c r="A58" i="6" l="1"/>
  <c r="B58" i="6" s="1"/>
  <c r="A57" i="6"/>
  <c r="B57" i="6" s="1"/>
  <c r="BU2" i="1"/>
  <c r="BT1" i="1"/>
  <c r="BV2" i="1"/>
  <c r="BT3" i="1"/>
  <c r="BT4" i="1" s="1"/>
  <c r="BT5" i="1"/>
  <c r="BS3" i="1"/>
  <c r="BS4" i="1" s="1"/>
  <c r="BS1" i="1"/>
  <c r="BS5" i="1"/>
  <c r="A60" i="6" l="1"/>
  <c r="B60" i="6" s="1"/>
  <c r="A59" i="6"/>
  <c r="B59" i="6" s="1"/>
  <c r="BV1" i="1"/>
  <c r="BX2" i="1"/>
  <c r="BV3" i="1"/>
  <c r="BV4" i="1" s="1"/>
  <c r="BW2" i="1"/>
  <c r="BV5" i="1"/>
  <c r="BU3" i="1"/>
  <c r="BU4" i="1" s="1"/>
  <c r="BU1" i="1"/>
  <c r="BU5" i="1"/>
  <c r="A62" i="6" l="1"/>
  <c r="B62" i="6" s="1"/>
  <c r="A61" i="6"/>
  <c r="B61" i="6" s="1"/>
  <c r="BW3" i="1"/>
  <c r="BW4" i="1" s="1"/>
  <c r="BW1" i="1"/>
  <c r="BW5" i="1"/>
  <c r="BY2" i="1"/>
  <c r="BZ2" i="1"/>
  <c r="BX1" i="1"/>
  <c r="BX3" i="1"/>
  <c r="BX4" i="1" s="1"/>
  <c r="BX5" i="1"/>
  <c r="A64" i="6" l="1"/>
  <c r="B64" i="6" s="1"/>
  <c r="A63" i="6"/>
  <c r="B63" i="6" s="1"/>
  <c r="BY1" i="1"/>
  <c r="BY3" i="1"/>
  <c r="BY4" i="1" s="1"/>
  <c r="BY5" i="1"/>
  <c r="CA2" i="1"/>
  <c r="BZ3" i="1"/>
  <c r="BZ4" i="1" s="1"/>
  <c r="CB2" i="1"/>
  <c r="BZ1" i="1"/>
  <c r="BZ5" i="1"/>
  <c r="A66" i="6" l="1"/>
  <c r="B66" i="6" s="1"/>
  <c r="A65" i="6"/>
  <c r="B65" i="6" s="1"/>
  <c r="CA3" i="1"/>
  <c r="CA4" i="1" s="1"/>
  <c r="CA1" i="1"/>
  <c r="CA5" i="1"/>
  <c r="CD2" i="1"/>
  <c r="CB3" i="1"/>
  <c r="CB4" i="1" s="1"/>
  <c r="CB1" i="1"/>
  <c r="CC2" i="1"/>
  <c r="CB5" i="1"/>
  <c r="A68" i="6" l="1"/>
  <c r="B68" i="6" s="1"/>
  <c r="A67" i="6"/>
  <c r="B67" i="6" s="1"/>
  <c r="CE2" i="1"/>
  <c r="CD1" i="1"/>
  <c r="CD3" i="1"/>
  <c r="CD4" i="1" s="1"/>
  <c r="CF2" i="1"/>
  <c r="CD5" i="1"/>
  <c r="CC3" i="1"/>
  <c r="CC4" i="1" s="1"/>
  <c r="CC1" i="1"/>
  <c r="CC5" i="1"/>
  <c r="A70" i="6" l="1"/>
  <c r="B70" i="6" s="1"/>
  <c r="A69" i="6"/>
  <c r="B69" i="6" s="1"/>
  <c r="CG2" i="1"/>
  <c r="CH2" i="1"/>
  <c r="CF1" i="1"/>
  <c r="CF3" i="1"/>
  <c r="CF4" i="1" s="1"/>
  <c r="CF5" i="1"/>
  <c r="CE3" i="1"/>
  <c r="CE4" i="1" s="1"/>
  <c r="CE1" i="1"/>
  <c r="CE5" i="1"/>
  <c r="A72" i="6" l="1"/>
  <c r="B72" i="6" s="1"/>
  <c r="A71" i="6"/>
  <c r="B71" i="6" s="1"/>
  <c r="CJ2" i="1"/>
  <c r="CH3" i="1"/>
  <c r="CH4" i="1" s="1"/>
  <c r="CH1" i="1"/>
  <c r="CI2" i="1"/>
  <c r="CH5" i="1"/>
  <c r="CG3" i="1"/>
  <c r="CG4" i="1" s="1"/>
  <c r="CG1" i="1"/>
  <c r="CG5" i="1"/>
  <c r="A74" i="6" l="1"/>
  <c r="B74" i="6" s="1"/>
  <c r="A73" i="6"/>
  <c r="B73" i="6" s="1"/>
  <c r="CI3" i="1"/>
  <c r="CI4" i="1" s="1"/>
  <c r="CI1" i="1"/>
  <c r="CI5" i="1"/>
  <c r="CK2" i="1"/>
  <c r="CJ1" i="1"/>
  <c r="CJ3" i="1"/>
  <c r="CJ4" i="1" s="1"/>
  <c r="CL2" i="1"/>
  <c r="CJ5" i="1"/>
  <c r="A76" i="6" l="1"/>
  <c r="B76" i="6" s="1"/>
  <c r="A75" i="6"/>
  <c r="B75" i="6" s="1"/>
  <c r="CK3" i="1"/>
  <c r="CK4" i="1" s="1"/>
  <c r="CK1" i="1"/>
  <c r="CK5" i="1"/>
  <c r="CL1" i="1"/>
  <c r="CN2" i="1"/>
  <c r="CL3" i="1"/>
  <c r="CL4" i="1" s="1"/>
  <c r="CM2" i="1"/>
  <c r="CL5" i="1"/>
  <c r="A78" i="6" l="1"/>
  <c r="B78" i="6" s="1"/>
  <c r="A77" i="6"/>
  <c r="B77" i="6" s="1"/>
  <c r="CM3" i="1"/>
  <c r="CM4" i="1" s="1"/>
  <c r="CM1" i="1"/>
  <c r="CM5" i="1"/>
  <c r="CO2" i="1"/>
  <c r="CP2" i="1"/>
  <c r="CN3" i="1"/>
  <c r="CN4" i="1" s="1"/>
  <c r="CN1" i="1"/>
  <c r="CN5" i="1"/>
  <c r="A80" i="6" l="1"/>
  <c r="B80" i="6" s="1"/>
  <c r="A79" i="6"/>
  <c r="B79" i="6" s="1"/>
  <c r="CO3" i="1"/>
  <c r="CO4" i="1" s="1"/>
  <c r="CO1" i="1"/>
  <c r="CO5" i="1"/>
  <c r="CP1" i="1"/>
  <c r="CQ2" i="1"/>
  <c r="CR2" i="1"/>
  <c r="CP3" i="1"/>
  <c r="CP4" i="1" s="1"/>
  <c r="CP5" i="1"/>
  <c r="A82" i="6" l="1"/>
  <c r="B82" i="6" s="1"/>
  <c r="A81" i="6"/>
  <c r="B81" i="6" s="1"/>
  <c r="CS2" i="1"/>
  <c r="CR3" i="1"/>
  <c r="CR4" i="1" s="1"/>
  <c r="CT2" i="1"/>
  <c r="CR1" i="1"/>
  <c r="CR5" i="1"/>
  <c r="CQ3" i="1"/>
  <c r="CQ4" i="1" s="1"/>
  <c r="CQ1" i="1"/>
  <c r="CQ5" i="1"/>
  <c r="A83" i="6" l="1"/>
  <c r="B83" i="6" s="1"/>
  <c r="A84" i="6"/>
  <c r="B84" i="6" s="1"/>
  <c r="CT1" i="1"/>
  <c r="CT3" i="1"/>
  <c r="CT4" i="1" s="1"/>
  <c r="CV2" i="1"/>
  <c r="CU2" i="1"/>
  <c r="CT5" i="1"/>
  <c r="CS3" i="1"/>
  <c r="CS4" i="1" s="1"/>
  <c r="CS1" i="1"/>
  <c r="CS5" i="1"/>
  <c r="A86" i="6" l="1"/>
  <c r="B86" i="6" s="1"/>
  <c r="A85" i="6"/>
  <c r="B85" i="6" s="1"/>
  <c r="CU3" i="1"/>
  <c r="CU4" i="1" s="1"/>
  <c r="CU1" i="1"/>
  <c r="CU5" i="1"/>
  <c r="CV1" i="1"/>
  <c r="CV3" i="1"/>
  <c r="CV4" i="1" s="1"/>
  <c r="CX2" i="1"/>
  <c r="CW2" i="1"/>
  <c r="CV5" i="1"/>
  <c r="A88" i="6" l="1"/>
  <c r="B88" i="6" s="1"/>
  <c r="A87" i="6"/>
  <c r="B87" i="6" s="1"/>
  <c r="CW1" i="1"/>
  <c r="CW3" i="1"/>
  <c r="CW4" i="1" s="1"/>
  <c r="CW5" i="1"/>
  <c r="CY2" i="1"/>
  <c r="CX1" i="1"/>
  <c r="CX3" i="1"/>
  <c r="CX4" i="1" s="1"/>
  <c r="CZ2" i="1"/>
  <c r="CX5" i="1"/>
  <c r="A90" i="6" l="1"/>
  <c r="B90" i="6" s="1"/>
  <c r="A89" i="6"/>
  <c r="B89" i="6" s="1"/>
  <c r="CY3" i="1"/>
  <c r="CY4" i="1" s="1"/>
  <c r="CY1" i="1"/>
  <c r="CY5" i="1"/>
  <c r="CZ1" i="1"/>
  <c r="DA2" i="1"/>
  <c r="CZ3" i="1"/>
  <c r="CZ4" i="1" s="1"/>
  <c r="DB2" i="1"/>
  <c r="CZ5" i="1"/>
  <c r="A92" i="6" l="1"/>
  <c r="B92" i="6" s="1"/>
  <c r="A91" i="6"/>
  <c r="B91" i="6" s="1"/>
  <c r="DC2" i="1"/>
  <c r="DB1" i="1"/>
  <c r="DB3" i="1"/>
  <c r="DB4" i="1" s="1"/>
  <c r="DD2" i="1"/>
  <c r="DB5" i="1"/>
  <c r="DA1" i="1"/>
  <c r="DA3" i="1"/>
  <c r="DA4" i="1" s="1"/>
  <c r="DA5" i="1"/>
  <c r="A94" i="6" l="1"/>
  <c r="B94" i="6" s="1"/>
  <c r="A93" i="6"/>
  <c r="B93" i="6" s="1"/>
  <c r="DD1" i="1"/>
  <c r="DD3" i="1"/>
  <c r="DD4" i="1" s="1"/>
  <c r="DE2" i="1"/>
  <c r="DD5" i="1"/>
  <c r="DC3" i="1"/>
  <c r="DC4" i="1" s="1"/>
  <c r="DC1" i="1"/>
  <c r="DC5" i="1"/>
  <c r="A96" i="6" l="1"/>
  <c r="B96" i="6" s="1"/>
  <c r="A95" i="6"/>
  <c r="B95" i="6" s="1"/>
  <c r="DE1" i="1"/>
  <c r="DE3" i="1"/>
  <c r="DE4" i="1" s="1"/>
  <c r="DE5" i="1"/>
  <c r="L43" i="1" s="1"/>
  <c r="F6" i="1" a="1"/>
  <c r="F6" i="1" s="1"/>
  <c r="M43" i="1" l="1"/>
  <c r="M37" i="8"/>
  <c r="L51" i="1"/>
  <c r="M45" i="8" s="1"/>
  <c r="L31" i="1"/>
  <c r="M25" i="8" s="1"/>
  <c r="A97" i="6"/>
  <c r="B97" i="6" s="1"/>
  <c r="L24" i="1"/>
  <c r="M18" i="8" s="1"/>
  <c r="L53" i="1"/>
  <c r="M47" i="8" s="1"/>
  <c r="L8" i="1"/>
  <c r="M2" i="8" s="1"/>
  <c r="L64" i="1"/>
  <c r="M58" i="8" s="1"/>
  <c r="L15" i="1"/>
  <c r="M9" i="8" s="1"/>
  <c r="L55" i="1"/>
  <c r="M49" i="8" s="1"/>
  <c r="L48" i="1"/>
  <c r="M42" i="8" s="1"/>
  <c r="L21" i="1"/>
  <c r="M15" i="8" s="1"/>
  <c r="L10" i="1"/>
  <c r="M4" i="8" s="1"/>
  <c r="L44" i="1"/>
  <c r="M38" i="8" s="1"/>
  <c r="L66" i="1"/>
  <c r="M60" i="8" s="1"/>
  <c r="L28" i="1"/>
  <c r="M22" i="8" s="1"/>
  <c r="L16" i="1"/>
  <c r="M10" i="8" s="1"/>
  <c r="L22" i="1"/>
  <c r="M16" i="8" s="1"/>
  <c r="L13" i="1"/>
  <c r="M7" i="8" s="1"/>
  <c r="L27" i="1"/>
  <c r="M21" i="8" s="1"/>
  <c r="B15" i="2"/>
  <c r="L59" i="1"/>
  <c r="M53" i="8" s="1"/>
  <c r="L56" i="1"/>
  <c r="M50" i="8" s="1"/>
  <c r="L14" i="1"/>
  <c r="M8" i="8" s="1"/>
  <c r="L19" i="1"/>
  <c r="M13" i="8" s="1"/>
  <c r="L11" i="1"/>
  <c r="M5" i="8" s="1"/>
  <c r="L38" i="1"/>
  <c r="M32" i="8" s="1"/>
  <c r="L36" i="1"/>
  <c r="M30" i="8" s="1"/>
  <c r="L40" i="1"/>
  <c r="M34" i="8" s="1"/>
  <c r="L58" i="1"/>
  <c r="M52" i="8" s="1"/>
  <c r="L34" i="1"/>
  <c r="M28" i="8" s="1"/>
  <c r="L23" i="1"/>
  <c r="M17" i="8" s="1"/>
  <c r="L46" i="1"/>
  <c r="M40" i="8" s="1"/>
  <c r="L67" i="1"/>
  <c r="M61" i="8" s="1"/>
  <c r="L65" i="1"/>
  <c r="M59" i="8" s="1"/>
  <c r="L12" i="1"/>
  <c r="M6" i="8" s="1"/>
  <c r="L63" i="1"/>
  <c r="M57" i="8" s="1"/>
  <c r="L60" i="1"/>
  <c r="M54" i="8" s="1"/>
  <c r="L62" i="1"/>
  <c r="M56" i="8" s="1"/>
  <c r="L26" i="1"/>
  <c r="M20" i="8" s="1"/>
  <c r="L50" i="1"/>
  <c r="M44" i="8" s="1"/>
  <c r="L41" i="1"/>
  <c r="M35" i="8" s="1"/>
  <c r="L47" i="1"/>
  <c r="M41" i="8" s="1"/>
  <c r="L35" i="1"/>
  <c r="M29" i="8" s="1"/>
  <c r="L9" i="1"/>
  <c r="L30" i="1"/>
  <c r="M24" i="8" s="1"/>
  <c r="L32" i="1"/>
  <c r="M26" i="8" s="1"/>
  <c r="L52" i="1"/>
  <c r="M46" i="8" s="1"/>
  <c r="L61" i="1"/>
  <c r="M55" i="8" s="1"/>
  <c r="L20" i="1"/>
  <c r="M14" i="8" s="1"/>
  <c r="L54" i="1"/>
  <c r="M48" i="8" s="1"/>
  <c r="L42" i="1"/>
  <c r="M36" i="8" s="1"/>
  <c r="L57" i="1"/>
  <c r="M51" i="8" s="1"/>
  <c r="L17" i="1"/>
  <c r="M11" i="8" s="1"/>
  <c r="L33" i="1"/>
  <c r="M27" i="8" s="1"/>
  <c r="L49" i="1"/>
  <c r="M43" i="8" s="1"/>
  <c r="L18" i="1"/>
  <c r="M12" i="8" s="1"/>
  <c r="L39" i="1"/>
  <c r="M33" i="8" s="1"/>
  <c r="L45" i="1"/>
  <c r="M39" i="8" s="1"/>
  <c r="L37" i="1"/>
  <c r="M31" i="8" s="1"/>
  <c r="L29" i="1"/>
  <c r="M23" i="8" s="1"/>
  <c r="L25" i="1"/>
  <c r="M19" i="8" s="1"/>
  <c r="M3" i="8" l="1"/>
  <c r="B22" i="2"/>
  <c r="N3" i="8"/>
  <c r="N40" i="8"/>
  <c r="N10" i="8"/>
  <c r="N4" i="8"/>
  <c r="N9" i="8"/>
  <c r="N18" i="8"/>
  <c r="N55" i="8"/>
  <c r="N57" i="8"/>
  <c r="N13" i="8"/>
  <c r="N43" i="8"/>
  <c r="N46" i="8"/>
  <c r="N34" i="8"/>
  <c r="N48" i="8"/>
  <c r="N12" i="8"/>
  <c r="N37" i="8"/>
  <c r="N11" i="8"/>
  <c r="N35" i="8"/>
  <c r="M33" i="1"/>
  <c r="M20" i="1"/>
  <c r="M37" i="1"/>
  <c r="M18" i="1"/>
  <c r="M57" i="1"/>
  <c r="M61" i="1"/>
  <c r="M9" i="1"/>
  <c r="M50" i="1"/>
  <c r="M63" i="1"/>
  <c r="M46" i="1"/>
  <c r="M40" i="1"/>
  <c r="M19" i="1"/>
  <c r="M16" i="1"/>
  <c r="M10" i="1"/>
  <c r="M15" i="1"/>
  <c r="M24" i="1"/>
  <c r="M25" i="1"/>
  <c r="M29" i="1"/>
  <c r="M45" i="1"/>
  <c r="M49" i="1"/>
  <c r="M42" i="1"/>
  <c r="M52" i="1"/>
  <c r="M35" i="1"/>
  <c r="M26" i="1"/>
  <c r="M12" i="1"/>
  <c r="M23" i="1"/>
  <c r="M36" i="1"/>
  <c r="M14" i="1"/>
  <c r="M27" i="1"/>
  <c r="M21" i="1"/>
  <c r="M64" i="1"/>
  <c r="M39" i="1"/>
  <c r="M32" i="1"/>
  <c r="M47" i="1"/>
  <c r="M62" i="1"/>
  <c r="M65" i="1"/>
  <c r="M34" i="1"/>
  <c r="M38" i="1"/>
  <c r="M56" i="1"/>
  <c r="M13" i="1"/>
  <c r="M66" i="1"/>
  <c r="M48" i="1"/>
  <c r="M31" i="1"/>
  <c r="M54" i="1"/>
  <c r="M17" i="1"/>
  <c r="M30" i="1"/>
  <c r="M41" i="1"/>
  <c r="M60" i="1"/>
  <c r="M67" i="1"/>
  <c r="M58" i="1"/>
  <c r="M11" i="1"/>
  <c r="M59" i="1"/>
  <c r="M22" i="1"/>
  <c r="M44" i="1"/>
  <c r="M55" i="1"/>
  <c r="M53" i="1"/>
  <c r="M51" i="1"/>
  <c r="M28" i="1"/>
  <c r="M8" i="1"/>
  <c r="B23" i="2" l="1"/>
  <c r="N49" i="8"/>
  <c r="N24" i="8"/>
  <c r="N28" i="8"/>
  <c r="N19" i="8"/>
  <c r="N8" i="8"/>
  <c r="N20" i="8"/>
  <c r="N5" i="8"/>
  <c r="N41" i="8"/>
  <c r="N36" i="8"/>
  <c r="N22" i="8"/>
  <c r="N53" i="8"/>
  <c r="N23" i="8"/>
  <c r="N7" i="8"/>
  <c r="N59" i="8"/>
  <c r="N51" i="8"/>
  <c r="N30" i="8"/>
  <c r="N29" i="8"/>
  <c r="N61" i="8"/>
  <c r="N33" i="8"/>
  <c r="N52" i="8"/>
  <c r="N25" i="8"/>
  <c r="N50" i="8"/>
  <c r="N26" i="8"/>
  <c r="N58" i="8"/>
  <c r="N17" i="8"/>
  <c r="N38" i="8"/>
  <c r="N14" i="8"/>
  <c r="N39" i="8"/>
  <c r="N45" i="8"/>
  <c r="N47" i="8"/>
  <c r="N54" i="8"/>
  <c r="N42" i="8"/>
  <c r="N27" i="8"/>
  <c r="N15" i="8"/>
  <c r="N6" i="8"/>
  <c r="N16" i="8"/>
  <c r="N56" i="8"/>
  <c r="N21" i="8"/>
  <c r="N2" i="8"/>
  <c r="M7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<sst xmlns="http://schemas.openxmlformats.org/spreadsheetml/2006/main" count="723" uniqueCount="165">
  <si>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</si>
  <si>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</si>
  <si>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</si>
  <si>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</si>
  <si>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</si>
  <si>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</si>
  <si>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</si>
  <si>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</si>
  <si>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</si>
  <si>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</si>
  <si>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</si>
  <si>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</si>
  <si>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</si>
  <si>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</si>
  <si>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</si>
  <si>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</si>
  <si>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</si>
  <si>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</si>
  <si>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</si>
  <si>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</si>
  <si>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</si>
  <si>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</si>
  <si>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</si>
  <si>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</si>
  <si>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</si>
  <si>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</si>
  <si>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</si>
  <si>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</si>
  <si>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</si>
  <si>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Wk 30</t>
  </si>
  <si>
    <t>Wk 31</t>
  </si>
  <si>
    <t>Wk 32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</si>
  <si>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</si>
  <si>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</si>
  <si>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</si>
  <si>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</si>
  <si>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</si>
  <si>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</si>
  <si>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</si>
  <si>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</si>
  <si>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</si>
  <si>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Wk 42</t>
  </si>
  <si>
    <t>Wk 43</t>
  </si>
  <si>
    <t>Wk 44</t>
  </si>
  <si>
    <t>Wk 45</t>
  </si>
  <si>
    <t>Wk 46</t>
  </si>
  <si>
    <t>Wk 47</t>
  </si>
  <si>
    <t>Wk 48</t>
  </si>
  <si>
    <t>Name</t>
  </si>
  <si>
    <t>DOB</t>
  </si>
  <si>
    <t>Age</t>
  </si>
  <si>
    <t>Signed Date</t>
  </si>
  <si>
    <t>Squad</t>
  </si>
  <si>
    <t>Status</t>
  </si>
  <si>
    <t>Age Group</t>
  </si>
  <si>
    <t>Attended</t>
  </si>
  <si>
    <t>Missed</t>
  </si>
  <si>
    <t>Unavailable</t>
  </si>
  <si>
    <t>Possible Sessions</t>
  </si>
  <si>
    <t>Attendance %</t>
  </si>
  <si>
    <t>S1</t>
  </si>
  <si>
    <t>S2</t>
  </si>
  <si>
    <t>Adam Kirkland</t>
  </si>
  <si>
    <t>Reserves</t>
  </si>
  <si>
    <t>Available</t>
  </si>
  <si>
    <t>Aiden Bambrick</t>
  </si>
  <si>
    <t>Alan Doherty (S)</t>
  </si>
  <si>
    <t>Anthony Doherty (JE)</t>
  </si>
  <si>
    <t>First Team</t>
  </si>
  <si>
    <t>Barry Walsh</t>
  </si>
  <si>
    <t>Brendan Grant</t>
  </si>
  <si>
    <t>Cahir Noone</t>
  </si>
  <si>
    <t>Callum Doherty</t>
  </si>
  <si>
    <t>Caylum Long</t>
  </si>
  <si>
    <t>Charlie Doherty (JE)</t>
  </si>
  <si>
    <t>Christopher Doherty</t>
  </si>
  <si>
    <t>Christopher Ivers</t>
  </si>
  <si>
    <t>Ciaran Dillon</t>
  </si>
  <si>
    <t>Conor Mc Daid</t>
  </si>
  <si>
    <t>Conor O’ Neill</t>
  </si>
  <si>
    <t>Cormac Dillon</t>
  </si>
  <si>
    <t>Cornelius Mc Cole</t>
  </si>
  <si>
    <t>Damien Friel</t>
  </si>
  <si>
    <t>Darragh Gilmore</t>
  </si>
  <si>
    <t>David Mc Laughlin</t>
  </si>
  <si>
    <t>Declan Mc Laughlin (OG)</t>
  </si>
  <si>
    <t>Diarmait Keogh</t>
  </si>
  <si>
    <t>Jack Mc Laughlin</t>
  </si>
  <si>
    <t>James Mc Conologue</t>
  </si>
  <si>
    <t>John Doherty (JE)</t>
  </si>
  <si>
    <t>John Mc Laughlin</t>
  </si>
  <si>
    <t>Joseph Holland</t>
  </si>
  <si>
    <t>Kevin Noone</t>
  </si>
  <si>
    <t>Kieran O’ Neill</t>
  </si>
  <si>
    <t>Mark Diver</t>
  </si>
  <si>
    <t>Matthew Duffy</t>
  </si>
  <si>
    <t>Morgan Guihen</t>
  </si>
  <si>
    <t>Oliver Crouch</t>
  </si>
  <si>
    <t>Owen Mc Gonigle</t>
  </si>
  <si>
    <t>Marius Owen Noone</t>
  </si>
  <si>
    <t>Paddy Mc Gilloway</t>
  </si>
  <si>
    <t>Paul Mc Conologue</t>
  </si>
  <si>
    <t>Peter Doherty (S)</t>
  </si>
  <si>
    <t>Phelim Noone</t>
  </si>
  <si>
    <t>Rian Diver</t>
  </si>
  <si>
    <t>Roger Mc Gilloway</t>
  </si>
  <si>
    <t>Ronan Mc Conologue</t>
  </si>
  <si>
    <t>Ronan Shovlin</t>
  </si>
  <si>
    <t>Ryan Doherty (S)</t>
  </si>
  <si>
    <t>Shane Cregan</t>
  </si>
  <si>
    <t>Shane Gordon</t>
  </si>
  <si>
    <t>Tiernan Devine</t>
  </si>
  <si>
    <t>Trevor Doherty</t>
  </si>
  <si>
    <t>Average Attendance %</t>
  </si>
  <si>
    <t>Total Sessions</t>
  </si>
  <si>
    <t>Attendance</t>
  </si>
  <si>
    <t>Overall Attendance</t>
  </si>
  <si>
    <t>Select Player &gt;&gt;&gt;</t>
  </si>
  <si>
    <t>Unavailable for Training</t>
  </si>
  <si>
    <t>#</t>
  </si>
  <si>
    <t>21-25</t>
  </si>
  <si>
    <t>26-30</t>
  </si>
  <si>
    <t>Grand Total</t>
  </si>
  <si>
    <t>Overall</t>
  </si>
  <si>
    <t>Year</t>
  </si>
  <si>
    <t>Month</t>
  </si>
  <si>
    <t>Day</t>
  </si>
  <si>
    <t>Headcount</t>
  </si>
  <si>
    <t>Avg. Age</t>
  </si>
  <si>
    <t>Team Attendance</t>
  </si>
  <si>
    <t>Row Labels</t>
  </si>
  <si>
    <t>Running Attendance</t>
  </si>
  <si>
    <t>N/A</t>
  </si>
  <si>
    <t>Date</t>
  </si>
  <si>
    <t>Average of Attendance</t>
  </si>
  <si>
    <t>Peter Doherty (Sean)</t>
  </si>
  <si>
    <t>Phillip Harkin</t>
  </si>
  <si>
    <t>Aiden Hirrell</t>
  </si>
  <si>
    <t>Ryan Doherty (Trev)</t>
  </si>
  <si>
    <t>By Team</t>
  </si>
  <si>
    <t>Y</t>
  </si>
  <si>
    <t>N</t>
  </si>
  <si>
    <t>Oisin Fogarty</t>
  </si>
  <si>
    <t>Jake O'Donnell</t>
  </si>
  <si>
    <t>John Downes</t>
  </si>
  <si>
    <t>Michael Toland</t>
  </si>
  <si>
    <t>Ronan Donegan</t>
  </si>
  <si>
    <t>Most Frequent</t>
  </si>
  <si>
    <t>Least Frequent</t>
  </si>
  <si>
    <t>(Multiple Items)</t>
  </si>
  <si>
    <t>Matthew McLaughlin (OG)</t>
  </si>
  <si>
    <t>Position</t>
  </si>
  <si>
    <t>MD</t>
  </si>
  <si>
    <t>W</t>
  </si>
  <si>
    <t>F</t>
  </si>
  <si>
    <t>CB</t>
  </si>
  <si>
    <t>WB</t>
  </si>
  <si>
    <t>GK</t>
  </si>
  <si>
    <t xml:space="preserve"> </t>
  </si>
  <si>
    <t>1st Team Squad</t>
  </si>
  <si>
    <t>Reserve Squad</t>
  </si>
  <si>
    <t>Age Profile</t>
  </si>
  <si>
    <t>Training %</t>
  </si>
  <si>
    <t>Paddy Nelson</t>
  </si>
  <si>
    <t>Dominic O'Donnell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</si>
</sst>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"/>
    <numFmt numFmtId="165" formatCode="mmm"/>
    <numFmt numFmtId="166" formatCode="dd/mm/yyyy;@"/>
    <numFmt numFmtId="167" formatCode="ddd\ dd\ mmm\ yyyy;"/>
    <numFmt numFmtId="168" formatCode="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2" fillId="6" borderId="1" xfId="0" applyFont="1" applyFill="1" applyBorder="1"/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1" fontId="0" fillId="0" borderId="4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6" fillId="7" borderId="2" xfId="0" applyFont="1" applyFill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8" borderId="0" xfId="0" applyFill="1"/>
    <xf numFmtId="0" fontId="0" fillId="0" borderId="7" xfId="0" applyBorder="1"/>
    <xf numFmtId="9" fontId="0" fillId="0" borderId="8" xfId="0" applyNumberFormat="1" applyBorder="1"/>
    <xf numFmtId="167" fontId="2" fillId="8" borderId="10" xfId="0" applyNumberFormat="1" applyFont="1" applyFill="1" applyBorder="1"/>
    <xf numFmtId="14" fontId="4" fillId="8" borderId="19" xfId="0" applyNumberFormat="1" applyFont="1" applyFill="1" applyBorder="1"/>
    <xf numFmtId="0" fontId="4" fillId="8" borderId="19" xfId="0" applyFont="1" applyFill="1" applyBorder="1"/>
    <xf numFmtId="0" fontId="2" fillId="8" borderId="19" xfId="0" applyFont="1" applyFill="1" applyBorder="1" applyAlignment="1">
      <alignment horizontal="right"/>
    </xf>
    <xf numFmtId="167" fontId="2" fillId="9" borderId="9" xfId="0" applyNumberFormat="1" applyFont="1" applyFill="1" applyBorder="1"/>
    <xf numFmtId="0" fontId="4" fillId="9" borderId="0" xfId="0" applyFont="1" applyFill="1" applyBorder="1"/>
    <xf numFmtId="0" fontId="2" fillId="9" borderId="0" xfId="0" applyFont="1" applyFill="1" applyBorder="1" applyAlignment="1">
      <alignment horizontal="right"/>
    </xf>
    <xf numFmtId="0" fontId="0" fillId="0" borderId="0" xfId="0" applyBorder="1"/>
    <xf numFmtId="14" fontId="0" fillId="0" borderId="0" xfId="0" applyNumberFormat="1" applyBorder="1"/>
    <xf numFmtId="167" fontId="2" fillId="8" borderId="9" xfId="0" applyNumberFormat="1" applyFont="1" applyFill="1" applyBorder="1"/>
    <xf numFmtId="0" fontId="4" fillId="8" borderId="0" xfId="0" applyFont="1" applyFill="1" applyBorder="1"/>
    <xf numFmtId="0" fontId="2" fillId="8" borderId="0" xfId="0" applyFont="1" applyFill="1" applyBorder="1" applyAlignment="1">
      <alignment horizontal="right"/>
    </xf>
    <xf numFmtId="167" fontId="2" fillId="0" borderId="9" xfId="0" applyNumberFormat="1" applyFont="1" applyBorder="1"/>
    <xf numFmtId="0" fontId="4" fillId="0" borderId="0" xfId="0" applyFont="1" applyBorder="1"/>
    <xf numFmtId="1" fontId="0" fillId="0" borderId="0" xfId="0" applyNumberFormat="1" applyBorder="1"/>
    <xf numFmtId="1" fontId="0" fillId="0" borderId="20" xfId="0" applyNumberFormat="1" applyBorder="1"/>
    <xf numFmtId="0" fontId="2" fillId="6" borderId="9" xfId="0" applyFont="1" applyFill="1" applyBorder="1"/>
    <xf numFmtId="0" fontId="2" fillId="6" borderId="0" xfId="0" applyFont="1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20" xfId="0" applyFill="1" applyBorder="1"/>
    <xf numFmtId="0" fontId="0" fillId="0" borderId="9" xfId="0" applyBorder="1" applyProtection="1">
      <protection locked="0"/>
    </xf>
    <xf numFmtId="166" fontId="0" fillId="0" borderId="0" xfId="0" applyNumberFormat="1" applyBorder="1" applyProtection="1">
      <protection locked="0"/>
    </xf>
    <xf numFmtId="1" fontId="0" fillId="0" borderId="0" xfId="0" applyNumberFormat="1" applyBorder="1" applyProtection="1"/>
    <xf numFmtId="0" fontId="0" fillId="0" borderId="0" xfId="0" applyBorder="1" applyProtection="1">
      <protection locked="0"/>
    </xf>
    <xf numFmtId="9" fontId="0" fillId="0" borderId="0" xfId="1" applyFont="1" applyBorder="1"/>
    <xf numFmtId="9" fontId="0" fillId="0" borderId="12" xfId="0" applyNumberFormat="1" applyBorder="1"/>
    <xf numFmtId="14" fontId="0" fillId="0" borderId="20" xfId="0" applyNumberFormat="1" applyBorder="1"/>
    <xf numFmtId="166" fontId="0" fillId="0" borderId="0" xfId="0" applyNumberFormat="1" applyBorder="1"/>
    <xf numFmtId="0" fontId="0" fillId="0" borderId="20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9" borderId="0" xfId="0" applyFill="1" applyBorder="1"/>
    <xf numFmtId="14" fontId="0" fillId="9" borderId="0" xfId="0" applyNumberFormat="1" applyFill="1" applyBorder="1"/>
    <xf numFmtId="164" fontId="4" fillId="8" borderId="19" xfId="0" applyNumberFormat="1" applyFont="1" applyFill="1" applyBorder="1"/>
    <xf numFmtId="164" fontId="4" fillId="8" borderId="11" xfId="0" applyNumberFormat="1" applyFont="1" applyFill="1" applyBorder="1"/>
    <xf numFmtId="14" fontId="4" fillId="8" borderId="0" xfId="0" applyNumberFormat="1" applyFont="1" applyFill="1" applyBorder="1"/>
    <xf numFmtId="168" fontId="4" fillId="8" borderId="0" xfId="0" applyNumberFormat="1" applyFont="1" applyFill="1" applyBorder="1"/>
    <xf numFmtId="168" fontId="4" fillId="8" borderId="20" xfId="0" applyNumberFormat="1" applyFont="1" applyFill="1" applyBorder="1"/>
    <xf numFmtId="165" fontId="4" fillId="9" borderId="0" xfId="0" applyNumberFormat="1" applyFont="1" applyFill="1" applyBorder="1"/>
    <xf numFmtId="165" fontId="4" fillId="9" borderId="20" xfId="0" applyNumberFormat="1" applyFont="1" applyFill="1" applyBorder="1"/>
    <xf numFmtId="0" fontId="0" fillId="0" borderId="12" xfId="0" applyBorder="1"/>
    <xf numFmtId="9" fontId="0" fillId="0" borderId="12" xfId="1" applyFont="1" applyBorder="1"/>
    <xf numFmtId="0" fontId="0" fillId="10" borderId="7" xfId="0" applyFill="1" applyBorder="1" applyAlignment="1" applyProtection="1">
      <protection locked="0"/>
    </xf>
    <xf numFmtId="0" fontId="0" fillId="10" borderId="18" xfId="0" applyFill="1" applyBorder="1" applyAlignment="1" applyProtection="1">
      <protection locked="0"/>
    </xf>
    <xf numFmtId="0" fontId="0" fillId="10" borderId="8" xfId="0" applyFill="1" applyBorder="1" applyAlignment="1" applyProtection="1">
      <alignment horizontal="right"/>
      <protection locked="0"/>
    </xf>
    <xf numFmtId="0" fontId="3" fillId="8" borderId="0" xfId="0" applyFont="1" applyFill="1" applyBorder="1" applyAlignment="1">
      <alignment horizontal="right" vertical="center"/>
    </xf>
    <xf numFmtId="2" fontId="0" fillId="8" borderId="0" xfId="0" applyNumberFormat="1" applyFill="1" applyBorder="1" applyAlignment="1">
      <alignment horizontal="center" vertical="center"/>
    </xf>
    <xf numFmtId="0" fontId="0" fillId="0" borderId="0" xfId="0" applyAlignment="1">
      <alignment horizontal="right"/>
    </xf>
    <xf numFmtId="166" fontId="0" fillId="0" borderId="0" xfId="0" applyNumberFormat="1"/>
    <xf numFmtId="166" fontId="0" fillId="0" borderId="0" xfId="0" applyNumberFormat="1" applyAlignment="1">
      <alignment horizontal="left"/>
    </xf>
    <xf numFmtId="0" fontId="0" fillId="10" borderId="18" xfId="0" applyFill="1" applyBorder="1" applyAlignment="1" applyProtection="1">
      <alignment horizontal="right"/>
      <protection locked="0"/>
    </xf>
    <xf numFmtId="0" fontId="0" fillId="0" borderId="0" xfId="0" applyAlignment="1">
      <alignment horizontal="left" indent="1"/>
    </xf>
    <xf numFmtId="0" fontId="7" fillId="0" borderId="0" xfId="0" applyFont="1"/>
    <xf numFmtId="0" fontId="0" fillId="0" borderId="0" xfId="0" applyFill="1" applyBorder="1"/>
    <xf numFmtId="0" fontId="4" fillId="6" borderId="7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167" fontId="2" fillId="9" borderId="9" xfId="0" applyNumberFormat="1" applyFont="1" applyFill="1" applyBorder="1" applyAlignment="1">
      <alignment horizontal="center" vertical="center"/>
    </xf>
    <xf numFmtId="167" fontId="2" fillId="9" borderId="0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7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5">
    <dxf>
      <font>
        <color theme="1" tint="0.24994659260841701"/>
      </font>
      <fill>
        <patternFill>
          <bgColor theme="1" tint="0.24994659260841701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9"/>
      </font>
      <fill>
        <patternFill>
          <bgColor theme="9"/>
        </patternFill>
      </fill>
    </dxf>
    <dxf>
      <font>
        <color rgb="FFC00000"/>
      </font>
      <fill>
        <patternFill>
          <bgColor rgb="FFC00000"/>
        </patternFill>
      </fill>
    </dxf>
    <dxf>
      <alignment horizontal="right"/>
    </dxf>
  </dxfs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[RFC Training.xlsx]Tables!PivotTable2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Attendance Timeline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Tables!$F$3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Tables!$E$4:$E$6</c:f>
              <c:strCache>
                <c:ptCount val="2"/>
                <c:pt idx="0">
                  <c:v>08/09/2020</c:v>
                </c:pt>
                <c:pt idx="1">
                  <c:v>10/09/2020</c:v>
                </c:pt>
              </c:strCache>
            </c:strRef>
          </c:cat>
          <c:val>
            <c:numRef>
              <c:f>Tables!$F$4:$F$6</c:f>
              <c:numCache>
                <c:formatCode>0%</c:formatCode>
                <c:ptCount val="2"/>
                <c:pt idx="0">
                  <c:v>0.69696969696969702</c:v>
                </c:pt>
                <c:pt idx="1">
                  <c:v>0.64102564102564108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FC-44E9-B462-B49CA688B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8796559"/>
        <c:axId val="1283415311"/>
      </c:lineChart>
      <c:catAx>
        <c:axId val="129879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415311"/>
        <c:crosses val="autoZero"/>
        <c:auto val="1"/>
        <c:lblAlgn val="ctr"/>
        <c:lblOffset val="100"/>
        <c:noMultiLvlLbl val="0"/>
      </c:catAx>
      <c:valAx>
        <c:axId val="12834153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79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1</xdr:col>
      <xdr:colOff>895351</xdr:colOff>
      <xdr:row>10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7E1ED3-F13E-42DB-801B-ACD3BB8F6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0"/>
          <a:ext cx="1762126" cy="1552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771524</xdr:colOff>
      <xdr:row>6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AA4217-E2BE-4EDA-8F37-E83009A0E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1524" cy="771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4761</xdr:rowOff>
    </xdr:from>
    <xdr:to>
      <xdr:col>16</xdr:col>
      <xdr:colOff>400050</xdr:colOff>
      <xdr:row>19</xdr:row>
      <xdr:rowOff>9524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FA8CE76A-133F-417B-AB33-1B041FC7E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McLaughlin" refreshedDate="44085.595011111109" createdVersion="6" refreshedVersion="6" minRefreshableVersion="3" recordCount="67" xr:uid="{C45275E1-7C8F-4C97-9306-C815518ECF8A}">
  <cacheSource type="worksheet">
    <worksheetSource name="sqd"/>
  </cacheSource>
  <cacheFields count="13">
    <cacheField name="Name" numFmtId="0">
      <sharedItems containsBlank="1" count="61">
        <s v="Adam Kirkland"/>
        <s v="Aiden Bambrick"/>
        <s v="Aiden Hirrell"/>
        <s v="Alan Doherty (S)"/>
        <s v="Anthony Doherty (JE)"/>
        <s v="Barry Walsh"/>
        <s v="Brendan Grant"/>
        <s v="Cahir Noone"/>
        <s v="Callum Doherty"/>
        <s v="Caylum Long"/>
        <s v="Charlie Doherty (JE)"/>
        <s v="Christopher Doherty"/>
        <s v="Christopher Ivers"/>
        <s v="Ciaran Dillon"/>
        <s v="Conor Mc Daid"/>
        <s v="Conor O’ Neill"/>
        <s v="Cormac Dillon"/>
        <s v="Cornelius Mc Cole"/>
        <s v="Damien Friel"/>
        <s v="Darragh Gilmore"/>
        <s v="David Mc Laughlin"/>
        <s v="Declan Mc Laughlin (OG)"/>
        <s v="Diarmait Keogh"/>
        <s v="Dominic O'Donnell"/>
        <s v="Jack Mc Laughlin"/>
        <s v="Jake O'Donnell"/>
        <s v="James Mc Conologue"/>
        <s v="John Doherty (JE)"/>
        <s v="John Downes"/>
        <s v="John Mc Laughlin"/>
        <s v="Joseph Holland"/>
        <s v="Kevin Noone"/>
        <s v="Kieran O’ Neill"/>
        <s v="Marius Owen Noone"/>
        <s v="Mark Diver"/>
        <s v="Matthew Duffy"/>
        <s v="Matthew McLaughlin (OG)"/>
        <s v="Michael Toland"/>
        <s v="Morgan Guihen"/>
        <s v="Oisin Fogarty"/>
        <s v="Oliver Crouch"/>
        <s v="Owen Mc Gonigle"/>
        <s v="Paddy Mc Gilloway"/>
        <s v="Paddy Nelson"/>
        <s v="Paul Mc Conologue"/>
        <s v="Peter Doherty (S)"/>
        <s v="Peter Doherty (Sean)"/>
        <s v="Phelim Noone"/>
        <s v="Phillip Harkin"/>
        <s v="Rian Diver"/>
        <s v="Roger Mc Gilloway"/>
        <s v="Ronan Donegan"/>
        <s v="Ronan Mc Conologue"/>
        <s v="Ronan Shovlin"/>
        <s v="Ryan Doherty (S)"/>
        <s v="Ryan Doherty (Trev)"/>
        <s v="Shane Cregan"/>
        <s v="Shane Gordon"/>
        <s v="Tiernan Devine"/>
        <s v="Trevor Doherty"/>
        <m/>
      </sharedItems>
    </cacheField>
    <cacheField name="DOB" numFmtId="166">
      <sharedItems containsNonDate="0" containsDate="1" containsString="0" containsBlank="1" minDate="1990-11-28T00:00:00" maxDate="1995-12-08T00:00:00"/>
    </cacheField>
    <cacheField name="Age" numFmtId="1">
      <sharedItems containsMixedTypes="1" containsNumber="1" containsInteger="1" minValue="24" maxValue="29"/>
    </cacheField>
    <cacheField name="Signed Date" numFmtId="166">
      <sharedItems containsNonDate="0" containsDate="1" containsString="0" containsBlank="1" minDate="2020-09-01T00:00:00" maxDate="2020-09-02T00:00:00"/>
    </cacheField>
    <cacheField name="Squad" numFmtId="0">
      <sharedItems containsBlank="1" count="3">
        <s v="First Team"/>
        <s v="Reserves"/>
        <m/>
      </sharedItems>
    </cacheField>
    <cacheField name="Status" numFmtId="0">
      <sharedItems containsBlank="1"/>
    </cacheField>
    <cacheField name="Position" numFmtId="0">
      <sharedItems containsBlank="1" count="7">
        <s v="W"/>
        <s v="MD"/>
        <s v="F"/>
        <s v="CB"/>
        <s v="WB"/>
        <s v="GK"/>
        <m/>
      </sharedItems>
    </cacheField>
    <cacheField name="Age Group" numFmtId="0">
      <sharedItems containsBlank="1" count="4">
        <s v=""/>
        <s v="26-30"/>
        <s v="21-25"/>
        <m u="1"/>
      </sharedItems>
    </cacheField>
    <cacheField name="Attended" numFmtId="0">
      <sharedItems containsBlank="1" containsMixedTypes="1" containsNumber="1" containsInteger="1" minValue="0" maxValue="2"/>
    </cacheField>
    <cacheField name="Missed" numFmtId="0">
      <sharedItems containsBlank="1" containsMixedTypes="1" containsNumber="1" containsInteger="1" minValue="0" maxValue="2"/>
    </cacheField>
    <cacheField name="Unavailable" numFmtId="0">
      <sharedItems containsBlank="1" containsMixedTypes="1" containsNumber="1" containsInteger="1" minValue="0" maxValue="2"/>
    </cacheField>
    <cacheField name="Possible Sessions" numFmtId="0">
      <sharedItems containsMixedTypes="1" containsNumber="1" containsInteger="1" minValue="0" maxValue="2"/>
    </cacheField>
    <cacheField name="Attendance %" numFmtId="9">
      <sharedItems containsBlank="1" containsMixedTypes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McLaughlin" refreshedDate="44085.595011458332" createdVersion="6" refreshedVersion="6" minRefreshableVersion="3" recordCount="96" xr:uid="{50B504BF-B268-415F-A720-75BE2590B9EF}">
  <cacheSource type="worksheet">
    <worksheetSource name="tline"/>
  </cacheSource>
  <cacheFields count="2">
    <cacheField name="Date" numFmtId="166">
      <sharedItems containsDate="1" containsMixedTypes="1" minDate="2020-09-08T00:00:00" maxDate="2020-09-11T00:00:00" count="3">
        <d v="2020-09-08T00:00:00"/>
        <d v="2020-09-10T00:00:00"/>
        <s v=""/>
      </sharedItems>
    </cacheField>
    <cacheField name="Attendance" numFmtId="9">
      <sharedItems containsMixedTypes="1" containsNumber="1" minValue="0" maxValue="1" count="14">
        <n v="0.69696969696969702"/>
        <n v="0.64102564102564108"/>
        <s v=""/>
        <n v="0" u="1"/>
        <n v="0.93333333333333335" u="1"/>
        <n v="0.82352941176470584" u="1"/>
        <n v="0.75" u="1"/>
        <n v="0.67647058823529416" u="1"/>
        <n v="0.875" u="1"/>
        <n v="0.66666666666666663" u="1"/>
        <n v="1" u="1"/>
        <n v="0.68571428571428572" u="1"/>
        <n v="0.9285714285714286" u="1"/>
        <n v="0.5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McLaughlin" refreshedDate="44085.595011574071" createdVersion="6" refreshedVersion="6" minRefreshableVersion="3" recordCount="68" xr:uid="{8E65E968-1063-4C24-98BD-9B1068E2391C}">
  <cacheSource type="worksheet">
    <worksheetSource name="tbl"/>
  </cacheSource>
  <cacheFields count="14">
    <cacheField name="Name" numFmtId="0">
      <sharedItems containsBlank="1" count="67">
        <s v="Adam Kirkland"/>
        <s v="Aiden Bambrick"/>
        <s v="Aiden Hirrell"/>
        <s v="Alan Doherty (S)"/>
        <s v="Anthony Doherty (JE)"/>
        <s v="Barry Walsh"/>
        <s v="Brendan Grant"/>
        <s v="Cahir Noone"/>
        <s v="Callum Doherty"/>
        <s v="Caylum Long"/>
        <s v="Charlie Doherty (JE)"/>
        <s v="Christopher Doherty"/>
        <s v="Christopher Ivers"/>
        <s v="Ciaran Dillon"/>
        <s v="Conor Mc Daid"/>
        <s v="Conor O’ Neill"/>
        <s v="Cormac Dillon"/>
        <s v="Cornelius Mc Cole"/>
        <s v="Damien Friel"/>
        <s v="Darragh Gilmore"/>
        <s v="David Mc Laughlin"/>
        <s v="Declan Mc Laughlin (OG)"/>
        <s v="Diarmait Keogh"/>
        <s v="Dominic O'Donnell"/>
        <s v="Jack Mc Laughlin"/>
        <s v="Jake O'Donnell"/>
        <s v="James Mc Conologue"/>
        <s v="John Doherty (JE)"/>
        <s v="John Downes"/>
        <s v="John Mc Laughlin"/>
        <s v="Joseph Holland"/>
        <s v="Kevin Noone"/>
        <s v="Kieran O’ Neill"/>
        <s v="Marius Owen Noone"/>
        <s v="Mark Diver"/>
        <s v="Matthew Duffy"/>
        <s v="Matthew McLaughlin (OG)"/>
        <s v="Michael Toland"/>
        <s v="Morgan Guihen"/>
        <s v="Oisin Fogarty"/>
        <s v="Oliver Crouch"/>
        <s v="Owen Mc Gonigle"/>
        <s v="Paddy Mc Gilloway"/>
        <s v="Paddy Nelson"/>
        <s v="Paul Mc Conologue"/>
        <s v="Peter Doherty (S)"/>
        <s v="Peter Doherty (Sean)"/>
        <s v="Phelim Noone"/>
        <s v="Phillip Harkin"/>
        <s v="Rian Diver"/>
        <s v="Roger Mc Gilloway"/>
        <s v="Ronan Donegan"/>
        <s v="Ronan Mc Conologue"/>
        <s v="Ronan Shovlin"/>
        <s v="Ryan Doherty (S)"/>
        <s v="Ryan Doherty (Trev)"/>
        <s v="Shane Cregan"/>
        <s v="Shane Gordon"/>
        <s v="Tiernan Devine"/>
        <s v="Trevor Doherty"/>
        <m/>
        <s v="Ian Clampett" u="1"/>
        <s v="Running Attendance" u="1"/>
        <s v="Logan Guihen" u="1"/>
        <s v="Tiarnan Stevens" u="1"/>
        <s v="Sean Porter" u="1"/>
        <s v="Matthew Oggie" u="1"/>
      </sharedItems>
    </cacheField>
    <cacheField name="DOB" numFmtId="0">
      <sharedItems containsNonDate="0" containsDate="1" containsString="0" containsBlank="1" minDate="1990-11-28T00:00:00" maxDate="1995-12-08T00:00:00"/>
    </cacheField>
    <cacheField name="Age" numFmtId="0">
      <sharedItems containsDate="1" containsBlank="1" containsMixedTypes="1" minDate="1899-12-31T00:49:04" maxDate="1916-10-01T00:00:00" count="11">
        <s v=""/>
        <n v="29"/>
        <n v="24"/>
        <m/>
        <n v="23" u="1"/>
        <d v="1924-10-01T00:00:00" u="1"/>
        <n v="28" u="1"/>
        <d v="1928-04-04T00:00:00" u="1"/>
        <d v="1929-10-10T00:00:00" u="1"/>
        <n v="16" u="1"/>
        <d v="1916-09-30T00:00:00" u="1"/>
      </sharedItems>
      <fieldGroup par="13"/>
    </cacheField>
    <cacheField name="Signed Date" numFmtId="0">
      <sharedItems containsNonDate="0" containsDate="1" containsString="0" containsBlank="1" minDate="2020-09-01T00:00:00" maxDate="2020-09-02T00:00:00"/>
    </cacheField>
    <cacheField name="Squad" numFmtId="0">
      <sharedItems containsBlank="1" count="3">
        <s v="First Team"/>
        <s v="Reserves"/>
        <m/>
      </sharedItems>
    </cacheField>
    <cacheField name="Status" numFmtId="0">
      <sharedItems containsBlank="1" count="4">
        <s v="Available"/>
        <s v="Unavailable"/>
        <m/>
        <s v="Running Attendance"/>
      </sharedItems>
    </cacheField>
    <cacheField name="Position" numFmtId="0">
      <sharedItems containsBlank="1"/>
    </cacheField>
    <cacheField name="Age Group" numFmtId="0">
      <sharedItems containsBlank="1" count="5">
        <s v=""/>
        <s v="26-30"/>
        <s v="21-25"/>
        <m/>
        <s v="30+" u="1"/>
      </sharedItems>
    </cacheField>
    <cacheField name="Attended" numFmtId="0">
      <sharedItems containsBlank="1" containsMixedTypes="1" containsNumber="1" containsInteger="1" minValue="0" maxValue="2"/>
    </cacheField>
    <cacheField name="Missed" numFmtId="0">
      <sharedItems containsBlank="1" containsMixedTypes="1" containsNumber="1" containsInteger="1" minValue="0" maxValue="2"/>
    </cacheField>
    <cacheField name="Unavailable" numFmtId="0">
      <sharedItems containsBlank="1" containsMixedTypes="1" containsNumber="1" containsInteger="1" minValue="0" maxValue="2"/>
    </cacheField>
    <cacheField name="Possible Sessions" numFmtId="0">
      <sharedItems containsBlank="1" containsMixedTypes="1" containsNumber="1" containsInteger="1" minValue="0" maxValue="2" count="5">
        <n v="2"/>
        <n v="1"/>
        <n v="0"/>
        <s v=""/>
        <m/>
      </sharedItems>
    </cacheField>
    <cacheField name="Attendance %" numFmtId="9">
      <sharedItems containsBlank="1" containsMixedTypes="1" containsNumber="1" minValue="0" maxValue="1"/>
    </cacheField>
    <cacheField name="Age2" numFmtId="0" databaseField="0">
      <fieldGroup base="2">
        <discretePr count="11">
          <x v="0"/>
          <x v="5"/>
          <x v="5"/>
          <x v="6"/>
          <x v="5"/>
          <x v="3"/>
          <x v="5"/>
          <x v="2"/>
          <x v="1"/>
          <x v="5"/>
          <x v="4"/>
        </discretePr>
        <groupItems count="7">
          <s v=""/>
          <d v="1929-10-10T00:00:00"/>
          <d v="1928-04-04T00:00:00"/>
          <d v="1924-10-01T00:00:00"/>
          <d v="1916-09-30T00:00:00"/>
          <s v="Group1"/>
          <m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x v="0"/>
    <m/>
    <s v=""/>
    <d v="2020-09-01T00:00:00"/>
    <x v="0"/>
    <s v="Available"/>
    <x v="0"/>
    <x v="0"/>
    <n v="2"/>
    <n v="0"/>
    <n v="0"/>
    <n v="2"/>
    <n v="1"/>
  </r>
  <r>
    <x v="1"/>
    <m/>
    <s v=""/>
    <m/>
    <x v="1"/>
    <s v="Available"/>
    <x v="1"/>
    <x v="0"/>
    <n v="0"/>
    <n v="1"/>
    <n v="1"/>
    <n v="1"/>
    <n v="0"/>
  </r>
  <r>
    <x v="2"/>
    <m/>
    <s v=""/>
    <m/>
    <x v="1"/>
    <s v="Available"/>
    <x v="0"/>
    <x v="0"/>
    <n v="1"/>
    <n v="1"/>
    <n v="0"/>
    <n v="2"/>
    <n v="0.5"/>
  </r>
  <r>
    <x v="3"/>
    <m/>
    <s v=""/>
    <m/>
    <x v="1"/>
    <s v="Available"/>
    <x v="0"/>
    <x v="0"/>
    <n v="2"/>
    <n v="0"/>
    <n v="0"/>
    <n v="2"/>
    <n v="1"/>
  </r>
  <r>
    <x v="4"/>
    <m/>
    <s v=""/>
    <m/>
    <x v="0"/>
    <s v="Unavailable"/>
    <x v="1"/>
    <x v="0"/>
    <n v="0"/>
    <n v="0"/>
    <n v="2"/>
    <n v="0"/>
    <n v="0"/>
  </r>
  <r>
    <x v="5"/>
    <m/>
    <s v=""/>
    <m/>
    <x v="1"/>
    <s v="Available"/>
    <x v="2"/>
    <x v="0"/>
    <n v="0"/>
    <n v="0"/>
    <n v="2"/>
    <n v="0"/>
    <n v="0"/>
  </r>
  <r>
    <x v="6"/>
    <d v="1991-02-21T00:00:00"/>
    <n v="29"/>
    <d v="2020-09-01T00:00:00"/>
    <x v="1"/>
    <s v="Available"/>
    <x v="2"/>
    <x v="1"/>
    <n v="0"/>
    <n v="0"/>
    <n v="2"/>
    <n v="0"/>
    <n v="0"/>
  </r>
  <r>
    <x v="7"/>
    <m/>
    <s v=""/>
    <m/>
    <x v="1"/>
    <s v="Available"/>
    <x v="3"/>
    <x v="0"/>
    <n v="2"/>
    <n v="0"/>
    <n v="0"/>
    <n v="2"/>
    <n v="1"/>
  </r>
  <r>
    <x v="8"/>
    <m/>
    <s v=""/>
    <m/>
    <x v="1"/>
    <s v="Available"/>
    <x v="4"/>
    <x v="0"/>
    <n v="1"/>
    <n v="0"/>
    <n v="1"/>
    <n v="1"/>
    <n v="1"/>
  </r>
  <r>
    <x v="9"/>
    <m/>
    <s v=""/>
    <d v="2020-09-01T00:00:00"/>
    <x v="0"/>
    <s v="Available"/>
    <x v="1"/>
    <x v="0"/>
    <n v="2"/>
    <n v="0"/>
    <n v="0"/>
    <n v="2"/>
    <n v="1"/>
  </r>
  <r>
    <x v="10"/>
    <m/>
    <s v=""/>
    <d v="2020-09-01T00:00:00"/>
    <x v="0"/>
    <s v="Available"/>
    <x v="1"/>
    <x v="0"/>
    <n v="2"/>
    <n v="0"/>
    <n v="0"/>
    <n v="2"/>
    <n v="1"/>
  </r>
  <r>
    <x v="11"/>
    <m/>
    <s v=""/>
    <m/>
    <x v="1"/>
    <s v="Available"/>
    <x v="4"/>
    <x v="0"/>
    <n v="0"/>
    <n v="0"/>
    <n v="2"/>
    <n v="0"/>
    <n v="0"/>
  </r>
  <r>
    <x v="12"/>
    <m/>
    <s v=""/>
    <d v="2020-09-01T00:00:00"/>
    <x v="0"/>
    <s v="Available"/>
    <x v="4"/>
    <x v="0"/>
    <n v="2"/>
    <n v="0"/>
    <n v="0"/>
    <n v="2"/>
    <n v="1"/>
  </r>
  <r>
    <x v="13"/>
    <m/>
    <s v=""/>
    <m/>
    <x v="1"/>
    <s v="Available"/>
    <x v="0"/>
    <x v="0"/>
    <n v="1"/>
    <n v="0"/>
    <n v="1"/>
    <n v="1"/>
    <n v="1"/>
  </r>
  <r>
    <x v="14"/>
    <m/>
    <s v=""/>
    <d v="2020-09-01T00:00:00"/>
    <x v="0"/>
    <s v="Available"/>
    <x v="0"/>
    <x v="0"/>
    <n v="0"/>
    <n v="0"/>
    <n v="2"/>
    <n v="0"/>
    <n v="0"/>
  </r>
  <r>
    <x v="15"/>
    <m/>
    <s v=""/>
    <d v="2020-09-01T00:00:00"/>
    <x v="0"/>
    <s v="Available"/>
    <x v="4"/>
    <x v="0"/>
    <n v="1"/>
    <n v="0"/>
    <n v="1"/>
    <n v="1"/>
    <n v="1"/>
  </r>
  <r>
    <x v="16"/>
    <m/>
    <s v=""/>
    <d v="2020-09-01T00:00:00"/>
    <x v="0"/>
    <s v="Available"/>
    <x v="2"/>
    <x v="0"/>
    <n v="2"/>
    <n v="0"/>
    <n v="0"/>
    <n v="2"/>
    <n v="1"/>
  </r>
  <r>
    <x v="17"/>
    <m/>
    <s v=""/>
    <m/>
    <x v="1"/>
    <s v="Available"/>
    <x v="3"/>
    <x v="0"/>
    <n v="0"/>
    <n v="0"/>
    <n v="2"/>
    <n v="0"/>
    <n v="0"/>
  </r>
  <r>
    <x v="18"/>
    <m/>
    <s v=""/>
    <d v="2020-09-01T00:00:00"/>
    <x v="0"/>
    <s v="Available"/>
    <x v="1"/>
    <x v="0"/>
    <n v="1"/>
    <n v="0"/>
    <n v="1"/>
    <n v="1"/>
    <n v="1"/>
  </r>
  <r>
    <x v="19"/>
    <m/>
    <s v=""/>
    <m/>
    <x v="1"/>
    <s v="Available"/>
    <x v="3"/>
    <x v="0"/>
    <n v="0"/>
    <n v="2"/>
    <n v="0"/>
    <n v="2"/>
    <n v="0"/>
  </r>
  <r>
    <x v="20"/>
    <d v="1995-12-07T00:00:00"/>
    <n v="24"/>
    <d v="2020-09-01T00:00:00"/>
    <x v="0"/>
    <s v="Available"/>
    <x v="2"/>
    <x v="2"/>
    <n v="1"/>
    <n v="0"/>
    <n v="1"/>
    <n v="1"/>
    <n v="1"/>
  </r>
  <r>
    <x v="21"/>
    <m/>
    <s v=""/>
    <d v="2020-09-01T00:00:00"/>
    <x v="0"/>
    <s v="Available"/>
    <x v="0"/>
    <x v="0"/>
    <n v="0"/>
    <n v="0"/>
    <n v="2"/>
    <n v="0"/>
    <n v="0"/>
  </r>
  <r>
    <x v="22"/>
    <m/>
    <s v=""/>
    <m/>
    <x v="1"/>
    <s v="Available"/>
    <x v="0"/>
    <x v="0"/>
    <n v="0"/>
    <n v="0"/>
    <n v="2"/>
    <n v="0"/>
    <n v="0"/>
  </r>
  <r>
    <x v="23"/>
    <m/>
    <s v=""/>
    <m/>
    <x v="1"/>
    <s v="Available"/>
    <x v="3"/>
    <x v="0"/>
    <n v="1"/>
    <n v="0"/>
    <n v="1"/>
    <n v="1"/>
    <n v="1"/>
  </r>
  <r>
    <x v="24"/>
    <m/>
    <s v=""/>
    <m/>
    <x v="1"/>
    <s v="Available"/>
    <x v="2"/>
    <x v="0"/>
    <n v="2"/>
    <n v="0"/>
    <n v="0"/>
    <n v="2"/>
    <n v="1"/>
  </r>
  <r>
    <x v="25"/>
    <m/>
    <s v=""/>
    <m/>
    <x v="1"/>
    <s v="Available"/>
    <x v="1"/>
    <x v="0"/>
    <n v="2"/>
    <n v="0"/>
    <n v="0"/>
    <n v="2"/>
    <n v="1"/>
  </r>
  <r>
    <x v="26"/>
    <m/>
    <s v=""/>
    <d v="2020-09-01T00:00:00"/>
    <x v="0"/>
    <s v="Available"/>
    <x v="3"/>
    <x v="0"/>
    <n v="1"/>
    <n v="1"/>
    <n v="0"/>
    <n v="2"/>
    <n v="0.5"/>
  </r>
  <r>
    <x v="27"/>
    <m/>
    <s v=""/>
    <m/>
    <x v="1"/>
    <s v="Available"/>
    <x v="3"/>
    <x v="0"/>
    <n v="0"/>
    <n v="0"/>
    <n v="2"/>
    <n v="0"/>
    <n v="0"/>
  </r>
  <r>
    <x v="28"/>
    <m/>
    <s v=""/>
    <m/>
    <x v="1"/>
    <s v="Available"/>
    <x v="4"/>
    <x v="0"/>
    <n v="2"/>
    <n v="0"/>
    <n v="0"/>
    <n v="2"/>
    <n v="1"/>
  </r>
  <r>
    <x v="29"/>
    <d v="1990-11-28T00:00:00"/>
    <n v="29"/>
    <d v="2020-09-01T00:00:00"/>
    <x v="0"/>
    <s v="Available"/>
    <x v="1"/>
    <x v="1"/>
    <n v="0"/>
    <n v="0"/>
    <n v="2"/>
    <n v="0"/>
    <n v="0"/>
  </r>
  <r>
    <x v="30"/>
    <m/>
    <s v=""/>
    <m/>
    <x v="1"/>
    <s v="Unavailable"/>
    <x v="3"/>
    <x v="0"/>
    <n v="0"/>
    <n v="0"/>
    <n v="2"/>
    <n v="0"/>
    <n v="0"/>
  </r>
  <r>
    <x v="31"/>
    <m/>
    <s v=""/>
    <m/>
    <x v="1"/>
    <s v="Available"/>
    <x v="1"/>
    <x v="0"/>
    <n v="0"/>
    <n v="2"/>
    <n v="0"/>
    <n v="2"/>
    <n v="0"/>
  </r>
  <r>
    <x v="32"/>
    <m/>
    <s v=""/>
    <m/>
    <x v="1"/>
    <s v="Available"/>
    <x v="5"/>
    <x v="0"/>
    <n v="0"/>
    <n v="0"/>
    <n v="2"/>
    <n v="0"/>
    <n v="0"/>
  </r>
  <r>
    <x v="33"/>
    <m/>
    <s v=""/>
    <m/>
    <x v="1"/>
    <s v="Available"/>
    <x v="3"/>
    <x v="0"/>
    <n v="0"/>
    <n v="2"/>
    <n v="0"/>
    <n v="2"/>
    <n v="0"/>
  </r>
  <r>
    <x v="34"/>
    <m/>
    <s v=""/>
    <m/>
    <x v="1"/>
    <s v="Available"/>
    <x v="1"/>
    <x v="0"/>
    <n v="0"/>
    <n v="0"/>
    <n v="2"/>
    <n v="0"/>
    <n v="0"/>
  </r>
  <r>
    <x v="35"/>
    <m/>
    <s v=""/>
    <m/>
    <x v="1"/>
    <s v="Available"/>
    <x v="4"/>
    <x v="0"/>
    <n v="0"/>
    <n v="2"/>
    <n v="0"/>
    <n v="2"/>
    <n v="0"/>
  </r>
  <r>
    <x v="36"/>
    <m/>
    <s v=""/>
    <m/>
    <x v="0"/>
    <s v="Available"/>
    <x v="1"/>
    <x v="0"/>
    <n v="2"/>
    <n v="0"/>
    <n v="0"/>
    <n v="2"/>
    <n v="1"/>
  </r>
  <r>
    <x v="37"/>
    <m/>
    <s v=""/>
    <m/>
    <x v="1"/>
    <s v="Available"/>
    <x v="1"/>
    <x v="0"/>
    <n v="1"/>
    <n v="1"/>
    <n v="0"/>
    <n v="2"/>
    <n v="0.5"/>
  </r>
  <r>
    <x v="38"/>
    <m/>
    <s v=""/>
    <m/>
    <x v="1"/>
    <s v="Available"/>
    <x v="4"/>
    <x v="0"/>
    <n v="2"/>
    <n v="0"/>
    <n v="0"/>
    <n v="2"/>
    <n v="1"/>
  </r>
  <r>
    <x v="39"/>
    <m/>
    <s v=""/>
    <m/>
    <x v="1"/>
    <s v="Available"/>
    <x v="4"/>
    <x v="0"/>
    <n v="1"/>
    <n v="1"/>
    <n v="0"/>
    <n v="2"/>
    <n v="0.5"/>
  </r>
  <r>
    <x v="40"/>
    <m/>
    <s v=""/>
    <m/>
    <x v="1"/>
    <s v="Available"/>
    <x v="5"/>
    <x v="0"/>
    <n v="1"/>
    <n v="1"/>
    <n v="0"/>
    <n v="2"/>
    <n v="0.5"/>
  </r>
  <r>
    <x v="41"/>
    <m/>
    <s v=""/>
    <d v="2020-09-01T00:00:00"/>
    <x v="0"/>
    <s v="Unavailable"/>
    <x v="3"/>
    <x v="0"/>
    <n v="0"/>
    <n v="0"/>
    <n v="2"/>
    <n v="0"/>
    <n v="0"/>
  </r>
  <r>
    <x v="42"/>
    <m/>
    <s v=""/>
    <d v="2020-09-01T00:00:00"/>
    <x v="0"/>
    <s v="Available"/>
    <x v="5"/>
    <x v="0"/>
    <n v="0"/>
    <n v="1"/>
    <n v="1"/>
    <n v="1"/>
    <n v="0"/>
  </r>
  <r>
    <x v="43"/>
    <m/>
    <s v=""/>
    <m/>
    <x v="0"/>
    <s v="Available"/>
    <x v="3"/>
    <x v="0"/>
    <n v="0"/>
    <n v="0"/>
    <n v="2"/>
    <n v="0"/>
    <n v="0"/>
  </r>
  <r>
    <x v="44"/>
    <m/>
    <s v=""/>
    <m/>
    <x v="1"/>
    <s v="Available"/>
    <x v="3"/>
    <x v="0"/>
    <n v="0"/>
    <n v="2"/>
    <n v="0"/>
    <n v="2"/>
    <n v="0"/>
  </r>
  <r>
    <x v="45"/>
    <d v="1991-02-12T00:00:00"/>
    <n v="29"/>
    <d v="2020-09-01T00:00:00"/>
    <x v="0"/>
    <s v="Available"/>
    <x v="4"/>
    <x v="1"/>
    <n v="1"/>
    <n v="0"/>
    <n v="1"/>
    <n v="1"/>
    <n v="1"/>
  </r>
  <r>
    <x v="46"/>
    <m/>
    <s v=""/>
    <m/>
    <x v="1"/>
    <s v="Available"/>
    <x v="0"/>
    <x v="0"/>
    <n v="0"/>
    <n v="0"/>
    <n v="2"/>
    <n v="0"/>
    <n v="0"/>
  </r>
  <r>
    <x v="47"/>
    <m/>
    <s v=""/>
    <m/>
    <x v="1"/>
    <s v="Available"/>
    <x v="3"/>
    <x v="0"/>
    <n v="0"/>
    <n v="0"/>
    <n v="2"/>
    <n v="0"/>
    <n v="0"/>
  </r>
  <r>
    <x v="48"/>
    <m/>
    <s v=""/>
    <m/>
    <x v="1"/>
    <s v="Available"/>
    <x v="3"/>
    <x v="0"/>
    <n v="1"/>
    <n v="0"/>
    <n v="1"/>
    <n v="1"/>
    <n v="1"/>
  </r>
  <r>
    <x v="49"/>
    <m/>
    <s v=""/>
    <m/>
    <x v="1"/>
    <s v="Available"/>
    <x v="0"/>
    <x v="0"/>
    <n v="2"/>
    <n v="0"/>
    <n v="0"/>
    <n v="2"/>
    <n v="1"/>
  </r>
  <r>
    <x v="50"/>
    <m/>
    <s v=""/>
    <m/>
    <x v="1"/>
    <s v="Available"/>
    <x v="5"/>
    <x v="0"/>
    <n v="0"/>
    <n v="2"/>
    <n v="0"/>
    <n v="2"/>
    <n v="0"/>
  </r>
  <r>
    <x v="51"/>
    <m/>
    <s v=""/>
    <m/>
    <x v="1"/>
    <s v="Available"/>
    <x v="4"/>
    <x v="0"/>
    <n v="2"/>
    <n v="0"/>
    <n v="0"/>
    <n v="2"/>
    <n v="1"/>
  </r>
  <r>
    <x v="52"/>
    <m/>
    <s v=""/>
    <m/>
    <x v="1"/>
    <s v="Available"/>
    <x v="4"/>
    <x v="0"/>
    <n v="0"/>
    <n v="1"/>
    <n v="1"/>
    <n v="1"/>
    <n v="0"/>
  </r>
  <r>
    <x v="53"/>
    <m/>
    <s v=""/>
    <m/>
    <x v="1"/>
    <s v="Available"/>
    <x v="2"/>
    <x v="0"/>
    <n v="1"/>
    <n v="1"/>
    <n v="0"/>
    <n v="2"/>
    <n v="0.5"/>
  </r>
  <r>
    <x v="54"/>
    <m/>
    <s v=""/>
    <m/>
    <x v="1"/>
    <s v="Available"/>
    <x v="1"/>
    <x v="0"/>
    <n v="1"/>
    <n v="1"/>
    <n v="0"/>
    <n v="2"/>
    <n v="0.5"/>
  </r>
  <r>
    <x v="55"/>
    <m/>
    <s v=""/>
    <m/>
    <x v="1"/>
    <s v="Available"/>
    <x v="0"/>
    <x v="0"/>
    <n v="2"/>
    <n v="0"/>
    <n v="0"/>
    <n v="2"/>
    <n v="1"/>
  </r>
  <r>
    <x v="56"/>
    <m/>
    <s v=""/>
    <d v="2020-09-01T00:00:00"/>
    <x v="0"/>
    <s v="Available"/>
    <x v="0"/>
    <x v="0"/>
    <n v="2"/>
    <n v="0"/>
    <n v="0"/>
    <n v="2"/>
    <n v="1"/>
  </r>
  <r>
    <x v="57"/>
    <m/>
    <s v=""/>
    <d v="2020-09-01T00:00:00"/>
    <x v="0"/>
    <s v="Unavailable"/>
    <x v="3"/>
    <x v="0"/>
    <n v="0"/>
    <n v="0"/>
    <n v="2"/>
    <n v="0"/>
    <n v="0"/>
  </r>
  <r>
    <x v="58"/>
    <m/>
    <s v=""/>
    <m/>
    <x v="1"/>
    <s v="Available"/>
    <x v="1"/>
    <x v="0"/>
    <n v="0"/>
    <n v="1"/>
    <n v="1"/>
    <n v="1"/>
    <n v="0"/>
  </r>
  <r>
    <x v="59"/>
    <m/>
    <s v=""/>
    <m/>
    <x v="1"/>
    <s v="Available"/>
    <x v="2"/>
    <x v="0"/>
    <n v="1"/>
    <n v="1"/>
    <n v="0"/>
    <n v="2"/>
    <n v="0.5"/>
  </r>
  <r>
    <x v="60"/>
    <m/>
    <s v=""/>
    <m/>
    <x v="2"/>
    <m/>
    <x v="6"/>
    <x v="0"/>
    <m/>
    <m/>
    <m/>
    <s v=""/>
    <m/>
  </r>
  <r>
    <x v="60"/>
    <m/>
    <s v=""/>
    <m/>
    <x v="2"/>
    <m/>
    <x v="6"/>
    <x v="0"/>
    <m/>
    <m/>
    <m/>
    <s v=""/>
    <m/>
  </r>
  <r>
    <x v="60"/>
    <m/>
    <s v=""/>
    <m/>
    <x v="2"/>
    <m/>
    <x v="6"/>
    <x v="0"/>
    <m/>
    <m/>
    <m/>
    <s v=""/>
    <m/>
  </r>
  <r>
    <x v="60"/>
    <m/>
    <s v=""/>
    <m/>
    <x v="2"/>
    <m/>
    <x v="6"/>
    <x v="0"/>
    <m/>
    <m/>
    <m/>
    <s v=""/>
    <m/>
  </r>
  <r>
    <x v="60"/>
    <m/>
    <s v=""/>
    <m/>
    <x v="2"/>
    <m/>
    <x v="6"/>
    <x v="0"/>
    <m/>
    <m/>
    <m/>
    <s v=""/>
    <m/>
  </r>
  <r>
    <x v="60"/>
    <m/>
    <s v=""/>
    <m/>
    <x v="2"/>
    <m/>
    <x v="6"/>
    <x v="0"/>
    <s v=""/>
    <s v=""/>
    <s v=""/>
    <s v=""/>
    <s v=""/>
  </r>
  <r>
    <x v="60"/>
    <m/>
    <s v=""/>
    <m/>
    <x v="2"/>
    <m/>
    <x v="6"/>
    <x v="0"/>
    <s v=""/>
    <s v=""/>
    <s v=""/>
    <s v="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x v="0"/>
  </r>
  <r>
    <x v="1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x v="0"/>
    <m/>
    <x v="0"/>
    <d v="2020-09-01T00:00:00"/>
    <x v="0"/>
    <x v="0"/>
    <s v="W"/>
    <x v="0"/>
    <n v="2"/>
    <n v="0"/>
    <n v="0"/>
    <x v="0"/>
    <n v="1"/>
  </r>
  <r>
    <x v="1"/>
    <m/>
    <x v="0"/>
    <m/>
    <x v="1"/>
    <x v="0"/>
    <s v="MD"/>
    <x v="0"/>
    <n v="0"/>
    <n v="1"/>
    <n v="1"/>
    <x v="1"/>
    <n v="0"/>
  </r>
  <r>
    <x v="2"/>
    <m/>
    <x v="0"/>
    <m/>
    <x v="1"/>
    <x v="0"/>
    <s v="W"/>
    <x v="0"/>
    <n v="1"/>
    <n v="1"/>
    <n v="0"/>
    <x v="0"/>
    <n v="0.5"/>
  </r>
  <r>
    <x v="3"/>
    <m/>
    <x v="0"/>
    <m/>
    <x v="1"/>
    <x v="0"/>
    <s v="W"/>
    <x v="0"/>
    <n v="2"/>
    <n v="0"/>
    <n v="0"/>
    <x v="0"/>
    <n v="1"/>
  </r>
  <r>
    <x v="4"/>
    <m/>
    <x v="0"/>
    <m/>
    <x v="0"/>
    <x v="1"/>
    <s v="MD"/>
    <x v="0"/>
    <n v="0"/>
    <n v="0"/>
    <n v="2"/>
    <x v="2"/>
    <n v="0"/>
  </r>
  <r>
    <x v="5"/>
    <m/>
    <x v="0"/>
    <m/>
    <x v="1"/>
    <x v="0"/>
    <s v="F"/>
    <x v="0"/>
    <n v="0"/>
    <n v="0"/>
    <n v="2"/>
    <x v="2"/>
    <n v="0"/>
  </r>
  <r>
    <x v="6"/>
    <d v="1991-02-21T00:00:00"/>
    <x v="1"/>
    <d v="2020-09-01T00:00:00"/>
    <x v="1"/>
    <x v="0"/>
    <s v="F"/>
    <x v="1"/>
    <n v="0"/>
    <n v="0"/>
    <n v="2"/>
    <x v="2"/>
    <n v="0"/>
  </r>
  <r>
    <x v="7"/>
    <m/>
    <x v="0"/>
    <m/>
    <x v="1"/>
    <x v="0"/>
    <s v="CB"/>
    <x v="0"/>
    <n v="2"/>
    <n v="0"/>
    <n v="0"/>
    <x v="0"/>
    <n v="1"/>
  </r>
  <r>
    <x v="8"/>
    <m/>
    <x v="0"/>
    <m/>
    <x v="1"/>
    <x v="0"/>
    <s v="WB"/>
    <x v="0"/>
    <n v="1"/>
    <n v="0"/>
    <n v="1"/>
    <x v="1"/>
    <n v="1"/>
  </r>
  <r>
    <x v="9"/>
    <m/>
    <x v="0"/>
    <d v="2020-09-01T00:00:00"/>
    <x v="0"/>
    <x v="0"/>
    <s v="MD"/>
    <x v="0"/>
    <n v="2"/>
    <n v="0"/>
    <n v="0"/>
    <x v="0"/>
    <n v="1"/>
  </r>
  <r>
    <x v="10"/>
    <m/>
    <x v="0"/>
    <d v="2020-09-01T00:00:00"/>
    <x v="0"/>
    <x v="0"/>
    <s v="MD"/>
    <x v="0"/>
    <n v="2"/>
    <n v="0"/>
    <n v="0"/>
    <x v="0"/>
    <n v="1"/>
  </r>
  <r>
    <x v="11"/>
    <m/>
    <x v="0"/>
    <m/>
    <x v="1"/>
    <x v="0"/>
    <s v="WB"/>
    <x v="0"/>
    <n v="0"/>
    <n v="0"/>
    <n v="2"/>
    <x v="2"/>
    <n v="0"/>
  </r>
  <r>
    <x v="12"/>
    <m/>
    <x v="0"/>
    <d v="2020-09-01T00:00:00"/>
    <x v="0"/>
    <x v="0"/>
    <s v="WB"/>
    <x v="0"/>
    <n v="2"/>
    <n v="0"/>
    <n v="0"/>
    <x v="0"/>
    <n v="1"/>
  </r>
  <r>
    <x v="13"/>
    <m/>
    <x v="0"/>
    <m/>
    <x v="1"/>
    <x v="0"/>
    <s v="W"/>
    <x v="0"/>
    <n v="1"/>
    <n v="0"/>
    <n v="1"/>
    <x v="1"/>
    <n v="1"/>
  </r>
  <r>
    <x v="14"/>
    <m/>
    <x v="0"/>
    <d v="2020-09-01T00:00:00"/>
    <x v="0"/>
    <x v="0"/>
    <s v="W"/>
    <x v="0"/>
    <n v="0"/>
    <n v="0"/>
    <n v="2"/>
    <x v="2"/>
    <n v="0"/>
  </r>
  <r>
    <x v="15"/>
    <m/>
    <x v="0"/>
    <d v="2020-09-01T00:00:00"/>
    <x v="0"/>
    <x v="0"/>
    <s v="WB"/>
    <x v="0"/>
    <n v="1"/>
    <n v="0"/>
    <n v="1"/>
    <x v="1"/>
    <n v="1"/>
  </r>
  <r>
    <x v="16"/>
    <m/>
    <x v="0"/>
    <d v="2020-09-01T00:00:00"/>
    <x v="0"/>
    <x v="0"/>
    <s v="F"/>
    <x v="0"/>
    <n v="2"/>
    <n v="0"/>
    <n v="0"/>
    <x v="0"/>
    <n v="1"/>
  </r>
  <r>
    <x v="17"/>
    <m/>
    <x v="0"/>
    <m/>
    <x v="1"/>
    <x v="0"/>
    <s v="CB"/>
    <x v="0"/>
    <n v="0"/>
    <n v="0"/>
    <n v="2"/>
    <x v="2"/>
    <n v="0"/>
  </r>
  <r>
    <x v="18"/>
    <m/>
    <x v="0"/>
    <d v="2020-09-01T00:00:00"/>
    <x v="0"/>
    <x v="0"/>
    <s v="MD"/>
    <x v="0"/>
    <n v="1"/>
    <n v="0"/>
    <n v="1"/>
    <x v="1"/>
    <n v="1"/>
  </r>
  <r>
    <x v="19"/>
    <m/>
    <x v="0"/>
    <m/>
    <x v="1"/>
    <x v="0"/>
    <s v="CB"/>
    <x v="0"/>
    <n v="0"/>
    <n v="2"/>
    <n v="0"/>
    <x v="0"/>
    <n v="0"/>
  </r>
  <r>
    <x v="20"/>
    <d v="1995-12-07T00:00:00"/>
    <x v="2"/>
    <d v="2020-09-01T00:00:00"/>
    <x v="0"/>
    <x v="0"/>
    <s v="F"/>
    <x v="2"/>
    <n v="1"/>
    <n v="0"/>
    <n v="1"/>
    <x v="1"/>
    <n v="1"/>
  </r>
  <r>
    <x v="21"/>
    <m/>
    <x v="0"/>
    <d v="2020-09-01T00:00:00"/>
    <x v="0"/>
    <x v="0"/>
    <s v="W"/>
    <x v="0"/>
    <n v="0"/>
    <n v="0"/>
    <n v="2"/>
    <x v="2"/>
    <n v="0"/>
  </r>
  <r>
    <x v="22"/>
    <m/>
    <x v="0"/>
    <m/>
    <x v="1"/>
    <x v="0"/>
    <s v="W"/>
    <x v="0"/>
    <n v="0"/>
    <n v="0"/>
    <n v="2"/>
    <x v="2"/>
    <n v="0"/>
  </r>
  <r>
    <x v="23"/>
    <m/>
    <x v="0"/>
    <m/>
    <x v="1"/>
    <x v="0"/>
    <s v="CB"/>
    <x v="0"/>
    <n v="1"/>
    <n v="0"/>
    <n v="1"/>
    <x v="1"/>
    <n v="1"/>
  </r>
  <r>
    <x v="24"/>
    <m/>
    <x v="0"/>
    <m/>
    <x v="1"/>
    <x v="0"/>
    <s v="F"/>
    <x v="0"/>
    <n v="2"/>
    <n v="0"/>
    <n v="0"/>
    <x v="0"/>
    <n v="1"/>
  </r>
  <r>
    <x v="25"/>
    <m/>
    <x v="0"/>
    <m/>
    <x v="1"/>
    <x v="0"/>
    <s v="MD"/>
    <x v="0"/>
    <n v="2"/>
    <n v="0"/>
    <n v="0"/>
    <x v="0"/>
    <n v="1"/>
  </r>
  <r>
    <x v="26"/>
    <m/>
    <x v="0"/>
    <d v="2020-09-01T00:00:00"/>
    <x v="0"/>
    <x v="0"/>
    <s v="CB"/>
    <x v="0"/>
    <n v="1"/>
    <n v="1"/>
    <n v="0"/>
    <x v="0"/>
    <n v="0.5"/>
  </r>
  <r>
    <x v="27"/>
    <m/>
    <x v="0"/>
    <m/>
    <x v="1"/>
    <x v="0"/>
    <s v="CB"/>
    <x v="0"/>
    <n v="0"/>
    <n v="0"/>
    <n v="2"/>
    <x v="2"/>
    <n v="0"/>
  </r>
  <r>
    <x v="28"/>
    <m/>
    <x v="0"/>
    <m/>
    <x v="1"/>
    <x v="0"/>
    <s v="WB"/>
    <x v="0"/>
    <n v="2"/>
    <n v="0"/>
    <n v="0"/>
    <x v="0"/>
    <n v="1"/>
  </r>
  <r>
    <x v="29"/>
    <d v="1990-11-28T00:00:00"/>
    <x v="1"/>
    <d v="2020-09-01T00:00:00"/>
    <x v="0"/>
    <x v="0"/>
    <s v="MD"/>
    <x v="1"/>
    <n v="0"/>
    <n v="0"/>
    <n v="2"/>
    <x v="2"/>
    <n v="0"/>
  </r>
  <r>
    <x v="30"/>
    <m/>
    <x v="0"/>
    <m/>
    <x v="1"/>
    <x v="1"/>
    <s v="CB"/>
    <x v="0"/>
    <n v="0"/>
    <n v="0"/>
    <n v="2"/>
    <x v="2"/>
    <n v="0"/>
  </r>
  <r>
    <x v="31"/>
    <m/>
    <x v="0"/>
    <m/>
    <x v="1"/>
    <x v="0"/>
    <s v="MD"/>
    <x v="0"/>
    <n v="0"/>
    <n v="2"/>
    <n v="0"/>
    <x v="0"/>
    <n v="0"/>
  </r>
  <r>
    <x v="32"/>
    <m/>
    <x v="0"/>
    <m/>
    <x v="1"/>
    <x v="0"/>
    <s v="GK"/>
    <x v="0"/>
    <n v="0"/>
    <n v="0"/>
    <n v="2"/>
    <x v="2"/>
    <n v="0"/>
  </r>
  <r>
    <x v="33"/>
    <m/>
    <x v="0"/>
    <m/>
    <x v="1"/>
    <x v="0"/>
    <s v="CB"/>
    <x v="0"/>
    <n v="0"/>
    <n v="2"/>
    <n v="0"/>
    <x v="0"/>
    <n v="0"/>
  </r>
  <r>
    <x v="34"/>
    <m/>
    <x v="0"/>
    <m/>
    <x v="1"/>
    <x v="0"/>
    <s v="MD"/>
    <x v="0"/>
    <n v="0"/>
    <n v="0"/>
    <n v="2"/>
    <x v="2"/>
    <n v="0"/>
  </r>
  <r>
    <x v="35"/>
    <m/>
    <x v="0"/>
    <m/>
    <x v="1"/>
    <x v="0"/>
    <s v="WB"/>
    <x v="0"/>
    <n v="0"/>
    <n v="2"/>
    <n v="0"/>
    <x v="0"/>
    <n v="0"/>
  </r>
  <r>
    <x v="36"/>
    <m/>
    <x v="0"/>
    <m/>
    <x v="0"/>
    <x v="0"/>
    <s v="MD"/>
    <x v="0"/>
    <n v="2"/>
    <n v="0"/>
    <n v="0"/>
    <x v="0"/>
    <n v="1"/>
  </r>
  <r>
    <x v="37"/>
    <m/>
    <x v="0"/>
    <m/>
    <x v="1"/>
    <x v="0"/>
    <s v="MD"/>
    <x v="0"/>
    <n v="1"/>
    <n v="1"/>
    <n v="0"/>
    <x v="0"/>
    <n v="0.5"/>
  </r>
  <r>
    <x v="38"/>
    <m/>
    <x v="0"/>
    <m/>
    <x v="1"/>
    <x v="0"/>
    <s v="WB"/>
    <x v="0"/>
    <n v="2"/>
    <n v="0"/>
    <n v="0"/>
    <x v="0"/>
    <n v="1"/>
  </r>
  <r>
    <x v="39"/>
    <m/>
    <x v="0"/>
    <m/>
    <x v="1"/>
    <x v="0"/>
    <s v="WB"/>
    <x v="0"/>
    <n v="1"/>
    <n v="1"/>
    <n v="0"/>
    <x v="0"/>
    <n v="0.5"/>
  </r>
  <r>
    <x v="40"/>
    <m/>
    <x v="0"/>
    <m/>
    <x v="1"/>
    <x v="0"/>
    <s v="GK"/>
    <x v="0"/>
    <n v="1"/>
    <n v="1"/>
    <n v="0"/>
    <x v="0"/>
    <n v="0.5"/>
  </r>
  <r>
    <x v="41"/>
    <m/>
    <x v="0"/>
    <d v="2020-09-01T00:00:00"/>
    <x v="0"/>
    <x v="1"/>
    <s v="CB"/>
    <x v="0"/>
    <n v="0"/>
    <n v="0"/>
    <n v="2"/>
    <x v="2"/>
    <n v="0"/>
  </r>
  <r>
    <x v="42"/>
    <m/>
    <x v="0"/>
    <d v="2020-09-01T00:00:00"/>
    <x v="0"/>
    <x v="0"/>
    <s v="GK"/>
    <x v="0"/>
    <n v="0"/>
    <n v="1"/>
    <n v="1"/>
    <x v="1"/>
    <n v="0"/>
  </r>
  <r>
    <x v="43"/>
    <m/>
    <x v="0"/>
    <m/>
    <x v="0"/>
    <x v="0"/>
    <s v="CB"/>
    <x v="0"/>
    <n v="0"/>
    <n v="0"/>
    <n v="2"/>
    <x v="2"/>
    <n v="0"/>
  </r>
  <r>
    <x v="44"/>
    <m/>
    <x v="0"/>
    <m/>
    <x v="1"/>
    <x v="0"/>
    <s v="CB"/>
    <x v="0"/>
    <n v="0"/>
    <n v="2"/>
    <n v="0"/>
    <x v="0"/>
    <n v="0"/>
  </r>
  <r>
    <x v="45"/>
    <d v="1991-02-12T00:00:00"/>
    <x v="1"/>
    <d v="2020-09-01T00:00:00"/>
    <x v="0"/>
    <x v="0"/>
    <s v="WB"/>
    <x v="1"/>
    <n v="1"/>
    <n v="0"/>
    <n v="1"/>
    <x v="1"/>
    <n v="1"/>
  </r>
  <r>
    <x v="46"/>
    <m/>
    <x v="0"/>
    <m/>
    <x v="1"/>
    <x v="0"/>
    <s v="W"/>
    <x v="0"/>
    <n v="0"/>
    <n v="0"/>
    <n v="2"/>
    <x v="2"/>
    <n v="0"/>
  </r>
  <r>
    <x v="47"/>
    <m/>
    <x v="0"/>
    <m/>
    <x v="1"/>
    <x v="0"/>
    <s v="CB"/>
    <x v="0"/>
    <n v="0"/>
    <n v="0"/>
    <n v="2"/>
    <x v="2"/>
    <n v="0"/>
  </r>
  <r>
    <x v="48"/>
    <m/>
    <x v="0"/>
    <m/>
    <x v="1"/>
    <x v="0"/>
    <s v="CB"/>
    <x v="0"/>
    <n v="1"/>
    <n v="0"/>
    <n v="1"/>
    <x v="1"/>
    <n v="1"/>
  </r>
  <r>
    <x v="49"/>
    <m/>
    <x v="0"/>
    <m/>
    <x v="1"/>
    <x v="0"/>
    <s v="W"/>
    <x v="0"/>
    <n v="2"/>
    <n v="0"/>
    <n v="0"/>
    <x v="0"/>
    <n v="1"/>
  </r>
  <r>
    <x v="50"/>
    <m/>
    <x v="0"/>
    <m/>
    <x v="1"/>
    <x v="0"/>
    <s v="GK"/>
    <x v="0"/>
    <n v="0"/>
    <n v="2"/>
    <n v="0"/>
    <x v="0"/>
    <n v="0"/>
  </r>
  <r>
    <x v="51"/>
    <m/>
    <x v="0"/>
    <m/>
    <x v="1"/>
    <x v="0"/>
    <s v="WB"/>
    <x v="0"/>
    <n v="2"/>
    <n v="0"/>
    <n v="0"/>
    <x v="0"/>
    <n v="1"/>
  </r>
  <r>
    <x v="52"/>
    <m/>
    <x v="0"/>
    <m/>
    <x v="1"/>
    <x v="0"/>
    <s v="WB"/>
    <x v="0"/>
    <n v="0"/>
    <n v="1"/>
    <n v="1"/>
    <x v="1"/>
    <n v="0"/>
  </r>
  <r>
    <x v="53"/>
    <m/>
    <x v="0"/>
    <m/>
    <x v="1"/>
    <x v="0"/>
    <s v="F"/>
    <x v="0"/>
    <n v="1"/>
    <n v="1"/>
    <n v="0"/>
    <x v="0"/>
    <n v="0.5"/>
  </r>
  <r>
    <x v="54"/>
    <m/>
    <x v="0"/>
    <m/>
    <x v="1"/>
    <x v="0"/>
    <s v="MD"/>
    <x v="0"/>
    <n v="1"/>
    <n v="1"/>
    <n v="0"/>
    <x v="0"/>
    <n v="0.5"/>
  </r>
  <r>
    <x v="55"/>
    <m/>
    <x v="0"/>
    <m/>
    <x v="1"/>
    <x v="0"/>
    <s v="W"/>
    <x v="0"/>
    <n v="2"/>
    <n v="0"/>
    <n v="0"/>
    <x v="0"/>
    <n v="1"/>
  </r>
  <r>
    <x v="56"/>
    <m/>
    <x v="0"/>
    <d v="2020-09-01T00:00:00"/>
    <x v="0"/>
    <x v="0"/>
    <s v="W"/>
    <x v="0"/>
    <n v="2"/>
    <n v="0"/>
    <n v="0"/>
    <x v="0"/>
    <n v="1"/>
  </r>
  <r>
    <x v="57"/>
    <m/>
    <x v="0"/>
    <d v="2020-09-01T00:00:00"/>
    <x v="0"/>
    <x v="1"/>
    <s v="CB"/>
    <x v="0"/>
    <n v="0"/>
    <n v="0"/>
    <n v="2"/>
    <x v="2"/>
    <n v="0"/>
  </r>
  <r>
    <x v="58"/>
    <m/>
    <x v="0"/>
    <m/>
    <x v="1"/>
    <x v="0"/>
    <s v="MD"/>
    <x v="0"/>
    <n v="0"/>
    <n v="1"/>
    <n v="1"/>
    <x v="1"/>
    <n v="0"/>
  </r>
  <r>
    <x v="59"/>
    <m/>
    <x v="0"/>
    <m/>
    <x v="1"/>
    <x v="0"/>
    <s v="F"/>
    <x v="0"/>
    <n v="1"/>
    <n v="1"/>
    <n v="0"/>
    <x v="0"/>
    <n v="0.5"/>
  </r>
  <r>
    <x v="60"/>
    <m/>
    <x v="0"/>
    <m/>
    <x v="2"/>
    <x v="2"/>
    <m/>
    <x v="0"/>
    <m/>
    <m/>
    <m/>
    <x v="3"/>
    <m/>
  </r>
  <r>
    <x v="60"/>
    <m/>
    <x v="0"/>
    <m/>
    <x v="2"/>
    <x v="2"/>
    <m/>
    <x v="0"/>
    <m/>
    <m/>
    <m/>
    <x v="3"/>
    <m/>
  </r>
  <r>
    <x v="60"/>
    <m/>
    <x v="0"/>
    <m/>
    <x v="2"/>
    <x v="2"/>
    <m/>
    <x v="0"/>
    <m/>
    <m/>
    <m/>
    <x v="3"/>
    <m/>
  </r>
  <r>
    <x v="60"/>
    <m/>
    <x v="0"/>
    <m/>
    <x v="2"/>
    <x v="2"/>
    <m/>
    <x v="0"/>
    <m/>
    <m/>
    <m/>
    <x v="3"/>
    <m/>
  </r>
  <r>
    <x v="60"/>
    <m/>
    <x v="0"/>
    <m/>
    <x v="2"/>
    <x v="2"/>
    <m/>
    <x v="0"/>
    <m/>
    <m/>
    <m/>
    <x v="3"/>
    <m/>
  </r>
  <r>
    <x v="60"/>
    <m/>
    <x v="0"/>
    <m/>
    <x v="2"/>
    <x v="2"/>
    <m/>
    <x v="0"/>
    <s v=""/>
    <s v=""/>
    <s v=""/>
    <x v="3"/>
    <s v=""/>
  </r>
  <r>
    <x v="60"/>
    <m/>
    <x v="0"/>
    <m/>
    <x v="2"/>
    <x v="2"/>
    <m/>
    <x v="0"/>
    <s v=""/>
    <s v=""/>
    <s v=""/>
    <x v="3"/>
    <s v=""/>
  </r>
  <r>
    <x v="60"/>
    <m/>
    <x v="3"/>
    <m/>
    <x v="2"/>
    <x v="3"/>
    <m/>
    <x v="3"/>
    <m/>
    <m/>
    <m/>
    <x v="4"/>
    <n v="0.466666666666666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78F44B-1245-49A0-8565-21E06674A64F}" name="PivotTable1" cacheId="25" applyNumberFormats="0" applyBorderFormats="0" applyFontFormats="0" applyPatternFormats="0" applyAlignmentFormats="0" applyWidthHeightFormats="1" dataCaption="Values" grandTotalCaption="Overall" updatedVersion="6" minRefreshableVersion="3" useAutoFormatting="1" itemPrintTitles="1" createdVersion="6" indent="0" showHeaders="0" compact="0" outline="1" outlineData="1" compactData="0" multipleFieldFilters="0">
  <location ref="K5:M8" firstHeaderRow="1" firstDataRow="1" firstDataCol="2" rowPageCount="2" colPageCount="1"/>
  <pivotFields count="14">
    <pivotField axis="axisRow" compact="0" showAll="0" sortType="descending">
      <items count="68">
        <item x="60"/>
        <item x="7"/>
        <item x="0"/>
        <item x="1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m="1" x="61"/>
        <item x="24"/>
        <item x="26"/>
        <item x="27"/>
        <item x="29"/>
        <item x="30"/>
        <item x="31"/>
        <item x="32"/>
        <item m="1" x="63"/>
        <item x="34"/>
        <item x="35"/>
        <item x="38"/>
        <item x="40"/>
        <item x="41"/>
        <item x="33"/>
        <item x="42"/>
        <item x="44"/>
        <item x="45"/>
        <item x="47"/>
        <item x="49"/>
        <item x="50"/>
        <item x="52"/>
        <item x="53"/>
        <item x="54"/>
        <item m="1" x="65"/>
        <item x="56"/>
        <item x="57"/>
        <item m="1" x="64"/>
        <item x="58"/>
        <item x="59"/>
        <item m="1" x="62"/>
        <item x="46"/>
        <item x="48"/>
        <item x="2"/>
        <item x="55"/>
        <item x="39"/>
        <item x="25"/>
        <item x="28"/>
        <item x="37"/>
        <item x="51"/>
        <item m="1" x="66"/>
        <item x="36"/>
        <item x="43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compact="0" showAll="0">
      <items count="12">
        <item m="1" x="9"/>
        <item x="2"/>
        <item m="1" x="6"/>
        <item x="1"/>
        <item x="0"/>
        <item m="1" x="10"/>
        <item m="1" x="5"/>
        <item m="1" x="7"/>
        <item m="1" x="8"/>
        <item m="1" x="4"/>
        <item x="3"/>
        <item t="default"/>
      </items>
    </pivotField>
    <pivotField compact="0" showAll="0"/>
    <pivotField axis="axisRow" compact="0" showAll="0">
      <items count="4">
        <item sd="0" x="0"/>
        <item x="2"/>
        <item sd="0" x="1"/>
        <item t="default"/>
      </items>
    </pivotField>
    <pivotField axis="axisPage" compact="0" multipleItemSelectionAllowed="1" showAll="0">
      <items count="5">
        <item x="0"/>
        <item h="1" x="3"/>
        <item h="1" x="1"/>
        <item h="1"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axis="axisPage" compact="0" multipleItemSelectionAllowed="1" showAll="0">
      <items count="6">
        <item h="1" x="2"/>
        <item x="1"/>
        <item x="0"/>
        <item x="3"/>
        <item x="4"/>
        <item t="default"/>
      </items>
    </pivotField>
    <pivotField dataField="1" compact="0" showAll="0"/>
    <pivotField compact="0" showAll="0">
      <items count="8">
        <item x="5"/>
        <item x="0"/>
        <item x="4"/>
        <item x="3"/>
        <item x="2"/>
        <item x="1"/>
        <item x="6"/>
        <item t="default"/>
      </items>
    </pivotField>
  </pivotFields>
  <rowFields count="2">
    <field x="4"/>
    <field x="0"/>
  </rowFields>
  <rowItems count="3">
    <i>
      <x/>
    </i>
    <i>
      <x v="2"/>
    </i>
    <i t="grand">
      <x/>
    </i>
  </rowItems>
  <colItems count="1">
    <i/>
  </colItems>
  <pageFields count="2">
    <pageField fld="5" hier="-1"/>
    <pageField fld="11" hier="-1"/>
  </pageFields>
  <dataFields count="1">
    <dataField name="Average Attendance %" fld="12" subtotal="average" baseField="0" baseItem="0" numFmtId="9"/>
  </dataFields>
  <pivotTableStyleInfo name="PivotStyleMedium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15176-6766-421A-A2F4-ED119C9192F0}" name="PivotTable2" cacheId="25" applyNumberFormats="0" applyBorderFormats="0" applyFontFormats="0" applyPatternFormats="0" applyAlignmentFormats="0" applyWidthHeightFormats="1" dataCaption="Values" updatedVersion="6" minRefreshableVersion="3" showDrill="0" rowGrandTotals="0" colGrandTotals="0" itemPrintTitles="1" createdVersion="6" indent="0" showHeaders="0" compact="0" outline="1" outlineData="1" compactData="0" multipleFieldFilters="0">
  <location ref="D15:E39" firstHeaderRow="1" firstDataRow="1" firstDataCol="1" rowPageCount="2" colPageCount="1"/>
  <pivotFields count="14">
    <pivotField axis="axisRow" compact="0" showAll="0" measureFilter="1" sortType="descending">
      <items count="68">
        <item x="7"/>
        <item x="60"/>
        <item x="0"/>
        <item x="1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m="1" x="61"/>
        <item x="24"/>
        <item x="26"/>
        <item x="27"/>
        <item x="29"/>
        <item x="30"/>
        <item x="31"/>
        <item x="32"/>
        <item m="1" x="63"/>
        <item x="34"/>
        <item x="35"/>
        <item x="38"/>
        <item x="40"/>
        <item x="41"/>
        <item x="33"/>
        <item x="42"/>
        <item x="44"/>
        <item x="45"/>
        <item x="47"/>
        <item x="49"/>
        <item x="50"/>
        <item x="52"/>
        <item x="53"/>
        <item x="54"/>
        <item m="1" x="65"/>
        <item x="56"/>
        <item x="57"/>
        <item m="1" x="64"/>
        <item x="58"/>
        <item x="59"/>
        <item m="1" x="62"/>
        <item x="46"/>
        <item x="48"/>
        <item x="2"/>
        <item x="55"/>
        <item x="39"/>
        <item x="25"/>
        <item x="28"/>
        <item x="37"/>
        <item x="51"/>
        <item m="1" x="66"/>
        <item x="36"/>
        <item x="43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compact="0" showAll="0">
      <items count="12">
        <item m="1" x="9"/>
        <item x="2"/>
        <item m="1" x="6"/>
        <item x="1"/>
        <item x="0"/>
        <item m="1" x="10"/>
        <item m="1" x="5"/>
        <item m="1" x="7"/>
        <item m="1" x="8"/>
        <item m="1" x="4"/>
        <item x="3"/>
        <item t="default"/>
      </items>
    </pivotField>
    <pivotField compact="0" showAll="0"/>
    <pivotField compact="0" showAll="0"/>
    <pivotField axis="axisPage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axis="axisPage" compact="0" multipleItemSelectionAllowed="1" showAll="0">
      <items count="6">
        <item h="1" x="2"/>
        <item x="1"/>
        <item x="0"/>
        <item x="3"/>
        <item x="4"/>
        <item t="default"/>
      </items>
    </pivotField>
    <pivotField dataField="1" compact="0" showAll="0"/>
    <pivotField compact="0" showAll="0">
      <items count="8">
        <item x="5"/>
        <item x="0"/>
        <item x="4"/>
        <item x="3"/>
        <item x="2"/>
        <item x="1"/>
        <item x="6"/>
        <item t="default"/>
      </items>
    </pivotField>
  </pivotFields>
  <rowFields count="1">
    <field x="0"/>
  </rowFields>
  <rowItems count="24">
    <i>
      <x v="42"/>
    </i>
    <i>
      <x v="66"/>
    </i>
    <i>
      <x v="59"/>
    </i>
    <i>
      <x v="2"/>
    </i>
    <i>
      <x v="34"/>
    </i>
    <i>
      <x v="4"/>
    </i>
    <i>
      <x v="55"/>
    </i>
    <i>
      <x v="8"/>
    </i>
    <i>
      <x v="62"/>
    </i>
    <i>
      <x v="9"/>
    </i>
    <i>
      <x v="24"/>
    </i>
    <i>
      <x v="10"/>
    </i>
    <i>
      <x v="40"/>
    </i>
    <i>
      <x v="12"/>
    </i>
    <i>
      <x v="48"/>
    </i>
    <i>
      <x v="13"/>
    </i>
    <i>
      <x v="57"/>
    </i>
    <i>
      <x v="15"/>
    </i>
    <i>
      <x v="60"/>
    </i>
    <i>
      <x v="16"/>
    </i>
    <i>
      <x v="64"/>
    </i>
    <i>
      <x v="18"/>
    </i>
    <i>
      <x/>
    </i>
    <i>
      <x v="20"/>
    </i>
  </rowItems>
  <colItems count="1">
    <i/>
  </colItems>
  <pageFields count="2">
    <pageField fld="5" item="0" hier="-1"/>
    <pageField fld="11" hier="-1"/>
  </pageFields>
  <dataFields count="1">
    <dataField name="Attendance" fld="12" subtotal="average" baseField="0" baseItem="3" numFmtId="9"/>
  </dataFields>
  <pivotTableStyleInfo name="PivotStyleMedium2" showRowHeaders="1" showColHeaders="1" showRowStripes="1" showColStripes="0" showLastColumn="1"/>
  <filters count="1">
    <filter fld="0" type="count" evalOrder="-1" id="8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2742A3-9462-4DBA-B89B-FCFCD5C2D999}" name="PivotTable4" cacheId="25" applyNumberFormats="0" applyBorderFormats="0" applyFontFormats="0" applyPatternFormats="0" applyAlignmentFormats="0" applyWidthHeightFormats="1" dataCaption="Values" updatedVersion="6" minRefreshableVersion="3" showDrill="0" rowGrandTotals="0" colGrandTotals="0" itemPrintTitles="1" createdVersion="6" indent="0" showHeaders="0" compact="0" outline="1" outlineData="1" compactData="0" multipleFieldFilters="0">
  <location ref="H15:I25" firstHeaderRow="1" firstDataRow="1" firstDataCol="1" rowPageCount="2" colPageCount="1"/>
  <pivotFields count="14">
    <pivotField axis="axisRow" compact="0" showAll="0" measureFilter="1" sortType="ascending">
      <items count="68">
        <item x="7"/>
        <item x="60"/>
        <item x="0"/>
        <item x="1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m="1" x="61"/>
        <item x="24"/>
        <item x="26"/>
        <item x="27"/>
        <item x="29"/>
        <item x="30"/>
        <item x="31"/>
        <item x="32"/>
        <item m="1" x="63"/>
        <item x="34"/>
        <item x="35"/>
        <item x="38"/>
        <item x="40"/>
        <item x="41"/>
        <item x="33"/>
        <item x="42"/>
        <item x="44"/>
        <item x="45"/>
        <item x="47"/>
        <item x="49"/>
        <item x="50"/>
        <item x="52"/>
        <item x="53"/>
        <item x="54"/>
        <item m="1" x="65"/>
        <item x="56"/>
        <item x="57"/>
        <item m="1" x="64"/>
        <item x="58"/>
        <item x="59"/>
        <item m="1" x="62"/>
        <item x="46"/>
        <item x="48"/>
        <item x="2"/>
        <item x="55"/>
        <item x="39"/>
        <item x="25"/>
        <item x="28"/>
        <item x="37"/>
        <item x="51"/>
        <item m="1" x="66"/>
        <item x="36"/>
        <item x="43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compact="0" showAll="0">
      <items count="12">
        <item m="1" x="9"/>
        <item x="2"/>
        <item m="1" x="6"/>
        <item x="1"/>
        <item x="0"/>
        <item m="1" x="10"/>
        <item m="1" x="5"/>
        <item m="1" x="7"/>
        <item m="1" x="8"/>
        <item m="1" x="4"/>
        <item x="3"/>
        <item t="default"/>
      </items>
    </pivotField>
    <pivotField compact="0" showAll="0"/>
    <pivotField compact="0" showAll="0"/>
    <pivotField axis="axisPage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axis="axisPage" compact="0" multipleItemSelectionAllowed="1" showAll="0">
      <items count="6">
        <item h="1" x="2"/>
        <item x="1"/>
        <item x="0"/>
        <item x="3"/>
        <item x="4"/>
        <item t="default"/>
      </items>
    </pivotField>
    <pivotField dataField="1" compact="0" showAll="0"/>
    <pivotField compact="0" showAll="0">
      <items count="8">
        <item x="5"/>
        <item x="0"/>
        <item x="4"/>
        <item x="3"/>
        <item x="2"/>
        <item x="1"/>
        <item x="6"/>
        <item t="default"/>
      </items>
    </pivotField>
  </pivotFields>
  <rowFields count="1">
    <field x="0"/>
  </rowFields>
  <rowItems count="10">
    <i>
      <x v="37"/>
    </i>
    <i>
      <x v="38"/>
    </i>
    <i>
      <x v="19"/>
    </i>
    <i>
      <x v="39"/>
    </i>
    <i>
      <x v="33"/>
    </i>
    <i>
      <x v="43"/>
    </i>
    <i>
      <x v="29"/>
    </i>
    <i>
      <x v="44"/>
    </i>
    <i>
      <x v="3"/>
    </i>
    <i>
      <x v="51"/>
    </i>
  </rowItems>
  <colItems count="1">
    <i/>
  </colItems>
  <pageFields count="2">
    <pageField fld="5" item="0" hier="-1"/>
    <pageField fld="11" hier="-1"/>
  </pageFields>
  <dataFields count="1">
    <dataField name="Attendance" fld="12" subtotal="average" baseField="0" baseItem="0" numFmtId="9"/>
  </dataFields>
  <pivotTableStyleInfo name="PivotStyleMedium2" showRowHeaders="1" showColHeaders="1" showRowStripes="1" showColStripes="0" showLastColumn="1"/>
  <filters count="1">
    <filter fld="0" type="count" evalOrder="-1" id="13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FF4665-3C62-441C-B5E4-475CC3A63F4B}" name="PivotTable5" cacheId="25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showHeaders="0" outline="1" outlineData="1" multipleFieldFilters="0">
  <location ref="G5:I8" firstHeaderRow="0" firstDataRow="1" firstDataCol="1" rowPageCount="1" colPageCount="1"/>
  <pivotFields count="14">
    <pivotField dataField="1"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 sortType="ascending">
      <items count="12">
        <item m="1" x="9"/>
        <item m="1" x="4"/>
        <item x="2"/>
        <item m="1" x="6"/>
        <item x="1"/>
        <item x="0"/>
        <item m="1" x="10"/>
        <item m="1" x="5"/>
        <item m="1" x="7"/>
        <item m="1" x="8"/>
        <item x="3"/>
        <item t="default"/>
      </items>
    </pivotField>
    <pivotField showAll="0"/>
    <pivotField showAll="0"/>
    <pivotField axis="axisPage" multipleItemSelectionAllowed="1" showAll="0">
      <items count="5">
        <item x="0"/>
        <item x="1"/>
        <item h="1" x="2"/>
        <item h="1" x="3"/>
        <item t="default"/>
      </items>
    </pivotField>
    <pivotField showAll="0"/>
    <pivotField axis="axisRow" showAll="0" sortType="ascending">
      <items count="6">
        <item x="0"/>
        <item x="2"/>
        <item x="1"/>
        <item m="1" x="4"/>
        <item h="1" x="3"/>
        <item t="default"/>
      </items>
    </pivotField>
    <pivotField showAll="0"/>
    <pivotField showAll="0"/>
    <pivotField showAll="0"/>
    <pivotField showAll="0"/>
    <pivotField dataField="1" showAll="0"/>
    <pivotField showAll="0">
      <items count="8">
        <item x="5"/>
        <item x="0"/>
        <item x="4"/>
        <item x="3"/>
        <item x="2"/>
        <item x="1"/>
        <item x="6"/>
        <item t="default"/>
      </items>
    </pivotField>
  </pivotFields>
  <rowFields count="1">
    <field x="7"/>
  </rowFields>
  <rowItems count="3">
    <i>
      <x/>
    </i>
    <i>
      <x v="1"/>
    </i>
    <i>
      <x v="2"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#" fld="0" subtotal="count" baseField="0" baseItem="0"/>
    <dataField name="Attendance" fld="12" subtotal="average" baseField="0" baseItem="3" numFmtId="9"/>
  </dataFields>
  <formats count="1"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261D28-F34F-4D8E-928D-0661F6D11568}" name="PivotTable7" cacheId="25" applyNumberFormats="0" applyBorderFormats="0" applyFontFormats="0" applyPatternFormats="0" applyAlignmentFormats="0" applyWidthHeightFormats="1" dataCaption="Values" updatedVersion="6" minRefreshableVersion="3" showDrill="0" rowGrandTotals="0" colGrandTotals="0" itemPrintTitles="1" createdVersion="6" indent="0" showHeaders="0" compact="0" outline="1" outlineData="1" compactData="0" multipleFieldFilters="0">
  <location ref="A26:B30" firstHeaderRow="0" firstDataRow="0" firstDataCol="2"/>
  <pivotFields count="14">
    <pivotField axis="axisRow" compact="0" showAll="0">
      <items count="68">
        <item x="7"/>
        <item x="60"/>
        <item x="0"/>
        <item x="1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m="1" x="61"/>
        <item x="24"/>
        <item x="26"/>
        <item x="27"/>
        <item x="29"/>
        <item x="30"/>
        <item x="31"/>
        <item x="32"/>
        <item m="1" x="63"/>
        <item x="34"/>
        <item x="35"/>
        <item x="38"/>
        <item x="40"/>
        <item x="41"/>
        <item x="33"/>
        <item x="42"/>
        <item x="44"/>
        <item x="45"/>
        <item x="47"/>
        <item x="49"/>
        <item x="50"/>
        <item x="52"/>
        <item x="53"/>
        <item x="54"/>
        <item m="1" x="65"/>
        <item x="56"/>
        <item x="57"/>
        <item m="1" x="64"/>
        <item x="58"/>
        <item x="59"/>
        <item m="1" x="62"/>
        <item x="46"/>
        <item x="48"/>
        <item x="2"/>
        <item x="55"/>
        <item x="39"/>
        <item x="25"/>
        <item x="28"/>
        <item x="37"/>
        <item x="51"/>
        <item m="1" x="66"/>
        <item x="36"/>
        <item x="43"/>
        <item x="23"/>
        <item t="default"/>
      </items>
    </pivotField>
    <pivotField compact="0" showAll="0"/>
    <pivotField compact="0" showAll="0">
      <items count="12">
        <item m="1" x="9"/>
        <item x="2"/>
        <item m="1" x="6"/>
        <item x="1"/>
        <item x="0"/>
        <item m="1" x="10"/>
        <item m="1" x="5"/>
        <item m="1" x="7"/>
        <item m="1" x="8"/>
        <item m="1" x="4"/>
        <item x="3"/>
        <item t="default"/>
      </items>
    </pivotField>
    <pivotField compact="0" showAll="0"/>
    <pivotField compact="0" showAll="0"/>
    <pivotField axis="axisRow" compact="0" showAll="0">
      <items count="5">
        <item h="1" x="0"/>
        <item h="1" x="2"/>
        <item x="1"/>
        <item h="1"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>
      <items count="8">
        <item x="5"/>
        <item x="0"/>
        <item x="4"/>
        <item x="3"/>
        <item x="2"/>
        <item x="1"/>
        <item x="6"/>
        <item t="default"/>
      </items>
    </pivotField>
  </pivotFields>
  <rowFields count="2">
    <field x="5"/>
    <field x="0"/>
  </rowFields>
  <rowItems count="5">
    <i>
      <x v="2"/>
    </i>
    <i r="1">
      <x v="5"/>
    </i>
    <i r="1">
      <x v="28"/>
    </i>
    <i r="1">
      <x v="36"/>
    </i>
    <i r="1">
      <x v="49"/>
    </i>
  </rowItems>
  <colItems count="1">
    <i/>
  </colItems>
  <pivotTableStyleInfo name="PivotStyleMedium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9D57D-D341-46AE-9C36-7733B1F52EBC}" name="PivotTable5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showHeaders="0" outline="1" outlineData="1" multipleFieldFilters="0">
  <location ref="K3:L6" firstHeaderRow="1" firstDataRow="1" firstDataCol="1" rowPageCount="1" colPageCount="1"/>
  <pivotFields count="13">
    <pivotField dataField="1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5">
        <item x="0"/>
        <item x="2"/>
        <item x="1"/>
        <item m="1" x="3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2"/>
    </i>
    <i t="grand">
      <x/>
    </i>
  </rowItems>
  <colItems count="1">
    <i/>
  </colItems>
  <pageFields count="1">
    <pageField fld="4" item="1" hier="-1"/>
  </pageFields>
  <dataFields count="1">
    <dataField name=" " fld="0" subtotal="count" baseField="0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CCD57E-84FD-417D-B716-F653E38671E1}" name="PivotTable4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showHeaders="0" outline="1" outlineData="1" multipleFieldFilters="0">
  <location ref="E3:F7" firstHeaderRow="1" firstDataRow="1" firstDataCol="1" rowPageCount="1" colPageCount="1"/>
  <pivotFields count="13">
    <pivotField dataField="1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5">
        <item x="0"/>
        <item x="2"/>
        <item x="1"/>
        <item m="1" x="3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4" item="0" hier="-1"/>
  </pageFields>
  <dataFields count="1">
    <dataField name=" " fld="0" subtotal="count" baseField="0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12591C-C345-4BF8-A146-0B87837C2CF9}" name="PivotTable3" cacheId="13" applyNumberFormats="0" applyBorderFormats="0" applyFontFormats="0" applyPatternFormats="0" applyAlignmentFormats="0" applyWidthHeightFormats="1" dataCaption="Values" grandTotalCaption=" " updatedVersion="6" minRefreshableVersion="3" useAutoFormatting="1" itemPrintTitles="1" createdVersion="6" indent="0" showHeaders="0" outline="1" outlineData="1" multipleFieldFilters="0">
  <location ref="H3:J50" firstHeaderRow="0" firstDataRow="1" firstDataCol="1" rowPageCount="1" colPageCount="1"/>
  <pivotFields count="13">
    <pivotField axis="axisRow" dataField="1"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43"/>
        <item x="23"/>
        <item t="default"/>
      </items>
    </pivotField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Row" showAll="0">
      <items count="8">
        <item x="5"/>
        <item x="4"/>
        <item x="3"/>
        <item x="1"/>
        <item x="0"/>
        <item x="6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2">
    <field x="6"/>
    <field x="0"/>
  </rowFields>
  <rowItems count="47">
    <i>
      <x/>
    </i>
    <i r="1">
      <x v="31"/>
    </i>
    <i r="1">
      <x v="39"/>
    </i>
    <i r="1">
      <x v="48"/>
    </i>
    <i>
      <x v="1"/>
    </i>
    <i r="1">
      <x v="8"/>
    </i>
    <i r="1">
      <x v="11"/>
    </i>
    <i r="1">
      <x v="27"/>
    </i>
    <i r="1">
      <x v="34"/>
    </i>
    <i r="1">
      <x v="37"/>
    </i>
    <i r="1">
      <x v="38"/>
    </i>
    <i r="1">
      <x v="49"/>
    </i>
    <i r="1">
      <x v="50"/>
    </i>
    <i>
      <x v="2"/>
    </i>
    <i r="1">
      <x v="7"/>
    </i>
    <i r="1">
      <x v="17"/>
    </i>
    <i r="1">
      <x v="19"/>
    </i>
    <i r="1">
      <x v="26"/>
    </i>
    <i r="1">
      <x v="29"/>
    </i>
    <i r="1">
      <x v="32"/>
    </i>
    <i r="1">
      <x v="42"/>
    </i>
    <i r="1">
      <x v="45"/>
    </i>
    <i r="1">
      <x v="46"/>
    </i>
    <i r="1">
      <x v="60"/>
    </i>
    <i>
      <x v="3"/>
    </i>
    <i r="1">
      <x v="1"/>
    </i>
    <i r="1">
      <x v="24"/>
    </i>
    <i r="1">
      <x v="30"/>
    </i>
    <i r="1">
      <x v="33"/>
    </i>
    <i r="1">
      <x v="36"/>
    </i>
    <i r="1">
      <x v="52"/>
    </i>
    <i r="1">
      <x v="56"/>
    </i>
    <i>
      <x v="4"/>
    </i>
    <i r="1">
      <x v="2"/>
    </i>
    <i r="1">
      <x v="3"/>
    </i>
    <i r="1">
      <x v="13"/>
    </i>
    <i r="1">
      <x v="22"/>
    </i>
    <i r="1">
      <x v="44"/>
    </i>
    <i r="1">
      <x v="47"/>
    </i>
    <i r="1">
      <x v="53"/>
    </i>
    <i>
      <x v="6"/>
    </i>
    <i r="1">
      <x v="5"/>
    </i>
    <i r="1">
      <x v="6"/>
    </i>
    <i r="1">
      <x v="23"/>
    </i>
    <i r="1">
      <x v="51"/>
    </i>
    <i r="1">
      <x v="57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1" hier="-1"/>
  </pageFields>
  <dataFields count="2">
    <dataField name=" " fld="0" subtotal="count" baseField="0" baseItem="0"/>
    <dataField name="Training %" fld="12" subtotal="average" baseField="0" baseItem="31" numFmtId="9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E1793B-D3E3-4E62-9E41-36EE1EFBF7A1}" name="PivotTable2" cacheId="13" applyNumberFormats="0" applyBorderFormats="0" applyFontFormats="0" applyPatternFormats="0" applyAlignmentFormats="0" applyWidthHeightFormats="1" dataCaption="Values" grandTotalCaption=" " updatedVersion="6" minRefreshableVersion="3" useAutoFormatting="1" itemPrintTitles="1" createdVersion="6" indent="0" showHeaders="0" outline="1" outlineData="1" multipleFieldFilters="0">
  <location ref="B3:D30" firstHeaderRow="0" firstDataRow="1" firstDataCol="1" rowPageCount="1" colPageCount="1"/>
  <pivotFields count="13">
    <pivotField axis="axisRow" dataField="1"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43"/>
        <item x="23"/>
        <item t="default"/>
      </items>
    </pivotField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Row" showAll="0">
      <items count="8">
        <item x="5"/>
        <item x="4"/>
        <item x="3"/>
        <item x="1"/>
        <item x="0"/>
        <item x="2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2">
    <field x="6"/>
    <field x="0"/>
  </rowFields>
  <rowItems count="27">
    <i>
      <x/>
    </i>
    <i r="1">
      <x v="41"/>
    </i>
    <i>
      <x v="1"/>
    </i>
    <i r="1">
      <x v="12"/>
    </i>
    <i r="1">
      <x v="15"/>
    </i>
    <i r="1">
      <x v="43"/>
    </i>
    <i>
      <x v="2"/>
    </i>
    <i r="1">
      <x v="25"/>
    </i>
    <i r="1">
      <x v="40"/>
    </i>
    <i r="1">
      <x v="55"/>
    </i>
    <i r="1">
      <x v="59"/>
    </i>
    <i>
      <x v="3"/>
    </i>
    <i r="1">
      <x v="4"/>
    </i>
    <i r="1">
      <x v="9"/>
    </i>
    <i r="1">
      <x v="10"/>
    </i>
    <i r="1">
      <x v="18"/>
    </i>
    <i r="1">
      <x v="28"/>
    </i>
    <i r="1">
      <x v="35"/>
    </i>
    <i>
      <x v="4"/>
    </i>
    <i r="1">
      <x/>
    </i>
    <i r="1">
      <x v="14"/>
    </i>
    <i r="1">
      <x v="21"/>
    </i>
    <i r="1">
      <x v="54"/>
    </i>
    <i>
      <x v="5"/>
    </i>
    <i r="1">
      <x v="16"/>
    </i>
    <i r="1">
      <x v="20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0" hier="-1"/>
  </pageFields>
  <dataFields count="2">
    <dataField name=" " fld="0" subtotal="count" baseField="0" baseItem="0"/>
    <dataField name="Training %" fld="12" subtotal="average" baseField="6" baseItem="0" numFmtId="9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167FAE-A923-4CDA-B050-A806A90610BF}" name="PivotTable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E3:F6" firstHeaderRow="1" firstDataRow="1" firstDataCol="1" rowPageCount="1" colPageCount="1"/>
  <pivotFields count="2">
    <pivotField axis="axisRow" numFmtId="166" showAll="0">
      <items count="4">
        <item x="0"/>
        <item x="2"/>
        <item x="1"/>
        <item t="default"/>
      </items>
    </pivotField>
    <pivotField axis="axisPage" dataField="1" multipleItemSelectionAllowed="1" showAll="0">
      <items count="15">
        <item m="1" x="3"/>
        <item m="1" x="13"/>
        <item m="1" x="5"/>
        <item m="1" x="8"/>
        <item m="1" x="12"/>
        <item m="1" x="4"/>
        <item m="1" x="10"/>
        <item h="1" m="1" x="9"/>
        <item m="1" x="6"/>
        <item m="1" x="11"/>
        <item h="1" x="2"/>
        <item m="1" x="7"/>
        <item x="0"/>
        <item x="1"/>
        <item t="default"/>
      </items>
    </pivotField>
  </pivotFields>
  <rowFields count="1">
    <field x="0"/>
  </rowFields>
  <rowItems count="3">
    <i>
      <x/>
    </i>
    <i>
      <x v="2"/>
    </i>
    <i t="grand">
      <x/>
    </i>
  </rowItems>
  <colItems count="1">
    <i/>
  </colItems>
  <pageFields count="1">
    <pageField fld="1" hier="-1"/>
  </pageFields>
  <dataFields count="1">
    <dataField name="Average of Attendance" fld="1" subtotal="average" baseField="0" baseItem="11" numFmtId="9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6AD6-14F4-4829-9491-01A752B86B79}">
  <dimension ref="A1:M65"/>
  <sheetViews>
    <sheetView showGridLines="0" tabSelected="1" topLeftCell="A4" workbookViewId="0">
      <selection activeCell="K6" sqref="K6"/>
    </sheetView>
  </sheetViews>
  <sheetFormatPr defaultRowHeight="15" x14ac:dyDescent="0.25"/>
  <cols>
    <col min="1" max="1" width="18.42578125" bestFit="1" customWidth="1"/>
    <col min="2" max="2" width="24.85546875" bestFit="1" customWidth="1"/>
    <col min="3" max="3" width="4" customWidth="1"/>
    <col min="4" max="4" width="22.85546875" bestFit="1" customWidth="1"/>
    <col min="5" max="5" width="11.5703125" bestFit="1" customWidth="1"/>
    <col min="6" max="6" width="2.5703125" customWidth="1"/>
    <col min="7" max="7" width="6.42578125" bestFit="1" customWidth="1"/>
    <col min="8" max="8" width="22.85546875" bestFit="1" customWidth="1"/>
    <col min="9" max="9" width="11.5703125" bestFit="1" customWidth="1"/>
    <col min="10" max="10" width="4.7109375" customWidth="1"/>
    <col min="11" max="11" width="12" bestFit="1" customWidth="1"/>
    <col min="12" max="12" width="17.85546875" bestFit="1" customWidth="1"/>
    <col min="13" max="13" width="21.42578125" bestFit="1" customWidth="1"/>
  </cols>
  <sheetData>
    <row r="1" spans="1:13" hidden="1" x14ac:dyDescent="0.25"/>
    <row r="2" spans="1:13" hidden="1" x14ac:dyDescent="0.25">
      <c r="A2" s="18"/>
      <c r="B2" s="18"/>
      <c r="K2" s="4" t="s">
        <v>53</v>
      </c>
      <c r="L2" t="s">
        <v>64</v>
      </c>
    </row>
    <row r="3" spans="1:13" ht="15" hidden="1" customHeight="1" thickBot="1" x14ac:dyDescent="0.3">
      <c r="A3" s="18"/>
      <c r="B3" s="18"/>
      <c r="G3" s="4" t="s">
        <v>53</v>
      </c>
      <c r="H3" t="s">
        <v>149</v>
      </c>
      <c r="K3" s="4" t="s">
        <v>58</v>
      </c>
      <c r="L3" t="s">
        <v>149</v>
      </c>
    </row>
    <row r="4" spans="1:13" ht="15.75" thickBot="1" x14ac:dyDescent="0.3">
      <c r="A4" s="18"/>
      <c r="B4" s="18"/>
      <c r="D4" s="78" t="s">
        <v>127</v>
      </c>
      <c r="E4" s="80"/>
      <c r="G4" s="78" t="s">
        <v>54</v>
      </c>
      <c r="H4" s="79"/>
      <c r="I4" s="80"/>
      <c r="K4" s="75" t="s">
        <v>139</v>
      </c>
      <c r="L4" s="76"/>
      <c r="M4" s="77"/>
    </row>
    <row r="5" spans="1:13" x14ac:dyDescent="0.25">
      <c r="A5" s="18"/>
      <c r="B5" s="18"/>
      <c r="D5" s="13" t="s">
        <v>68</v>
      </c>
      <c r="E5" s="14">
        <f>COUNTIFS(Tracker!E:E,Summary!D5)</f>
        <v>20</v>
      </c>
      <c r="H5" s="68" t="s">
        <v>119</v>
      </c>
      <c r="I5" t="s">
        <v>115</v>
      </c>
      <c r="M5" t="s">
        <v>113</v>
      </c>
    </row>
    <row r="6" spans="1:13" ht="15.75" thickBot="1" x14ac:dyDescent="0.3">
      <c r="A6" s="18"/>
      <c r="B6" s="18"/>
      <c r="D6" s="3" t="s">
        <v>63</v>
      </c>
      <c r="E6" s="15">
        <f>COUNTIFS(Tracker!E:E,Summary!D6)</f>
        <v>40</v>
      </c>
      <c r="G6" s="5"/>
      <c r="H6" s="6">
        <v>56</v>
      </c>
      <c r="I6" s="7">
        <v>0.4642857142857143</v>
      </c>
      <c r="K6" t="s">
        <v>68</v>
      </c>
      <c r="M6" s="7">
        <v>0.88461538461538458</v>
      </c>
    </row>
    <row r="7" spans="1:13" ht="15.75" thickBot="1" x14ac:dyDescent="0.3">
      <c r="A7" s="18"/>
      <c r="B7" s="18"/>
      <c r="G7" s="5" t="s">
        <v>120</v>
      </c>
      <c r="H7" s="6">
        <v>1</v>
      </c>
      <c r="I7" s="7">
        <v>1</v>
      </c>
      <c r="K7" t="s">
        <v>63</v>
      </c>
      <c r="M7" s="7">
        <v>0.56896551724137934</v>
      </c>
    </row>
    <row r="8" spans="1:13" ht="15.75" thickBot="1" x14ac:dyDescent="0.3">
      <c r="A8" s="18"/>
      <c r="B8" s="18"/>
      <c r="D8" s="78" t="s">
        <v>128</v>
      </c>
      <c r="E8" s="80"/>
      <c r="G8" s="5" t="s">
        <v>121</v>
      </c>
      <c r="H8" s="6">
        <v>3</v>
      </c>
      <c r="I8" s="7">
        <v>0.33333333333333331</v>
      </c>
      <c r="K8" t="s">
        <v>123</v>
      </c>
      <c r="M8" s="7">
        <v>0.66666666666666663</v>
      </c>
    </row>
    <row r="9" spans="1:13" x14ac:dyDescent="0.25">
      <c r="A9" s="18"/>
      <c r="B9" s="18"/>
      <c r="D9" s="13" t="s">
        <v>68</v>
      </c>
      <c r="E9" s="16">
        <f ca="1">SUMIFS(Tracker!C:C,Tracker!E:E,Summary!D9)/(COUNTIFS(Tracker!E:E,Summary!D5)-COUNTIFS(Tracker!E:E,Summary!D9,Tracker!C:C,""))</f>
        <v>27.333333333333332</v>
      </c>
    </row>
    <row r="10" spans="1:13" ht="15.75" thickBot="1" x14ac:dyDescent="0.3">
      <c r="A10" s="18"/>
      <c r="B10" s="18"/>
      <c r="D10" s="3" t="s">
        <v>63</v>
      </c>
      <c r="E10" s="17">
        <f ca="1">SUMIFS(Tracker!C:C,Tracker!E:E,Summary!D10)/(COUNTIFS(Tracker!E:E,Summary!D6)-COUNTIFS(Tracker!E:E,Summary!D10,Tracker!C:C,""))</f>
        <v>29</v>
      </c>
    </row>
    <row r="11" spans="1:13" ht="15.75" thickBot="1" x14ac:dyDescent="0.3">
      <c r="A11" s="66"/>
      <c r="B11" s="67"/>
    </row>
    <row r="12" spans="1:13" hidden="1" x14ac:dyDescent="0.25">
      <c r="A12" s="66"/>
      <c r="B12" s="67"/>
      <c r="D12" s="4" t="s">
        <v>53</v>
      </c>
      <c r="E12" t="s">
        <v>64</v>
      </c>
      <c r="H12" s="4" t="s">
        <v>53</v>
      </c>
      <c r="I12" t="s">
        <v>64</v>
      </c>
    </row>
    <row r="13" spans="1:13" ht="15.75" hidden="1" thickBot="1" x14ac:dyDescent="0.3">
      <c r="D13" s="4" t="s">
        <v>58</v>
      </c>
      <c r="E13" t="s">
        <v>149</v>
      </c>
      <c r="H13" s="4" t="s">
        <v>58</v>
      </c>
      <c r="I13" t="s">
        <v>149</v>
      </c>
    </row>
    <row r="14" spans="1:13" ht="15.75" thickBot="1" x14ac:dyDescent="0.3">
      <c r="A14" s="81" t="s">
        <v>129</v>
      </c>
      <c r="B14" s="82"/>
      <c r="D14" s="78" t="s">
        <v>147</v>
      </c>
      <c r="E14" s="80"/>
      <c r="G14" s="4"/>
      <c r="H14" s="78" t="s">
        <v>148</v>
      </c>
      <c r="I14" s="80"/>
    </row>
    <row r="15" spans="1:13" x14ac:dyDescent="0.25">
      <c r="A15" s="2" t="s">
        <v>114</v>
      </c>
      <c r="B15" s="8">
        <f ca="1">SUM(Tracker!$N$5:$DE$5)</f>
        <v>2</v>
      </c>
      <c r="E15" t="s">
        <v>115</v>
      </c>
      <c r="I15" t="s">
        <v>115</v>
      </c>
    </row>
    <row r="16" spans="1:13" ht="15.75" thickBot="1" x14ac:dyDescent="0.3">
      <c r="A16" s="3" t="s">
        <v>116</v>
      </c>
      <c r="B16" s="9">
        <f>GETPIVOTDATA("Attendance %",$K$5)</f>
        <v>0.66666666666666663</v>
      </c>
      <c r="D16" t="s">
        <v>104</v>
      </c>
      <c r="E16" s="7">
        <v>1</v>
      </c>
      <c r="H16" t="s">
        <v>99</v>
      </c>
      <c r="I16" s="7">
        <v>0</v>
      </c>
    </row>
    <row r="17" spans="1:10" x14ac:dyDescent="0.25">
      <c r="A17" s="1" t="s">
        <v>117</v>
      </c>
      <c r="B17" s="12"/>
      <c r="D17" t="s">
        <v>164</v>
      </c>
      <c r="E17" s="7">
        <v>1</v>
      </c>
      <c r="G17" s="4"/>
      <c r="H17" t="s">
        <v>100</v>
      </c>
      <c r="I17" s="7">
        <v>0</v>
      </c>
    </row>
    <row r="18" spans="1:10" x14ac:dyDescent="0.25">
      <c r="A18" s="2" t="s">
        <v>54</v>
      </c>
      <c r="B18" s="10" t="str">
        <f>IFERROR(IF(ISBLANK($B$17),"",VLOOKUP($B$17,Tracker!$A$8:$DF$74,8,0)),"")</f>
        <v/>
      </c>
      <c r="D18" t="s">
        <v>143</v>
      </c>
      <c r="E18" s="7">
        <v>1</v>
      </c>
      <c r="H18" t="s">
        <v>83</v>
      </c>
      <c r="I18" s="7">
        <v>0</v>
      </c>
      <c r="J18" s="7"/>
    </row>
    <row r="19" spans="1:10" x14ac:dyDescent="0.25">
      <c r="A19" s="2" t="s">
        <v>55</v>
      </c>
      <c r="B19" s="10" t="str">
        <f>IFERROR(IF(ISBLANK($B$17),"",VLOOKUP($B$17,Tracker!$A$8:$DF$74,9,0)),"")</f>
        <v/>
      </c>
      <c r="D19" t="s">
        <v>62</v>
      </c>
      <c r="E19" s="7">
        <v>1</v>
      </c>
      <c r="H19" t="s">
        <v>101</v>
      </c>
      <c r="I19" s="7">
        <v>0</v>
      </c>
      <c r="J19" s="7"/>
    </row>
    <row r="20" spans="1:10" x14ac:dyDescent="0.25">
      <c r="A20" s="2" t="s">
        <v>56</v>
      </c>
      <c r="B20" s="10" t="str">
        <f>IFERROR(IF(ISBLANK($B$17),"",VLOOKUP($B$17,Tracker!$A$8:$DF$74,10,0)),"")</f>
        <v/>
      </c>
      <c r="D20" t="s">
        <v>96</v>
      </c>
      <c r="E20" s="7">
        <v>1</v>
      </c>
      <c r="H20" t="s">
        <v>95</v>
      </c>
      <c r="I20" s="7">
        <v>0</v>
      </c>
      <c r="J20" s="7"/>
    </row>
    <row r="21" spans="1:10" x14ac:dyDescent="0.25">
      <c r="A21" s="2" t="s">
        <v>57</v>
      </c>
      <c r="B21" s="10" t="str">
        <f>IFERROR(IF(ISBLANK($B$17),"",VLOOKUP($B$17,Tracker!$A$8:$DF$74,11,0)),"")</f>
        <v/>
      </c>
      <c r="D21" t="s">
        <v>66</v>
      </c>
      <c r="E21" s="7">
        <v>1</v>
      </c>
      <c r="H21" t="s">
        <v>105</v>
      </c>
      <c r="I21" s="7">
        <v>0</v>
      </c>
      <c r="J21" s="7"/>
    </row>
    <row r="22" spans="1:10" x14ac:dyDescent="0.25">
      <c r="A22" s="2" t="s">
        <v>58</v>
      </c>
      <c r="B22" s="10" t="str">
        <f>IFERROR(IF(ISBLANK($B$17),"",VLOOKUP($B$17,Tracker!$A$8:$DF$74,12,0)),"")</f>
        <v/>
      </c>
      <c r="D22" t="s">
        <v>136</v>
      </c>
      <c r="E22" s="7">
        <v>1</v>
      </c>
      <c r="H22" t="s">
        <v>92</v>
      </c>
      <c r="I22" s="7">
        <v>0</v>
      </c>
      <c r="J22" s="7"/>
    </row>
    <row r="23" spans="1:10" ht="15.75" thickBot="1" x14ac:dyDescent="0.3">
      <c r="A23" s="3" t="s">
        <v>59</v>
      </c>
      <c r="B23" s="11" t="str">
        <f>IFERROR(IF(ISBLANK($B$17),"",VLOOKUP($B$17,Tracker!$A$8:$DF$74,13,0)),"")</f>
        <v/>
      </c>
      <c r="D23" t="s">
        <v>72</v>
      </c>
      <c r="E23" s="7">
        <v>1</v>
      </c>
      <c r="H23" t="s">
        <v>106</v>
      </c>
      <c r="I23" s="7">
        <v>0</v>
      </c>
      <c r="J23" s="7"/>
    </row>
    <row r="24" spans="1:10" ht="15.75" thickBot="1" x14ac:dyDescent="0.3">
      <c r="D24" t="s">
        <v>146</v>
      </c>
      <c r="E24" s="7">
        <v>1</v>
      </c>
      <c r="H24" t="s">
        <v>65</v>
      </c>
      <c r="I24" s="7">
        <v>0</v>
      </c>
      <c r="J24" s="7"/>
    </row>
    <row r="25" spans="1:10" ht="15.75" thickBot="1" x14ac:dyDescent="0.3">
      <c r="A25" s="75" t="s">
        <v>118</v>
      </c>
      <c r="B25" s="77"/>
      <c r="D25" t="s">
        <v>73</v>
      </c>
      <c r="E25" s="7">
        <v>1</v>
      </c>
      <c r="H25" t="s">
        <v>111</v>
      </c>
      <c r="I25" s="7">
        <v>0</v>
      </c>
      <c r="J25" s="7"/>
    </row>
    <row r="26" spans="1:10" x14ac:dyDescent="0.25">
      <c r="A26" t="s">
        <v>57</v>
      </c>
      <c r="D26" t="s">
        <v>87</v>
      </c>
      <c r="E26" s="7">
        <v>1</v>
      </c>
      <c r="J26" s="7"/>
    </row>
    <row r="27" spans="1:10" x14ac:dyDescent="0.25">
      <c r="B27" t="s">
        <v>67</v>
      </c>
      <c r="D27" t="s">
        <v>74</v>
      </c>
      <c r="E27" s="7">
        <v>1</v>
      </c>
      <c r="J27" s="7"/>
    </row>
    <row r="28" spans="1:10" x14ac:dyDescent="0.25">
      <c r="B28" t="s">
        <v>91</v>
      </c>
      <c r="D28" t="s">
        <v>102</v>
      </c>
      <c r="E28" s="7">
        <v>1</v>
      </c>
      <c r="J28" s="7"/>
    </row>
    <row r="29" spans="1:10" x14ac:dyDescent="0.25">
      <c r="B29" t="s">
        <v>98</v>
      </c>
      <c r="D29" t="s">
        <v>76</v>
      </c>
      <c r="E29" s="7">
        <v>1</v>
      </c>
      <c r="J29" s="7"/>
    </row>
    <row r="30" spans="1:10" x14ac:dyDescent="0.25">
      <c r="B30" t="s">
        <v>110</v>
      </c>
      <c r="D30" t="s">
        <v>109</v>
      </c>
      <c r="E30" s="7">
        <v>1</v>
      </c>
      <c r="J30" s="7"/>
    </row>
    <row r="31" spans="1:10" x14ac:dyDescent="0.25">
      <c r="D31" t="s">
        <v>77</v>
      </c>
      <c r="E31" s="7">
        <v>1</v>
      </c>
      <c r="J31" s="7"/>
    </row>
    <row r="32" spans="1:10" x14ac:dyDescent="0.25">
      <c r="D32" t="s">
        <v>138</v>
      </c>
      <c r="E32" s="7">
        <v>1</v>
      </c>
      <c r="J32" s="7"/>
    </row>
    <row r="33" spans="4:10" x14ac:dyDescent="0.25">
      <c r="D33" t="s">
        <v>79</v>
      </c>
      <c r="E33" s="7">
        <v>1</v>
      </c>
      <c r="J33" s="7"/>
    </row>
    <row r="34" spans="4:10" x14ac:dyDescent="0.25">
      <c r="D34" t="s">
        <v>144</v>
      </c>
      <c r="E34" s="7">
        <v>1</v>
      </c>
      <c r="J34" s="7"/>
    </row>
    <row r="35" spans="4:10" x14ac:dyDescent="0.25">
      <c r="D35" t="s">
        <v>80</v>
      </c>
      <c r="E35" s="7">
        <v>1</v>
      </c>
      <c r="J35" s="7"/>
    </row>
    <row r="36" spans="4:10" x14ac:dyDescent="0.25">
      <c r="D36" t="s">
        <v>150</v>
      </c>
      <c r="E36" s="7">
        <v>1</v>
      </c>
      <c r="J36" s="7"/>
    </row>
    <row r="37" spans="4:10" x14ac:dyDescent="0.25">
      <c r="D37" t="s">
        <v>82</v>
      </c>
      <c r="E37" s="7">
        <v>1</v>
      </c>
      <c r="J37" s="7"/>
    </row>
    <row r="38" spans="4:10" x14ac:dyDescent="0.25">
      <c r="D38" t="s">
        <v>71</v>
      </c>
      <c r="E38" s="7">
        <v>1</v>
      </c>
      <c r="J38" s="7"/>
    </row>
    <row r="39" spans="4:10" x14ac:dyDescent="0.25">
      <c r="D39" t="s">
        <v>84</v>
      </c>
      <c r="E39" s="7">
        <v>1</v>
      </c>
      <c r="J39" s="7"/>
    </row>
    <row r="40" spans="4:10" x14ac:dyDescent="0.25">
      <c r="J40" s="7"/>
    </row>
    <row r="41" spans="4:10" x14ac:dyDescent="0.25">
      <c r="J41" s="7"/>
    </row>
    <row r="42" spans="4:10" x14ac:dyDescent="0.25">
      <c r="J42" s="7"/>
    </row>
    <row r="43" spans="4:10" x14ac:dyDescent="0.25">
      <c r="J43" s="7"/>
    </row>
    <row r="44" spans="4:10" x14ac:dyDescent="0.25">
      <c r="J44" s="7"/>
    </row>
    <row r="45" spans="4:10" x14ac:dyDescent="0.25">
      <c r="J45" s="7"/>
    </row>
    <row r="46" spans="4:10" x14ac:dyDescent="0.25">
      <c r="J46" s="7"/>
    </row>
    <row r="47" spans="4:10" x14ac:dyDescent="0.25">
      <c r="J47" s="7"/>
    </row>
    <row r="48" spans="4:10" x14ac:dyDescent="0.25">
      <c r="J48" s="7"/>
    </row>
    <row r="49" spans="10:10" x14ac:dyDescent="0.25">
      <c r="J49" s="7"/>
    </row>
    <row r="50" spans="10:10" x14ac:dyDescent="0.25">
      <c r="J50" s="7"/>
    </row>
    <row r="51" spans="10:10" x14ac:dyDescent="0.25">
      <c r="J51" s="7"/>
    </row>
    <row r="52" spans="10:10" x14ac:dyDescent="0.25">
      <c r="J52" s="7"/>
    </row>
    <row r="53" spans="10:10" x14ac:dyDescent="0.25">
      <c r="J53" s="7"/>
    </row>
    <row r="54" spans="10:10" x14ac:dyDescent="0.25">
      <c r="J54" s="7"/>
    </row>
    <row r="55" spans="10:10" x14ac:dyDescent="0.25">
      <c r="J55" s="7"/>
    </row>
    <row r="56" spans="10:10" x14ac:dyDescent="0.25">
      <c r="J56" s="7"/>
    </row>
    <row r="57" spans="10:10" x14ac:dyDescent="0.25">
      <c r="J57" s="7"/>
    </row>
    <row r="58" spans="10:10" x14ac:dyDescent="0.25">
      <c r="J58" s="7"/>
    </row>
    <row r="59" spans="10:10" x14ac:dyDescent="0.25">
      <c r="J59" s="7"/>
    </row>
    <row r="60" spans="10:10" x14ac:dyDescent="0.25">
      <c r="J60" s="7"/>
    </row>
    <row r="61" spans="10:10" x14ac:dyDescent="0.25">
      <c r="J61" s="7"/>
    </row>
    <row r="62" spans="10:10" x14ac:dyDescent="0.25">
      <c r="J62" s="7"/>
    </row>
    <row r="63" spans="10:10" x14ac:dyDescent="0.25">
      <c r="J63" s="7"/>
    </row>
    <row r="64" spans="10:10" x14ac:dyDescent="0.25">
      <c r="J64" s="7"/>
    </row>
    <row r="65" spans="10:10" x14ac:dyDescent="0.25">
      <c r="J65" s="7"/>
    </row>
  </sheetData>
  <sheetProtection autoFilter="0" pivotTables="0"/>
  <mergeCells count="8">
    <mergeCell ref="K4:M4"/>
    <mergeCell ref="G4:I4"/>
    <mergeCell ref="D14:E14"/>
    <mergeCell ref="H14:I14"/>
    <mergeCell ref="A25:B25"/>
    <mergeCell ref="D4:E4"/>
    <mergeCell ref="D8:E8"/>
    <mergeCell ref="A14:B14"/>
  </mergeCells>
  <pageMargins left="0.7" right="0.7" top="0.75" bottom="0.75" header="0.3" footer="0.3"/>
  <pageSetup orientation="portrait" r:id="rId6"/>
  <drawing r:id="rId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Select player from dropdown" xr:uid="{EA551284-A0F8-4656-8408-202A261722E1}">
          <x14:formula1>
            <xm:f>Tracker!$A$8:$A$67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F111-2BA1-4D88-B314-7634A432F6B5}">
  <dimension ref="A1:DE75"/>
  <sheetViews>
    <sheetView workbookViewId="0">
      <pane xSplit="13" ySplit="7" topLeftCell="N51" activePane="bottomRight" state="frozen"/>
      <selection pane="topRight" activeCell="M1" sqref="M1"/>
      <selection pane="bottomLeft" activeCell="A8" sqref="A8"/>
      <selection pane="bottomRight" activeCell="C70" sqref="C70"/>
    </sheetView>
  </sheetViews>
  <sheetFormatPr defaultRowHeight="15" x14ac:dyDescent="0.25"/>
  <cols>
    <col min="1" max="1" width="24.42578125" bestFit="1" customWidth="1"/>
    <col min="2" max="2" width="10.7109375" bestFit="1" customWidth="1"/>
    <col min="3" max="3" width="6.7109375" customWidth="1"/>
    <col min="4" max="4" width="13.85546875" bestFit="1" customWidth="1"/>
    <col min="5" max="5" width="10.140625" bestFit="1" customWidth="1"/>
    <col min="6" max="6" width="11.42578125" bestFit="1" customWidth="1"/>
    <col min="7" max="7" width="11.42578125" customWidth="1"/>
    <col min="8" max="8" width="10.28515625" hidden="1" customWidth="1"/>
    <col min="9" max="9" width="9.42578125" hidden="1" customWidth="1"/>
    <col min="10" max="10" width="7.42578125" hidden="1" customWidth="1"/>
    <col min="11" max="11" width="11.5703125" hidden="1" customWidth="1"/>
    <col min="12" max="12" width="16.5703125" hidden="1" customWidth="1"/>
    <col min="13" max="13" width="16.140625" hidden="1" customWidth="1"/>
    <col min="14" max="14" width="8.7109375" bestFit="1" customWidth="1"/>
    <col min="15" max="23" width="9.7109375" bestFit="1" customWidth="1"/>
    <col min="24" max="29" width="10.7109375" bestFit="1" customWidth="1"/>
    <col min="30" max="31" width="9.7109375" bestFit="1" customWidth="1"/>
    <col min="32" max="37" width="10.7109375" bestFit="1" customWidth="1"/>
    <col min="38" max="40" width="9.7109375" bestFit="1" customWidth="1"/>
    <col min="41" max="47" width="10.7109375" bestFit="1" customWidth="1"/>
    <col min="48" max="49" width="8.7109375" bestFit="1" customWidth="1"/>
    <col min="50" max="55" width="9.7109375" bestFit="1" customWidth="1"/>
    <col min="56" max="58" width="8.7109375" bestFit="1" customWidth="1"/>
    <col min="59" max="63" width="9.7109375" bestFit="1" customWidth="1"/>
    <col min="64" max="66" width="8.7109375" bestFit="1" customWidth="1"/>
    <col min="67" max="72" width="9.7109375" bestFit="1" customWidth="1"/>
    <col min="73" max="75" width="8.7109375" bestFit="1" customWidth="1"/>
    <col min="76" max="81" width="9.7109375" bestFit="1" customWidth="1"/>
    <col min="82" max="83" width="8.7109375" bestFit="1" customWidth="1"/>
    <col min="84" max="89" width="9.7109375" bestFit="1" customWidth="1"/>
    <col min="90" max="92" width="8.7109375" bestFit="1" customWidth="1"/>
    <col min="93" max="98" width="9.7109375" bestFit="1" customWidth="1"/>
    <col min="99" max="101" width="8.7109375" bestFit="1" customWidth="1"/>
    <col min="102" max="107" width="9.7109375" bestFit="1" customWidth="1"/>
    <col min="108" max="109" width="8.7109375" bestFit="1" customWidth="1"/>
  </cols>
  <sheetData>
    <row r="1" spans="1:109" x14ac:dyDescent="0.25">
      <c r="A1" s="21"/>
      <c r="B1" s="22"/>
      <c r="C1" s="22"/>
      <c r="D1" s="22"/>
      <c r="E1" s="23"/>
      <c r="F1" s="24" t="s">
        <v>124</v>
      </c>
      <c r="G1" s="24"/>
      <c r="H1" s="23"/>
      <c r="I1" s="23"/>
      <c r="J1" s="23"/>
      <c r="K1" s="23"/>
      <c r="L1" s="23"/>
      <c r="M1" s="23"/>
      <c r="N1" s="54">
        <f>N2</f>
        <v>44082</v>
      </c>
      <c r="O1" s="54">
        <f t="shared" ref="O1:BZ1" si="0">O2</f>
        <v>44084</v>
      </c>
      <c r="P1" s="54">
        <f t="shared" si="0"/>
        <v>44089</v>
      </c>
      <c r="Q1" s="54">
        <f t="shared" si="0"/>
        <v>44091</v>
      </c>
      <c r="R1" s="54">
        <f t="shared" si="0"/>
        <v>44096</v>
      </c>
      <c r="S1" s="54">
        <f t="shared" si="0"/>
        <v>44098</v>
      </c>
      <c r="T1" s="54">
        <f t="shared" si="0"/>
        <v>44103</v>
      </c>
      <c r="U1" s="54">
        <f t="shared" si="0"/>
        <v>44105</v>
      </c>
      <c r="V1" s="54">
        <f t="shared" si="0"/>
        <v>44110</v>
      </c>
      <c r="W1" s="54">
        <f t="shared" si="0"/>
        <v>44112</v>
      </c>
      <c r="X1" s="54">
        <f t="shared" si="0"/>
        <v>44117</v>
      </c>
      <c r="Y1" s="54">
        <f t="shared" si="0"/>
        <v>44119</v>
      </c>
      <c r="Z1" s="54">
        <f t="shared" si="0"/>
        <v>44124</v>
      </c>
      <c r="AA1" s="54">
        <f t="shared" si="0"/>
        <v>44126</v>
      </c>
      <c r="AB1" s="54">
        <f t="shared" si="0"/>
        <v>44131</v>
      </c>
      <c r="AC1" s="54">
        <f t="shared" si="0"/>
        <v>44133</v>
      </c>
      <c r="AD1" s="54">
        <f t="shared" si="0"/>
        <v>44138</v>
      </c>
      <c r="AE1" s="54">
        <f t="shared" si="0"/>
        <v>44140</v>
      </c>
      <c r="AF1" s="54">
        <f t="shared" si="0"/>
        <v>44145</v>
      </c>
      <c r="AG1" s="54">
        <f t="shared" si="0"/>
        <v>44147</v>
      </c>
      <c r="AH1" s="54">
        <f t="shared" si="0"/>
        <v>44152</v>
      </c>
      <c r="AI1" s="54">
        <f t="shared" si="0"/>
        <v>44154</v>
      </c>
      <c r="AJ1" s="54">
        <f t="shared" si="0"/>
        <v>44159</v>
      </c>
      <c r="AK1" s="54">
        <f t="shared" si="0"/>
        <v>44161</v>
      </c>
      <c r="AL1" s="54">
        <f t="shared" si="0"/>
        <v>44166</v>
      </c>
      <c r="AM1" s="54">
        <f t="shared" si="0"/>
        <v>44168</v>
      </c>
      <c r="AN1" s="54">
        <f t="shared" si="0"/>
        <v>44173</v>
      </c>
      <c r="AO1" s="54">
        <f t="shared" si="0"/>
        <v>44175</v>
      </c>
      <c r="AP1" s="54">
        <f t="shared" si="0"/>
        <v>44180</v>
      </c>
      <c r="AQ1" s="54">
        <f t="shared" si="0"/>
        <v>44182</v>
      </c>
      <c r="AR1" s="54">
        <f t="shared" si="0"/>
        <v>44187</v>
      </c>
      <c r="AS1" s="54">
        <f t="shared" si="0"/>
        <v>44189</v>
      </c>
      <c r="AT1" s="54">
        <f t="shared" si="0"/>
        <v>44194</v>
      </c>
      <c r="AU1" s="54">
        <f t="shared" si="0"/>
        <v>44196</v>
      </c>
      <c r="AV1" s="54">
        <f t="shared" si="0"/>
        <v>44201</v>
      </c>
      <c r="AW1" s="54">
        <f t="shared" si="0"/>
        <v>44203</v>
      </c>
      <c r="AX1" s="54">
        <f t="shared" si="0"/>
        <v>44208</v>
      </c>
      <c r="AY1" s="54">
        <f t="shared" si="0"/>
        <v>44210</v>
      </c>
      <c r="AZ1" s="54">
        <f t="shared" si="0"/>
        <v>44215</v>
      </c>
      <c r="BA1" s="54">
        <f t="shared" si="0"/>
        <v>44217</v>
      </c>
      <c r="BB1" s="54">
        <f t="shared" si="0"/>
        <v>44222</v>
      </c>
      <c r="BC1" s="54">
        <f t="shared" si="0"/>
        <v>44224</v>
      </c>
      <c r="BD1" s="54">
        <f t="shared" si="0"/>
        <v>44229</v>
      </c>
      <c r="BE1" s="54">
        <f t="shared" si="0"/>
        <v>44231</v>
      </c>
      <c r="BF1" s="54">
        <f t="shared" si="0"/>
        <v>44236</v>
      </c>
      <c r="BG1" s="54">
        <f t="shared" si="0"/>
        <v>44238</v>
      </c>
      <c r="BH1" s="54">
        <f t="shared" si="0"/>
        <v>44243</v>
      </c>
      <c r="BI1" s="54">
        <f t="shared" si="0"/>
        <v>44245</v>
      </c>
      <c r="BJ1" s="54">
        <f t="shared" si="0"/>
        <v>44250</v>
      </c>
      <c r="BK1" s="54">
        <f t="shared" si="0"/>
        <v>44252</v>
      </c>
      <c r="BL1" s="54">
        <f t="shared" si="0"/>
        <v>44257</v>
      </c>
      <c r="BM1" s="54">
        <f t="shared" si="0"/>
        <v>44259</v>
      </c>
      <c r="BN1" s="54">
        <f t="shared" si="0"/>
        <v>44264</v>
      </c>
      <c r="BO1" s="54">
        <f t="shared" si="0"/>
        <v>44266</v>
      </c>
      <c r="BP1" s="54">
        <f t="shared" si="0"/>
        <v>44271</v>
      </c>
      <c r="BQ1" s="54">
        <f t="shared" si="0"/>
        <v>44273</v>
      </c>
      <c r="BR1" s="54">
        <f t="shared" si="0"/>
        <v>44278</v>
      </c>
      <c r="BS1" s="54">
        <f t="shared" si="0"/>
        <v>44280</v>
      </c>
      <c r="BT1" s="54">
        <f t="shared" si="0"/>
        <v>44285</v>
      </c>
      <c r="BU1" s="54">
        <f t="shared" si="0"/>
        <v>44287</v>
      </c>
      <c r="BV1" s="54">
        <f t="shared" si="0"/>
        <v>44292</v>
      </c>
      <c r="BW1" s="54">
        <f t="shared" si="0"/>
        <v>44294</v>
      </c>
      <c r="BX1" s="54">
        <f t="shared" si="0"/>
        <v>44299</v>
      </c>
      <c r="BY1" s="54">
        <f t="shared" si="0"/>
        <v>44301</v>
      </c>
      <c r="BZ1" s="54">
        <f t="shared" si="0"/>
        <v>44306</v>
      </c>
      <c r="CA1" s="54">
        <f t="shared" ref="CA1:DE1" si="1">CA2</f>
        <v>44308</v>
      </c>
      <c r="CB1" s="54">
        <f t="shared" si="1"/>
        <v>44313</v>
      </c>
      <c r="CC1" s="54">
        <f t="shared" si="1"/>
        <v>44315</v>
      </c>
      <c r="CD1" s="54">
        <f t="shared" si="1"/>
        <v>44320</v>
      </c>
      <c r="CE1" s="54">
        <f t="shared" si="1"/>
        <v>44322</v>
      </c>
      <c r="CF1" s="54">
        <f t="shared" si="1"/>
        <v>44327</v>
      </c>
      <c r="CG1" s="54">
        <f t="shared" si="1"/>
        <v>44329</v>
      </c>
      <c r="CH1" s="54">
        <f t="shared" si="1"/>
        <v>44334</v>
      </c>
      <c r="CI1" s="54">
        <f t="shared" si="1"/>
        <v>44336</v>
      </c>
      <c r="CJ1" s="54">
        <f t="shared" si="1"/>
        <v>44341</v>
      </c>
      <c r="CK1" s="54">
        <f t="shared" si="1"/>
        <v>44343</v>
      </c>
      <c r="CL1" s="54">
        <f t="shared" si="1"/>
        <v>44348</v>
      </c>
      <c r="CM1" s="54">
        <f t="shared" si="1"/>
        <v>44350</v>
      </c>
      <c r="CN1" s="54">
        <f t="shared" si="1"/>
        <v>44355</v>
      </c>
      <c r="CO1" s="54">
        <f t="shared" si="1"/>
        <v>44357</v>
      </c>
      <c r="CP1" s="54">
        <f t="shared" si="1"/>
        <v>44362</v>
      </c>
      <c r="CQ1" s="54">
        <f t="shared" si="1"/>
        <v>44364</v>
      </c>
      <c r="CR1" s="54">
        <f t="shared" si="1"/>
        <v>44369</v>
      </c>
      <c r="CS1" s="54">
        <f t="shared" si="1"/>
        <v>44371</v>
      </c>
      <c r="CT1" s="54">
        <f t="shared" si="1"/>
        <v>44376</v>
      </c>
      <c r="CU1" s="54">
        <f t="shared" si="1"/>
        <v>44378</v>
      </c>
      <c r="CV1" s="54">
        <f t="shared" si="1"/>
        <v>44383</v>
      </c>
      <c r="CW1" s="54">
        <f t="shared" si="1"/>
        <v>44385</v>
      </c>
      <c r="CX1" s="54">
        <f t="shared" si="1"/>
        <v>44390</v>
      </c>
      <c r="CY1" s="54">
        <f t="shared" si="1"/>
        <v>44392</v>
      </c>
      <c r="CZ1" s="54">
        <f t="shared" si="1"/>
        <v>44397</v>
      </c>
      <c r="DA1" s="54">
        <f t="shared" si="1"/>
        <v>44399</v>
      </c>
      <c r="DB1" s="54">
        <f t="shared" si="1"/>
        <v>44404</v>
      </c>
      <c r="DC1" s="54">
        <f t="shared" si="1"/>
        <v>44406</v>
      </c>
      <c r="DD1" s="54">
        <f t="shared" si="1"/>
        <v>44411</v>
      </c>
      <c r="DE1" s="55">
        <f t="shared" si="1"/>
        <v>44413</v>
      </c>
    </row>
    <row r="2" spans="1:109" x14ac:dyDescent="0.25">
      <c r="A2" s="25"/>
      <c r="B2" s="26"/>
      <c r="C2" s="26"/>
      <c r="D2" s="26"/>
      <c r="E2" s="26"/>
      <c r="F2" s="27" t="s">
        <v>125</v>
      </c>
      <c r="G2" s="27"/>
      <c r="H2" s="52"/>
      <c r="I2" s="52"/>
      <c r="J2" s="52"/>
      <c r="K2" s="52"/>
      <c r="L2" s="53"/>
      <c r="M2" s="52"/>
      <c r="N2" s="59">
        <v>44082</v>
      </c>
      <c r="O2" s="59">
        <f>N2+2</f>
        <v>44084</v>
      </c>
      <c r="P2" s="59">
        <f>N2+7</f>
        <v>44089</v>
      </c>
      <c r="Q2" s="59">
        <f t="shared" ref="Q2:AS2" si="2">P2+2</f>
        <v>44091</v>
      </c>
      <c r="R2" s="59">
        <f t="shared" ref="R2" si="3">P2+7</f>
        <v>44096</v>
      </c>
      <c r="S2" s="59">
        <f t="shared" si="2"/>
        <v>44098</v>
      </c>
      <c r="T2" s="59">
        <f t="shared" ref="T2" si="4">R2+7</f>
        <v>44103</v>
      </c>
      <c r="U2" s="59">
        <f t="shared" si="2"/>
        <v>44105</v>
      </c>
      <c r="V2" s="59">
        <f t="shared" ref="V2" si="5">T2+7</f>
        <v>44110</v>
      </c>
      <c r="W2" s="59">
        <f t="shared" si="2"/>
        <v>44112</v>
      </c>
      <c r="X2" s="59">
        <f t="shared" ref="X2" si="6">V2+7</f>
        <v>44117</v>
      </c>
      <c r="Y2" s="59">
        <f t="shared" si="2"/>
        <v>44119</v>
      </c>
      <c r="Z2" s="59">
        <f t="shared" ref="Z2" si="7">X2+7</f>
        <v>44124</v>
      </c>
      <c r="AA2" s="59">
        <f t="shared" si="2"/>
        <v>44126</v>
      </c>
      <c r="AB2" s="59">
        <f t="shared" ref="AB2" si="8">Z2+7</f>
        <v>44131</v>
      </c>
      <c r="AC2" s="59">
        <f t="shared" si="2"/>
        <v>44133</v>
      </c>
      <c r="AD2" s="59">
        <f t="shared" ref="AD2" si="9">AB2+7</f>
        <v>44138</v>
      </c>
      <c r="AE2" s="59">
        <f t="shared" si="2"/>
        <v>44140</v>
      </c>
      <c r="AF2" s="59">
        <f t="shared" ref="AF2" si="10">AD2+7</f>
        <v>44145</v>
      </c>
      <c r="AG2" s="59">
        <f t="shared" si="2"/>
        <v>44147</v>
      </c>
      <c r="AH2" s="59">
        <f t="shared" ref="AH2" si="11">AF2+7</f>
        <v>44152</v>
      </c>
      <c r="AI2" s="59">
        <f t="shared" si="2"/>
        <v>44154</v>
      </c>
      <c r="AJ2" s="59">
        <f t="shared" ref="AJ2" si="12">AH2+7</f>
        <v>44159</v>
      </c>
      <c r="AK2" s="59">
        <f t="shared" si="2"/>
        <v>44161</v>
      </c>
      <c r="AL2" s="59">
        <f t="shared" ref="AL2" si="13">AJ2+7</f>
        <v>44166</v>
      </c>
      <c r="AM2" s="59">
        <f t="shared" si="2"/>
        <v>44168</v>
      </c>
      <c r="AN2" s="59">
        <f t="shared" ref="AN2" si="14">AL2+7</f>
        <v>44173</v>
      </c>
      <c r="AO2" s="59">
        <f t="shared" si="2"/>
        <v>44175</v>
      </c>
      <c r="AP2" s="59">
        <f t="shared" ref="AP2" si="15">AN2+7</f>
        <v>44180</v>
      </c>
      <c r="AQ2" s="59">
        <f t="shared" si="2"/>
        <v>44182</v>
      </c>
      <c r="AR2" s="59">
        <f t="shared" ref="AR2" si="16">AP2+7</f>
        <v>44187</v>
      </c>
      <c r="AS2" s="59">
        <f t="shared" si="2"/>
        <v>44189</v>
      </c>
      <c r="AT2" s="59">
        <f t="shared" ref="AT2" si="17">AR2+7</f>
        <v>44194</v>
      </c>
      <c r="AU2" s="59">
        <f t="shared" ref="AU2" si="18">AT2+2</f>
        <v>44196</v>
      </c>
      <c r="AV2" s="59">
        <f t="shared" ref="AV2" si="19">AT2+7</f>
        <v>44201</v>
      </c>
      <c r="AW2" s="59">
        <f t="shared" ref="AW2" si="20">AV2+2</f>
        <v>44203</v>
      </c>
      <c r="AX2" s="59">
        <f t="shared" ref="AX2" si="21">AV2+7</f>
        <v>44208</v>
      </c>
      <c r="AY2" s="59">
        <f t="shared" ref="AY2:BM2" si="22">AX2+2</f>
        <v>44210</v>
      </c>
      <c r="AZ2" s="59">
        <f t="shared" ref="AZ2" si="23">AX2+7</f>
        <v>44215</v>
      </c>
      <c r="BA2" s="59">
        <f t="shared" si="22"/>
        <v>44217</v>
      </c>
      <c r="BB2" s="59">
        <f t="shared" ref="BB2" si="24">AZ2+7</f>
        <v>44222</v>
      </c>
      <c r="BC2" s="59">
        <f t="shared" si="22"/>
        <v>44224</v>
      </c>
      <c r="BD2" s="59">
        <f t="shared" ref="BD2" si="25">BB2+7</f>
        <v>44229</v>
      </c>
      <c r="BE2" s="59">
        <f t="shared" si="22"/>
        <v>44231</v>
      </c>
      <c r="BF2" s="59">
        <f t="shared" ref="BF2" si="26">BD2+7</f>
        <v>44236</v>
      </c>
      <c r="BG2" s="59">
        <f t="shared" si="22"/>
        <v>44238</v>
      </c>
      <c r="BH2" s="59">
        <f t="shared" ref="BH2" si="27">BF2+7</f>
        <v>44243</v>
      </c>
      <c r="BI2" s="59">
        <f t="shared" si="22"/>
        <v>44245</v>
      </c>
      <c r="BJ2" s="59">
        <f t="shared" ref="BJ2" si="28">BH2+7</f>
        <v>44250</v>
      </c>
      <c r="BK2" s="59">
        <f t="shared" si="22"/>
        <v>44252</v>
      </c>
      <c r="BL2" s="59">
        <f t="shared" ref="BL2" si="29">BJ2+7</f>
        <v>44257</v>
      </c>
      <c r="BM2" s="59">
        <f t="shared" si="22"/>
        <v>44259</v>
      </c>
      <c r="BN2" s="59">
        <f t="shared" ref="BN2" si="30">BL2+7</f>
        <v>44264</v>
      </c>
      <c r="BO2" s="59">
        <f t="shared" ref="BO2" si="31">BN2+2</f>
        <v>44266</v>
      </c>
      <c r="BP2" s="59">
        <f t="shared" ref="BP2" si="32">BN2+7</f>
        <v>44271</v>
      </c>
      <c r="BQ2" s="59">
        <f t="shared" ref="BQ2" si="33">BP2+2</f>
        <v>44273</v>
      </c>
      <c r="BR2" s="59">
        <f t="shared" ref="BR2" si="34">BP2+7</f>
        <v>44278</v>
      </c>
      <c r="BS2" s="59">
        <f t="shared" ref="BS2" si="35">BR2+2</f>
        <v>44280</v>
      </c>
      <c r="BT2" s="59">
        <f t="shared" ref="BT2" si="36">BR2+7</f>
        <v>44285</v>
      </c>
      <c r="BU2" s="59">
        <f t="shared" ref="BU2" si="37">BT2+2</f>
        <v>44287</v>
      </c>
      <c r="BV2" s="59">
        <f t="shared" ref="BV2" si="38">BT2+7</f>
        <v>44292</v>
      </c>
      <c r="BW2" s="59">
        <f t="shared" ref="BW2" si="39">BV2+2</f>
        <v>44294</v>
      </c>
      <c r="BX2" s="59">
        <f t="shared" ref="BX2" si="40">BV2+7</f>
        <v>44299</v>
      </c>
      <c r="BY2" s="59">
        <f t="shared" ref="BY2" si="41">BX2+2</f>
        <v>44301</v>
      </c>
      <c r="BZ2" s="59">
        <f t="shared" ref="BZ2" si="42">BX2+7</f>
        <v>44306</v>
      </c>
      <c r="CA2" s="59">
        <f t="shared" ref="CA2" si="43">BZ2+2</f>
        <v>44308</v>
      </c>
      <c r="CB2" s="59">
        <f t="shared" ref="CB2" si="44">BZ2+7</f>
        <v>44313</v>
      </c>
      <c r="CC2" s="59">
        <f t="shared" ref="CC2" si="45">CB2+2</f>
        <v>44315</v>
      </c>
      <c r="CD2" s="59">
        <f t="shared" ref="CD2" si="46">CB2+7</f>
        <v>44320</v>
      </c>
      <c r="CE2" s="59">
        <f t="shared" ref="CE2" si="47">CD2+2</f>
        <v>44322</v>
      </c>
      <c r="CF2" s="59">
        <f t="shared" ref="CF2" si="48">CD2+7</f>
        <v>44327</v>
      </c>
      <c r="CG2" s="59">
        <f t="shared" ref="CG2" si="49">CF2+2</f>
        <v>44329</v>
      </c>
      <c r="CH2" s="59">
        <f t="shared" ref="CH2" si="50">CF2+7</f>
        <v>44334</v>
      </c>
      <c r="CI2" s="59">
        <f t="shared" ref="CI2" si="51">CH2+2</f>
        <v>44336</v>
      </c>
      <c r="CJ2" s="59">
        <f t="shared" ref="CJ2" si="52">CH2+7</f>
        <v>44341</v>
      </c>
      <c r="CK2" s="59">
        <f t="shared" ref="CK2:CQ2" si="53">CJ2+2</f>
        <v>44343</v>
      </c>
      <c r="CL2" s="59">
        <f t="shared" ref="CL2" si="54">CJ2+7</f>
        <v>44348</v>
      </c>
      <c r="CM2" s="59">
        <f t="shared" si="53"/>
        <v>44350</v>
      </c>
      <c r="CN2" s="59">
        <f t="shared" ref="CN2" si="55">CL2+7</f>
        <v>44355</v>
      </c>
      <c r="CO2" s="59">
        <f t="shared" si="53"/>
        <v>44357</v>
      </c>
      <c r="CP2" s="59">
        <f t="shared" ref="CP2" si="56">CN2+7</f>
        <v>44362</v>
      </c>
      <c r="CQ2" s="59">
        <f t="shared" si="53"/>
        <v>44364</v>
      </c>
      <c r="CR2" s="59">
        <f t="shared" ref="CR2" si="57">CP2+7</f>
        <v>44369</v>
      </c>
      <c r="CS2" s="59">
        <f t="shared" ref="CS2" si="58">CR2+2</f>
        <v>44371</v>
      </c>
      <c r="CT2" s="59">
        <f t="shared" ref="CT2" si="59">CR2+7</f>
        <v>44376</v>
      </c>
      <c r="CU2" s="59">
        <f t="shared" ref="CU2" si="60">CT2+2</f>
        <v>44378</v>
      </c>
      <c r="CV2" s="59">
        <f t="shared" ref="CV2" si="61">CT2+7</f>
        <v>44383</v>
      </c>
      <c r="CW2" s="59">
        <f t="shared" ref="CW2" si="62">CV2+2</f>
        <v>44385</v>
      </c>
      <c r="CX2" s="59">
        <f t="shared" ref="CX2" si="63">CV2+7</f>
        <v>44390</v>
      </c>
      <c r="CY2" s="59">
        <f t="shared" ref="CY2" si="64">CX2+2</f>
        <v>44392</v>
      </c>
      <c r="CZ2" s="59">
        <f t="shared" ref="CZ2" si="65">CX2+7</f>
        <v>44397</v>
      </c>
      <c r="DA2" s="59">
        <f t="shared" ref="DA2" si="66">CZ2+2</f>
        <v>44399</v>
      </c>
      <c r="DB2" s="59">
        <f t="shared" ref="DB2" si="67">CZ2+7</f>
        <v>44404</v>
      </c>
      <c r="DC2" s="59">
        <f t="shared" ref="DC2" si="68">DB2+2</f>
        <v>44406</v>
      </c>
      <c r="DD2" s="59">
        <f t="shared" ref="DD2" si="69">DB2+7</f>
        <v>44411</v>
      </c>
      <c r="DE2" s="60">
        <f t="shared" ref="DE2" si="70">DD2+2</f>
        <v>44413</v>
      </c>
    </row>
    <row r="3" spans="1:109" x14ac:dyDescent="0.25">
      <c r="A3" s="30"/>
      <c r="B3" s="31"/>
      <c r="C3" s="31"/>
      <c r="D3" s="31"/>
      <c r="E3" s="31"/>
      <c r="F3" s="32" t="s">
        <v>126</v>
      </c>
      <c r="G3" s="32"/>
      <c r="H3" s="31"/>
      <c r="I3" s="31"/>
      <c r="J3" s="31"/>
      <c r="K3" s="31"/>
      <c r="L3" s="56"/>
      <c r="M3" s="31"/>
      <c r="N3" s="57">
        <f>N2</f>
        <v>44082</v>
      </c>
      <c r="O3" s="57">
        <f t="shared" ref="O3:BZ4" si="71">O2</f>
        <v>44084</v>
      </c>
      <c r="P3" s="57">
        <f t="shared" si="71"/>
        <v>44089</v>
      </c>
      <c r="Q3" s="57">
        <f t="shared" si="71"/>
        <v>44091</v>
      </c>
      <c r="R3" s="57">
        <f t="shared" si="71"/>
        <v>44096</v>
      </c>
      <c r="S3" s="57">
        <f t="shared" si="71"/>
        <v>44098</v>
      </c>
      <c r="T3" s="57">
        <f t="shared" si="71"/>
        <v>44103</v>
      </c>
      <c r="U3" s="57">
        <f t="shared" si="71"/>
        <v>44105</v>
      </c>
      <c r="V3" s="57">
        <f t="shared" si="71"/>
        <v>44110</v>
      </c>
      <c r="W3" s="57">
        <f t="shared" si="71"/>
        <v>44112</v>
      </c>
      <c r="X3" s="57">
        <f t="shared" si="71"/>
        <v>44117</v>
      </c>
      <c r="Y3" s="57">
        <f t="shared" si="71"/>
        <v>44119</v>
      </c>
      <c r="Z3" s="57">
        <f t="shared" si="71"/>
        <v>44124</v>
      </c>
      <c r="AA3" s="57">
        <f t="shared" si="71"/>
        <v>44126</v>
      </c>
      <c r="AB3" s="57">
        <f t="shared" si="71"/>
        <v>44131</v>
      </c>
      <c r="AC3" s="57">
        <f t="shared" si="71"/>
        <v>44133</v>
      </c>
      <c r="AD3" s="57">
        <f t="shared" si="71"/>
        <v>44138</v>
      </c>
      <c r="AE3" s="57">
        <f t="shared" si="71"/>
        <v>44140</v>
      </c>
      <c r="AF3" s="57">
        <f t="shared" si="71"/>
        <v>44145</v>
      </c>
      <c r="AG3" s="57">
        <f t="shared" si="71"/>
        <v>44147</v>
      </c>
      <c r="AH3" s="57">
        <f t="shared" si="71"/>
        <v>44152</v>
      </c>
      <c r="AI3" s="57">
        <f t="shared" si="71"/>
        <v>44154</v>
      </c>
      <c r="AJ3" s="57">
        <f t="shared" si="71"/>
        <v>44159</v>
      </c>
      <c r="AK3" s="57">
        <f t="shared" si="71"/>
        <v>44161</v>
      </c>
      <c r="AL3" s="57">
        <f t="shared" si="71"/>
        <v>44166</v>
      </c>
      <c r="AM3" s="57">
        <f t="shared" si="71"/>
        <v>44168</v>
      </c>
      <c r="AN3" s="57">
        <f t="shared" si="71"/>
        <v>44173</v>
      </c>
      <c r="AO3" s="57">
        <f t="shared" si="71"/>
        <v>44175</v>
      </c>
      <c r="AP3" s="57">
        <f t="shared" si="71"/>
        <v>44180</v>
      </c>
      <c r="AQ3" s="57">
        <f t="shared" si="71"/>
        <v>44182</v>
      </c>
      <c r="AR3" s="57">
        <f t="shared" si="71"/>
        <v>44187</v>
      </c>
      <c r="AS3" s="57">
        <f t="shared" si="71"/>
        <v>44189</v>
      </c>
      <c r="AT3" s="57">
        <f t="shared" si="71"/>
        <v>44194</v>
      </c>
      <c r="AU3" s="57">
        <f t="shared" si="71"/>
        <v>44196</v>
      </c>
      <c r="AV3" s="57">
        <f t="shared" si="71"/>
        <v>44201</v>
      </c>
      <c r="AW3" s="57">
        <f t="shared" si="71"/>
        <v>44203</v>
      </c>
      <c r="AX3" s="57">
        <f t="shared" si="71"/>
        <v>44208</v>
      </c>
      <c r="AY3" s="57">
        <f t="shared" si="71"/>
        <v>44210</v>
      </c>
      <c r="AZ3" s="57">
        <f t="shared" si="71"/>
        <v>44215</v>
      </c>
      <c r="BA3" s="57">
        <f t="shared" si="71"/>
        <v>44217</v>
      </c>
      <c r="BB3" s="57">
        <f t="shared" si="71"/>
        <v>44222</v>
      </c>
      <c r="BC3" s="57">
        <f t="shared" si="71"/>
        <v>44224</v>
      </c>
      <c r="BD3" s="57">
        <f t="shared" si="71"/>
        <v>44229</v>
      </c>
      <c r="BE3" s="57">
        <f t="shared" si="71"/>
        <v>44231</v>
      </c>
      <c r="BF3" s="57">
        <f t="shared" si="71"/>
        <v>44236</v>
      </c>
      <c r="BG3" s="57">
        <f t="shared" si="71"/>
        <v>44238</v>
      </c>
      <c r="BH3" s="57">
        <f t="shared" si="71"/>
        <v>44243</v>
      </c>
      <c r="BI3" s="57">
        <f t="shared" si="71"/>
        <v>44245</v>
      </c>
      <c r="BJ3" s="57">
        <f t="shared" si="71"/>
        <v>44250</v>
      </c>
      <c r="BK3" s="57">
        <f t="shared" si="71"/>
        <v>44252</v>
      </c>
      <c r="BL3" s="57">
        <f t="shared" si="71"/>
        <v>44257</v>
      </c>
      <c r="BM3" s="57">
        <f t="shared" si="71"/>
        <v>44259</v>
      </c>
      <c r="BN3" s="57">
        <f t="shared" si="71"/>
        <v>44264</v>
      </c>
      <c r="BO3" s="57">
        <f t="shared" si="71"/>
        <v>44266</v>
      </c>
      <c r="BP3" s="57">
        <f t="shared" si="71"/>
        <v>44271</v>
      </c>
      <c r="BQ3" s="57">
        <f t="shared" si="71"/>
        <v>44273</v>
      </c>
      <c r="BR3" s="57">
        <f t="shared" si="71"/>
        <v>44278</v>
      </c>
      <c r="BS3" s="57">
        <f t="shared" si="71"/>
        <v>44280</v>
      </c>
      <c r="BT3" s="57">
        <f t="shared" si="71"/>
        <v>44285</v>
      </c>
      <c r="BU3" s="57">
        <f t="shared" si="71"/>
        <v>44287</v>
      </c>
      <c r="BV3" s="57">
        <f t="shared" si="71"/>
        <v>44292</v>
      </c>
      <c r="BW3" s="57">
        <f t="shared" si="71"/>
        <v>44294</v>
      </c>
      <c r="BX3" s="57">
        <f t="shared" si="71"/>
        <v>44299</v>
      </c>
      <c r="BY3" s="57">
        <f t="shared" si="71"/>
        <v>44301</v>
      </c>
      <c r="BZ3" s="57">
        <f t="shared" si="71"/>
        <v>44306</v>
      </c>
      <c r="CA3" s="57">
        <f t="shared" ref="CA3:DE4" si="72">CA2</f>
        <v>44308</v>
      </c>
      <c r="CB3" s="57">
        <f t="shared" si="72"/>
        <v>44313</v>
      </c>
      <c r="CC3" s="57">
        <f t="shared" si="72"/>
        <v>44315</v>
      </c>
      <c r="CD3" s="57">
        <f t="shared" si="72"/>
        <v>44320</v>
      </c>
      <c r="CE3" s="57">
        <f t="shared" si="72"/>
        <v>44322</v>
      </c>
      <c r="CF3" s="57">
        <f t="shared" si="72"/>
        <v>44327</v>
      </c>
      <c r="CG3" s="57">
        <f t="shared" si="72"/>
        <v>44329</v>
      </c>
      <c r="CH3" s="57">
        <f t="shared" si="72"/>
        <v>44334</v>
      </c>
      <c r="CI3" s="57">
        <f t="shared" si="72"/>
        <v>44336</v>
      </c>
      <c r="CJ3" s="57">
        <f t="shared" si="72"/>
        <v>44341</v>
      </c>
      <c r="CK3" s="57">
        <f t="shared" si="72"/>
        <v>44343</v>
      </c>
      <c r="CL3" s="57">
        <f t="shared" si="72"/>
        <v>44348</v>
      </c>
      <c r="CM3" s="57">
        <f t="shared" si="72"/>
        <v>44350</v>
      </c>
      <c r="CN3" s="57">
        <f t="shared" si="72"/>
        <v>44355</v>
      </c>
      <c r="CO3" s="57">
        <f t="shared" si="72"/>
        <v>44357</v>
      </c>
      <c r="CP3" s="57">
        <f t="shared" si="72"/>
        <v>44362</v>
      </c>
      <c r="CQ3" s="57">
        <f t="shared" si="72"/>
        <v>44364</v>
      </c>
      <c r="CR3" s="57">
        <f t="shared" si="72"/>
        <v>44369</v>
      </c>
      <c r="CS3" s="57">
        <f t="shared" si="72"/>
        <v>44371</v>
      </c>
      <c r="CT3" s="57">
        <f t="shared" si="72"/>
        <v>44376</v>
      </c>
      <c r="CU3" s="57">
        <f t="shared" si="72"/>
        <v>44378</v>
      </c>
      <c r="CV3" s="57">
        <f t="shared" si="72"/>
        <v>44383</v>
      </c>
      <c r="CW3" s="57">
        <f t="shared" si="72"/>
        <v>44385</v>
      </c>
      <c r="CX3" s="57">
        <f t="shared" si="72"/>
        <v>44390</v>
      </c>
      <c r="CY3" s="57">
        <f t="shared" si="72"/>
        <v>44392</v>
      </c>
      <c r="CZ3" s="57">
        <f t="shared" si="72"/>
        <v>44397</v>
      </c>
      <c r="DA3" s="57">
        <f t="shared" si="72"/>
        <v>44399</v>
      </c>
      <c r="DB3" s="57">
        <f t="shared" si="72"/>
        <v>44404</v>
      </c>
      <c r="DC3" s="57">
        <f t="shared" si="72"/>
        <v>44406</v>
      </c>
      <c r="DD3" s="57">
        <f t="shared" si="72"/>
        <v>44411</v>
      </c>
      <c r="DE3" s="58">
        <f t="shared" si="72"/>
        <v>44413</v>
      </c>
    </row>
    <row r="4" spans="1:109" hidden="1" x14ac:dyDescent="0.25">
      <c r="A4" s="30"/>
      <c r="B4" s="31"/>
      <c r="C4" s="31"/>
      <c r="D4" s="31"/>
      <c r="E4" s="31"/>
      <c r="F4" s="32"/>
      <c r="G4" s="32"/>
      <c r="H4" s="52"/>
      <c r="I4" s="52"/>
      <c r="J4" s="52"/>
      <c r="K4" s="52"/>
      <c r="L4" s="53"/>
      <c r="M4" s="52"/>
      <c r="N4" s="29">
        <f>N3</f>
        <v>44082</v>
      </c>
      <c r="O4" s="29">
        <f t="shared" si="71"/>
        <v>44084</v>
      </c>
      <c r="P4" s="29">
        <f t="shared" si="71"/>
        <v>44089</v>
      </c>
      <c r="Q4" s="29">
        <f t="shared" si="71"/>
        <v>44091</v>
      </c>
      <c r="R4" s="29">
        <f t="shared" si="71"/>
        <v>44096</v>
      </c>
      <c r="S4" s="29">
        <f t="shared" si="71"/>
        <v>44098</v>
      </c>
      <c r="T4" s="29">
        <f t="shared" si="71"/>
        <v>44103</v>
      </c>
      <c r="U4" s="29">
        <f t="shared" si="71"/>
        <v>44105</v>
      </c>
      <c r="V4" s="29">
        <f t="shared" si="71"/>
        <v>44110</v>
      </c>
      <c r="W4" s="29">
        <f t="shared" si="71"/>
        <v>44112</v>
      </c>
      <c r="X4" s="29">
        <f t="shared" si="71"/>
        <v>44117</v>
      </c>
      <c r="Y4" s="29">
        <f t="shared" si="71"/>
        <v>44119</v>
      </c>
      <c r="Z4" s="29">
        <f t="shared" si="71"/>
        <v>44124</v>
      </c>
      <c r="AA4" s="29">
        <f t="shared" si="71"/>
        <v>44126</v>
      </c>
      <c r="AB4" s="29">
        <f t="shared" si="71"/>
        <v>44131</v>
      </c>
      <c r="AC4" s="29">
        <f t="shared" si="71"/>
        <v>44133</v>
      </c>
      <c r="AD4" s="29">
        <f t="shared" si="71"/>
        <v>44138</v>
      </c>
      <c r="AE4" s="29">
        <f t="shared" si="71"/>
        <v>44140</v>
      </c>
      <c r="AF4" s="29">
        <f t="shared" si="71"/>
        <v>44145</v>
      </c>
      <c r="AG4" s="29">
        <f t="shared" si="71"/>
        <v>44147</v>
      </c>
      <c r="AH4" s="29">
        <f t="shared" si="71"/>
        <v>44152</v>
      </c>
      <c r="AI4" s="29">
        <f t="shared" si="71"/>
        <v>44154</v>
      </c>
      <c r="AJ4" s="29">
        <f t="shared" si="71"/>
        <v>44159</v>
      </c>
      <c r="AK4" s="29">
        <f t="shared" si="71"/>
        <v>44161</v>
      </c>
      <c r="AL4" s="29">
        <f t="shared" si="71"/>
        <v>44166</v>
      </c>
      <c r="AM4" s="29">
        <f t="shared" si="71"/>
        <v>44168</v>
      </c>
      <c r="AN4" s="29">
        <f t="shared" si="71"/>
        <v>44173</v>
      </c>
      <c r="AO4" s="29">
        <f t="shared" si="71"/>
        <v>44175</v>
      </c>
      <c r="AP4" s="29">
        <f t="shared" si="71"/>
        <v>44180</v>
      </c>
      <c r="AQ4" s="29">
        <f t="shared" si="71"/>
        <v>44182</v>
      </c>
      <c r="AR4" s="29">
        <f t="shared" si="71"/>
        <v>44187</v>
      </c>
      <c r="AS4" s="29">
        <f t="shared" si="71"/>
        <v>44189</v>
      </c>
      <c r="AT4" s="29">
        <f t="shared" si="71"/>
        <v>44194</v>
      </c>
      <c r="AU4" s="29">
        <f t="shared" si="71"/>
        <v>44196</v>
      </c>
      <c r="AV4" s="29">
        <f t="shared" si="71"/>
        <v>44201</v>
      </c>
      <c r="AW4" s="29">
        <f t="shared" si="71"/>
        <v>44203</v>
      </c>
      <c r="AX4" s="29">
        <f t="shared" si="71"/>
        <v>44208</v>
      </c>
      <c r="AY4" s="29">
        <f t="shared" si="71"/>
        <v>44210</v>
      </c>
      <c r="AZ4" s="29">
        <f t="shared" si="71"/>
        <v>44215</v>
      </c>
      <c r="BA4" s="29">
        <f t="shared" si="71"/>
        <v>44217</v>
      </c>
      <c r="BB4" s="29">
        <f t="shared" si="71"/>
        <v>44222</v>
      </c>
      <c r="BC4" s="29">
        <f t="shared" si="71"/>
        <v>44224</v>
      </c>
      <c r="BD4" s="29">
        <f t="shared" si="71"/>
        <v>44229</v>
      </c>
      <c r="BE4" s="29">
        <f t="shared" si="71"/>
        <v>44231</v>
      </c>
      <c r="BF4" s="29">
        <f t="shared" si="71"/>
        <v>44236</v>
      </c>
      <c r="BG4" s="29">
        <f t="shared" si="71"/>
        <v>44238</v>
      </c>
      <c r="BH4" s="29">
        <f t="shared" si="71"/>
        <v>44243</v>
      </c>
      <c r="BI4" s="29">
        <f t="shared" si="71"/>
        <v>44245</v>
      </c>
      <c r="BJ4" s="29">
        <f t="shared" si="71"/>
        <v>44250</v>
      </c>
      <c r="BK4" s="29">
        <f t="shared" si="71"/>
        <v>44252</v>
      </c>
      <c r="BL4" s="29">
        <f t="shared" si="71"/>
        <v>44257</v>
      </c>
      <c r="BM4" s="29">
        <f t="shared" si="71"/>
        <v>44259</v>
      </c>
      <c r="BN4" s="29">
        <f t="shared" si="71"/>
        <v>44264</v>
      </c>
      <c r="BO4" s="29">
        <f t="shared" si="71"/>
        <v>44266</v>
      </c>
      <c r="BP4" s="29">
        <f t="shared" si="71"/>
        <v>44271</v>
      </c>
      <c r="BQ4" s="29">
        <f t="shared" si="71"/>
        <v>44273</v>
      </c>
      <c r="BR4" s="29">
        <f t="shared" si="71"/>
        <v>44278</v>
      </c>
      <c r="BS4" s="29">
        <f t="shared" si="71"/>
        <v>44280</v>
      </c>
      <c r="BT4" s="29">
        <f t="shared" si="71"/>
        <v>44285</v>
      </c>
      <c r="BU4" s="29">
        <f t="shared" si="71"/>
        <v>44287</v>
      </c>
      <c r="BV4" s="29">
        <f t="shared" si="71"/>
        <v>44292</v>
      </c>
      <c r="BW4" s="29">
        <f t="shared" si="71"/>
        <v>44294</v>
      </c>
      <c r="BX4" s="29">
        <f t="shared" si="71"/>
        <v>44299</v>
      </c>
      <c r="BY4" s="29">
        <f t="shared" si="71"/>
        <v>44301</v>
      </c>
      <c r="BZ4" s="29">
        <f t="shared" si="71"/>
        <v>44306</v>
      </c>
      <c r="CA4" s="29">
        <f t="shared" si="72"/>
        <v>44308</v>
      </c>
      <c r="CB4" s="29">
        <f t="shared" si="72"/>
        <v>44313</v>
      </c>
      <c r="CC4" s="29">
        <f t="shared" si="72"/>
        <v>44315</v>
      </c>
      <c r="CD4" s="29">
        <f t="shared" si="72"/>
        <v>44320</v>
      </c>
      <c r="CE4" s="29">
        <f t="shared" si="72"/>
        <v>44322</v>
      </c>
      <c r="CF4" s="29">
        <f t="shared" si="72"/>
        <v>44327</v>
      </c>
      <c r="CG4" s="29">
        <f t="shared" si="72"/>
        <v>44329</v>
      </c>
      <c r="CH4" s="29">
        <f t="shared" si="72"/>
        <v>44334</v>
      </c>
      <c r="CI4" s="29">
        <f t="shared" si="72"/>
        <v>44336</v>
      </c>
      <c r="CJ4" s="29">
        <f t="shared" si="72"/>
        <v>44341</v>
      </c>
      <c r="CK4" s="29">
        <f t="shared" si="72"/>
        <v>44343</v>
      </c>
      <c r="CL4" s="29">
        <f t="shared" si="72"/>
        <v>44348</v>
      </c>
      <c r="CM4" s="29">
        <f t="shared" si="72"/>
        <v>44350</v>
      </c>
      <c r="CN4" s="29">
        <f t="shared" si="72"/>
        <v>44355</v>
      </c>
      <c r="CO4" s="29">
        <f t="shared" si="72"/>
        <v>44357</v>
      </c>
      <c r="CP4" s="29">
        <f t="shared" si="72"/>
        <v>44362</v>
      </c>
      <c r="CQ4" s="29">
        <f t="shared" si="72"/>
        <v>44364</v>
      </c>
      <c r="CR4" s="29">
        <f t="shared" si="72"/>
        <v>44369</v>
      </c>
      <c r="CS4" s="29">
        <f t="shared" si="72"/>
        <v>44371</v>
      </c>
      <c r="CT4" s="29">
        <f t="shared" si="72"/>
        <v>44376</v>
      </c>
      <c r="CU4" s="29">
        <f t="shared" si="72"/>
        <v>44378</v>
      </c>
      <c r="CV4" s="29">
        <f t="shared" si="72"/>
        <v>44383</v>
      </c>
      <c r="CW4" s="29">
        <f t="shared" si="72"/>
        <v>44385</v>
      </c>
      <c r="CX4" s="29">
        <f t="shared" si="72"/>
        <v>44390</v>
      </c>
      <c r="CY4" s="29">
        <f t="shared" si="72"/>
        <v>44392</v>
      </c>
      <c r="CZ4" s="29">
        <f t="shared" si="72"/>
        <v>44397</v>
      </c>
      <c r="DA4" s="29">
        <f t="shared" si="72"/>
        <v>44399</v>
      </c>
      <c r="DB4" s="29">
        <f t="shared" si="72"/>
        <v>44404</v>
      </c>
      <c r="DC4" s="29">
        <f t="shared" si="72"/>
        <v>44406</v>
      </c>
      <c r="DD4" s="29">
        <f t="shared" si="72"/>
        <v>44411</v>
      </c>
      <c r="DE4" s="48">
        <f t="shared" si="72"/>
        <v>44413</v>
      </c>
    </row>
    <row r="5" spans="1:109" ht="22.5" hidden="1" customHeight="1" x14ac:dyDescent="0.25">
      <c r="A5" s="33"/>
      <c r="B5" s="34"/>
      <c r="C5" s="34"/>
      <c r="D5" s="34"/>
      <c r="E5" s="34"/>
      <c r="F5" s="34"/>
      <c r="G5" s="34"/>
      <c r="H5" s="52"/>
      <c r="I5" s="52"/>
      <c r="J5" s="52"/>
      <c r="K5" s="52"/>
      <c r="L5" s="52"/>
      <c r="M5" s="52"/>
      <c r="N5" s="35">
        <f ca="1">IF($A$6&gt;=N2,1,0)</f>
        <v>1</v>
      </c>
      <c r="O5" s="35">
        <f t="shared" ref="O5:BZ5" ca="1" si="73">IF($A$6&gt;=O2,1,0)</f>
        <v>1</v>
      </c>
      <c r="P5" s="35">
        <f t="shared" ca="1" si="73"/>
        <v>0</v>
      </c>
      <c r="Q5" s="35">
        <f t="shared" ca="1" si="73"/>
        <v>0</v>
      </c>
      <c r="R5" s="35">
        <f t="shared" ca="1" si="73"/>
        <v>0</v>
      </c>
      <c r="S5" s="35">
        <f t="shared" ca="1" si="73"/>
        <v>0</v>
      </c>
      <c r="T5" s="35">
        <f t="shared" ca="1" si="73"/>
        <v>0</v>
      </c>
      <c r="U5" s="35">
        <f t="shared" ca="1" si="73"/>
        <v>0</v>
      </c>
      <c r="V5" s="35">
        <f t="shared" ca="1" si="73"/>
        <v>0</v>
      </c>
      <c r="W5" s="35">
        <f t="shared" ca="1" si="73"/>
        <v>0</v>
      </c>
      <c r="X5" s="35">
        <f t="shared" ca="1" si="73"/>
        <v>0</v>
      </c>
      <c r="Y5" s="35">
        <f t="shared" ca="1" si="73"/>
        <v>0</v>
      </c>
      <c r="Z5" s="35">
        <f t="shared" ca="1" si="73"/>
        <v>0</v>
      </c>
      <c r="AA5" s="35">
        <f t="shared" ca="1" si="73"/>
        <v>0</v>
      </c>
      <c r="AB5" s="35">
        <f t="shared" ca="1" si="73"/>
        <v>0</v>
      </c>
      <c r="AC5" s="35">
        <f t="shared" ca="1" si="73"/>
        <v>0</v>
      </c>
      <c r="AD5" s="35">
        <f t="shared" ca="1" si="73"/>
        <v>0</v>
      </c>
      <c r="AE5" s="35">
        <f t="shared" ca="1" si="73"/>
        <v>0</v>
      </c>
      <c r="AF5" s="35">
        <f t="shared" ca="1" si="73"/>
        <v>0</v>
      </c>
      <c r="AG5" s="35">
        <f t="shared" ca="1" si="73"/>
        <v>0</v>
      </c>
      <c r="AH5" s="35">
        <f t="shared" ca="1" si="73"/>
        <v>0</v>
      </c>
      <c r="AI5" s="35">
        <f t="shared" ca="1" si="73"/>
        <v>0</v>
      </c>
      <c r="AJ5" s="35">
        <f t="shared" ca="1" si="73"/>
        <v>0</v>
      </c>
      <c r="AK5" s="35">
        <f t="shared" ca="1" si="73"/>
        <v>0</v>
      </c>
      <c r="AL5" s="35">
        <f t="shared" ca="1" si="73"/>
        <v>0</v>
      </c>
      <c r="AM5" s="35">
        <f t="shared" ca="1" si="73"/>
        <v>0</v>
      </c>
      <c r="AN5" s="35">
        <f t="shared" ca="1" si="73"/>
        <v>0</v>
      </c>
      <c r="AO5" s="35">
        <f t="shared" ca="1" si="73"/>
        <v>0</v>
      </c>
      <c r="AP5" s="35">
        <f t="shared" ca="1" si="73"/>
        <v>0</v>
      </c>
      <c r="AQ5" s="35">
        <f t="shared" ca="1" si="73"/>
        <v>0</v>
      </c>
      <c r="AR5" s="35">
        <f t="shared" ca="1" si="73"/>
        <v>0</v>
      </c>
      <c r="AS5" s="35">
        <f t="shared" ca="1" si="73"/>
        <v>0</v>
      </c>
      <c r="AT5" s="35">
        <f t="shared" ca="1" si="73"/>
        <v>0</v>
      </c>
      <c r="AU5" s="35">
        <f t="shared" ca="1" si="73"/>
        <v>0</v>
      </c>
      <c r="AV5" s="35">
        <f t="shared" ca="1" si="73"/>
        <v>0</v>
      </c>
      <c r="AW5" s="35">
        <f t="shared" ca="1" si="73"/>
        <v>0</v>
      </c>
      <c r="AX5" s="35">
        <f t="shared" ca="1" si="73"/>
        <v>0</v>
      </c>
      <c r="AY5" s="35">
        <f t="shared" ca="1" si="73"/>
        <v>0</v>
      </c>
      <c r="AZ5" s="35">
        <f t="shared" ca="1" si="73"/>
        <v>0</v>
      </c>
      <c r="BA5" s="35">
        <f t="shared" ca="1" si="73"/>
        <v>0</v>
      </c>
      <c r="BB5" s="35">
        <f t="shared" ca="1" si="73"/>
        <v>0</v>
      </c>
      <c r="BC5" s="35">
        <f t="shared" ca="1" si="73"/>
        <v>0</v>
      </c>
      <c r="BD5" s="35">
        <f t="shared" ca="1" si="73"/>
        <v>0</v>
      </c>
      <c r="BE5" s="35">
        <f t="shared" ca="1" si="73"/>
        <v>0</v>
      </c>
      <c r="BF5" s="35">
        <f t="shared" ca="1" si="73"/>
        <v>0</v>
      </c>
      <c r="BG5" s="35">
        <f t="shared" ca="1" si="73"/>
        <v>0</v>
      </c>
      <c r="BH5" s="35">
        <f t="shared" ca="1" si="73"/>
        <v>0</v>
      </c>
      <c r="BI5" s="35">
        <f t="shared" ca="1" si="73"/>
        <v>0</v>
      </c>
      <c r="BJ5" s="35">
        <f t="shared" ca="1" si="73"/>
        <v>0</v>
      </c>
      <c r="BK5" s="35">
        <f t="shared" ca="1" si="73"/>
        <v>0</v>
      </c>
      <c r="BL5" s="35">
        <f t="shared" ca="1" si="73"/>
        <v>0</v>
      </c>
      <c r="BM5" s="35">
        <f t="shared" ca="1" si="73"/>
        <v>0</v>
      </c>
      <c r="BN5" s="35">
        <f t="shared" ca="1" si="73"/>
        <v>0</v>
      </c>
      <c r="BO5" s="35">
        <f t="shared" ca="1" si="73"/>
        <v>0</v>
      </c>
      <c r="BP5" s="35">
        <f t="shared" ca="1" si="73"/>
        <v>0</v>
      </c>
      <c r="BQ5" s="35">
        <f t="shared" ca="1" si="73"/>
        <v>0</v>
      </c>
      <c r="BR5" s="35">
        <f t="shared" ca="1" si="73"/>
        <v>0</v>
      </c>
      <c r="BS5" s="35">
        <f t="shared" ca="1" si="73"/>
        <v>0</v>
      </c>
      <c r="BT5" s="35">
        <f t="shared" ca="1" si="73"/>
        <v>0</v>
      </c>
      <c r="BU5" s="35">
        <f t="shared" ca="1" si="73"/>
        <v>0</v>
      </c>
      <c r="BV5" s="35">
        <f t="shared" ca="1" si="73"/>
        <v>0</v>
      </c>
      <c r="BW5" s="35">
        <f t="shared" ca="1" si="73"/>
        <v>0</v>
      </c>
      <c r="BX5" s="35">
        <f t="shared" ca="1" si="73"/>
        <v>0</v>
      </c>
      <c r="BY5" s="35">
        <f t="shared" ca="1" si="73"/>
        <v>0</v>
      </c>
      <c r="BZ5" s="35">
        <f t="shared" ca="1" si="73"/>
        <v>0</v>
      </c>
      <c r="CA5" s="35">
        <f t="shared" ref="CA5:DE5" ca="1" si="74">IF($A$6&gt;=CA2,1,0)</f>
        <v>0</v>
      </c>
      <c r="CB5" s="35">
        <f t="shared" ca="1" si="74"/>
        <v>0</v>
      </c>
      <c r="CC5" s="35">
        <f t="shared" ca="1" si="74"/>
        <v>0</v>
      </c>
      <c r="CD5" s="35">
        <f t="shared" ca="1" si="74"/>
        <v>0</v>
      </c>
      <c r="CE5" s="35">
        <f t="shared" ca="1" si="74"/>
        <v>0</v>
      </c>
      <c r="CF5" s="35">
        <f t="shared" ca="1" si="74"/>
        <v>0</v>
      </c>
      <c r="CG5" s="35">
        <f t="shared" ca="1" si="74"/>
        <v>0</v>
      </c>
      <c r="CH5" s="35">
        <f t="shared" ca="1" si="74"/>
        <v>0</v>
      </c>
      <c r="CI5" s="35">
        <f t="shared" ca="1" si="74"/>
        <v>0</v>
      </c>
      <c r="CJ5" s="35">
        <f t="shared" ca="1" si="74"/>
        <v>0</v>
      </c>
      <c r="CK5" s="35">
        <f t="shared" ca="1" si="74"/>
        <v>0</v>
      </c>
      <c r="CL5" s="35">
        <f t="shared" ca="1" si="74"/>
        <v>0</v>
      </c>
      <c r="CM5" s="35">
        <f t="shared" ca="1" si="74"/>
        <v>0</v>
      </c>
      <c r="CN5" s="35">
        <f t="shared" ca="1" si="74"/>
        <v>0</v>
      </c>
      <c r="CO5" s="35">
        <f t="shared" ca="1" si="74"/>
        <v>0</v>
      </c>
      <c r="CP5" s="35">
        <f t="shared" ca="1" si="74"/>
        <v>0</v>
      </c>
      <c r="CQ5" s="35">
        <f t="shared" ca="1" si="74"/>
        <v>0</v>
      </c>
      <c r="CR5" s="35">
        <f t="shared" ca="1" si="74"/>
        <v>0</v>
      </c>
      <c r="CS5" s="35">
        <f t="shared" ca="1" si="74"/>
        <v>0</v>
      </c>
      <c r="CT5" s="35">
        <f t="shared" ca="1" si="74"/>
        <v>0</v>
      </c>
      <c r="CU5" s="35">
        <f t="shared" ca="1" si="74"/>
        <v>0</v>
      </c>
      <c r="CV5" s="35">
        <f t="shared" ca="1" si="74"/>
        <v>0</v>
      </c>
      <c r="CW5" s="35">
        <f t="shared" ca="1" si="74"/>
        <v>0</v>
      </c>
      <c r="CX5" s="35">
        <f t="shared" ca="1" si="74"/>
        <v>0</v>
      </c>
      <c r="CY5" s="35">
        <f t="shared" ca="1" si="74"/>
        <v>0</v>
      </c>
      <c r="CZ5" s="35">
        <f t="shared" ca="1" si="74"/>
        <v>0</v>
      </c>
      <c r="DA5" s="35">
        <f t="shared" ca="1" si="74"/>
        <v>0</v>
      </c>
      <c r="DB5" s="35">
        <f t="shared" ca="1" si="74"/>
        <v>0</v>
      </c>
      <c r="DC5" s="35">
        <f t="shared" ca="1" si="74"/>
        <v>0</v>
      </c>
      <c r="DD5" s="35">
        <f t="shared" ca="1" si="74"/>
        <v>0</v>
      </c>
      <c r="DE5" s="36">
        <f t="shared" ca="1" si="74"/>
        <v>0</v>
      </c>
    </row>
    <row r="6" spans="1:109" x14ac:dyDescent="0.25">
      <c r="A6" s="83">
        <f ca="1">TODAY()</f>
        <v>44085</v>
      </c>
      <c r="B6" s="84"/>
      <c r="C6" s="84"/>
      <c r="D6" s="84"/>
      <c r="E6" s="84"/>
      <c r="F6" s="27" t="str" cm="1">
        <f t="array" aca="1" ref="F6" ca="1">IF(HLOOKUP(INDEX($N$2:$DE$2, MATCH(MIN(ABS($N$2:$DE$2-$A$6)), ABS($N$2:$DE$2-$A$6), 0)),$N$2:$DE$7,5,0)=0,HLOOKUP(INDEX($N$2:$DE$2, MATCH(MIN(ABS($N$2:$DE$2-($A$6-2))), ABS($N$2:$DE$2-($A$6-2)), 0)),$N$2:$DE$7,5,0),HLOOKUP(INDEX($N$2:$DE$2, MATCH(MIN(ABS($N$2:$DE$2-$A$6)), ABS($N$2:$DE$2-$A$6), 0)),$N$2:$DE$7,5,0))</f>
        <v>Wk 1</v>
      </c>
      <c r="G6" s="27"/>
      <c r="H6" s="52"/>
      <c r="I6" s="52"/>
      <c r="J6" s="52"/>
      <c r="K6" s="52"/>
      <c r="L6" s="52"/>
      <c r="M6" s="52"/>
      <c r="N6" s="86" t="s">
        <v>0</v>
      </c>
      <c r="O6" s="86"/>
      <c r="P6" s="85" t="s">
        <v>1</v>
      </c>
      <c r="Q6" s="85"/>
      <c r="R6" s="86" t="s">
        <v>2</v>
      </c>
      <c r="S6" s="86"/>
      <c r="T6" s="85" t="s">
        <v>3</v>
      </c>
      <c r="U6" s="85"/>
      <c r="V6" s="86" t="s">
        <v>4</v>
      </c>
      <c r="W6" s="86"/>
      <c r="X6" s="85" t="s">
        <v>5</v>
      </c>
      <c r="Y6" s="85"/>
      <c r="Z6" s="86" t="s">
        <v>6</v>
      </c>
      <c r="AA6" s="86"/>
      <c r="AB6" s="85" t="s">
        <v>7</v>
      </c>
      <c r="AC6" s="85"/>
      <c r="AD6" s="86" t="s">
        <v>8</v>
      </c>
      <c r="AE6" s="86"/>
      <c r="AF6" s="85" t="s">
        <v>9</v>
      </c>
      <c r="AG6" s="85"/>
      <c r="AH6" s="86" t="s">
        <v>10</v>
      </c>
      <c r="AI6" s="86"/>
      <c r="AJ6" s="85" t="s">
        <v>11</v>
      </c>
      <c r="AK6" s="85"/>
      <c r="AL6" s="86" t="s">
        <v>12</v>
      </c>
      <c r="AM6" s="86"/>
      <c r="AN6" s="85" t="s">
        <v>13</v>
      </c>
      <c r="AO6" s="85"/>
      <c r="AP6" s="86" t="s">
        <v>14</v>
      </c>
      <c r="AQ6" s="86"/>
      <c r="AR6" s="85" t="s">
        <v>15</v>
      </c>
      <c r="AS6" s="85"/>
      <c r="AT6" s="86" t="s">
        <v>16</v>
      </c>
      <c r="AU6" s="86"/>
      <c r="AV6" s="85" t="s">
        <v>17</v>
      </c>
      <c r="AW6" s="85"/>
      <c r="AX6" s="86" t="s">
        <v>18</v>
      </c>
      <c r="AY6" s="86"/>
      <c r="AZ6" s="85" t="s">
        <v>19</v>
      </c>
      <c r="BA6" s="85"/>
      <c r="BB6" s="86" t="s">
        <v>20</v>
      </c>
      <c r="BC6" s="86"/>
      <c r="BD6" s="85" t="s">
        <v>21</v>
      </c>
      <c r="BE6" s="85"/>
      <c r="BF6" s="86" t="s">
        <v>22</v>
      </c>
      <c r="BG6" s="86"/>
      <c r="BH6" s="85" t="s">
        <v>23</v>
      </c>
      <c r="BI6" s="85"/>
      <c r="BJ6" s="86" t="s">
        <v>24</v>
      </c>
      <c r="BK6" s="86"/>
      <c r="BL6" s="85" t="s">
        <v>25</v>
      </c>
      <c r="BM6" s="85"/>
      <c r="BN6" s="86" t="s">
        <v>26</v>
      </c>
      <c r="BO6" s="86"/>
      <c r="BP6" s="85" t="s">
        <v>27</v>
      </c>
      <c r="BQ6" s="85"/>
      <c r="BR6" s="86" t="s">
        <v>28</v>
      </c>
      <c r="BS6" s="86"/>
      <c r="BT6" s="85" t="s">
        <v>29</v>
      </c>
      <c r="BU6" s="85"/>
      <c r="BV6" s="86" t="s">
        <v>30</v>
      </c>
      <c r="BW6" s="86"/>
      <c r="BX6" s="85" t="s">
        <v>31</v>
      </c>
      <c r="BY6" s="85"/>
      <c r="BZ6" s="86" t="s">
        <v>32</v>
      </c>
      <c r="CA6" s="86"/>
      <c r="CB6" s="85" t="s">
        <v>33</v>
      </c>
      <c r="CC6" s="85"/>
      <c r="CD6" s="86" t="s">
        <v>34</v>
      </c>
      <c r="CE6" s="86"/>
      <c r="CF6" s="85" t="s">
        <v>35</v>
      </c>
      <c r="CG6" s="85"/>
      <c r="CH6" s="86" t="s">
        <v>36</v>
      </c>
      <c r="CI6" s="86"/>
      <c r="CJ6" s="85" t="s">
        <v>37</v>
      </c>
      <c r="CK6" s="85"/>
      <c r="CL6" s="86" t="s">
        <v>38</v>
      </c>
      <c r="CM6" s="86"/>
      <c r="CN6" s="85" t="s">
        <v>39</v>
      </c>
      <c r="CO6" s="85"/>
      <c r="CP6" s="86" t="s">
        <v>40</v>
      </c>
      <c r="CQ6" s="86"/>
      <c r="CR6" s="85" t="s">
        <v>41</v>
      </c>
      <c r="CS6" s="85"/>
      <c r="CT6" s="86" t="s">
        <v>42</v>
      </c>
      <c r="CU6" s="86"/>
      <c r="CV6" s="85" t="s">
        <v>43</v>
      </c>
      <c r="CW6" s="85"/>
      <c r="CX6" s="86" t="s">
        <v>44</v>
      </c>
      <c r="CY6" s="86"/>
      <c r="CZ6" s="85" t="s">
        <v>45</v>
      </c>
      <c r="DA6" s="85"/>
      <c r="DB6" s="86" t="s">
        <v>46</v>
      </c>
      <c r="DC6" s="86"/>
      <c r="DD6" s="85" t="s">
        <v>47</v>
      </c>
      <c r="DE6" s="87"/>
    </row>
    <row r="7" spans="1:109" x14ac:dyDescent="0.25">
      <c r="A7" s="37" t="s">
        <v>48</v>
      </c>
      <c r="B7" s="38" t="s">
        <v>49</v>
      </c>
      <c r="C7" s="38" t="s">
        <v>50</v>
      </c>
      <c r="D7" s="38" t="s">
        <v>51</v>
      </c>
      <c r="E7" s="38" t="s">
        <v>52</v>
      </c>
      <c r="F7" s="38" t="s">
        <v>53</v>
      </c>
      <c r="G7" s="38" t="s">
        <v>151</v>
      </c>
      <c r="H7" s="38" t="s">
        <v>54</v>
      </c>
      <c r="I7" s="38" t="s">
        <v>55</v>
      </c>
      <c r="J7" s="38" t="s">
        <v>56</v>
      </c>
      <c r="K7" s="38" t="s">
        <v>57</v>
      </c>
      <c r="L7" s="38" t="s">
        <v>58</v>
      </c>
      <c r="M7" s="38" t="s">
        <v>59</v>
      </c>
      <c r="N7" s="39" t="s">
        <v>60</v>
      </c>
      <c r="O7" s="39" t="s">
        <v>61</v>
      </c>
      <c r="P7" s="40" t="s">
        <v>60</v>
      </c>
      <c r="Q7" s="40" t="s">
        <v>61</v>
      </c>
      <c r="R7" s="39" t="s">
        <v>60</v>
      </c>
      <c r="S7" s="39" t="s">
        <v>61</v>
      </c>
      <c r="T7" s="40" t="s">
        <v>60</v>
      </c>
      <c r="U7" s="40" t="s">
        <v>61</v>
      </c>
      <c r="V7" s="39" t="s">
        <v>60</v>
      </c>
      <c r="W7" s="39" t="s">
        <v>61</v>
      </c>
      <c r="X7" s="40" t="s">
        <v>60</v>
      </c>
      <c r="Y7" s="40" t="s">
        <v>61</v>
      </c>
      <c r="Z7" s="39" t="s">
        <v>60</v>
      </c>
      <c r="AA7" s="39" t="s">
        <v>61</v>
      </c>
      <c r="AB7" s="40" t="s">
        <v>60</v>
      </c>
      <c r="AC7" s="40" t="s">
        <v>61</v>
      </c>
      <c r="AD7" s="39" t="s">
        <v>60</v>
      </c>
      <c r="AE7" s="39" t="s">
        <v>61</v>
      </c>
      <c r="AF7" s="40" t="s">
        <v>60</v>
      </c>
      <c r="AG7" s="40" t="s">
        <v>61</v>
      </c>
      <c r="AH7" s="39" t="s">
        <v>60</v>
      </c>
      <c r="AI7" s="39" t="s">
        <v>61</v>
      </c>
      <c r="AJ7" s="40" t="s">
        <v>60</v>
      </c>
      <c r="AK7" s="40" t="s">
        <v>61</v>
      </c>
      <c r="AL7" s="39" t="s">
        <v>60</v>
      </c>
      <c r="AM7" s="39" t="s">
        <v>61</v>
      </c>
      <c r="AN7" s="40" t="s">
        <v>60</v>
      </c>
      <c r="AO7" s="40" t="s">
        <v>61</v>
      </c>
      <c r="AP7" s="39" t="s">
        <v>60</v>
      </c>
      <c r="AQ7" s="39" t="s">
        <v>61</v>
      </c>
      <c r="AR7" s="40" t="s">
        <v>60</v>
      </c>
      <c r="AS7" s="40" t="s">
        <v>61</v>
      </c>
      <c r="AT7" s="39" t="s">
        <v>60</v>
      </c>
      <c r="AU7" s="39" t="s">
        <v>61</v>
      </c>
      <c r="AV7" s="40" t="s">
        <v>60</v>
      </c>
      <c r="AW7" s="40" t="s">
        <v>61</v>
      </c>
      <c r="AX7" s="39" t="s">
        <v>60</v>
      </c>
      <c r="AY7" s="39" t="s">
        <v>61</v>
      </c>
      <c r="AZ7" s="40" t="s">
        <v>60</v>
      </c>
      <c r="BA7" s="40" t="s">
        <v>61</v>
      </c>
      <c r="BB7" s="39" t="s">
        <v>60</v>
      </c>
      <c r="BC7" s="39" t="s">
        <v>61</v>
      </c>
      <c r="BD7" s="40" t="s">
        <v>60</v>
      </c>
      <c r="BE7" s="40" t="s">
        <v>61</v>
      </c>
      <c r="BF7" s="39" t="s">
        <v>60</v>
      </c>
      <c r="BG7" s="39" t="s">
        <v>61</v>
      </c>
      <c r="BH7" s="40" t="s">
        <v>60</v>
      </c>
      <c r="BI7" s="40" t="s">
        <v>61</v>
      </c>
      <c r="BJ7" s="39" t="s">
        <v>60</v>
      </c>
      <c r="BK7" s="39" t="s">
        <v>61</v>
      </c>
      <c r="BL7" s="40" t="s">
        <v>60</v>
      </c>
      <c r="BM7" s="40" t="s">
        <v>61</v>
      </c>
      <c r="BN7" s="39" t="s">
        <v>60</v>
      </c>
      <c r="BO7" s="39" t="s">
        <v>61</v>
      </c>
      <c r="BP7" s="40" t="s">
        <v>60</v>
      </c>
      <c r="BQ7" s="40" t="s">
        <v>61</v>
      </c>
      <c r="BR7" s="39" t="s">
        <v>60</v>
      </c>
      <c r="BS7" s="39" t="s">
        <v>61</v>
      </c>
      <c r="BT7" s="40" t="s">
        <v>60</v>
      </c>
      <c r="BU7" s="40" t="s">
        <v>61</v>
      </c>
      <c r="BV7" s="39" t="s">
        <v>60</v>
      </c>
      <c r="BW7" s="39" t="s">
        <v>61</v>
      </c>
      <c r="BX7" s="40" t="s">
        <v>60</v>
      </c>
      <c r="BY7" s="40" t="s">
        <v>61</v>
      </c>
      <c r="BZ7" s="39" t="s">
        <v>60</v>
      </c>
      <c r="CA7" s="39" t="s">
        <v>61</v>
      </c>
      <c r="CB7" s="40" t="s">
        <v>60</v>
      </c>
      <c r="CC7" s="40" t="s">
        <v>61</v>
      </c>
      <c r="CD7" s="39" t="s">
        <v>60</v>
      </c>
      <c r="CE7" s="39" t="s">
        <v>61</v>
      </c>
      <c r="CF7" s="40" t="s">
        <v>60</v>
      </c>
      <c r="CG7" s="40" t="s">
        <v>61</v>
      </c>
      <c r="CH7" s="39" t="s">
        <v>60</v>
      </c>
      <c r="CI7" s="39" t="s">
        <v>61</v>
      </c>
      <c r="CJ7" s="40" t="s">
        <v>60</v>
      </c>
      <c r="CK7" s="40" t="s">
        <v>61</v>
      </c>
      <c r="CL7" s="39" t="s">
        <v>60</v>
      </c>
      <c r="CM7" s="39" t="s">
        <v>61</v>
      </c>
      <c r="CN7" s="40" t="s">
        <v>60</v>
      </c>
      <c r="CO7" s="40" t="s">
        <v>61</v>
      </c>
      <c r="CP7" s="39" t="s">
        <v>60</v>
      </c>
      <c r="CQ7" s="39" t="s">
        <v>61</v>
      </c>
      <c r="CR7" s="40" t="s">
        <v>60</v>
      </c>
      <c r="CS7" s="40" t="s">
        <v>61</v>
      </c>
      <c r="CT7" s="39" t="s">
        <v>60</v>
      </c>
      <c r="CU7" s="39" t="s">
        <v>61</v>
      </c>
      <c r="CV7" s="40" t="s">
        <v>60</v>
      </c>
      <c r="CW7" s="40" t="s">
        <v>61</v>
      </c>
      <c r="CX7" s="39" t="s">
        <v>60</v>
      </c>
      <c r="CY7" s="39" t="s">
        <v>61</v>
      </c>
      <c r="CZ7" s="40" t="s">
        <v>60</v>
      </c>
      <c r="DA7" s="40" t="s">
        <v>61</v>
      </c>
      <c r="DB7" s="39" t="s">
        <v>60</v>
      </c>
      <c r="DC7" s="39" t="s">
        <v>61</v>
      </c>
      <c r="DD7" s="40" t="s">
        <v>60</v>
      </c>
      <c r="DE7" s="41" t="s">
        <v>61</v>
      </c>
    </row>
    <row r="8" spans="1:109" x14ac:dyDescent="0.25">
      <c r="A8" s="42" t="s">
        <v>62</v>
      </c>
      <c r="B8" s="43"/>
      <c r="C8" s="44" t="str">
        <f>IFERROR(IF(ISBLANK(B8),"",DATEDIF(B8,$A$6,"y")),"")</f>
        <v/>
      </c>
      <c r="D8" s="43">
        <v>44075</v>
      </c>
      <c r="E8" s="45" t="s">
        <v>68</v>
      </c>
      <c r="F8" s="45" t="s">
        <v>64</v>
      </c>
      <c r="G8" s="45" t="s">
        <v>153</v>
      </c>
      <c r="H8" s="28" t="str">
        <f>IF(ISBLANK(B8),"",IF(C8&lt;15,"&lt;15",IF(C8&lt;=20,"15-20",IF(C8&lt;=25,"21-25",IF(C8&lt;=30,"26-30","30+")))))</f>
        <v/>
      </c>
      <c r="I8" s="28">
        <f>IF(ISBLANK($A8),"",COUNTIFS($N8:$DE8,"Y"))</f>
        <v>2</v>
      </c>
      <c r="J8" s="28">
        <f>IF(ISBLANK($A8),"",COUNTIFS($N8:$DE8,"N"))</f>
        <v>0</v>
      </c>
      <c r="K8" s="28">
        <f>IF(ISBLANK($A8),"",COUNTIFS($N8:$DE8,"N/A"))</f>
        <v>0</v>
      </c>
      <c r="L8" s="28">
        <f ca="1">IF(ISBLANK($A8),"",SUM($N$5:$DE$5)-COUNTIFS(N8:DE8,"N/A"))</f>
        <v>2</v>
      </c>
      <c r="M8" s="46">
        <f ca="1">IFERROR(IF(ISBLANK($A8),"",I8/L8),0)</f>
        <v>1</v>
      </c>
      <c r="N8" s="45" t="s">
        <v>140</v>
      </c>
      <c r="O8" s="45" t="s">
        <v>140</v>
      </c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50"/>
    </row>
    <row r="9" spans="1:109" x14ac:dyDescent="0.25">
      <c r="A9" s="42" t="s">
        <v>65</v>
      </c>
      <c r="B9" s="43"/>
      <c r="C9" s="44" t="str">
        <f>IFERROR(IF(ISBLANK(B9),"",DATEDIF(B9,$A$6,"y")),"")</f>
        <v/>
      </c>
      <c r="D9" s="43"/>
      <c r="E9" s="45" t="s">
        <v>63</v>
      </c>
      <c r="F9" s="45" t="s">
        <v>64</v>
      </c>
      <c r="G9" s="45" t="s">
        <v>152</v>
      </c>
      <c r="H9" s="28" t="str">
        <f>IF(ISBLANK(B9),"",IF(C9&lt;15,"&lt;15",IF(C9&lt;=20,"15-20",IF(C9&lt;=25,"21-25",IF(C9&lt;=30,"26-30","30+")))))</f>
        <v/>
      </c>
      <c r="I9" s="28">
        <f>IF(ISBLANK($A9),"",COUNTIFS($N9:$DE9,"Y"))</f>
        <v>0</v>
      </c>
      <c r="J9" s="28">
        <f>IF(ISBLANK($A9),"",COUNTIFS($N9:$DE9,"N"))</f>
        <v>1</v>
      </c>
      <c r="K9" s="28">
        <f>IF(ISBLANK($A9),"",COUNTIFS($N9:$DE9,"N/A"))</f>
        <v>1</v>
      </c>
      <c r="L9" s="28">
        <f ca="1">IF(ISBLANK($A9),"",SUM($N$5:$DE$5)-COUNTIFS(N9:DE9,"N/A"))</f>
        <v>1</v>
      </c>
      <c r="M9" s="46">
        <f ca="1">IFERROR(IF(ISBLANK($A9),"",I9/L9),0)</f>
        <v>0</v>
      </c>
      <c r="N9" s="45" t="s">
        <v>132</v>
      </c>
      <c r="O9" s="45" t="s">
        <v>141</v>
      </c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50"/>
    </row>
    <row r="10" spans="1:109" x14ac:dyDescent="0.25">
      <c r="A10" s="42" t="s">
        <v>137</v>
      </c>
      <c r="B10" s="43"/>
      <c r="C10" s="44" t="str">
        <f>IFERROR(IF(ISBLANK(B10),"",DATEDIF(B10,$A$6,"y")),"")</f>
        <v/>
      </c>
      <c r="D10" s="43"/>
      <c r="E10" s="45" t="s">
        <v>63</v>
      </c>
      <c r="F10" s="45" t="s">
        <v>64</v>
      </c>
      <c r="G10" s="45" t="s">
        <v>153</v>
      </c>
      <c r="H10" s="28" t="str">
        <f>IF(ISBLANK(B10),"",IF(C10&lt;15,"&lt;15",IF(C10&lt;=20,"15-20",IF(C10&lt;=25,"21-25",IF(C10&lt;=30,"26-30","30+")))))</f>
        <v/>
      </c>
      <c r="I10" s="28">
        <f>IF(ISBLANK($A10),"",COUNTIFS($N10:$DE10,"Y"))</f>
        <v>1</v>
      </c>
      <c r="J10" s="28">
        <f>IF(ISBLANK($A10),"",COUNTIFS($N10:$DE10,"N"))</f>
        <v>1</v>
      </c>
      <c r="K10" s="28">
        <f>IF(ISBLANK($A10),"",COUNTIFS($N10:$DE10,"N/A"))</f>
        <v>0</v>
      </c>
      <c r="L10" s="28">
        <f ca="1">IF(ISBLANK($A10),"",SUM($N$5:$DE$5)-COUNTIFS(N10:DE10,"N/A"))</f>
        <v>2</v>
      </c>
      <c r="M10" s="46">
        <f ca="1">IFERROR(IF(ISBLANK($A10),"",I10/L10),0)</f>
        <v>0.5</v>
      </c>
      <c r="N10" s="45" t="s">
        <v>141</v>
      </c>
      <c r="O10" s="45" t="s">
        <v>140</v>
      </c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50"/>
    </row>
    <row r="11" spans="1:109" x14ac:dyDescent="0.25">
      <c r="A11" s="42" t="s">
        <v>66</v>
      </c>
      <c r="B11" s="43"/>
      <c r="C11" s="44" t="str">
        <f>IFERROR(IF(ISBLANK(B11),"",DATEDIF(B11,$A$6,"y")),"")</f>
        <v/>
      </c>
      <c r="D11" s="43"/>
      <c r="E11" s="45" t="s">
        <v>63</v>
      </c>
      <c r="F11" s="45" t="s">
        <v>64</v>
      </c>
      <c r="G11" s="45" t="s">
        <v>153</v>
      </c>
      <c r="H11" s="28" t="str">
        <f>IF(ISBLANK(B11),"",IF(C11&lt;15,"&lt;15",IF(C11&lt;=20,"15-20",IF(C11&lt;=25,"21-25",IF(C11&lt;=30,"26-30","30+")))))</f>
        <v/>
      </c>
      <c r="I11" s="28">
        <f>IF(ISBLANK($A11),"",COUNTIFS($N11:$DE11,"Y"))</f>
        <v>2</v>
      </c>
      <c r="J11" s="28">
        <f>IF(ISBLANK($A11),"",COUNTIFS($N11:$DE11,"N"))</f>
        <v>0</v>
      </c>
      <c r="K11" s="28">
        <f>IF(ISBLANK($A11),"",COUNTIFS($N11:$DE11,"N/A"))</f>
        <v>0</v>
      </c>
      <c r="L11" s="28">
        <f ca="1">IF(ISBLANK($A11),"",SUM($N$5:$DE$5)-COUNTIFS(N11:DE11,"N/A"))</f>
        <v>2</v>
      </c>
      <c r="M11" s="46">
        <f ca="1">IFERROR(IF(ISBLANK($A11),"",I11/L11),0)</f>
        <v>1</v>
      </c>
      <c r="N11" s="45" t="s">
        <v>140</v>
      </c>
      <c r="O11" s="45" t="s">
        <v>140</v>
      </c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50"/>
    </row>
    <row r="12" spans="1:109" x14ac:dyDescent="0.25">
      <c r="A12" s="42" t="s">
        <v>67</v>
      </c>
      <c r="B12" s="43"/>
      <c r="C12" s="44" t="str">
        <f>IFERROR(IF(ISBLANK(B12),"",DATEDIF(B12,$A$6,"y")),"")</f>
        <v/>
      </c>
      <c r="D12" s="43"/>
      <c r="E12" s="45" t="s">
        <v>68</v>
      </c>
      <c r="F12" s="45" t="s">
        <v>57</v>
      </c>
      <c r="G12" s="45" t="s">
        <v>152</v>
      </c>
      <c r="H12" s="28" t="str">
        <f>IF(ISBLANK(B12),"",IF(C12&lt;15,"&lt;15",IF(C12&lt;=20,"15-20",IF(C12&lt;=25,"21-25",IF(C12&lt;=30,"26-30","30+")))))</f>
        <v/>
      </c>
      <c r="I12" s="28">
        <f>IF(ISBLANK($A12),"",COUNTIFS($N12:$DE12,"Y"))</f>
        <v>0</v>
      </c>
      <c r="J12" s="28">
        <f>IF(ISBLANK($A12),"",COUNTIFS($N12:$DE12,"N"))</f>
        <v>0</v>
      </c>
      <c r="K12" s="28">
        <f>IF(ISBLANK($A12),"",COUNTIFS($N12:$DE12,"N/A"))</f>
        <v>2</v>
      </c>
      <c r="L12" s="28">
        <f ca="1">IF(ISBLANK($A12),"",SUM($N$5:$DE$5)-COUNTIFS(N12:DE12,"N/A"))</f>
        <v>0</v>
      </c>
      <c r="M12" s="46">
        <f ca="1">IFERROR(IF(ISBLANK($A12),"",I12/L12),0)</f>
        <v>0</v>
      </c>
      <c r="N12" s="45" t="s">
        <v>132</v>
      </c>
      <c r="O12" s="45" t="s">
        <v>132</v>
      </c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50"/>
    </row>
    <row r="13" spans="1:109" x14ac:dyDescent="0.25">
      <c r="A13" s="42" t="s">
        <v>69</v>
      </c>
      <c r="B13" s="43"/>
      <c r="C13" s="44" t="str">
        <f>IFERROR(IF(ISBLANK(B13),"",DATEDIF(B13,$A$6,"y")),"")</f>
        <v/>
      </c>
      <c r="D13" s="43"/>
      <c r="E13" s="45" t="s">
        <v>63</v>
      </c>
      <c r="F13" s="45" t="s">
        <v>64</v>
      </c>
      <c r="G13" s="45" t="s">
        <v>154</v>
      </c>
      <c r="H13" s="28" t="str">
        <f>IF(ISBLANK(B13),"",IF(C13&lt;15,"&lt;15",IF(C13&lt;=20,"15-20",IF(C13&lt;=25,"21-25",IF(C13&lt;=30,"26-30","30+")))))</f>
        <v/>
      </c>
      <c r="I13" s="28">
        <f>IF(ISBLANK($A13),"",COUNTIFS($N13:$DE13,"Y"))</f>
        <v>0</v>
      </c>
      <c r="J13" s="28">
        <f>IF(ISBLANK($A13),"",COUNTIFS($N13:$DE13,"N"))</f>
        <v>0</v>
      </c>
      <c r="K13" s="28">
        <f>IF(ISBLANK($A13),"",COUNTIFS($N13:$DE13,"N/A"))</f>
        <v>2</v>
      </c>
      <c r="L13" s="28">
        <f ca="1">IF(ISBLANK($A13),"",SUM($N$5:$DE$5)-COUNTIFS(N13:DE13,"N/A"))</f>
        <v>0</v>
      </c>
      <c r="M13" s="46">
        <f ca="1">IFERROR(IF(ISBLANK($A13),"",I13/L13),0)</f>
        <v>0</v>
      </c>
      <c r="N13" s="45" t="s">
        <v>132</v>
      </c>
      <c r="O13" s="45" t="s">
        <v>132</v>
      </c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50"/>
    </row>
    <row r="14" spans="1:109" x14ac:dyDescent="0.25">
      <c r="A14" s="42" t="s">
        <v>70</v>
      </c>
      <c r="B14" s="43">
        <v>33290</v>
      </c>
      <c r="C14" s="44">
        <f ca="1">IFERROR(IF(ISBLANK(B14),"",DATEDIF(B14,$A$6,"y")),"")</f>
        <v>29</v>
      </c>
      <c r="D14" s="43">
        <v>44075</v>
      </c>
      <c r="E14" s="45" t="s">
        <v>63</v>
      </c>
      <c r="F14" s="45" t="s">
        <v>64</v>
      </c>
      <c r="G14" s="45" t="s">
        <v>154</v>
      </c>
      <c r="H14" s="28" t="str">
        <f ca="1">IF(ISBLANK(B14),"",IF(C14&lt;15,"&lt;15",IF(C14&lt;=20,"15-20",IF(C14&lt;=25,"21-25",IF(C14&lt;=30,"26-30","30+")))))</f>
        <v>26-30</v>
      </c>
      <c r="I14" s="28">
        <f>IF(ISBLANK($A14),"",COUNTIFS($N14:$DE14,"Y"))</f>
        <v>0</v>
      </c>
      <c r="J14" s="28">
        <f>IF(ISBLANK($A14),"",COUNTIFS($N14:$DE14,"N"))</f>
        <v>0</v>
      </c>
      <c r="K14" s="28">
        <f>IF(ISBLANK($A14),"",COUNTIFS($N14:$DE14,"N/A"))</f>
        <v>2</v>
      </c>
      <c r="L14" s="28">
        <f ca="1">IF(ISBLANK($A14),"",SUM($N$5:$DE$5)-COUNTIFS(N14:DE14,"N/A"))</f>
        <v>0</v>
      </c>
      <c r="M14" s="46">
        <f ca="1">IFERROR(IF(ISBLANK($A14),"",I14/L14),0)</f>
        <v>0</v>
      </c>
      <c r="N14" s="45" t="s">
        <v>132</v>
      </c>
      <c r="O14" s="45" t="s">
        <v>132</v>
      </c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50"/>
    </row>
    <row r="15" spans="1:109" x14ac:dyDescent="0.25">
      <c r="A15" s="42" t="s">
        <v>71</v>
      </c>
      <c r="B15" s="43"/>
      <c r="C15" s="44" t="str">
        <f>IFERROR(IF(ISBLANK(B15),"",DATEDIF(B15,$A$6,"y")),"")</f>
        <v/>
      </c>
      <c r="D15" s="43"/>
      <c r="E15" s="45" t="s">
        <v>63</v>
      </c>
      <c r="F15" s="45" t="s">
        <v>64</v>
      </c>
      <c r="G15" s="45" t="s">
        <v>155</v>
      </c>
      <c r="H15" s="28" t="str">
        <f>IF(ISBLANK(B15),"",IF(C15&lt;15,"&lt;15",IF(C15&lt;=20,"15-20",IF(C15&lt;=25,"21-25",IF(C15&lt;=30,"26-30","30+")))))</f>
        <v/>
      </c>
      <c r="I15" s="28">
        <f>IF(ISBLANK($A15),"",COUNTIFS($N15:$DE15,"Y"))</f>
        <v>2</v>
      </c>
      <c r="J15" s="28">
        <f>IF(ISBLANK($A15),"",COUNTIFS($N15:$DE15,"N"))</f>
        <v>0</v>
      </c>
      <c r="K15" s="28">
        <f>IF(ISBLANK($A15),"",COUNTIFS($N15:$DE15,"N/A"))</f>
        <v>0</v>
      </c>
      <c r="L15" s="28">
        <f ca="1">IF(ISBLANK($A15),"",SUM($N$5:$DE$5)-COUNTIFS(N15:DE15,"N/A"))</f>
        <v>2</v>
      </c>
      <c r="M15" s="46">
        <f ca="1">IFERROR(IF(ISBLANK($A15),"",I15/L15),0)</f>
        <v>1</v>
      </c>
      <c r="N15" s="45" t="s">
        <v>140</v>
      </c>
      <c r="O15" s="45" t="s">
        <v>140</v>
      </c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/>
      <c r="DB15" s="45"/>
      <c r="DC15" s="45"/>
      <c r="DD15" s="45"/>
      <c r="DE15" s="50"/>
    </row>
    <row r="16" spans="1:109" x14ac:dyDescent="0.25">
      <c r="A16" s="42" t="s">
        <v>72</v>
      </c>
      <c r="B16" s="43"/>
      <c r="C16" s="44" t="str">
        <f>IFERROR(IF(ISBLANK(B16),"",DATEDIF(B16,$A$6,"y")),"")</f>
        <v/>
      </c>
      <c r="D16" s="43"/>
      <c r="E16" s="45" t="s">
        <v>63</v>
      </c>
      <c r="F16" s="45" t="s">
        <v>64</v>
      </c>
      <c r="G16" s="45" t="s">
        <v>156</v>
      </c>
      <c r="H16" s="28" t="str">
        <f>IF(ISBLANK(B16),"",IF(C16&lt;15,"&lt;15",IF(C16&lt;=20,"15-20",IF(C16&lt;=25,"21-25",IF(C16&lt;=30,"26-30","30+")))))</f>
        <v/>
      </c>
      <c r="I16" s="28">
        <f>IF(ISBLANK($A16),"",COUNTIFS($N16:$DE16,"Y"))</f>
        <v>1</v>
      </c>
      <c r="J16" s="28">
        <f>IF(ISBLANK($A16),"",COUNTIFS($N16:$DE16,"N"))</f>
        <v>0</v>
      </c>
      <c r="K16" s="28">
        <f>IF(ISBLANK($A16),"",COUNTIFS($N16:$DE16,"N/A"))</f>
        <v>1</v>
      </c>
      <c r="L16" s="28">
        <f ca="1">IF(ISBLANK($A16),"",SUM($N$5:$DE$5)-COUNTIFS(N16:DE16,"N/A"))</f>
        <v>1</v>
      </c>
      <c r="M16" s="46">
        <f ca="1">IFERROR(IF(ISBLANK($A16),"",I16/L16),0)</f>
        <v>1</v>
      </c>
      <c r="N16" s="45" t="s">
        <v>132</v>
      </c>
      <c r="O16" s="45" t="s">
        <v>140</v>
      </c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50"/>
    </row>
    <row r="17" spans="1:109" x14ac:dyDescent="0.25">
      <c r="A17" s="42" t="s">
        <v>73</v>
      </c>
      <c r="B17" s="43"/>
      <c r="C17" s="44" t="str">
        <f>IFERROR(IF(ISBLANK(B17),"",DATEDIF(B17,$A$6,"y")),"")</f>
        <v/>
      </c>
      <c r="D17" s="43">
        <v>44075</v>
      </c>
      <c r="E17" s="45" t="s">
        <v>68</v>
      </c>
      <c r="F17" s="45" t="s">
        <v>64</v>
      </c>
      <c r="G17" s="45" t="s">
        <v>152</v>
      </c>
      <c r="H17" s="28" t="str">
        <f>IF(ISBLANK(B17),"",IF(C17&lt;15,"&lt;15",IF(C17&lt;=20,"15-20",IF(C17&lt;=25,"21-25",IF(C17&lt;=30,"26-30","30+")))))</f>
        <v/>
      </c>
      <c r="I17" s="28">
        <f>IF(ISBLANK($A17),"",COUNTIFS($N17:$DE17,"Y"))</f>
        <v>2</v>
      </c>
      <c r="J17" s="28">
        <f>IF(ISBLANK($A17),"",COUNTIFS($N17:$DE17,"N"))</f>
        <v>0</v>
      </c>
      <c r="K17" s="28">
        <f>IF(ISBLANK($A17),"",COUNTIFS($N17:$DE17,"N/A"))</f>
        <v>0</v>
      </c>
      <c r="L17" s="28">
        <f ca="1">IF(ISBLANK($A17),"",SUM($N$5:$DE$5)-COUNTIFS(N17:DE17,"N/A"))</f>
        <v>2</v>
      </c>
      <c r="M17" s="46">
        <f ca="1">IFERROR(IF(ISBLANK($A17),"",I17/L17),0)</f>
        <v>1</v>
      </c>
      <c r="N17" s="45" t="s">
        <v>140</v>
      </c>
      <c r="O17" s="45" t="s">
        <v>140</v>
      </c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50"/>
    </row>
    <row r="18" spans="1:109" x14ac:dyDescent="0.25">
      <c r="A18" s="42" t="s">
        <v>74</v>
      </c>
      <c r="B18" s="43"/>
      <c r="C18" s="44" t="str">
        <f>IFERROR(IF(ISBLANK(B18),"",DATEDIF(B18,$A$6,"y")),"")</f>
        <v/>
      </c>
      <c r="D18" s="43">
        <v>44075</v>
      </c>
      <c r="E18" s="45" t="s">
        <v>68</v>
      </c>
      <c r="F18" s="45" t="s">
        <v>64</v>
      </c>
      <c r="G18" s="45" t="s">
        <v>152</v>
      </c>
      <c r="H18" s="28" t="str">
        <f>IF(ISBLANK(B18),"",IF(C18&lt;15,"&lt;15",IF(C18&lt;=20,"15-20",IF(C18&lt;=25,"21-25",IF(C18&lt;=30,"26-30","30+")))))</f>
        <v/>
      </c>
      <c r="I18" s="28">
        <f>IF(ISBLANK($A18),"",COUNTIFS($N18:$DE18,"Y"))</f>
        <v>2</v>
      </c>
      <c r="J18" s="28">
        <f>IF(ISBLANK($A18),"",COUNTIFS($N18:$DE18,"N"))</f>
        <v>0</v>
      </c>
      <c r="K18" s="28">
        <f>IF(ISBLANK($A18),"",COUNTIFS($N18:$DE18,"N/A"))</f>
        <v>0</v>
      </c>
      <c r="L18" s="28">
        <f ca="1">IF(ISBLANK($A18),"",SUM($N$5:$DE$5)-COUNTIFS(N18:DE18,"N/A"))</f>
        <v>2</v>
      </c>
      <c r="M18" s="46">
        <f ca="1">IFERROR(IF(ISBLANK($A18),"",I18/L18),0)</f>
        <v>1</v>
      </c>
      <c r="N18" s="45" t="s">
        <v>140</v>
      </c>
      <c r="O18" s="45" t="s">
        <v>140</v>
      </c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50"/>
    </row>
    <row r="19" spans="1:109" x14ac:dyDescent="0.25">
      <c r="A19" s="42" t="s">
        <v>75</v>
      </c>
      <c r="B19" s="43"/>
      <c r="C19" s="44" t="str">
        <f>IFERROR(IF(ISBLANK(B19),"",DATEDIF(B19,$A$6,"y")),"")</f>
        <v/>
      </c>
      <c r="D19" s="43"/>
      <c r="E19" s="45" t="s">
        <v>63</v>
      </c>
      <c r="F19" s="45" t="s">
        <v>64</v>
      </c>
      <c r="G19" s="45" t="s">
        <v>156</v>
      </c>
      <c r="H19" s="28" t="str">
        <f>IF(ISBLANK(B19),"",IF(C19&lt;15,"&lt;15",IF(C19&lt;=20,"15-20",IF(C19&lt;=25,"21-25",IF(C19&lt;=30,"26-30","30+")))))</f>
        <v/>
      </c>
      <c r="I19" s="28">
        <f>IF(ISBLANK($A19),"",COUNTIFS($N19:$DE19,"Y"))</f>
        <v>0</v>
      </c>
      <c r="J19" s="28">
        <f>IF(ISBLANK($A19),"",COUNTIFS($N19:$DE19,"N"))</f>
        <v>0</v>
      </c>
      <c r="K19" s="28">
        <f>IF(ISBLANK($A19),"",COUNTIFS($N19:$DE19,"N/A"))</f>
        <v>2</v>
      </c>
      <c r="L19" s="28">
        <f ca="1">IF(ISBLANK($A19),"",SUM($N$5:$DE$5)-COUNTIFS(N19:DE19,"N/A"))</f>
        <v>0</v>
      </c>
      <c r="M19" s="46">
        <f ca="1">IFERROR(IF(ISBLANK($A19),"",I19/L19),0)</f>
        <v>0</v>
      </c>
      <c r="N19" s="45" t="s">
        <v>132</v>
      </c>
      <c r="O19" s="45" t="s">
        <v>132</v>
      </c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50"/>
    </row>
    <row r="20" spans="1:109" x14ac:dyDescent="0.25">
      <c r="A20" s="42" t="s">
        <v>76</v>
      </c>
      <c r="B20" s="43"/>
      <c r="C20" s="44" t="str">
        <f>IFERROR(IF(ISBLANK(B20),"",DATEDIF(B20,$A$6,"y")),"")</f>
        <v/>
      </c>
      <c r="D20" s="43">
        <v>44075</v>
      </c>
      <c r="E20" s="45" t="s">
        <v>68</v>
      </c>
      <c r="F20" s="45" t="s">
        <v>64</v>
      </c>
      <c r="G20" s="45" t="s">
        <v>156</v>
      </c>
      <c r="H20" s="28" t="str">
        <f>IF(ISBLANK(B20),"",IF(C20&lt;15,"&lt;15",IF(C20&lt;=20,"15-20",IF(C20&lt;=25,"21-25",IF(C20&lt;=30,"26-30","30+")))))</f>
        <v/>
      </c>
      <c r="I20" s="28">
        <f>IF(ISBLANK($A20),"",COUNTIFS($N20:$DE20,"Y"))</f>
        <v>2</v>
      </c>
      <c r="J20" s="28">
        <f>IF(ISBLANK($A20),"",COUNTIFS($N20:$DE20,"N"))</f>
        <v>0</v>
      </c>
      <c r="K20" s="28">
        <f>IF(ISBLANK($A20),"",COUNTIFS($N20:$DE20,"N/A"))</f>
        <v>0</v>
      </c>
      <c r="L20" s="28">
        <f ca="1">IF(ISBLANK($A20),"",SUM($N$5:$DE$5)-COUNTIFS(N20:DE20,"N/A"))</f>
        <v>2</v>
      </c>
      <c r="M20" s="46">
        <f ca="1">IFERROR(IF(ISBLANK($A20),"",I20/L20),0)</f>
        <v>1</v>
      </c>
      <c r="N20" s="45" t="s">
        <v>140</v>
      </c>
      <c r="O20" s="45" t="s">
        <v>140</v>
      </c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  <c r="DD20" s="45"/>
      <c r="DE20" s="50"/>
    </row>
    <row r="21" spans="1:109" x14ac:dyDescent="0.25">
      <c r="A21" s="42" t="s">
        <v>77</v>
      </c>
      <c r="B21" s="43"/>
      <c r="C21" s="44" t="str">
        <f>IFERROR(IF(ISBLANK(B21),"",DATEDIF(B21,$A$6,"y")),"")</f>
        <v/>
      </c>
      <c r="D21" s="43"/>
      <c r="E21" s="45" t="s">
        <v>63</v>
      </c>
      <c r="F21" s="45" t="s">
        <v>64</v>
      </c>
      <c r="G21" s="45" t="s">
        <v>153</v>
      </c>
      <c r="H21" s="28" t="str">
        <f>IF(ISBLANK(B21),"",IF(C21&lt;15,"&lt;15",IF(C21&lt;=20,"15-20",IF(C21&lt;=25,"21-25",IF(C21&lt;=30,"26-30","30+")))))</f>
        <v/>
      </c>
      <c r="I21" s="28">
        <f>IF(ISBLANK($A21),"",COUNTIFS($N21:$DE21,"Y"))</f>
        <v>1</v>
      </c>
      <c r="J21" s="28">
        <f>IF(ISBLANK($A21),"",COUNTIFS($N21:$DE21,"N"))</f>
        <v>0</v>
      </c>
      <c r="K21" s="28">
        <f>IF(ISBLANK($A21),"",COUNTIFS($N21:$DE21,"N/A"))</f>
        <v>1</v>
      </c>
      <c r="L21" s="28">
        <f ca="1">IF(ISBLANK($A21),"",SUM($N$5:$DE$5)-COUNTIFS(N21:DE21,"N/A"))</f>
        <v>1</v>
      </c>
      <c r="M21" s="46">
        <f ca="1">IFERROR(IF(ISBLANK($A21),"",I21/L21),0)</f>
        <v>1</v>
      </c>
      <c r="N21" s="45" t="s">
        <v>132</v>
      </c>
      <c r="O21" s="45" t="s">
        <v>140</v>
      </c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5"/>
      <c r="CY21" s="45"/>
      <c r="CZ21" s="45"/>
      <c r="DA21" s="45"/>
      <c r="DB21" s="45"/>
      <c r="DC21" s="45"/>
      <c r="DD21" s="45"/>
      <c r="DE21" s="50"/>
    </row>
    <row r="22" spans="1:109" x14ac:dyDescent="0.25">
      <c r="A22" s="42" t="s">
        <v>78</v>
      </c>
      <c r="B22" s="43"/>
      <c r="C22" s="44" t="str">
        <f>IFERROR(IF(ISBLANK(B22),"",DATEDIF(B22,$A$6,"y")),"")</f>
        <v/>
      </c>
      <c r="D22" s="43">
        <v>44075</v>
      </c>
      <c r="E22" s="45" t="s">
        <v>68</v>
      </c>
      <c r="F22" s="45" t="s">
        <v>64</v>
      </c>
      <c r="G22" s="45" t="s">
        <v>153</v>
      </c>
      <c r="H22" s="28" t="str">
        <f>IF(ISBLANK(B22),"",IF(C22&lt;15,"&lt;15",IF(C22&lt;=20,"15-20",IF(C22&lt;=25,"21-25",IF(C22&lt;=30,"26-30","30+")))))</f>
        <v/>
      </c>
      <c r="I22" s="28">
        <f>IF(ISBLANK($A22),"",COUNTIFS($N22:$DE22,"Y"))</f>
        <v>0</v>
      </c>
      <c r="J22" s="28">
        <f>IF(ISBLANK($A22),"",COUNTIFS($N22:$DE22,"N"))</f>
        <v>0</v>
      </c>
      <c r="K22" s="28">
        <f>IF(ISBLANK($A22),"",COUNTIFS($N22:$DE22,"N/A"))</f>
        <v>2</v>
      </c>
      <c r="L22" s="28">
        <f ca="1">IF(ISBLANK($A22),"",SUM($N$5:$DE$5)-COUNTIFS(N22:DE22,"N/A"))</f>
        <v>0</v>
      </c>
      <c r="M22" s="46">
        <f ca="1">IFERROR(IF(ISBLANK($A22),"",I22/L22),0)</f>
        <v>0</v>
      </c>
      <c r="N22" s="45" t="s">
        <v>132</v>
      </c>
      <c r="O22" s="45" t="s">
        <v>132</v>
      </c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 s="50"/>
    </row>
    <row r="23" spans="1:109" x14ac:dyDescent="0.25">
      <c r="A23" s="42" t="s">
        <v>79</v>
      </c>
      <c r="B23" s="43"/>
      <c r="C23" s="44" t="str">
        <f>IFERROR(IF(ISBLANK(B23),"",DATEDIF(B23,$A$6,"y")),"")</f>
        <v/>
      </c>
      <c r="D23" s="43">
        <v>44075</v>
      </c>
      <c r="E23" s="45" t="s">
        <v>68</v>
      </c>
      <c r="F23" s="45" t="s">
        <v>64</v>
      </c>
      <c r="G23" s="45" t="s">
        <v>156</v>
      </c>
      <c r="H23" s="28" t="str">
        <f>IF(ISBLANK(B23),"",IF(C23&lt;15,"&lt;15",IF(C23&lt;=20,"15-20",IF(C23&lt;=25,"21-25",IF(C23&lt;=30,"26-30","30+")))))</f>
        <v/>
      </c>
      <c r="I23" s="28">
        <f>IF(ISBLANK($A23),"",COUNTIFS($N23:$DE23,"Y"))</f>
        <v>1</v>
      </c>
      <c r="J23" s="28">
        <f>IF(ISBLANK($A23),"",COUNTIFS($N23:$DE23,"N"))</f>
        <v>0</v>
      </c>
      <c r="K23" s="28">
        <f>IF(ISBLANK($A23),"",COUNTIFS($N23:$DE23,"N/A"))</f>
        <v>1</v>
      </c>
      <c r="L23" s="28">
        <f ca="1">IF(ISBLANK($A23),"",SUM($N$5:$DE$5)-COUNTIFS(N23:DE23,"N/A"))</f>
        <v>1</v>
      </c>
      <c r="M23" s="46">
        <f ca="1">IFERROR(IF(ISBLANK($A23),"",I23/L23),0)</f>
        <v>1</v>
      </c>
      <c r="N23" s="45" t="s">
        <v>132</v>
      </c>
      <c r="O23" s="45" t="s">
        <v>140</v>
      </c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50"/>
    </row>
    <row r="24" spans="1:109" x14ac:dyDescent="0.25">
      <c r="A24" s="42" t="s">
        <v>80</v>
      </c>
      <c r="B24" s="43"/>
      <c r="C24" s="44" t="str">
        <f>IFERROR(IF(ISBLANK(B24),"",DATEDIF(B24,$A$6,"y")),"")</f>
        <v/>
      </c>
      <c r="D24" s="43">
        <v>44075</v>
      </c>
      <c r="E24" s="45" t="s">
        <v>68</v>
      </c>
      <c r="F24" s="45" t="s">
        <v>64</v>
      </c>
      <c r="G24" s="45" t="s">
        <v>154</v>
      </c>
      <c r="H24" s="28" t="str">
        <f>IF(ISBLANK(B24),"",IF(C24&lt;15,"&lt;15",IF(C24&lt;=20,"15-20",IF(C24&lt;=25,"21-25",IF(C24&lt;=30,"26-30","30+")))))</f>
        <v/>
      </c>
      <c r="I24" s="28">
        <f>IF(ISBLANK($A24),"",COUNTIFS($N24:$DE24,"Y"))</f>
        <v>2</v>
      </c>
      <c r="J24" s="28">
        <f>IF(ISBLANK($A24),"",COUNTIFS($N24:$DE24,"N"))</f>
        <v>0</v>
      </c>
      <c r="K24" s="28">
        <f>IF(ISBLANK($A24),"",COUNTIFS($N24:$DE24,"N/A"))</f>
        <v>0</v>
      </c>
      <c r="L24" s="28">
        <f ca="1">IF(ISBLANK($A24),"",SUM($N$5:$DE$5)-COUNTIFS(N24:DE24,"N/A"))</f>
        <v>2</v>
      </c>
      <c r="M24" s="46">
        <f ca="1">IFERROR(IF(ISBLANK($A24),"",I24/L24),0)</f>
        <v>1</v>
      </c>
      <c r="N24" s="45" t="s">
        <v>140</v>
      </c>
      <c r="O24" s="45" t="s">
        <v>140</v>
      </c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50"/>
    </row>
    <row r="25" spans="1:109" x14ac:dyDescent="0.25">
      <c r="A25" s="42" t="s">
        <v>81</v>
      </c>
      <c r="B25" s="43"/>
      <c r="C25" s="44" t="str">
        <f>IFERROR(IF(ISBLANK(B25),"",DATEDIF(B25,$A$6,"y")),"")</f>
        <v/>
      </c>
      <c r="D25" s="43"/>
      <c r="E25" s="45" t="s">
        <v>63</v>
      </c>
      <c r="F25" s="45" t="s">
        <v>64</v>
      </c>
      <c r="G25" s="45" t="s">
        <v>155</v>
      </c>
      <c r="H25" s="28" t="str">
        <f>IF(ISBLANK(B25),"",IF(C25&lt;15,"&lt;15",IF(C25&lt;=20,"15-20",IF(C25&lt;=25,"21-25",IF(C25&lt;=30,"26-30","30+")))))</f>
        <v/>
      </c>
      <c r="I25" s="28">
        <f>IF(ISBLANK($A25),"",COUNTIFS($N25:$DE25,"Y"))</f>
        <v>0</v>
      </c>
      <c r="J25" s="28">
        <f>IF(ISBLANK($A25),"",COUNTIFS($N25:$DE25,"N"))</f>
        <v>0</v>
      </c>
      <c r="K25" s="28">
        <f>IF(ISBLANK($A25),"",COUNTIFS($N25:$DE25,"N/A"))</f>
        <v>2</v>
      </c>
      <c r="L25" s="28">
        <f ca="1">IF(ISBLANK($A25),"",SUM($N$5:$DE$5)-COUNTIFS(N25:DE25,"N/A"))</f>
        <v>0</v>
      </c>
      <c r="M25" s="46">
        <f ca="1">IFERROR(IF(ISBLANK($A25),"",I25/L25),0)</f>
        <v>0</v>
      </c>
      <c r="N25" s="45" t="s">
        <v>132</v>
      </c>
      <c r="O25" s="45" t="s">
        <v>132</v>
      </c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50"/>
    </row>
    <row r="26" spans="1:109" x14ac:dyDescent="0.25">
      <c r="A26" s="42" t="s">
        <v>82</v>
      </c>
      <c r="B26" s="43"/>
      <c r="C26" s="44" t="str">
        <f>IFERROR(IF(ISBLANK(B26),"",DATEDIF(B26,$A$6,"y")),"")</f>
        <v/>
      </c>
      <c r="D26" s="43">
        <v>44075</v>
      </c>
      <c r="E26" s="45" t="s">
        <v>68</v>
      </c>
      <c r="F26" s="45" t="s">
        <v>64</v>
      </c>
      <c r="G26" s="45" t="s">
        <v>152</v>
      </c>
      <c r="H26" s="28" t="str">
        <f>IF(ISBLANK(B26),"",IF(C26&lt;15,"&lt;15",IF(C26&lt;=20,"15-20",IF(C26&lt;=25,"21-25",IF(C26&lt;=30,"26-30","30+")))))</f>
        <v/>
      </c>
      <c r="I26" s="28">
        <f>IF(ISBLANK($A26),"",COUNTIFS($N26:$DE26,"Y"))</f>
        <v>1</v>
      </c>
      <c r="J26" s="28">
        <f>IF(ISBLANK($A26),"",COUNTIFS($N26:$DE26,"N"))</f>
        <v>0</v>
      </c>
      <c r="K26" s="28">
        <f>IF(ISBLANK($A26),"",COUNTIFS($N26:$DE26,"N/A"))</f>
        <v>1</v>
      </c>
      <c r="L26" s="28">
        <f ca="1">IF(ISBLANK($A26),"",SUM($N$5:$DE$5)-COUNTIFS(N26:DE26,"N/A"))</f>
        <v>1</v>
      </c>
      <c r="M26" s="46">
        <f ca="1">IFERROR(IF(ISBLANK($A26),"",I26/L26),0)</f>
        <v>1</v>
      </c>
      <c r="N26" s="45" t="s">
        <v>132</v>
      </c>
      <c r="O26" s="45" t="s">
        <v>140</v>
      </c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 s="50"/>
    </row>
    <row r="27" spans="1:109" x14ac:dyDescent="0.25">
      <c r="A27" s="42" t="s">
        <v>83</v>
      </c>
      <c r="B27" s="43"/>
      <c r="C27" s="44" t="str">
        <f>IFERROR(IF(ISBLANK(B27),"",DATEDIF(B27,$A$6,"y")),"")</f>
        <v/>
      </c>
      <c r="D27" s="43"/>
      <c r="E27" s="45" t="s">
        <v>63</v>
      </c>
      <c r="F27" s="45" t="s">
        <v>64</v>
      </c>
      <c r="G27" s="45" t="s">
        <v>155</v>
      </c>
      <c r="H27" s="28" t="str">
        <f>IF(ISBLANK(B27),"",IF(C27&lt;15,"&lt;15",IF(C27&lt;=20,"15-20",IF(C27&lt;=25,"21-25",IF(C27&lt;=30,"26-30","30+")))))</f>
        <v/>
      </c>
      <c r="I27" s="28">
        <f>IF(ISBLANK($A27),"",COUNTIFS($N27:$DE27,"Y"))</f>
        <v>0</v>
      </c>
      <c r="J27" s="28">
        <f>IF(ISBLANK($A27),"",COUNTIFS($N27:$DE27,"N"))</f>
        <v>2</v>
      </c>
      <c r="K27" s="28">
        <f>IF(ISBLANK($A27),"",COUNTIFS($N27:$DE27,"N/A"))</f>
        <v>0</v>
      </c>
      <c r="L27" s="28">
        <f ca="1">IF(ISBLANK($A27),"",SUM($N$5:$DE$5)-COUNTIFS(N27:DE27,"N/A"))</f>
        <v>2</v>
      </c>
      <c r="M27" s="46">
        <f ca="1">IFERROR(IF(ISBLANK($A27),"",I27/L27),0)</f>
        <v>0</v>
      </c>
      <c r="N27" s="45" t="s">
        <v>141</v>
      </c>
      <c r="O27" s="45" t="s">
        <v>141</v>
      </c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50"/>
    </row>
    <row r="28" spans="1:109" x14ac:dyDescent="0.25">
      <c r="A28" s="42" t="s">
        <v>84</v>
      </c>
      <c r="B28" s="43">
        <v>35040</v>
      </c>
      <c r="C28" s="44">
        <f ca="1">IFERROR(IF(ISBLANK(B28),"",DATEDIF(B28,$A$6,"y")),"")</f>
        <v>24</v>
      </c>
      <c r="D28" s="43">
        <v>44075</v>
      </c>
      <c r="E28" s="45" t="s">
        <v>68</v>
      </c>
      <c r="F28" s="45" t="s">
        <v>64</v>
      </c>
      <c r="G28" s="45" t="s">
        <v>154</v>
      </c>
      <c r="H28" s="28" t="str">
        <f ca="1">IF(ISBLANK(B28),"",IF(C28&lt;15,"&lt;15",IF(C28&lt;=20,"15-20",IF(C28&lt;=25,"21-25",IF(C28&lt;=30,"26-30","30+")))))</f>
        <v>21-25</v>
      </c>
      <c r="I28" s="28">
        <f>IF(ISBLANK($A28),"",COUNTIFS($N28:$DE28,"Y"))</f>
        <v>1</v>
      </c>
      <c r="J28" s="28">
        <f>IF(ISBLANK($A28),"",COUNTIFS($N28:$DE28,"N"))</f>
        <v>0</v>
      </c>
      <c r="K28" s="28">
        <f>IF(ISBLANK($A28),"",COUNTIFS($N28:$DE28,"N/A"))</f>
        <v>1</v>
      </c>
      <c r="L28" s="28">
        <f ca="1">IF(ISBLANK($A28),"",SUM($N$5:$DE$5)-COUNTIFS(N28:DE28,"N/A"))</f>
        <v>1</v>
      </c>
      <c r="M28" s="46">
        <f ca="1">IFERROR(IF(ISBLANK($A28),"",I28/L28),0)</f>
        <v>1</v>
      </c>
      <c r="N28" s="45" t="s">
        <v>140</v>
      </c>
      <c r="O28" s="45" t="s">
        <v>132</v>
      </c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50"/>
    </row>
    <row r="29" spans="1:109" x14ac:dyDescent="0.25">
      <c r="A29" s="42" t="s">
        <v>85</v>
      </c>
      <c r="B29" s="43"/>
      <c r="C29" s="44" t="str">
        <f>IFERROR(IF(ISBLANK(B29),"",DATEDIF(B29,$A$6,"y")),"")</f>
        <v/>
      </c>
      <c r="D29" s="43">
        <v>44075</v>
      </c>
      <c r="E29" s="45" t="s">
        <v>68</v>
      </c>
      <c r="F29" s="45" t="s">
        <v>64</v>
      </c>
      <c r="G29" s="45" t="s">
        <v>153</v>
      </c>
      <c r="H29" s="28" t="str">
        <f>IF(ISBLANK(B29),"",IF(C29&lt;15,"&lt;15",IF(C29&lt;=20,"15-20",IF(C29&lt;=25,"21-25",IF(C29&lt;=30,"26-30","30+")))))</f>
        <v/>
      </c>
      <c r="I29" s="28">
        <f>IF(ISBLANK($A29),"",COUNTIFS($N29:$DE29,"Y"))</f>
        <v>0</v>
      </c>
      <c r="J29" s="28">
        <f>IF(ISBLANK($A29),"",COUNTIFS($N29:$DE29,"N"))</f>
        <v>0</v>
      </c>
      <c r="K29" s="28">
        <f>IF(ISBLANK($A29),"",COUNTIFS($N29:$DE29,"N/A"))</f>
        <v>2</v>
      </c>
      <c r="L29" s="28">
        <f ca="1">IF(ISBLANK($A29),"",SUM($N$5:$DE$5)-COUNTIFS(N29:DE29,"N/A"))</f>
        <v>0</v>
      </c>
      <c r="M29" s="46">
        <f ca="1">IFERROR(IF(ISBLANK($A29),"",I29/L29),0)</f>
        <v>0</v>
      </c>
      <c r="N29" s="45" t="s">
        <v>132</v>
      </c>
      <c r="O29" s="45" t="s">
        <v>132</v>
      </c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50"/>
    </row>
    <row r="30" spans="1:109" x14ac:dyDescent="0.25">
      <c r="A30" s="42" t="s">
        <v>86</v>
      </c>
      <c r="B30" s="43"/>
      <c r="C30" s="44" t="str">
        <f>IFERROR(IF(ISBLANK(B30),"",DATEDIF(B30,$A$6,"y")),"")</f>
        <v/>
      </c>
      <c r="D30" s="43"/>
      <c r="E30" s="45" t="s">
        <v>63</v>
      </c>
      <c r="F30" s="45" t="s">
        <v>64</v>
      </c>
      <c r="G30" s="45" t="s">
        <v>153</v>
      </c>
      <c r="H30" s="28" t="str">
        <f>IF(ISBLANK(B30),"",IF(C30&lt;15,"&lt;15",IF(C30&lt;=20,"15-20",IF(C30&lt;=25,"21-25",IF(C30&lt;=30,"26-30","30+")))))</f>
        <v/>
      </c>
      <c r="I30" s="28">
        <f>IF(ISBLANK($A30),"",COUNTIFS($N30:$DE30,"Y"))</f>
        <v>0</v>
      </c>
      <c r="J30" s="28">
        <f>IF(ISBLANK($A30),"",COUNTIFS($N30:$DE30,"N"))</f>
        <v>0</v>
      </c>
      <c r="K30" s="28">
        <f>IF(ISBLANK($A30),"",COUNTIFS($N30:$DE30,"N/A"))</f>
        <v>2</v>
      </c>
      <c r="L30" s="28">
        <f ca="1">IF(ISBLANK($A30),"",SUM($N$5:$DE$5)-COUNTIFS(N30:DE30,"N/A"))</f>
        <v>0</v>
      </c>
      <c r="M30" s="46">
        <f ca="1">IFERROR(IF(ISBLANK($A30),"",I30/L30),0)</f>
        <v>0</v>
      </c>
      <c r="N30" s="45" t="s">
        <v>132</v>
      </c>
      <c r="O30" s="45" t="s">
        <v>132</v>
      </c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50"/>
    </row>
    <row r="31" spans="1:109" x14ac:dyDescent="0.25">
      <c r="A31" s="42" t="s">
        <v>164</v>
      </c>
      <c r="B31" s="43"/>
      <c r="C31" s="44" t="str">
        <f>IFERROR(IF(ISBLANK(B31),"",DATEDIF(B31,$A$6,"y")),"")</f>
        <v/>
      </c>
      <c r="D31" s="43"/>
      <c r="E31" s="45" t="s">
        <v>63</v>
      </c>
      <c r="F31" s="45" t="s">
        <v>64</v>
      </c>
      <c r="G31" s="45" t="s">
        <v>155</v>
      </c>
      <c r="H31" s="28" t="str">
        <f>IF(ISBLANK(B31),"",IF(C31&lt;15,"&lt;15",IF(C31&lt;=20,"15-20",IF(C31&lt;=25,"21-25",IF(C31&lt;=30,"26-30","30+")))))</f>
        <v/>
      </c>
      <c r="I31" s="74">
        <f>IF(ISBLANK($A31),"",COUNTIFS($N31:$DE31,"Y"))</f>
        <v>1</v>
      </c>
      <c r="J31" s="74">
        <f>IF(ISBLANK($A31),"",COUNTIFS($N31:$DE31,"N"))</f>
        <v>0</v>
      </c>
      <c r="K31" s="74">
        <f>IF(ISBLANK($A31),"",COUNTIFS($N31:$DE31,"N/A"))</f>
        <v>1</v>
      </c>
      <c r="L31" s="28">
        <f ca="1">IF(ISBLANK($A31),"",SUM($N$5:$DE$5)-COUNTIFS(N31:DE31,"N/A"))</f>
        <v>1</v>
      </c>
      <c r="M31" s="46">
        <f ca="1">IFERROR(IF(ISBLANK($A31),"",I31/L31),0)</f>
        <v>1</v>
      </c>
      <c r="N31" s="45" t="s">
        <v>132</v>
      </c>
      <c r="O31" s="45" t="s">
        <v>140</v>
      </c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50"/>
    </row>
    <row r="32" spans="1:109" x14ac:dyDescent="0.25">
      <c r="A32" s="42" t="s">
        <v>87</v>
      </c>
      <c r="B32" s="43"/>
      <c r="C32" s="44" t="str">
        <f>IFERROR(IF(ISBLANK(B32),"",DATEDIF(B32,$A$6,"y")),"")</f>
        <v/>
      </c>
      <c r="D32" s="43"/>
      <c r="E32" s="45" t="s">
        <v>63</v>
      </c>
      <c r="F32" s="45" t="s">
        <v>64</v>
      </c>
      <c r="G32" s="45" t="s">
        <v>154</v>
      </c>
      <c r="H32" s="28" t="str">
        <f>IF(ISBLANK(B32),"",IF(C32&lt;15,"&lt;15",IF(C32&lt;=20,"15-20",IF(C32&lt;=25,"21-25",IF(C32&lt;=30,"26-30","30+")))))</f>
        <v/>
      </c>
      <c r="I32" s="28">
        <f>IF(ISBLANK($A32),"",COUNTIFS($N32:$DE32,"Y"))</f>
        <v>2</v>
      </c>
      <c r="J32" s="28">
        <f>IF(ISBLANK($A32),"",COUNTIFS($N32:$DE32,"N"))</f>
        <v>0</v>
      </c>
      <c r="K32" s="28">
        <f>IF(ISBLANK($A32),"",COUNTIFS($N32:$DE32,"N/A"))</f>
        <v>0</v>
      </c>
      <c r="L32" s="28">
        <f ca="1">IF(ISBLANK($A32),"",SUM($N$5:$DE$5)-COUNTIFS(N32:DE32,"N/A"))</f>
        <v>2</v>
      </c>
      <c r="M32" s="46">
        <f ca="1">IFERROR(IF(ISBLANK($A32),"",I32/L32),0)</f>
        <v>1</v>
      </c>
      <c r="N32" s="45" t="s">
        <v>140</v>
      </c>
      <c r="O32" s="45" t="s">
        <v>140</v>
      </c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50"/>
    </row>
    <row r="33" spans="1:109" x14ac:dyDescent="0.25">
      <c r="A33" s="42" t="s">
        <v>143</v>
      </c>
      <c r="B33" s="43"/>
      <c r="C33" s="44" t="str">
        <f>IFERROR(IF(ISBLANK(B33),"",DATEDIF(B33,$A$6,"y")),"")</f>
        <v/>
      </c>
      <c r="D33" s="43"/>
      <c r="E33" s="45" t="s">
        <v>63</v>
      </c>
      <c r="F33" s="45" t="s">
        <v>64</v>
      </c>
      <c r="G33" s="45" t="s">
        <v>152</v>
      </c>
      <c r="H33" s="28" t="str">
        <f>IF(ISBLANK(B33),"",IF(C33&lt;15,"&lt;15",IF(C33&lt;=20,"15-20",IF(C33&lt;=25,"21-25",IF(C33&lt;=30,"26-30","30+")))))</f>
        <v/>
      </c>
      <c r="I33" s="28">
        <f>IF(ISBLANK($A33),"",COUNTIFS($N33:$DE33,"Y"))</f>
        <v>2</v>
      </c>
      <c r="J33" s="28">
        <f>IF(ISBLANK($A33),"",COUNTIFS($N33:$DE33,"N"))</f>
        <v>0</v>
      </c>
      <c r="K33" s="28">
        <f>IF(ISBLANK($A33),"",COUNTIFS($N33:$DE33,"N/A"))</f>
        <v>0</v>
      </c>
      <c r="L33" s="28">
        <f ca="1">IF(ISBLANK($A33),"",SUM($N$5:$DE$5)-COUNTIFS(N33:DE33,"N/A"))</f>
        <v>2</v>
      </c>
      <c r="M33" s="46">
        <f ca="1">IFERROR(IF(ISBLANK($A33),"",I33/L33),0)</f>
        <v>1</v>
      </c>
      <c r="N33" s="45" t="s">
        <v>140</v>
      </c>
      <c r="O33" s="45" t="s">
        <v>140</v>
      </c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50"/>
    </row>
    <row r="34" spans="1:109" x14ac:dyDescent="0.25">
      <c r="A34" s="42" t="s">
        <v>88</v>
      </c>
      <c r="B34" s="43"/>
      <c r="C34" s="44" t="str">
        <f>IFERROR(IF(ISBLANK(B34),"",DATEDIF(B34,$A$6,"y")),"")</f>
        <v/>
      </c>
      <c r="D34" s="43">
        <v>44075</v>
      </c>
      <c r="E34" s="45" t="s">
        <v>68</v>
      </c>
      <c r="F34" s="45" t="s">
        <v>64</v>
      </c>
      <c r="G34" s="45" t="s">
        <v>155</v>
      </c>
      <c r="H34" s="28" t="str">
        <f>IF(ISBLANK(B34),"",IF(C34&lt;15,"&lt;15",IF(C34&lt;=20,"15-20",IF(C34&lt;=25,"21-25",IF(C34&lt;=30,"26-30","30+")))))</f>
        <v/>
      </c>
      <c r="I34" s="28">
        <f>IF(ISBLANK($A34),"",COUNTIFS($N34:$DE34,"Y"))</f>
        <v>1</v>
      </c>
      <c r="J34" s="28">
        <f>IF(ISBLANK($A34),"",COUNTIFS($N34:$DE34,"N"))</f>
        <v>1</v>
      </c>
      <c r="K34" s="28">
        <f>IF(ISBLANK($A34),"",COUNTIFS($N34:$DE34,"N/A"))</f>
        <v>0</v>
      </c>
      <c r="L34" s="28">
        <f ca="1">IF(ISBLANK($A34),"",SUM($N$5:$DE$5)-COUNTIFS(N34:DE34,"N/A"))</f>
        <v>2</v>
      </c>
      <c r="M34" s="46">
        <f ca="1">IFERROR(IF(ISBLANK($A34),"",I34/L34),0)</f>
        <v>0.5</v>
      </c>
      <c r="N34" s="45" t="s">
        <v>141</v>
      </c>
      <c r="O34" s="45" t="s">
        <v>140</v>
      </c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50"/>
    </row>
    <row r="35" spans="1:109" x14ac:dyDescent="0.25">
      <c r="A35" s="42" t="s">
        <v>89</v>
      </c>
      <c r="B35" s="43"/>
      <c r="C35" s="44" t="str">
        <f>IFERROR(IF(ISBLANK(B35),"",DATEDIF(B35,$A$6,"y")),"")</f>
        <v/>
      </c>
      <c r="D35" s="43"/>
      <c r="E35" s="45" t="s">
        <v>63</v>
      </c>
      <c r="F35" s="45" t="s">
        <v>64</v>
      </c>
      <c r="G35" s="45" t="s">
        <v>155</v>
      </c>
      <c r="H35" s="28" t="str">
        <f>IF(ISBLANK(B35),"",IF(C35&lt;15,"&lt;15",IF(C35&lt;=20,"15-20",IF(C35&lt;=25,"21-25",IF(C35&lt;=30,"26-30","30+")))))</f>
        <v/>
      </c>
      <c r="I35" s="28">
        <f>IF(ISBLANK($A35),"",COUNTIFS($N35:$DE35,"Y"))</f>
        <v>0</v>
      </c>
      <c r="J35" s="28">
        <f>IF(ISBLANK($A35),"",COUNTIFS($N35:$DE35,"N"))</f>
        <v>0</v>
      </c>
      <c r="K35" s="28">
        <f>IF(ISBLANK($A35),"",COUNTIFS($N35:$DE35,"N/A"))</f>
        <v>2</v>
      </c>
      <c r="L35" s="28">
        <f ca="1">IF(ISBLANK($A35),"",SUM($N$5:$DE$5)-COUNTIFS(N35:DE35,"N/A"))</f>
        <v>0</v>
      </c>
      <c r="M35" s="46">
        <f ca="1">IFERROR(IF(ISBLANK($A35),"",I35/L35),0)</f>
        <v>0</v>
      </c>
      <c r="N35" s="45" t="s">
        <v>132</v>
      </c>
      <c r="O35" s="45" t="s">
        <v>132</v>
      </c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  <c r="DD35" s="45"/>
      <c r="DE35" s="50"/>
    </row>
    <row r="36" spans="1:109" x14ac:dyDescent="0.25">
      <c r="A36" s="42" t="s">
        <v>144</v>
      </c>
      <c r="B36" s="43"/>
      <c r="C36" s="44" t="str">
        <f>IFERROR(IF(ISBLANK(B36),"",DATEDIF(B36,$A$6,"y")),"")</f>
        <v/>
      </c>
      <c r="D36" s="43"/>
      <c r="E36" s="45" t="s">
        <v>63</v>
      </c>
      <c r="F36" s="45" t="s">
        <v>64</v>
      </c>
      <c r="G36" s="45" t="s">
        <v>156</v>
      </c>
      <c r="H36" s="28" t="str">
        <f>IF(ISBLANK(B36),"",IF(C36&lt;15,"&lt;15",IF(C36&lt;=20,"15-20",IF(C36&lt;=25,"21-25",IF(C36&lt;=30,"26-30","30+")))))</f>
        <v/>
      </c>
      <c r="I36" s="28">
        <f>IF(ISBLANK($A36),"",COUNTIFS($N36:$DE36,"Y"))</f>
        <v>2</v>
      </c>
      <c r="J36" s="28">
        <f>IF(ISBLANK($A36),"",COUNTIFS($N36:$DE36,"N"))</f>
        <v>0</v>
      </c>
      <c r="K36" s="28">
        <f>IF(ISBLANK($A36),"",COUNTIFS($N36:$DE36,"N/A"))</f>
        <v>0</v>
      </c>
      <c r="L36" s="28">
        <f ca="1">IF(ISBLANK($A36),"",SUM($N$5:$DE$5)-COUNTIFS(N36:DE36,"N/A"))</f>
        <v>2</v>
      </c>
      <c r="M36" s="46">
        <f ca="1">IFERROR(IF(ISBLANK($A36),"",I36/L36),0)</f>
        <v>1</v>
      </c>
      <c r="N36" s="45" t="s">
        <v>140</v>
      </c>
      <c r="O36" s="45" t="s">
        <v>140</v>
      </c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50"/>
    </row>
    <row r="37" spans="1:109" x14ac:dyDescent="0.25">
      <c r="A37" s="42" t="s">
        <v>90</v>
      </c>
      <c r="B37" s="43">
        <v>33205</v>
      </c>
      <c r="C37" s="44">
        <f ca="1">IFERROR(IF(ISBLANK(B37),"",DATEDIF(B37,$A$6,"y")),"")</f>
        <v>29</v>
      </c>
      <c r="D37" s="43">
        <v>44075</v>
      </c>
      <c r="E37" s="45" t="s">
        <v>68</v>
      </c>
      <c r="F37" s="45" t="s">
        <v>64</v>
      </c>
      <c r="G37" s="45" t="s">
        <v>152</v>
      </c>
      <c r="H37" s="28" t="str">
        <f ca="1">IF(ISBLANK(B37),"",IF(C37&lt;15,"&lt;15",IF(C37&lt;=20,"15-20",IF(C37&lt;=25,"21-25",IF(C37&lt;=30,"26-30","30+")))))</f>
        <v>26-30</v>
      </c>
      <c r="I37" s="28">
        <f>IF(ISBLANK($A37),"",COUNTIFS($N37:$DE37,"Y"))</f>
        <v>0</v>
      </c>
      <c r="J37" s="28">
        <f>IF(ISBLANK($A37),"",COUNTIFS($N37:$DE37,"N"))</f>
        <v>0</v>
      </c>
      <c r="K37" s="28">
        <f>IF(ISBLANK($A37),"",COUNTIFS($N37:$DE37,"N/A"))</f>
        <v>2</v>
      </c>
      <c r="L37" s="28">
        <f ca="1">IF(ISBLANK($A37),"",SUM($N$5:$DE$5)-COUNTIFS(N37:DE37,"N/A"))</f>
        <v>0</v>
      </c>
      <c r="M37" s="46">
        <f ca="1">IFERROR(IF(ISBLANK($A37),"",I37/L37),0)</f>
        <v>0</v>
      </c>
      <c r="N37" s="45" t="s">
        <v>132</v>
      </c>
      <c r="O37" s="45" t="s">
        <v>132</v>
      </c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50"/>
    </row>
    <row r="38" spans="1:109" x14ac:dyDescent="0.25">
      <c r="A38" s="42" t="s">
        <v>91</v>
      </c>
      <c r="B38" s="43"/>
      <c r="C38" s="44" t="str">
        <f>IFERROR(IF(ISBLANK(B38),"",DATEDIF(B38,$A$6,"y")),"")</f>
        <v/>
      </c>
      <c r="D38" s="43"/>
      <c r="E38" s="45" t="s">
        <v>63</v>
      </c>
      <c r="F38" s="45" t="s">
        <v>57</v>
      </c>
      <c r="G38" s="45" t="s">
        <v>155</v>
      </c>
      <c r="H38" s="28" t="str">
        <f>IF(ISBLANK(B38),"",IF(C38&lt;15,"&lt;15",IF(C38&lt;=20,"15-20",IF(C38&lt;=25,"21-25",IF(C38&lt;=30,"26-30","30+")))))</f>
        <v/>
      </c>
      <c r="I38" s="28">
        <f>IF(ISBLANK($A38),"",COUNTIFS($N38:$DE38,"Y"))</f>
        <v>0</v>
      </c>
      <c r="J38" s="28">
        <f>IF(ISBLANK($A38),"",COUNTIFS($N38:$DE38,"N"))</f>
        <v>0</v>
      </c>
      <c r="K38" s="28">
        <f>IF(ISBLANK($A38),"",COUNTIFS($N38:$DE38,"N/A"))</f>
        <v>2</v>
      </c>
      <c r="L38" s="28">
        <f ca="1">IF(ISBLANK($A38),"",SUM($N$5:$DE$5)-COUNTIFS(N38:DE38,"N/A"))</f>
        <v>0</v>
      </c>
      <c r="M38" s="46">
        <f ca="1">IFERROR(IF(ISBLANK($A38),"",I38/L38),0)</f>
        <v>0</v>
      </c>
      <c r="N38" s="45" t="s">
        <v>132</v>
      </c>
      <c r="O38" s="45" t="s">
        <v>132</v>
      </c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50"/>
    </row>
    <row r="39" spans="1:109" x14ac:dyDescent="0.25">
      <c r="A39" s="42" t="s">
        <v>92</v>
      </c>
      <c r="B39" s="43"/>
      <c r="C39" s="44" t="str">
        <f>IFERROR(IF(ISBLANK(B39),"",DATEDIF(B39,$A$6,"y")),"")</f>
        <v/>
      </c>
      <c r="D39" s="43"/>
      <c r="E39" s="45" t="s">
        <v>63</v>
      </c>
      <c r="F39" s="45" t="s">
        <v>64</v>
      </c>
      <c r="G39" s="45" t="s">
        <v>152</v>
      </c>
      <c r="H39" s="28" t="str">
        <f>IF(ISBLANK(B39),"",IF(C39&lt;15,"&lt;15",IF(C39&lt;=20,"15-20",IF(C39&lt;=25,"21-25",IF(C39&lt;=30,"26-30","30+")))))</f>
        <v/>
      </c>
      <c r="I39" s="28">
        <f>IF(ISBLANK($A39),"",COUNTIFS($N39:$DE39,"Y"))</f>
        <v>0</v>
      </c>
      <c r="J39" s="28">
        <f>IF(ISBLANK($A39),"",COUNTIFS($N39:$DE39,"N"))</f>
        <v>2</v>
      </c>
      <c r="K39" s="28">
        <f>IF(ISBLANK($A39),"",COUNTIFS($N39:$DE39,"N/A"))</f>
        <v>0</v>
      </c>
      <c r="L39" s="28">
        <f ca="1">IF(ISBLANK($A39),"",SUM($N$5:$DE$5)-COUNTIFS(N39:DE39,"N/A"))</f>
        <v>2</v>
      </c>
      <c r="M39" s="46">
        <f ca="1">IFERROR(IF(ISBLANK($A39),"",I39/L39),0)</f>
        <v>0</v>
      </c>
      <c r="N39" s="45" t="s">
        <v>141</v>
      </c>
      <c r="O39" s="45" t="s">
        <v>141</v>
      </c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50"/>
    </row>
    <row r="40" spans="1:109" x14ac:dyDescent="0.25">
      <c r="A40" s="42" t="s">
        <v>93</v>
      </c>
      <c r="B40" s="43"/>
      <c r="C40" s="44" t="str">
        <f>IFERROR(IF(ISBLANK(B40),"",DATEDIF(B40,$A$6,"y")),"")</f>
        <v/>
      </c>
      <c r="D40" s="43"/>
      <c r="E40" s="45" t="s">
        <v>63</v>
      </c>
      <c r="F40" s="45" t="s">
        <v>64</v>
      </c>
      <c r="G40" s="45" t="s">
        <v>157</v>
      </c>
      <c r="H40" s="28" t="str">
        <f>IF(ISBLANK(B40),"",IF(C40&lt;15,"&lt;15",IF(C40&lt;=20,"15-20",IF(C40&lt;=25,"21-25",IF(C40&lt;=30,"26-30","30+")))))</f>
        <v/>
      </c>
      <c r="I40" s="28">
        <f>IF(ISBLANK($A40),"",COUNTIFS($N40:$DE40,"Y"))</f>
        <v>0</v>
      </c>
      <c r="J40" s="28">
        <f>IF(ISBLANK($A40),"",COUNTIFS($N40:$DE40,"N"))</f>
        <v>0</v>
      </c>
      <c r="K40" s="28">
        <f>IF(ISBLANK($A40),"",COUNTIFS($N40:$DE40,"N/A"))</f>
        <v>2</v>
      </c>
      <c r="L40" s="28">
        <f ca="1">IF(ISBLANK($A40),"",SUM($N$5:$DE$5)-COUNTIFS(N40:DE40,"N/A"))</f>
        <v>0</v>
      </c>
      <c r="M40" s="46">
        <f ca="1">IFERROR(IF(ISBLANK($A40),"",I40/L40),0)</f>
        <v>0</v>
      </c>
      <c r="N40" s="45" t="s">
        <v>132</v>
      </c>
      <c r="O40" s="45" t="s">
        <v>132</v>
      </c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50"/>
    </row>
    <row r="41" spans="1:109" x14ac:dyDescent="0.25">
      <c r="A41" s="42" t="s">
        <v>99</v>
      </c>
      <c r="B41" s="43"/>
      <c r="C41" s="44" t="str">
        <f>IFERROR(IF(ISBLANK(B41),"",DATEDIF(B41,$A$6,"y")),"")</f>
        <v/>
      </c>
      <c r="D41" s="43"/>
      <c r="E41" s="45" t="s">
        <v>63</v>
      </c>
      <c r="F41" s="45" t="s">
        <v>64</v>
      </c>
      <c r="G41" s="45" t="s">
        <v>155</v>
      </c>
      <c r="H41" s="28" t="str">
        <f>IF(ISBLANK(B41),"",IF(C41&lt;15,"&lt;15",IF(C41&lt;=20,"15-20",IF(C41&lt;=25,"21-25",IF(C41&lt;=30,"26-30","30+")))))</f>
        <v/>
      </c>
      <c r="I41" s="28">
        <f>IF(ISBLANK($A41),"",COUNTIFS($N41:$DE41,"Y"))</f>
        <v>0</v>
      </c>
      <c r="J41" s="28">
        <f>IF(ISBLANK($A41),"",COUNTIFS($N41:$DE41,"N"))</f>
        <v>2</v>
      </c>
      <c r="K41" s="28">
        <f>IF(ISBLANK($A41),"",COUNTIFS($N41:$DE41,"N/A"))</f>
        <v>0</v>
      </c>
      <c r="L41" s="28">
        <f ca="1">IF(ISBLANK($A41),"",SUM($N$5:$DE$5)-COUNTIFS(N41:DE41,"N/A"))</f>
        <v>2</v>
      </c>
      <c r="M41" s="46">
        <f ca="1">IFERROR(IF(ISBLANK($A41),"",I41/L41),0)</f>
        <v>0</v>
      </c>
      <c r="N41" s="45" t="s">
        <v>141</v>
      </c>
      <c r="O41" s="45" t="s">
        <v>141</v>
      </c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45"/>
      <c r="DD41" s="45"/>
      <c r="DE41" s="50"/>
    </row>
    <row r="42" spans="1:109" x14ac:dyDescent="0.25">
      <c r="A42" s="42" t="s">
        <v>94</v>
      </c>
      <c r="B42" s="43"/>
      <c r="C42" s="44" t="str">
        <f>IFERROR(IF(ISBLANK(B42),"",DATEDIF(B42,$A$6,"y")),"")</f>
        <v/>
      </c>
      <c r="D42" s="43"/>
      <c r="E42" s="45" t="s">
        <v>63</v>
      </c>
      <c r="F42" s="45" t="s">
        <v>64</v>
      </c>
      <c r="G42" s="45" t="s">
        <v>152</v>
      </c>
      <c r="H42" s="28" t="str">
        <f>IF(ISBLANK(B42),"",IF(C42&lt;15,"&lt;15",IF(C42&lt;=20,"15-20",IF(C42&lt;=25,"21-25",IF(C42&lt;=30,"26-30","30+")))))</f>
        <v/>
      </c>
      <c r="I42" s="28">
        <f>IF(ISBLANK($A42),"",COUNTIFS($N42:$DE42,"Y"))</f>
        <v>0</v>
      </c>
      <c r="J42" s="28">
        <f>IF(ISBLANK($A42),"",COUNTIFS($N42:$DE42,"N"))</f>
        <v>0</v>
      </c>
      <c r="K42" s="28">
        <f>IF(ISBLANK($A42),"",COUNTIFS($N42:$DE42,"N/A"))</f>
        <v>2</v>
      </c>
      <c r="L42" s="28">
        <f ca="1">IF(ISBLANK($A42),"",SUM($N$5:$DE$5)-COUNTIFS(N42:DE42,"N/A"))</f>
        <v>0</v>
      </c>
      <c r="M42" s="46">
        <f ca="1">IFERROR(IF(ISBLANK($A42),"",I42/L42),0)</f>
        <v>0</v>
      </c>
      <c r="N42" s="45" t="s">
        <v>132</v>
      </c>
      <c r="O42" s="45" t="s">
        <v>132</v>
      </c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R42" s="45"/>
      <c r="CS42" s="45"/>
      <c r="CT42" s="45"/>
      <c r="CU42" s="45"/>
      <c r="CV42" s="45"/>
      <c r="CW42" s="45"/>
      <c r="CX42" s="45"/>
      <c r="CY42" s="45"/>
      <c r="CZ42" s="45"/>
      <c r="DA42" s="45"/>
      <c r="DB42" s="45"/>
      <c r="DC42" s="45"/>
      <c r="DD42" s="45"/>
      <c r="DE42" s="50"/>
    </row>
    <row r="43" spans="1:109" x14ac:dyDescent="0.25">
      <c r="A43" s="42" t="s">
        <v>95</v>
      </c>
      <c r="B43" s="43"/>
      <c r="C43" s="44" t="str">
        <f>IFERROR(IF(ISBLANK(B43),"",DATEDIF(B43,$A$6,"y")),"")</f>
        <v/>
      </c>
      <c r="D43" s="43"/>
      <c r="E43" s="45" t="s">
        <v>63</v>
      </c>
      <c r="F43" s="45" t="s">
        <v>64</v>
      </c>
      <c r="G43" s="45" t="s">
        <v>156</v>
      </c>
      <c r="H43" s="28" t="str">
        <f>IF(ISBLANK(B43),"",IF(C43&lt;15,"&lt;15",IF(C43&lt;=20,"15-20",IF(C43&lt;=25,"21-25",IF(C43&lt;=30,"26-30","30+")))))</f>
        <v/>
      </c>
      <c r="I43" s="28">
        <f>IF(ISBLANK($A43),"",COUNTIFS($N43:$DE43,"Y"))</f>
        <v>0</v>
      </c>
      <c r="J43" s="28">
        <f>IF(ISBLANK($A43),"",COUNTIFS($N43:$DE43,"N"))</f>
        <v>2</v>
      </c>
      <c r="K43" s="28">
        <f>IF(ISBLANK($A43),"",COUNTIFS($N43:$DE43,"N/A"))</f>
        <v>0</v>
      </c>
      <c r="L43" s="28">
        <f ca="1">IF(ISBLANK($A43),"",SUM($N$5:$DE$5)-COUNTIFS(N43:DE43,"N/A"))</f>
        <v>2</v>
      </c>
      <c r="M43" s="46">
        <f ca="1">IFERROR(IF(ISBLANK($A43),"",I43/L43),0)</f>
        <v>0</v>
      </c>
      <c r="N43" s="45" t="s">
        <v>141</v>
      </c>
      <c r="O43" s="45" t="s">
        <v>141</v>
      </c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51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45"/>
      <c r="DD43" s="45"/>
      <c r="DE43" s="50"/>
    </row>
    <row r="44" spans="1:109" x14ac:dyDescent="0.25">
      <c r="A44" s="42" t="s">
        <v>150</v>
      </c>
      <c r="B44" s="43"/>
      <c r="C44" s="44" t="str">
        <f>IFERROR(IF(ISBLANK(B44),"",DATEDIF(B44,$A$6,"y")),"")</f>
        <v/>
      </c>
      <c r="D44" s="43"/>
      <c r="E44" s="45" t="s">
        <v>68</v>
      </c>
      <c r="F44" s="45" t="s">
        <v>64</v>
      </c>
      <c r="G44" s="45" t="s">
        <v>152</v>
      </c>
      <c r="H44" s="28" t="str">
        <f>IF(ISBLANK(B44),"",IF(C44&lt;15,"&lt;15",IF(C44&lt;=20,"15-20",IF(C44&lt;=25,"21-25",IF(C44&lt;=30,"26-30","30+")))))</f>
        <v/>
      </c>
      <c r="I44" s="28">
        <f>IF(ISBLANK($A44),"",COUNTIFS($N44:$DE44,"Y"))</f>
        <v>2</v>
      </c>
      <c r="J44" s="28">
        <f>IF(ISBLANK($A44),"",COUNTIFS($N44:$DE44,"N"))</f>
        <v>0</v>
      </c>
      <c r="K44" s="28">
        <f>IF(ISBLANK($A44),"",COUNTIFS($N44:$DE44,"N/A"))</f>
        <v>0</v>
      </c>
      <c r="L44" s="28">
        <f ca="1">IF(ISBLANK($A44),"",SUM($N$5:$DE$5)-COUNTIFS(N44:DE44,"N/A"))</f>
        <v>2</v>
      </c>
      <c r="M44" s="46">
        <f ca="1">IFERROR(IF(ISBLANK($A44),"",I44/L44),0)</f>
        <v>1</v>
      </c>
      <c r="N44" s="45" t="s">
        <v>140</v>
      </c>
      <c r="O44" s="45" t="s">
        <v>140</v>
      </c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45"/>
      <c r="CP44" s="45"/>
      <c r="CQ44" s="45"/>
      <c r="CR44" s="45"/>
      <c r="CS44" s="45"/>
      <c r="CT44" s="45"/>
      <c r="CU44" s="45"/>
      <c r="CV44" s="45"/>
      <c r="CW44" s="45"/>
      <c r="CX44" s="45"/>
      <c r="CY44" s="45"/>
      <c r="CZ44" s="45"/>
      <c r="DA44" s="45"/>
      <c r="DB44" s="45"/>
      <c r="DC44" s="45"/>
      <c r="DD44" s="45"/>
      <c r="DE44" s="50"/>
    </row>
    <row r="45" spans="1:109" x14ac:dyDescent="0.25">
      <c r="A45" s="42" t="s">
        <v>145</v>
      </c>
      <c r="B45" s="43"/>
      <c r="C45" s="44" t="str">
        <f>IFERROR(IF(ISBLANK(B45),"",DATEDIF(B45,$A$6,"y")),"")</f>
        <v/>
      </c>
      <c r="D45" s="43"/>
      <c r="E45" s="45" t="s">
        <v>63</v>
      </c>
      <c r="F45" s="45" t="s">
        <v>64</v>
      </c>
      <c r="G45" s="45" t="s">
        <v>152</v>
      </c>
      <c r="H45" s="28" t="str">
        <f>IF(ISBLANK(B45),"",IF(C45&lt;15,"&lt;15",IF(C45&lt;=20,"15-20",IF(C45&lt;=25,"21-25",IF(C45&lt;=30,"26-30","30+")))))</f>
        <v/>
      </c>
      <c r="I45" s="28">
        <f>IF(ISBLANK($A45),"",COUNTIFS($N45:$DE45,"Y"))</f>
        <v>1</v>
      </c>
      <c r="J45" s="28">
        <f>IF(ISBLANK($A45),"",COUNTIFS($N45:$DE45,"N"))</f>
        <v>1</v>
      </c>
      <c r="K45" s="28">
        <f>IF(ISBLANK($A45),"",COUNTIFS($N45:$DE45,"N/A"))</f>
        <v>0</v>
      </c>
      <c r="L45" s="28">
        <f ca="1">IF(ISBLANK($A45),"",SUM($N$5:$DE$5)-COUNTIFS(N45:DE45,"N/A"))</f>
        <v>2</v>
      </c>
      <c r="M45" s="46">
        <f ca="1">IFERROR(IF(ISBLANK($A45),"",I45/L45),0)</f>
        <v>0.5</v>
      </c>
      <c r="N45" s="45" t="s">
        <v>140</v>
      </c>
      <c r="O45" s="45" t="s">
        <v>141</v>
      </c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45"/>
      <c r="DD45" s="45"/>
      <c r="DE45" s="50"/>
    </row>
    <row r="46" spans="1:109" x14ac:dyDescent="0.25">
      <c r="A46" s="42" t="s">
        <v>96</v>
      </c>
      <c r="B46" s="43"/>
      <c r="C46" s="44" t="str">
        <f>IFERROR(IF(ISBLANK(B46),"",DATEDIF(B46,$A$6,"y")),"")</f>
        <v/>
      </c>
      <c r="D46" s="43"/>
      <c r="E46" s="45" t="s">
        <v>63</v>
      </c>
      <c r="F46" s="45" t="s">
        <v>64</v>
      </c>
      <c r="G46" s="45" t="s">
        <v>156</v>
      </c>
      <c r="H46" s="28" t="str">
        <f>IF(ISBLANK(B46),"",IF(C46&lt;15,"&lt;15",IF(C46&lt;=20,"15-20",IF(C46&lt;=25,"21-25",IF(C46&lt;=30,"26-30","30+")))))</f>
        <v/>
      </c>
      <c r="I46" s="28">
        <f>IF(ISBLANK($A46),"",COUNTIFS($N46:$DE46,"Y"))</f>
        <v>2</v>
      </c>
      <c r="J46" s="28">
        <f>IF(ISBLANK($A46),"",COUNTIFS($N46:$DE46,"N"))</f>
        <v>0</v>
      </c>
      <c r="K46" s="28">
        <f>IF(ISBLANK($A46),"",COUNTIFS($N46:$DE46,"N/A"))</f>
        <v>0</v>
      </c>
      <c r="L46" s="28">
        <f ca="1">IF(ISBLANK($A46),"",SUM($N$5:$DE$5)-COUNTIFS(N46:DE46,"N/A"))</f>
        <v>2</v>
      </c>
      <c r="M46" s="46">
        <f ca="1">IFERROR(IF(ISBLANK($A46),"",I46/L46),0)</f>
        <v>1</v>
      </c>
      <c r="N46" s="45" t="s">
        <v>140</v>
      </c>
      <c r="O46" s="45" t="s">
        <v>140</v>
      </c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/>
      <c r="CR46" s="45"/>
      <c r="CS46" s="45"/>
      <c r="CT46" s="45"/>
      <c r="CU46" s="45"/>
      <c r="CV46" s="45"/>
      <c r="CW46" s="45"/>
      <c r="CX46" s="45"/>
      <c r="CY46" s="45"/>
      <c r="CZ46" s="45"/>
      <c r="DA46" s="45"/>
      <c r="DB46" s="45"/>
      <c r="DC46" s="45"/>
      <c r="DD46" s="45"/>
      <c r="DE46" s="50"/>
    </row>
    <row r="47" spans="1:109" x14ac:dyDescent="0.25">
      <c r="A47" s="42" t="s">
        <v>142</v>
      </c>
      <c r="B47" s="43"/>
      <c r="C47" s="44" t="str">
        <f>IFERROR(IF(ISBLANK(B47),"",DATEDIF(B47,$A$6,"y")),"")</f>
        <v/>
      </c>
      <c r="D47" s="43"/>
      <c r="E47" s="45" t="s">
        <v>63</v>
      </c>
      <c r="F47" s="45" t="s">
        <v>64</v>
      </c>
      <c r="G47" s="45" t="s">
        <v>156</v>
      </c>
      <c r="H47" s="28" t="str">
        <f>IF(ISBLANK(B47),"",IF(C47&lt;15,"&lt;15",IF(C47&lt;=20,"15-20",IF(C47&lt;=25,"21-25",IF(C47&lt;=30,"26-30","30+")))))</f>
        <v/>
      </c>
      <c r="I47" s="28">
        <f>IF(ISBLANK($A47),"",COUNTIFS($N47:$DE47,"Y"))</f>
        <v>1</v>
      </c>
      <c r="J47" s="28">
        <f>IF(ISBLANK($A47),"",COUNTIFS($N47:$DE47,"N"))</f>
        <v>1</v>
      </c>
      <c r="K47" s="28">
        <f>IF(ISBLANK($A47),"",COUNTIFS($N47:$DE47,"N/A"))</f>
        <v>0</v>
      </c>
      <c r="L47" s="28">
        <f ca="1">IF(ISBLANK($A47),"",SUM($N$5:$DE$5)-COUNTIFS(N47:DE47,"N/A"))</f>
        <v>2</v>
      </c>
      <c r="M47" s="46">
        <f ca="1">IFERROR(IF(ISBLANK($A47),"",I47/L47),0)</f>
        <v>0.5</v>
      </c>
      <c r="N47" s="45" t="s">
        <v>140</v>
      </c>
      <c r="O47" s="45" t="s">
        <v>141</v>
      </c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R47" s="45"/>
      <c r="CS47" s="45"/>
      <c r="CT47" s="45"/>
      <c r="CU47" s="45"/>
      <c r="CV47" s="45"/>
      <c r="CW47" s="45"/>
      <c r="CX47" s="45"/>
      <c r="CY47" s="45"/>
      <c r="CZ47" s="45"/>
      <c r="DA47" s="45"/>
      <c r="DB47" s="45"/>
      <c r="DC47" s="45"/>
      <c r="DD47" s="45"/>
      <c r="DE47" s="50"/>
    </row>
    <row r="48" spans="1:109" x14ac:dyDescent="0.25">
      <c r="A48" s="42" t="s">
        <v>97</v>
      </c>
      <c r="B48" s="43"/>
      <c r="C48" s="44" t="str">
        <f>IFERROR(IF(ISBLANK(B48),"",DATEDIF(B48,$A$6,"y")),"")</f>
        <v/>
      </c>
      <c r="D48" s="43"/>
      <c r="E48" s="45" t="s">
        <v>63</v>
      </c>
      <c r="F48" s="45" t="s">
        <v>64</v>
      </c>
      <c r="G48" s="45" t="s">
        <v>157</v>
      </c>
      <c r="H48" s="28" t="str">
        <f>IF(ISBLANK(B48),"",IF(C48&lt;15,"&lt;15",IF(C48&lt;=20,"15-20",IF(C48&lt;=25,"21-25",IF(C48&lt;=30,"26-30","30+")))))</f>
        <v/>
      </c>
      <c r="I48" s="28">
        <f>IF(ISBLANK($A48),"",COUNTIFS($N48:$DE48,"Y"))</f>
        <v>1</v>
      </c>
      <c r="J48" s="28">
        <f>IF(ISBLANK($A48),"",COUNTIFS($N48:$DE48,"N"))</f>
        <v>1</v>
      </c>
      <c r="K48" s="28">
        <f>IF(ISBLANK($A48),"",COUNTIFS($N48:$DE48,"N/A"))</f>
        <v>0</v>
      </c>
      <c r="L48" s="28">
        <f ca="1">IF(ISBLANK($A48),"",SUM($N$5:$DE$5)-COUNTIFS(N48:DE48,"N/A"))</f>
        <v>2</v>
      </c>
      <c r="M48" s="46">
        <f ca="1">IFERROR(IF(ISBLANK($A48),"",I48/L48),0)</f>
        <v>0.5</v>
      </c>
      <c r="N48" s="45" t="s">
        <v>140</v>
      </c>
      <c r="O48" s="45" t="s">
        <v>141</v>
      </c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45"/>
      <c r="CR48" s="45"/>
      <c r="CS48" s="45"/>
      <c r="CT48" s="45"/>
      <c r="CU48" s="45"/>
      <c r="CV48" s="45"/>
      <c r="CW48" s="45"/>
      <c r="CX48" s="45"/>
      <c r="CY48" s="45"/>
      <c r="CZ48" s="45"/>
      <c r="DA48" s="45"/>
      <c r="DB48" s="45"/>
      <c r="DC48" s="45"/>
      <c r="DD48" s="45"/>
      <c r="DE48" s="50"/>
    </row>
    <row r="49" spans="1:109" x14ac:dyDescent="0.25">
      <c r="A49" s="42" t="s">
        <v>98</v>
      </c>
      <c r="B49" s="43"/>
      <c r="C49" s="44" t="str">
        <f>IFERROR(IF(ISBLANK(B49),"",DATEDIF(B49,$A$6,"y")),"")</f>
        <v/>
      </c>
      <c r="D49" s="43">
        <v>44075</v>
      </c>
      <c r="E49" s="45" t="s">
        <v>68</v>
      </c>
      <c r="F49" s="45" t="s">
        <v>57</v>
      </c>
      <c r="G49" s="45" t="s">
        <v>155</v>
      </c>
      <c r="H49" s="28" t="str">
        <f>IF(ISBLANK(B49),"",IF(C49&lt;15,"&lt;15",IF(C49&lt;=20,"15-20",IF(C49&lt;=25,"21-25",IF(C49&lt;=30,"26-30","30+")))))</f>
        <v/>
      </c>
      <c r="I49" s="28">
        <f>IF(ISBLANK($A49),"",COUNTIFS($N49:$DE49,"Y"))</f>
        <v>0</v>
      </c>
      <c r="J49" s="28">
        <f>IF(ISBLANK($A49),"",COUNTIFS($N49:$DE49,"N"))</f>
        <v>0</v>
      </c>
      <c r="K49" s="28">
        <f>IF(ISBLANK($A49),"",COUNTIFS($N49:$DE49,"N/A"))</f>
        <v>2</v>
      </c>
      <c r="L49" s="28">
        <f ca="1">IF(ISBLANK($A49),"",SUM($N$5:$DE$5)-COUNTIFS(N49:DE49,"N/A"))</f>
        <v>0</v>
      </c>
      <c r="M49" s="46">
        <f ca="1">IFERROR(IF(ISBLANK($A49),"",I49/L49),0)</f>
        <v>0</v>
      </c>
      <c r="N49" s="45" t="s">
        <v>132</v>
      </c>
      <c r="O49" s="45" t="s">
        <v>132</v>
      </c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5"/>
      <c r="DD49" s="45"/>
      <c r="DE49" s="50"/>
    </row>
    <row r="50" spans="1:109" x14ac:dyDescent="0.25">
      <c r="A50" s="42" t="s">
        <v>100</v>
      </c>
      <c r="B50" s="43"/>
      <c r="C50" s="44" t="str">
        <f>IFERROR(IF(ISBLANK(B50),"",DATEDIF(B50,$A$6,"y")),"")</f>
        <v/>
      </c>
      <c r="D50" s="43">
        <v>44075</v>
      </c>
      <c r="E50" s="45" t="s">
        <v>68</v>
      </c>
      <c r="F50" s="45" t="s">
        <v>64</v>
      </c>
      <c r="G50" s="45" t="s">
        <v>157</v>
      </c>
      <c r="H50" s="28" t="str">
        <f>IF(ISBLANK(B50),"",IF(C50&lt;15,"&lt;15",IF(C50&lt;=20,"15-20",IF(C50&lt;=25,"21-25",IF(C50&lt;=30,"26-30","30+")))))</f>
        <v/>
      </c>
      <c r="I50" s="28">
        <f>IF(ISBLANK($A50),"",COUNTIFS($N50:$DE50,"Y"))</f>
        <v>0</v>
      </c>
      <c r="J50" s="28">
        <f>IF(ISBLANK($A50),"",COUNTIFS($N50:$DE50,"N"))</f>
        <v>1</v>
      </c>
      <c r="K50" s="28">
        <f>IF(ISBLANK($A50),"",COUNTIFS($N50:$DE50,"N/A"))</f>
        <v>1</v>
      </c>
      <c r="L50" s="28">
        <f ca="1">IF(ISBLANK($A50),"",SUM($N$5:$DE$5)-COUNTIFS(N50:DE50,"N/A"))</f>
        <v>1</v>
      </c>
      <c r="M50" s="46">
        <f ca="1">IFERROR(IF(ISBLANK($A50),"",I50/L50),0)</f>
        <v>0</v>
      </c>
      <c r="N50" s="45" t="s">
        <v>141</v>
      </c>
      <c r="O50" s="45" t="s">
        <v>132</v>
      </c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5"/>
      <c r="CN50" s="45"/>
      <c r="CO50" s="45"/>
      <c r="CP50" s="45"/>
      <c r="CQ50" s="45"/>
      <c r="CR50" s="45"/>
      <c r="CS50" s="45"/>
      <c r="CT50" s="45"/>
      <c r="CU50" s="45"/>
      <c r="CV50" s="45"/>
      <c r="CW50" s="45"/>
      <c r="CX50" s="45"/>
      <c r="CY50" s="45"/>
      <c r="CZ50" s="45"/>
      <c r="DA50" s="45"/>
      <c r="DB50" s="45"/>
      <c r="DC50" s="45"/>
      <c r="DD50" s="45"/>
      <c r="DE50" s="50"/>
    </row>
    <row r="51" spans="1:109" x14ac:dyDescent="0.25">
      <c r="A51" s="42" t="s">
        <v>163</v>
      </c>
      <c r="B51" s="43"/>
      <c r="C51" s="44" t="str">
        <f>IFERROR(IF(ISBLANK(B51),"",DATEDIF(B51,$A$6,"y")),"")</f>
        <v/>
      </c>
      <c r="D51" s="43"/>
      <c r="E51" s="45" t="s">
        <v>68</v>
      </c>
      <c r="F51" s="45" t="s">
        <v>64</v>
      </c>
      <c r="G51" s="45" t="s">
        <v>155</v>
      </c>
      <c r="H51" s="28" t="str">
        <f>IF(ISBLANK(B51),"",IF(C51&lt;15,"&lt;15",IF(C51&lt;=20,"15-20",IF(C51&lt;=25,"21-25",IF(C51&lt;=30,"26-30","30+")))))</f>
        <v/>
      </c>
      <c r="I51" s="74">
        <f>IF(ISBLANK($A51),"",COUNTIFS($N51:$DE51,"Y"))</f>
        <v>0</v>
      </c>
      <c r="J51" s="74">
        <f>IF(ISBLANK($A51),"",COUNTIFS($N51:$DE51,"N"))</f>
        <v>0</v>
      </c>
      <c r="K51" s="74">
        <f>IF(ISBLANK($A51),"",COUNTIFS($N51:$DE51,"N/A"))</f>
        <v>2</v>
      </c>
      <c r="L51" s="28">
        <f ca="1">IF(ISBLANK($A51),"",SUM($N$5:$DE$5)-COUNTIFS(N51:DE51,"N/A"))</f>
        <v>0</v>
      </c>
      <c r="M51" s="46">
        <f ca="1">IFERROR(IF(ISBLANK($A51),"",I51/L51),0)</f>
        <v>0</v>
      </c>
      <c r="N51" s="45" t="s">
        <v>132</v>
      </c>
      <c r="O51" s="45" t="s">
        <v>132</v>
      </c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  <c r="CA51" s="45"/>
      <c r="CB51" s="45"/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5"/>
      <c r="DE51" s="50"/>
    </row>
    <row r="52" spans="1:109" x14ac:dyDescent="0.25">
      <c r="A52" s="42" t="s">
        <v>101</v>
      </c>
      <c r="B52" s="43"/>
      <c r="C52" s="44" t="str">
        <f>IFERROR(IF(ISBLANK(B52),"",DATEDIF(B52,$A$6,"y")),"")</f>
        <v/>
      </c>
      <c r="D52" s="43"/>
      <c r="E52" s="45" t="s">
        <v>63</v>
      </c>
      <c r="F52" s="45" t="s">
        <v>64</v>
      </c>
      <c r="G52" s="45" t="s">
        <v>155</v>
      </c>
      <c r="H52" s="28" t="str">
        <f>IF(ISBLANK(B52),"",IF(C52&lt;15,"&lt;15",IF(C52&lt;=20,"15-20",IF(C52&lt;=25,"21-25",IF(C52&lt;=30,"26-30","30+")))))</f>
        <v/>
      </c>
      <c r="I52" s="28">
        <f>IF(ISBLANK($A52),"",COUNTIFS($N52:$DE52,"Y"))</f>
        <v>0</v>
      </c>
      <c r="J52" s="28">
        <f>IF(ISBLANK($A52),"",COUNTIFS($N52:$DE52,"N"))</f>
        <v>2</v>
      </c>
      <c r="K52" s="28">
        <f>IF(ISBLANK($A52),"",COUNTIFS($N52:$DE52,"N/A"))</f>
        <v>0</v>
      </c>
      <c r="L52" s="28">
        <f ca="1">IF(ISBLANK($A52),"",SUM($N$5:$DE$5)-COUNTIFS(N52:DE52,"N/A"))</f>
        <v>2</v>
      </c>
      <c r="M52" s="46">
        <f ca="1">IFERROR(IF(ISBLANK($A52),"",I52/L52),0)</f>
        <v>0</v>
      </c>
      <c r="N52" s="45" t="s">
        <v>141</v>
      </c>
      <c r="O52" s="45" t="s">
        <v>141</v>
      </c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45"/>
      <c r="CT52" s="45"/>
      <c r="CU52" s="45"/>
      <c r="CV52" s="45"/>
      <c r="CW52" s="45"/>
      <c r="CX52" s="45"/>
      <c r="CY52" s="45"/>
      <c r="CZ52" s="45"/>
      <c r="DA52" s="45"/>
      <c r="DB52" s="45"/>
      <c r="DC52" s="45"/>
      <c r="DD52" s="45"/>
      <c r="DE52" s="50"/>
    </row>
    <row r="53" spans="1:109" x14ac:dyDescent="0.25">
      <c r="A53" s="42" t="s">
        <v>102</v>
      </c>
      <c r="B53" s="43">
        <v>33281</v>
      </c>
      <c r="C53" s="44">
        <f ca="1">IFERROR(IF(ISBLANK(B53),"",DATEDIF(B53,$A$6,"y")),"")</f>
        <v>29</v>
      </c>
      <c r="D53" s="43">
        <v>44075</v>
      </c>
      <c r="E53" s="45" t="s">
        <v>68</v>
      </c>
      <c r="F53" s="45" t="s">
        <v>64</v>
      </c>
      <c r="G53" s="45" t="s">
        <v>156</v>
      </c>
      <c r="H53" s="28" t="str">
        <f ca="1">IF(ISBLANK(B53),"",IF(C53&lt;15,"&lt;15",IF(C53&lt;=20,"15-20",IF(C53&lt;=25,"21-25",IF(C53&lt;=30,"26-30","30+")))))</f>
        <v>26-30</v>
      </c>
      <c r="I53" s="28">
        <f>IF(ISBLANK($A53),"",COUNTIFS($N53:$DE53,"Y"))</f>
        <v>1</v>
      </c>
      <c r="J53" s="28">
        <f>IF(ISBLANK($A53),"",COUNTIFS($N53:$DE53,"N"))</f>
        <v>0</v>
      </c>
      <c r="K53" s="28">
        <f>IF(ISBLANK($A53),"",COUNTIFS($N53:$DE53,"N/A"))</f>
        <v>1</v>
      </c>
      <c r="L53" s="28">
        <f ca="1">IF(ISBLANK($A53),"",SUM($N$5:$DE$5)-COUNTIFS(N53:DE53,"N/A"))</f>
        <v>1</v>
      </c>
      <c r="M53" s="46">
        <f ca="1">IFERROR(IF(ISBLANK($A53),"",I53/L53),0)</f>
        <v>1</v>
      </c>
      <c r="N53" s="45" t="s">
        <v>132</v>
      </c>
      <c r="O53" s="45" t="s">
        <v>140</v>
      </c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5"/>
      <c r="DD53" s="45"/>
      <c r="DE53" s="50"/>
    </row>
    <row r="54" spans="1:109" x14ac:dyDescent="0.25">
      <c r="A54" s="42" t="s">
        <v>135</v>
      </c>
      <c r="B54" s="43"/>
      <c r="C54" s="44" t="str">
        <f>IFERROR(IF(ISBLANK(B54),"",DATEDIF(B54,$A$6,"y")),"")</f>
        <v/>
      </c>
      <c r="D54" s="43"/>
      <c r="E54" s="45" t="s">
        <v>63</v>
      </c>
      <c r="F54" s="45" t="s">
        <v>64</v>
      </c>
      <c r="G54" s="45" t="s">
        <v>153</v>
      </c>
      <c r="H54" s="28" t="str">
        <f>IF(ISBLANK(B54),"",IF(C54&lt;15,"&lt;15",IF(C54&lt;=20,"15-20",IF(C54&lt;=25,"21-25",IF(C54&lt;=30,"26-30","30+")))))</f>
        <v/>
      </c>
      <c r="I54" s="28">
        <f>IF(ISBLANK($A54),"",COUNTIFS($N54:$DE54,"Y"))</f>
        <v>0</v>
      </c>
      <c r="J54" s="28">
        <f>IF(ISBLANK($A54),"",COUNTIFS($N54:$DE54,"N"))</f>
        <v>0</v>
      </c>
      <c r="K54" s="28">
        <f>IF(ISBLANK($A54),"",COUNTIFS($N54:$DE54,"N/A"))</f>
        <v>2</v>
      </c>
      <c r="L54" s="28">
        <f ca="1">IF(ISBLANK($A54),"",SUM($N$5:$DE$5)-COUNTIFS(N54:DE54,"N/A"))</f>
        <v>0</v>
      </c>
      <c r="M54" s="46">
        <f ca="1">IFERROR(IF(ISBLANK($A54),"",I54/L54),0)</f>
        <v>0</v>
      </c>
      <c r="N54" s="45" t="s">
        <v>132</v>
      </c>
      <c r="O54" s="45" t="s">
        <v>132</v>
      </c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5"/>
      <c r="DE54" s="50"/>
    </row>
    <row r="55" spans="1:109" x14ac:dyDescent="0.25">
      <c r="A55" s="42" t="s">
        <v>103</v>
      </c>
      <c r="B55" s="43"/>
      <c r="C55" s="44" t="str">
        <f>IFERROR(IF(ISBLANK(B55),"",DATEDIF(B55,$A$6,"y")),"")</f>
        <v/>
      </c>
      <c r="D55" s="43"/>
      <c r="E55" s="45" t="s">
        <v>63</v>
      </c>
      <c r="F55" s="45" t="s">
        <v>64</v>
      </c>
      <c r="G55" s="45" t="s">
        <v>155</v>
      </c>
      <c r="H55" s="28" t="str">
        <f>IF(ISBLANK(B55),"",IF(C55&lt;15,"&lt;15",IF(C55&lt;=20,"15-20",IF(C55&lt;=25,"21-25",IF(C55&lt;=30,"26-30","30+")))))</f>
        <v/>
      </c>
      <c r="I55" s="28">
        <f>IF(ISBLANK($A55),"",COUNTIFS($N55:$DE55,"Y"))</f>
        <v>0</v>
      </c>
      <c r="J55" s="28">
        <f>IF(ISBLANK($A55),"",COUNTIFS($N55:$DE55,"N"))</f>
        <v>0</v>
      </c>
      <c r="K55" s="28">
        <f>IF(ISBLANK($A55),"",COUNTIFS($N55:$DE55,"N/A"))</f>
        <v>2</v>
      </c>
      <c r="L55" s="28">
        <f ca="1">IF(ISBLANK($A55),"",SUM($N$5:$DE$5)-COUNTIFS(N55:DE55,"N/A"))</f>
        <v>0</v>
      </c>
      <c r="M55" s="46">
        <f ca="1">IFERROR(IF(ISBLANK($A55),"",I55/L55),0)</f>
        <v>0</v>
      </c>
      <c r="N55" s="45" t="s">
        <v>132</v>
      </c>
      <c r="O55" s="45" t="s">
        <v>132</v>
      </c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50"/>
    </row>
    <row r="56" spans="1:109" x14ac:dyDescent="0.25">
      <c r="A56" s="42" t="s">
        <v>136</v>
      </c>
      <c r="B56" s="43"/>
      <c r="C56" s="44" t="str">
        <f>IFERROR(IF(ISBLANK(B56),"",DATEDIF(B56,$A$6,"y")),"")</f>
        <v/>
      </c>
      <c r="D56" s="43"/>
      <c r="E56" s="45" t="s">
        <v>63</v>
      </c>
      <c r="F56" s="45" t="s">
        <v>64</v>
      </c>
      <c r="G56" s="45" t="s">
        <v>155</v>
      </c>
      <c r="H56" s="28" t="str">
        <f>IF(ISBLANK(B56),"",IF(C56&lt;15,"&lt;15",IF(C56&lt;=20,"15-20",IF(C56&lt;=25,"21-25",IF(C56&lt;=30,"26-30","30+")))))</f>
        <v/>
      </c>
      <c r="I56" s="28">
        <f>IF(ISBLANK($A56),"",COUNTIFS($N56:$DE56,"Y"))</f>
        <v>1</v>
      </c>
      <c r="J56" s="28">
        <f>IF(ISBLANK($A56),"",COUNTIFS($N56:$DE56,"N"))</f>
        <v>0</v>
      </c>
      <c r="K56" s="28">
        <f>IF(ISBLANK($A56),"",COUNTIFS($N56:$DE56,"N/A"))</f>
        <v>1</v>
      </c>
      <c r="L56" s="28">
        <f ca="1">IF(ISBLANK($A56),"",SUM($N$5:$DE$5)-COUNTIFS(N56:DE56,"N/A"))</f>
        <v>1</v>
      </c>
      <c r="M56" s="46">
        <f ca="1">IFERROR(IF(ISBLANK($A56),"",I56/L56),0)</f>
        <v>1</v>
      </c>
      <c r="N56" s="45" t="s">
        <v>140</v>
      </c>
      <c r="O56" s="45" t="s">
        <v>132</v>
      </c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5"/>
      <c r="DE56" s="50"/>
    </row>
    <row r="57" spans="1:109" x14ac:dyDescent="0.25">
      <c r="A57" s="42" t="s">
        <v>104</v>
      </c>
      <c r="B57" s="43"/>
      <c r="C57" s="44" t="str">
        <f>IFERROR(IF(ISBLANK(B57),"",DATEDIF(B57,$A$6,"y")),"")</f>
        <v/>
      </c>
      <c r="D57" s="43"/>
      <c r="E57" s="45" t="s">
        <v>63</v>
      </c>
      <c r="F57" s="45" t="s">
        <v>64</v>
      </c>
      <c r="G57" s="45" t="s">
        <v>153</v>
      </c>
      <c r="H57" s="28" t="str">
        <f>IF(ISBLANK(B57),"",IF(C57&lt;15,"&lt;15",IF(C57&lt;=20,"15-20",IF(C57&lt;=25,"21-25",IF(C57&lt;=30,"26-30","30+")))))</f>
        <v/>
      </c>
      <c r="I57" s="28">
        <f>IF(ISBLANK($A57),"",COUNTIFS($N57:$DE57,"Y"))</f>
        <v>2</v>
      </c>
      <c r="J57" s="28">
        <f>IF(ISBLANK($A57),"",COUNTIFS($N57:$DE57,"N"))</f>
        <v>0</v>
      </c>
      <c r="K57" s="28">
        <f>IF(ISBLANK($A57),"",COUNTIFS($N57:$DE57,"N/A"))</f>
        <v>0</v>
      </c>
      <c r="L57" s="28">
        <f ca="1">IF(ISBLANK($A57),"",SUM($N$5:$DE$5)-COUNTIFS(N57:DE57,"N/A"))</f>
        <v>2</v>
      </c>
      <c r="M57" s="46">
        <f ca="1">IFERROR(IF(ISBLANK($A57),"",I57/L57),0)</f>
        <v>1</v>
      </c>
      <c r="N57" s="45" t="s">
        <v>140</v>
      </c>
      <c r="O57" s="45" t="s">
        <v>140</v>
      </c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5"/>
      <c r="DD57" s="45"/>
      <c r="DE57" s="50"/>
    </row>
    <row r="58" spans="1:109" x14ac:dyDescent="0.25">
      <c r="A58" s="42" t="s">
        <v>105</v>
      </c>
      <c r="B58" s="43"/>
      <c r="C58" s="44" t="str">
        <f>IFERROR(IF(ISBLANK(B58),"",DATEDIF(B58,$A$6,"y")),"")</f>
        <v/>
      </c>
      <c r="D58" s="43"/>
      <c r="E58" s="45" t="s">
        <v>63</v>
      </c>
      <c r="F58" s="45" t="s">
        <v>64</v>
      </c>
      <c r="G58" s="45" t="s">
        <v>157</v>
      </c>
      <c r="H58" s="28" t="str">
        <f>IF(ISBLANK(B58),"",IF(C58&lt;15,"&lt;15",IF(C58&lt;=20,"15-20",IF(C58&lt;=25,"21-25",IF(C58&lt;=30,"26-30","30+")))))</f>
        <v/>
      </c>
      <c r="I58" s="28">
        <f>IF(ISBLANK($A58),"",COUNTIFS($N58:$DE58,"Y"))</f>
        <v>0</v>
      </c>
      <c r="J58" s="28">
        <f>IF(ISBLANK($A58),"",COUNTIFS($N58:$DE58,"N"))</f>
        <v>2</v>
      </c>
      <c r="K58" s="28">
        <f>IF(ISBLANK($A58),"",COUNTIFS($N58:$DE58,"N/A"))</f>
        <v>0</v>
      </c>
      <c r="L58" s="28">
        <f ca="1">IF(ISBLANK($A58),"",SUM($N$5:$DE$5)-COUNTIFS(N58:DE58,"N/A"))</f>
        <v>2</v>
      </c>
      <c r="M58" s="46">
        <f ca="1">IFERROR(IF(ISBLANK($A58),"",I58/L58),0)</f>
        <v>0</v>
      </c>
      <c r="N58" s="45" t="s">
        <v>141</v>
      </c>
      <c r="O58" s="45" t="s">
        <v>141</v>
      </c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50"/>
    </row>
    <row r="59" spans="1:109" x14ac:dyDescent="0.25">
      <c r="A59" s="42" t="s">
        <v>146</v>
      </c>
      <c r="B59" s="43"/>
      <c r="C59" s="44" t="str">
        <f>IFERROR(IF(ISBLANK(B59),"",DATEDIF(B59,$A$6,"y")),"")</f>
        <v/>
      </c>
      <c r="D59" s="43"/>
      <c r="E59" s="45" t="s">
        <v>63</v>
      </c>
      <c r="F59" s="45" t="s">
        <v>64</v>
      </c>
      <c r="G59" s="45" t="s">
        <v>156</v>
      </c>
      <c r="H59" s="28" t="str">
        <f>IF(ISBLANK(B59),"",IF(C59&lt;15,"&lt;15",IF(C59&lt;=20,"15-20",IF(C59&lt;=25,"21-25",IF(C59&lt;=30,"26-30","30+")))))</f>
        <v/>
      </c>
      <c r="I59" s="28">
        <f>IF(ISBLANK($A59),"",COUNTIFS($N59:$DE59,"Y"))</f>
        <v>2</v>
      </c>
      <c r="J59" s="28">
        <f>IF(ISBLANK($A59),"",COUNTIFS($N59:$DE59,"N"))</f>
        <v>0</v>
      </c>
      <c r="K59" s="28">
        <f>IF(ISBLANK($A59),"",COUNTIFS($N59:$DE59,"N/A"))</f>
        <v>0</v>
      </c>
      <c r="L59" s="28">
        <f ca="1">IF(ISBLANK($A59),"",SUM($N$5:$DE$5)-COUNTIFS(N59:DE59,"N/A"))</f>
        <v>2</v>
      </c>
      <c r="M59" s="46">
        <f ca="1">IFERROR(IF(ISBLANK($A59),"",I59/L59),0)</f>
        <v>1</v>
      </c>
      <c r="N59" s="45" t="s">
        <v>140</v>
      </c>
      <c r="O59" s="45" t="s">
        <v>140</v>
      </c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50"/>
    </row>
    <row r="60" spans="1:109" x14ac:dyDescent="0.25">
      <c r="A60" s="42" t="s">
        <v>106</v>
      </c>
      <c r="B60" s="43"/>
      <c r="C60" s="44" t="str">
        <f>IFERROR(IF(ISBLANK(B60),"",DATEDIF(B60,$A$6,"y")),"")</f>
        <v/>
      </c>
      <c r="D60" s="43"/>
      <c r="E60" s="45" t="s">
        <v>63</v>
      </c>
      <c r="F60" s="45" t="s">
        <v>64</v>
      </c>
      <c r="G60" s="45" t="s">
        <v>156</v>
      </c>
      <c r="H60" s="28" t="str">
        <f>IF(ISBLANK(B60),"",IF(C60&lt;15,"&lt;15",IF(C60&lt;=20,"15-20",IF(C60&lt;=25,"21-25",IF(C60&lt;=30,"26-30","30+")))))</f>
        <v/>
      </c>
      <c r="I60" s="28">
        <f>IF(ISBLANK($A60),"",COUNTIFS($N60:$DE60,"Y"))</f>
        <v>0</v>
      </c>
      <c r="J60" s="28">
        <f>IF(ISBLANK($A60),"",COUNTIFS($N60:$DE60,"N"))</f>
        <v>1</v>
      </c>
      <c r="K60" s="28">
        <f>IF(ISBLANK($A60),"",COUNTIFS($N60:$DE60,"N/A"))</f>
        <v>1</v>
      </c>
      <c r="L60" s="28">
        <f ca="1">IF(ISBLANK($A60),"",SUM($N$5:$DE$5)-COUNTIFS(N60:DE60,"N/A"))</f>
        <v>1</v>
      </c>
      <c r="M60" s="46">
        <f ca="1">IFERROR(IF(ISBLANK($A60),"",I60/L60),0)</f>
        <v>0</v>
      </c>
      <c r="N60" s="45" t="s">
        <v>132</v>
      </c>
      <c r="O60" s="45" t="s">
        <v>141</v>
      </c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5"/>
      <c r="DE60" s="50"/>
    </row>
    <row r="61" spans="1:109" x14ac:dyDescent="0.25">
      <c r="A61" s="42" t="s">
        <v>107</v>
      </c>
      <c r="B61" s="43"/>
      <c r="C61" s="44" t="str">
        <f>IFERROR(IF(ISBLANK(B61),"",DATEDIF(B61,$A$6,"y")),"")</f>
        <v/>
      </c>
      <c r="D61" s="43"/>
      <c r="E61" s="45" t="s">
        <v>63</v>
      </c>
      <c r="F61" s="45" t="s">
        <v>64</v>
      </c>
      <c r="G61" s="45" t="s">
        <v>154</v>
      </c>
      <c r="H61" s="28" t="str">
        <f>IF(ISBLANK(B61),"",IF(C61&lt;15,"&lt;15",IF(C61&lt;=20,"15-20",IF(C61&lt;=25,"21-25",IF(C61&lt;=30,"26-30","30+")))))</f>
        <v/>
      </c>
      <c r="I61" s="28">
        <f>IF(ISBLANK($A61),"",COUNTIFS($N61:$DE61,"Y"))</f>
        <v>1</v>
      </c>
      <c r="J61" s="28">
        <f>IF(ISBLANK($A61),"",COUNTIFS($N61:$DE61,"N"))</f>
        <v>1</v>
      </c>
      <c r="K61" s="28">
        <f>IF(ISBLANK($A61),"",COUNTIFS($N61:$DE61,"N/A"))</f>
        <v>0</v>
      </c>
      <c r="L61" s="28">
        <f ca="1">IF(ISBLANK($A61),"",SUM($N$5:$DE$5)-COUNTIFS(N61:DE61,"N/A"))</f>
        <v>2</v>
      </c>
      <c r="M61" s="46">
        <f ca="1">IFERROR(IF(ISBLANK($A61),"",I61/L61),0)</f>
        <v>0.5</v>
      </c>
      <c r="N61" s="45" t="s">
        <v>140</v>
      </c>
      <c r="O61" s="45" t="s">
        <v>141</v>
      </c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50"/>
    </row>
    <row r="62" spans="1:109" x14ac:dyDescent="0.25">
      <c r="A62" s="42" t="s">
        <v>108</v>
      </c>
      <c r="B62" s="43"/>
      <c r="C62" s="44" t="str">
        <f>IFERROR(IF(ISBLANK(B62),"",DATEDIF(B62,$A$6,"y")),"")</f>
        <v/>
      </c>
      <c r="D62" s="43"/>
      <c r="E62" s="45" t="s">
        <v>63</v>
      </c>
      <c r="F62" s="45" t="s">
        <v>64</v>
      </c>
      <c r="G62" s="45" t="s">
        <v>152</v>
      </c>
      <c r="H62" s="28" t="str">
        <f>IF(ISBLANK(B62),"",IF(C62&lt;15,"&lt;15",IF(C62&lt;=20,"15-20",IF(C62&lt;=25,"21-25",IF(C62&lt;=30,"26-30","30+")))))</f>
        <v/>
      </c>
      <c r="I62" s="28">
        <f>IF(ISBLANK($A62),"",COUNTIFS($N62:$DE62,"Y"))</f>
        <v>1</v>
      </c>
      <c r="J62" s="28">
        <f>IF(ISBLANK($A62),"",COUNTIFS($N62:$DE62,"N"))</f>
        <v>1</v>
      </c>
      <c r="K62" s="28">
        <f>IF(ISBLANK($A62),"",COUNTIFS($N62:$DE62,"N/A"))</f>
        <v>0</v>
      </c>
      <c r="L62" s="28">
        <f ca="1">IF(ISBLANK($A62),"",SUM($N$5:$DE$5)-COUNTIFS(N62:DE62,"N/A"))</f>
        <v>2</v>
      </c>
      <c r="M62" s="46">
        <f ca="1">IFERROR(IF(ISBLANK($A62),"",I62/L62),0)</f>
        <v>0.5</v>
      </c>
      <c r="N62" s="45" t="s">
        <v>141</v>
      </c>
      <c r="O62" s="45" t="s">
        <v>140</v>
      </c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50"/>
    </row>
    <row r="63" spans="1:109" x14ac:dyDescent="0.25">
      <c r="A63" s="42" t="s">
        <v>138</v>
      </c>
      <c r="B63" s="43"/>
      <c r="C63" s="44" t="str">
        <f>IFERROR(IF(ISBLANK(B63),"",DATEDIF(B63,$A$6,"y")),"")</f>
        <v/>
      </c>
      <c r="D63" s="43"/>
      <c r="E63" s="45" t="s">
        <v>63</v>
      </c>
      <c r="F63" s="45" t="s">
        <v>64</v>
      </c>
      <c r="G63" s="45" t="s">
        <v>153</v>
      </c>
      <c r="H63" s="28" t="str">
        <f>IF(ISBLANK(B63),"",IF(C63&lt;15,"&lt;15",IF(C63&lt;=20,"15-20",IF(C63&lt;=25,"21-25",IF(C63&lt;=30,"26-30","30+")))))</f>
        <v/>
      </c>
      <c r="I63" s="28">
        <f>IF(ISBLANK($A63),"",COUNTIFS($N63:$DE63,"Y"))</f>
        <v>2</v>
      </c>
      <c r="J63" s="28">
        <f>IF(ISBLANK($A63),"",COUNTIFS($N63:$DE63,"N"))</f>
        <v>0</v>
      </c>
      <c r="K63" s="28">
        <f>IF(ISBLANK($A63),"",COUNTIFS($N63:$DE63,"N/A"))</f>
        <v>0</v>
      </c>
      <c r="L63" s="28">
        <f ca="1">IF(ISBLANK($A63),"",SUM($N$5:$DE$5)-COUNTIFS(N63:DE63,"N/A"))</f>
        <v>2</v>
      </c>
      <c r="M63" s="46">
        <f ca="1">IFERROR(IF(ISBLANK($A63),"",I63/L63),0)</f>
        <v>1</v>
      </c>
      <c r="N63" s="45" t="s">
        <v>140</v>
      </c>
      <c r="O63" s="45" t="s">
        <v>140</v>
      </c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50"/>
    </row>
    <row r="64" spans="1:109" x14ac:dyDescent="0.25">
      <c r="A64" s="42" t="s">
        <v>109</v>
      </c>
      <c r="B64" s="43"/>
      <c r="C64" s="44" t="str">
        <f>IFERROR(IF(ISBLANK(B64),"",DATEDIF(B64,$A$6,"y")),"")</f>
        <v/>
      </c>
      <c r="D64" s="43">
        <v>44075</v>
      </c>
      <c r="E64" s="45" t="s">
        <v>68</v>
      </c>
      <c r="F64" s="45" t="s">
        <v>64</v>
      </c>
      <c r="G64" s="45" t="s">
        <v>153</v>
      </c>
      <c r="H64" s="28" t="str">
        <f>IF(ISBLANK(B64),"",IF(C64&lt;15,"&lt;15",IF(C64&lt;=20,"15-20",IF(C64&lt;=25,"21-25",IF(C64&lt;=30,"26-30","30+")))))</f>
        <v/>
      </c>
      <c r="I64" s="28">
        <f>IF(ISBLANK($A64),"",COUNTIFS($N64:$DE64,"Y"))</f>
        <v>2</v>
      </c>
      <c r="J64" s="28">
        <f>IF(ISBLANK($A64),"",COUNTIFS($N64:$DE64,"N"))</f>
        <v>0</v>
      </c>
      <c r="K64" s="28">
        <f>IF(ISBLANK($A64),"",COUNTIFS($N64:$DE64,"N/A"))</f>
        <v>0</v>
      </c>
      <c r="L64" s="28">
        <f ca="1">IF(ISBLANK($A64),"",SUM($N$5:$DE$5)-COUNTIFS(N64:DE64,"N/A"))</f>
        <v>2</v>
      </c>
      <c r="M64" s="46">
        <f ca="1">IFERROR(IF(ISBLANK($A64),"",I64/L64),0)</f>
        <v>1</v>
      </c>
      <c r="N64" s="45" t="s">
        <v>140</v>
      </c>
      <c r="O64" s="45" t="s">
        <v>140</v>
      </c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5"/>
      <c r="CU64" s="45"/>
      <c r="CV64" s="45"/>
      <c r="CW64" s="45"/>
      <c r="CX64" s="45"/>
      <c r="CY64" s="45"/>
      <c r="CZ64" s="45"/>
      <c r="DA64" s="45"/>
      <c r="DB64" s="45"/>
      <c r="DC64" s="45"/>
      <c r="DD64" s="45"/>
      <c r="DE64" s="50"/>
    </row>
    <row r="65" spans="1:109" x14ac:dyDescent="0.25">
      <c r="A65" s="42" t="s">
        <v>110</v>
      </c>
      <c r="B65" s="43"/>
      <c r="C65" s="44" t="str">
        <f>IFERROR(IF(ISBLANK(B65),"",DATEDIF(B65,$A$6,"y")),"")</f>
        <v/>
      </c>
      <c r="D65" s="43">
        <v>44075</v>
      </c>
      <c r="E65" s="45" t="s">
        <v>68</v>
      </c>
      <c r="F65" s="45" t="s">
        <v>57</v>
      </c>
      <c r="G65" s="45" t="s">
        <v>155</v>
      </c>
      <c r="H65" s="28" t="str">
        <f>IF(ISBLANK(B65),"",IF(C65&lt;15,"&lt;15",IF(C65&lt;=20,"15-20",IF(C65&lt;=25,"21-25",IF(C65&lt;=30,"26-30","30+")))))</f>
        <v/>
      </c>
      <c r="I65" s="28">
        <f>IF(ISBLANK($A65),"",COUNTIFS($N65:$DE65,"Y"))</f>
        <v>0</v>
      </c>
      <c r="J65" s="28">
        <f>IF(ISBLANK($A65),"",COUNTIFS($N65:$DE65,"N"))</f>
        <v>0</v>
      </c>
      <c r="K65" s="28">
        <f>IF(ISBLANK($A65),"",COUNTIFS($N65:$DE65,"N/A"))</f>
        <v>2</v>
      </c>
      <c r="L65" s="28">
        <f ca="1">IF(ISBLANK($A65),"",SUM($N$5:$DE$5)-COUNTIFS(N65:DE65,"N/A"))</f>
        <v>0</v>
      </c>
      <c r="M65" s="46">
        <f ca="1">IFERROR(IF(ISBLANK($A65),"",I65/L65),0)</f>
        <v>0</v>
      </c>
      <c r="N65" s="45" t="s">
        <v>132</v>
      </c>
      <c r="O65" s="45" t="s">
        <v>132</v>
      </c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  <c r="DD65" s="45"/>
      <c r="DE65" s="50"/>
    </row>
    <row r="66" spans="1:109" x14ac:dyDescent="0.25">
      <c r="A66" s="42" t="s">
        <v>111</v>
      </c>
      <c r="B66" s="43"/>
      <c r="C66" s="44" t="str">
        <f>IFERROR(IF(ISBLANK(B66),"",DATEDIF(B66,$A$6,"y")),"")</f>
        <v/>
      </c>
      <c r="D66" s="43"/>
      <c r="E66" s="45" t="s">
        <v>63</v>
      </c>
      <c r="F66" s="45" t="s">
        <v>64</v>
      </c>
      <c r="G66" s="45" t="s">
        <v>152</v>
      </c>
      <c r="H66" s="28" t="str">
        <f>IF(ISBLANK(B66),"",IF(C66&lt;15,"&lt;15",IF(C66&lt;=20,"15-20",IF(C66&lt;=25,"21-25",IF(C66&lt;=30,"26-30","30+")))))</f>
        <v/>
      </c>
      <c r="I66" s="28">
        <f>IF(ISBLANK($A66),"",COUNTIFS($N66:$DE66,"Y"))</f>
        <v>0</v>
      </c>
      <c r="J66" s="28">
        <f>IF(ISBLANK($A66),"",COUNTIFS($N66:$DE66,"N"))</f>
        <v>1</v>
      </c>
      <c r="K66" s="28">
        <f>IF(ISBLANK($A66),"",COUNTIFS($N66:$DE66,"N/A"))</f>
        <v>1</v>
      </c>
      <c r="L66" s="28">
        <f ca="1">IF(ISBLANK($A66),"",SUM($N$5:$DE$5)-COUNTIFS(N66:DE66,"N/A"))</f>
        <v>1</v>
      </c>
      <c r="M66" s="46">
        <f ca="1">IFERROR(IF(ISBLANK($A66),"",I66/L66),0)</f>
        <v>0</v>
      </c>
      <c r="N66" s="45" t="s">
        <v>132</v>
      </c>
      <c r="O66" s="45" t="s">
        <v>141</v>
      </c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5"/>
      <c r="DD66" s="45"/>
      <c r="DE66" s="50"/>
    </row>
    <row r="67" spans="1:109" x14ac:dyDescent="0.25">
      <c r="A67" s="42" t="s">
        <v>112</v>
      </c>
      <c r="B67" s="43"/>
      <c r="C67" s="44" t="str">
        <f>IFERROR(IF(ISBLANK(B67),"",DATEDIF(B67,$A$6,"y")),"")</f>
        <v/>
      </c>
      <c r="D67" s="43"/>
      <c r="E67" s="45" t="s">
        <v>63</v>
      </c>
      <c r="F67" s="45" t="s">
        <v>64</v>
      </c>
      <c r="G67" s="45" t="s">
        <v>154</v>
      </c>
      <c r="H67" s="28" t="str">
        <f>IF(ISBLANK(B67),"",IF(C67&lt;15,"&lt;15",IF(C67&lt;=20,"15-20",IF(C67&lt;=25,"21-25",IF(C67&lt;=30,"26-30","30+")))))</f>
        <v/>
      </c>
      <c r="I67" s="28">
        <f>IF(ISBLANK($A67),"",COUNTIFS($N67:$DE67,"Y"))</f>
        <v>1</v>
      </c>
      <c r="J67" s="28">
        <f>IF(ISBLANK($A67),"",COUNTIFS($N67:$DE67,"N"))</f>
        <v>1</v>
      </c>
      <c r="K67" s="28">
        <f>IF(ISBLANK($A67),"",COUNTIFS($N67:$DE67,"N/A"))</f>
        <v>0</v>
      </c>
      <c r="L67" s="28">
        <f ca="1">IF(ISBLANK($A67),"",SUM($N$5:$DE$5)-COUNTIFS(N67:DE67,"N/A"))</f>
        <v>2</v>
      </c>
      <c r="M67" s="46">
        <f ca="1">IFERROR(IF(ISBLANK($A67),"",I67/L67),0)</f>
        <v>0.5</v>
      </c>
      <c r="N67" s="45" t="s">
        <v>140</v>
      </c>
      <c r="O67" s="45" t="s">
        <v>141</v>
      </c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45"/>
      <c r="CB67" s="45"/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5"/>
      <c r="DD67" s="45"/>
      <c r="DE67" s="50"/>
    </row>
    <row r="68" spans="1:109" x14ac:dyDescent="0.25">
      <c r="A68" s="42"/>
      <c r="B68" s="43"/>
      <c r="C68" s="44" t="str">
        <f>IFERROR(IF(ISBLANK(B68),"",DATEDIF(B68,$A$6,"y")),"")</f>
        <v/>
      </c>
      <c r="D68" s="43"/>
      <c r="E68" s="45"/>
      <c r="F68" s="45"/>
      <c r="G68" s="45"/>
      <c r="H68" s="28" t="str">
        <f>IF(ISBLANK(B68),"",IF(C68&lt;15,"&lt;15",IF(C68&lt;=20,"15-20",IF(C68&lt;=25,"21-25",IF(C68&lt;=30,"26-30","30+")))))</f>
        <v/>
      </c>
      <c r="I68" s="28"/>
      <c r="J68" s="28"/>
      <c r="K68" s="28"/>
      <c r="L68" s="28" t="str">
        <f>IF(ISBLANK($A68),"",SUM($N$5:$DE$5)-COUNTIFS(N68:DE68,"N/A"))</f>
        <v/>
      </c>
      <c r="M68" s="46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  <c r="CU68" s="45"/>
      <c r="CV68" s="45"/>
      <c r="CW68" s="45"/>
      <c r="CX68" s="45"/>
      <c r="CY68" s="45"/>
      <c r="CZ68" s="45"/>
      <c r="DA68" s="45"/>
      <c r="DB68" s="45"/>
      <c r="DC68" s="45"/>
      <c r="DD68" s="45"/>
      <c r="DE68" s="50"/>
    </row>
    <row r="69" spans="1:109" x14ac:dyDescent="0.25">
      <c r="A69" s="42"/>
      <c r="B69" s="43"/>
      <c r="C69" s="44" t="str">
        <f>IFERROR(IF(ISBLANK(B69),"",DATEDIF(B69,$A$6,"y")),"")</f>
        <v/>
      </c>
      <c r="D69" s="43"/>
      <c r="E69" s="45"/>
      <c r="F69" s="45"/>
      <c r="G69" s="45"/>
      <c r="H69" s="28" t="str">
        <f>IF(ISBLANK(B69),"",IF(C69&lt;15,"&lt;15",IF(C69&lt;=20,"15-20",IF(C69&lt;=25,"21-25",IF(C69&lt;=30,"26-30","30+")))))</f>
        <v/>
      </c>
      <c r="I69" s="28"/>
      <c r="J69" s="28"/>
      <c r="K69" s="28"/>
      <c r="L69" s="28" t="str">
        <f>IF(ISBLANK($A69),"",SUM($N$5:$DE$5)-COUNTIFS(N69:DE69,"N/A"))</f>
        <v/>
      </c>
      <c r="M69" s="46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  <c r="CU69" s="45"/>
      <c r="CV69" s="45"/>
      <c r="CW69" s="45"/>
      <c r="CX69" s="45"/>
      <c r="CY69" s="45"/>
      <c r="CZ69" s="45"/>
      <c r="DA69" s="45"/>
      <c r="DB69" s="45"/>
      <c r="DC69" s="45"/>
      <c r="DD69" s="45"/>
      <c r="DE69" s="50"/>
    </row>
    <row r="70" spans="1:109" x14ac:dyDescent="0.25">
      <c r="A70" s="42"/>
      <c r="B70" s="43"/>
      <c r="C70" s="44" t="str">
        <f>IFERROR(IF(ISBLANK(B70),"",DATEDIF(B70,$A$6,"y")),"")</f>
        <v/>
      </c>
      <c r="D70" s="43"/>
      <c r="E70" s="45"/>
      <c r="F70" s="45"/>
      <c r="G70" s="45"/>
      <c r="H70" s="28" t="str">
        <f>IF(ISBLANK(B70),"",IF(C70&lt;15,"&lt;15",IF(C70&lt;=20,"15-20",IF(C70&lt;=25,"21-25",IF(C70&lt;=30,"26-30","30+")))))</f>
        <v/>
      </c>
      <c r="I70" s="28"/>
      <c r="J70" s="28"/>
      <c r="K70" s="28"/>
      <c r="L70" s="28" t="str">
        <f>IF(ISBLANK($A70),"",SUM($N$5:$DE$5)-COUNTIFS(N70:DE70,"N/A"))</f>
        <v/>
      </c>
      <c r="M70" s="46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  <c r="DD70" s="45"/>
      <c r="DE70" s="50"/>
    </row>
    <row r="71" spans="1:109" x14ac:dyDescent="0.25">
      <c r="A71" s="42"/>
      <c r="B71" s="43"/>
      <c r="C71" s="44" t="str">
        <f>IFERROR(IF(ISBLANK(B71),"",DATEDIF(B71,$A$6,"y")),"")</f>
        <v/>
      </c>
      <c r="D71" s="43"/>
      <c r="E71" s="45"/>
      <c r="F71" s="45"/>
      <c r="G71" s="45"/>
      <c r="H71" s="28" t="str">
        <f>IF(ISBLANK(B71),"",IF(C71&lt;15,"&lt;15",IF(C71&lt;=20,"15-20",IF(C71&lt;=25,"21-25",IF(C71&lt;=30,"26-30","30+")))))</f>
        <v/>
      </c>
      <c r="I71" s="28"/>
      <c r="J71" s="28"/>
      <c r="K71" s="28"/>
      <c r="L71" s="28" t="str">
        <f>IF(ISBLANK($A71),"",SUM($N$5:$DE$5)-COUNTIFS(N71:DE71,"N/A"))</f>
        <v/>
      </c>
      <c r="M71" s="46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  <c r="CU71" s="45"/>
      <c r="CV71" s="45"/>
      <c r="CW71" s="45"/>
      <c r="CX71" s="45"/>
      <c r="CY71" s="45"/>
      <c r="CZ71" s="45"/>
      <c r="DA71" s="45"/>
      <c r="DB71" s="45"/>
      <c r="DC71" s="45"/>
      <c r="DD71" s="45"/>
      <c r="DE71" s="50"/>
    </row>
    <row r="72" spans="1:109" x14ac:dyDescent="0.25">
      <c r="A72" s="42"/>
      <c r="B72" s="43"/>
      <c r="C72" s="44" t="str">
        <f>IFERROR(IF(ISBLANK(B72),"",DATEDIF(B72,$A$6,"y")),"")</f>
        <v/>
      </c>
      <c r="D72" s="43"/>
      <c r="E72" s="45"/>
      <c r="F72" s="45"/>
      <c r="G72" s="45"/>
      <c r="H72" s="28" t="str">
        <f>IF(ISBLANK(B72),"",IF(C72&lt;15,"&lt;15",IF(C72&lt;=20,"15-20",IF(C72&lt;=25,"21-25",IF(C72&lt;=30,"26-30","30+")))))</f>
        <v/>
      </c>
      <c r="I72" s="28"/>
      <c r="J72" s="28"/>
      <c r="K72" s="28"/>
      <c r="L72" s="28" t="str">
        <f>IF(ISBLANK($A72),"",SUM($N$5:$DE$5)-COUNTIFS(N72:DE72,"N/A"))</f>
        <v/>
      </c>
      <c r="M72" s="46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  <c r="CU72" s="45"/>
      <c r="CV72" s="45"/>
      <c r="CW72" s="45"/>
      <c r="CX72" s="45"/>
      <c r="CY72" s="45"/>
      <c r="CZ72" s="45"/>
      <c r="DA72" s="45"/>
      <c r="DB72" s="45"/>
      <c r="DC72" s="45"/>
      <c r="DD72" s="45"/>
      <c r="DE72" s="50"/>
    </row>
    <row r="73" spans="1:109" x14ac:dyDescent="0.25">
      <c r="A73" s="42"/>
      <c r="B73" s="43"/>
      <c r="C73" s="44" t="str">
        <f>IFERROR(IF(ISBLANK(B73),"",DATEDIF(B73,$A$6,"y")),"")</f>
        <v/>
      </c>
      <c r="D73" s="43"/>
      <c r="E73" s="45"/>
      <c r="F73" s="45"/>
      <c r="G73" s="45"/>
      <c r="H73" s="28" t="str">
        <f>IF(ISBLANK(B73),"",IF(C73&lt;15,"&lt;15",IF(C73&lt;=20,"15-20",IF(C73&lt;=25,"21-25",IF(C73&lt;=30,"26-30","30+")))))</f>
        <v/>
      </c>
      <c r="I73" s="28" t="str">
        <f>IF(ISBLANK($A73),"",COUNTIFS($N73:$DE73,"Y"))</f>
        <v/>
      </c>
      <c r="J73" s="28" t="str">
        <f>IF(ISBLANK($A73),"",COUNTIFS($N73:$DE73,"N"))</f>
        <v/>
      </c>
      <c r="K73" s="28" t="str">
        <f>IF(ISBLANK($A73),"",COUNTIFS($N73:$DE73,"N/A"))</f>
        <v/>
      </c>
      <c r="L73" s="28" t="str">
        <f>IF(ISBLANK($A73),"",SUM($N$5:$DE$5)-COUNTIFS(N73:DE73,"N/A"))</f>
        <v/>
      </c>
      <c r="M73" s="46" t="str">
        <f>IFERROR(IF(ISBLANK($A73),"",I73/L73),0)</f>
        <v/>
      </c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5"/>
      <c r="CU73" s="45"/>
      <c r="CV73" s="45"/>
      <c r="CW73" s="45"/>
      <c r="CX73" s="45"/>
      <c r="CY73" s="45"/>
      <c r="CZ73" s="45"/>
      <c r="DA73" s="45"/>
      <c r="DB73" s="45"/>
      <c r="DC73" s="45"/>
      <c r="DD73" s="45"/>
      <c r="DE73" s="50"/>
    </row>
    <row r="74" spans="1:109" ht="15.75" thickBot="1" x14ac:dyDescent="0.3">
      <c r="A74" s="42"/>
      <c r="B74" s="43"/>
      <c r="C74" s="44" t="str">
        <f>IFERROR(IF(ISBLANK(B74),"",DATEDIF(B74,$A$6,"y")),"")</f>
        <v/>
      </c>
      <c r="D74" s="43"/>
      <c r="E74" s="45"/>
      <c r="F74" s="45"/>
      <c r="G74" s="45"/>
      <c r="H74" s="28" t="str">
        <f>IF(ISBLANK(B74),"",IF(C74&lt;15,"&lt;15",IF(C74&lt;=20,"15-20",IF(C74&lt;=25,"21-25",IF(C74&lt;=30,"26-30","30+")))))</f>
        <v/>
      </c>
      <c r="I74" s="28" t="str">
        <f>IF(ISBLANK($A74),"",COUNTIFS($N74:$DE74,"Y"))</f>
        <v/>
      </c>
      <c r="J74" s="28" t="str">
        <f>IF(ISBLANK($A74),"",COUNTIFS($N74:$DE74,"N"))</f>
        <v/>
      </c>
      <c r="K74" s="28" t="str">
        <f>IF(ISBLANK($A74),"",COUNTIFS($N74:$DE74,"N/A"))</f>
        <v/>
      </c>
      <c r="L74" s="28" t="str">
        <f>IF(ISBLANK($A74),"",SUM($N$5:$DE$5)-COUNTIFS(N74:DE74,"N/A"))</f>
        <v/>
      </c>
      <c r="M74" s="46" t="str">
        <f>IFERROR(IF(ISBLANK($A74),"",I74/L74),0)</f>
        <v/>
      </c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  <c r="CQ74" s="45"/>
      <c r="CR74" s="45"/>
      <c r="CS74" s="45"/>
      <c r="CT74" s="45"/>
      <c r="CU74" s="45"/>
      <c r="CV74" s="45"/>
      <c r="CW74" s="45"/>
      <c r="CX74" s="45"/>
      <c r="CY74" s="45"/>
      <c r="CZ74" s="45"/>
      <c r="DA74" s="45"/>
      <c r="DB74" s="45"/>
      <c r="DC74" s="45"/>
      <c r="DD74" s="45"/>
      <c r="DE74" s="50"/>
    </row>
    <row r="75" spans="1:109" ht="15.75" thickBot="1" x14ac:dyDescent="0.3">
      <c r="A75" s="63"/>
      <c r="B75" s="64"/>
      <c r="C75" s="64"/>
      <c r="D75" s="64"/>
      <c r="E75" s="64"/>
      <c r="F75" s="65" t="s">
        <v>131</v>
      </c>
      <c r="G75" s="71"/>
      <c r="H75" s="19"/>
      <c r="I75" s="61"/>
      <c r="J75" s="61"/>
      <c r="K75" s="61"/>
      <c r="L75" s="61"/>
      <c r="M75" s="62">
        <f ca="1">AVERAGE(($M$8:M74))</f>
        <v>0.46666666666666667</v>
      </c>
      <c r="N75" s="20">
        <f>IFERROR(COUNTIFS(N$8:N74,"Y")/(COUNTIFS(N$8:N74,"Y")+COUNTIFS(N$8:N74,"N")),"")</f>
        <v>0.69696969696969702</v>
      </c>
      <c r="O75" s="47">
        <f>IFERROR(COUNTIFS(O$8:O74,"Y")/(COUNTIFS(O$8:O74,"Y")+COUNTIFS(O$8:O74,"N")),"")</f>
        <v>0.64102564102564108</v>
      </c>
      <c r="P75" s="47" t="str">
        <f>IFERROR(COUNTIFS(P$8:P74,"Y")/(COUNTIFS(P$8:P74,"Y")+COUNTIFS(P$8:P74,"N")),"")</f>
        <v/>
      </c>
      <c r="Q75" s="47" t="str">
        <f>IFERROR(COUNTIFS(Q$8:Q74,"Y")/(COUNTIFS(Q$8:Q74,"Y")+COUNTIFS(Q$8:Q74,"N")),"")</f>
        <v/>
      </c>
      <c r="R75" s="47" t="str">
        <f>IFERROR(COUNTIFS(R$8:R74,"Y")/(COUNTIFS(R$8:R74,"Y")+COUNTIFS(R$8:R74,"N")),"")</f>
        <v/>
      </c>
      <c r="S75" s="47" t="str">
        <f>IFERROR(COUNTIFS(S$8:S74,"Y")/(COUNTIFS(S$8:S74,"Y")+COUNTIFS(S$8:S74,"N")),"")</f>
        <v/>
      </c>
      <c r="T75" s="47" t="str">
        <f>IFERROR(COUNTIFS(T$8:T74,"Y")/(COUNTIFS(T$8:T74,"Y")+COUNTIFS(T$8:T74,"N")),"")</f>
        <v/>
      </c>
      <c r="U75" s="47" t="str">
        <f>IFERROR(COUNTIFS(U$8:U74,"Y")/(COUNTIFS(U$8:U74,"Y")+COUNTIFS(U$8:U74,"N")),"")</f>
        <v/>
      </c>
      <c r="V75" s="47" t="str">
        <f>IFERROR(COUNTIFS(V$8:V74,"Y")/(COUNTIFS(V$8:V74,"Y")+COUNTIFS(V$8:V74,"N")),"")</f>
        <v/>
      </c>
      <c r="W75" s="47" t="str">
        <f>IFERROR(COUNTIFS(W$8:W74,"Y")/(COUNTIFS(W$8:W74,"Y")+COUNTIFS(W$8:W74,"N")),"")</f>
        <v/>
      </c>
      <c r="X75" s="47" t="str">
        <f>IFERROR(COUNTIFS(X$8:X74,"Y")/(COUNTIFS(X$8:X74,"Y")+COUNTIFS(X$8:X74,"N")),"")</f>
        <v/>
      </c>
      <c r="Y75" s="47" t="str">
        <f>IFERROR(COUNTIFS(Y$8:Y74,"Y")/(COUNTIFS(Y$8:Y74,"Y")+COUNTIFS(Y$8:Y74,"N")),"")</f>
        <v/>
      </c>
      <c r="Z75" s="47" t="str">
        <f>IFERROR(COUNTIFS(Z$8:Z74,"Y")/(COUNTIFS(Z$8:Z74,"Y")+COUNTIFS(Z$8:Z74,"N")),"")</f>
        <v/>
      </c>
      <c r="AA75" s="47" t="str">
        <f>IFERROR(COUNTIFS(AA$8:AA74,"Y")/(COUNTIFS(AA$8:AA74,"Y")+COUNTIFS(AA$8:AA74,"N")),"")</f>
        <v/>
      </c>
      <c r="AB75" s="47" t="str">
        <f>IFERROR(COUNTIFS(AB$8:AB74,"Y")/(COUNTIFS(AB$8:AB74,"Y")+COUNTIFS(AB$8:AB74,"N")),"")</f>
        <v/>
      </c>
      <c r="AC75" s="47" t="str">
        <f>IFERROR(COUNTIFS(AC$8:AC74,"Y")/(COUNTIFS(AC$8:AC74,"Y")+COUNTIFS(AC$8:AC74,"N")),"")</f>
        <v/>
      </c>
      <c r="AD75" s="47" t="str">
        <f>IFERROR(COUNTIFS(AD$8:AD74,"Y")/(COUNTIFS(AD$8:AD74,"Y")+COUNTIFS(AD$8:AD74,"N")),"")</f>
        <v/>
      </c>
      <c r="AE75" s="47" t="str">
        <f>IFERROR(COUNTIFS(AE$8:AE74,"Y")/(COUNTIFS(AE$8:AE74,"Y")+COUNTIFS(AE$8:AE74,"N")),"")</f>
        <v/>
      </c>
      <c r="AF75" s="47" t="str">
        <f>IFERROR(COUNTIFS(AF$8:AF74,"Y")/(COUNTIFS(AF$8:AF74,"Y")+COUNTIFS(AF$8:AF74,"N")),"")</f>
        <v/>
      </c>
      <c r="AG75" s="47" t="str">
        <f>IFERROR(COUNTIFS(AG$8:AG74,"Y")/(COUNTIFS(AG$8:AG74,"Y")+COUNTIFS(AG$8:AG74,"N")),"")</f>
        <v/>
      </c>
      <c r="AH75" s="47" t="str">
        <f>IFERROR(COUNTIFS(AH$8:AH74,"Y")/(COUNTIFS(AH$8:AH74,"Y")+COUNTIFS(AH$8:AH74,"N")),"")</f>
        <v/>
      </c>
      <c r="AI75" s="47" t="str">
        <f>IFERROR(COUNTIFS(AI$8:AI74,"Y")/(COUNTIFS(AI$8:AI74,"Y")+COUNTIFS(AI$8:AI74,"N")),"")</f>
        <v/>
      </c>
      <c r="AJ75" s="47" t="str">
        <f>IFERROR(COUNTIFS(AJ$8:AJ74,"Y")/(COUNTIFS(AJ$8:AJ74,"Y")+COUNTIFS(AJ$8:AJ74,"N")),"")</f>
        <v/>
      </c>
      <c r="AK75" s="47" t="str">
        <f>IFERROR(COUNTIFS(AK$8:AK74,"Y")/(COUNTIFS(AK$8:AK74,"Y")+COUNTIFS(AK$8:AK74,"N")),"")</f>
        <v/>
      </c>
      <c r="AL75" s="47" t="str">
        <f>IFERROR(COUNTIFS(AL$8:AL74,"Y")/(COUNTIFS(AL$8:AL74,"Y")+COUNTIFS(AL$8:AL74,"N")),"")</f>
        <v/>
      </c>
      <c r="AM75" s="47" t="str">
        <f>IFERROR(COUNTIFS(AM$8:AM74,"Y")/(COUNTIFS(AM$8:AM74,"Y")+COUNTIFS(AM$8:AM74,"N")),"")</f>
        <v/>
      </c>
      <c r="AN75" s="47" t="str">
        <f>IFERROR(COUNTIFS(AN$8:AN74,"Y")/(COUNTIFS(AN$8:AN74,"Y")+COUNTIFS(AN$8:AN74,"N")),"")</f>
        <v/>
      </c>
      <c r="AO75" s="47" t="str">
        <f>IFERROR(COUNTIFS(AO$8:AO74,"Y")/(COUNTIFS(AO$8:AO74,"Y")+COUNTIFS(AO$8:AO74,"N")),"")</f>
        <v/>
      </c>
      <c r="AP75" s="47" t="str">
        <f>IFERROR(COUNTIFS(AP$8:AP74,"Y")/(COUNTIFS(AP$8:AP74,"Y")+COUNTIFS(AP$8:AP74,"N")),"")</f>
        <v/>
      </c>
      <c r="AQ75" s="47" t="str">
        <f>IFERROR(COUNTIFS(AQ$8:AQ74,"Y")/(COUNTIFS(AQ$8:AQ74,"Y")+COUNTIFS(AQ$8:AQ74,"N")),"")</f>
        <v/>
      </c>
      <c r="AR75" s="47" t="str">
        <f>IFERROR(COUNTIFS(AR$8:AR74,"Y")/(COUNTIFS(AR$8:AR74,"Y")+COUNTIFS(AR$8:AR74,"N")),"")</f>
        <v/>
      </c>
      <c r="AS75" s="47" t="str">
        <f>IFERROR(COUNTIFS(AS$8:AS74,"Y")/(COUNTIFS(AS$8:AS74,"Y")+COUNTIFS(AS$8:AS74,"N")),"")</f>
        <v/>
      </c>
      <c r="AT75" s="47" t="str">
        <f>IFERROR(COUNTIFS(AT$8:AT74,"Y")/(COUNTIFS(AT$8:AT74,"Y")+COUNTIFS(AT$8:AT74,"N")),"")</f>
        <v/>
      </c>
      <c r="AU75" s="47" t="str">
        <f>IFERROR(COUNTIFS(AU$8:AU74,"Y")/(COUNTIFS(AU$8:AU74,"Y")+COUNTIFS(AU$8:AU74,"N")),"")</f>
        <v/>
      </c>
      <c r="AV75" s="47" t="str">
        <f>IFERROR(COUNTIFS(AV$8:AV74,"Y")/(COUNTIFS(AV$8:AV74,"Y")+COUNTIFS(AV$8:AV74,"N")),"")</f>
        <v/>
      </c>
      <c r="AW75" s="47" t="str">
        <f>IFERROR(COUNTIFS(AW$8:AW74,"Y")/(COUNTIFS(AW$8:AW74,"Y")+COUNTIFS(AW$8:AW74,"N")),"")</f>
        <v/>
      </c>
      <c r="AX75" s="47" t="str">
        <f>IFERROR(COUNTIFS(AX$8:AX74,"Y")/(COUNTIFS(AX$8:AX74,"Y")+COUNTIFS(AX$8:AX74,"N")),"")</f>
        <v/>
      </c>
      <c r="AY75" s="47" t="str">
        <f>IFERROR(COUNTIFS(AY$8:AY74,"Y")/(COUNTIFS(AY$8:AY74,"Y")+COUNTIFS(AY$8:AY74,"N")),"")</f>
        <v/>
      </c>
      <c r="AZ75" s="47" t="str">
        <f>IFERROR(COUNTIFS(AZ$8:AZ74,"Y")/(COUNTIFS(AZ$8:AZ74,"Y")+COUNTIFS(AZ$8:AZ74,"N")),"")</f>
        <v/>
      </c>
      <c r="BA75" s="47" t="str">
        <f>IFERROR(COUNTIFS(BA$8:BA74,"Y")/(COUNTIFS(BA$8:BA74,"Y")+COUNTIFS(BA$8:BA74,"N")),"")</f>
        <v/>
      </c>
      <c r="BB75" s="47" t="str">
        <f>IFERROR(COUNTIFS(BB$8:BB74,"Y")/(COUNTIFS(BB$8:BB74,"Y")+COUNTIFS(BB$8:BB74,"N")),"")</f>
        <v/>
      </c>
      <c r="BC75" s="47" t="str">
        <f>IFERROR(COUNTIFS(BC$8:BC74,"Y")/(COUNTIFS(BC$8:BC74,"Y")+COUNTIFS(BC$8:BC74,"N")),"")</f>
        <v/>
      </c>
      <c r="BD75" s="47" t="str">
        <f>IFERROR(COUNTIFS(BD$8:BD74,"Y")/(COUNTIFS(BD$8:BD74,"Y")+COUNTIFS(BD$8:BD74,"N")),"")</f>
        <v/>
      </c>
      <c r="BE75" s="47" t="str">
        <f>IFERROR(COUNTIFS(BE$8:BE74,"Y")/(COUNTIFS(BE$8:BE74,"Y")+COUNTIFS(BE$8:BE74,"N")),"")</f>
        <v/>
      </c>
      <c r="BF75" s="47" t="str">
        <f>IFERROR(COUNTIFS(BF$8:BF74,"Y")/(COUNTIFS(BF$8:BF74,"Y")+COUNTIFS(BF$8:BF74,"N")),"")</f>
        <v/>
      </c>
      <c r="BG75" s="47" t="str">
        <f>IFERROR(COUNTIFS(BG$8:BG74,"Y")/(COUNTIFS(BG$8:BG74,"Y")+COUNTIFS(BG$8:BG74,"N")),"")</f>
        <v/>
      </c>
      <c r="BH75" s="47" t="str">
        <f>IFERROR(COUNTIFS(BH$8:BH74,"Y")/(COUNTIFS(BH$8:BH74,"Y")+COUNTIFS(BH$8:BH74,"N")),"")</f>
        <v/>
      </c>
      <c r="BI75" s="47" t="str">
        <f>IFERROR(COUNTIFS(BI$8:BI74,"Y")/(COUNTIFS(BI$8:BI74,"Y")+COUNTIFS(BI$8:BI74,"N")),"")</f>
        <v/>
      </c>
      <c r="BJ75" s="47" t="str">
        <f>IFERROR(COUNTIFS(BJ$8:BJ74,"Y")/(COUNTIFS(BJ$8:BJ74,"Y")+COUNTIFS(BJ$8:BJ74,"N")),"")</f>
        <v/>
      </c>
      <c r="BK75" s="47" t="str">
        <f>IFERROR(COUNTIFS(BK$8:BK74,"Y")/(COUNTIFS(BK$8:BK74,"Y")+COUNTIFS(BK$8:BK74,"N")),"")</f>
        <v/>
      </c>
      <c r="BL75" s="47" t="str">
        <f>IFERROR(COUNTIFS(BL$8:BL74,"Y")/(COUNTIFS(BL$8:BL74,"Y")+COUNTIFS(BL$8:BL74,"N")),"")</f>
        <v/>
      </c>
      <c r="BM75" s="47" t="str">
        <f>IFERROR(COUNTIFS(BM$8:BM74,"Y")/(COUNTIFS(BM$8:BM74,"Y")+COUNTIFS(BM$8:BM74,"N")),"")</f>
        <v/>
      </c>
      <c r="BN75" s="47" t="str">
        <f>IFERROR(COUNTIFS(BN$8:BN74,"Y")/(COUNTIFS(BN$8:BN74,"Y")+COUNTIFS(BN$8:BN74,"N")),"")</f>
        <v/>
      </c>
      <c r="BO75" s="47" t="str">
        <f>IFERROR(COUNTIFS(BO$8:BO74,"Y")/(COUNTIFS(BO$8:BO74,"Y")+COUNTIFS(BO$8:BO74,"N")),"")</f>
        <v/>
      </c>
      <c r="BP75" s="47" t="str">
        <f>IFERROR(COUNTIFS(BP$8:BP74,"Y")/(COUNTIFS(BP$8:BP74,"Y")+COUNTIFS(BP$8:BP74,"N")),"")</f>
        <v/>
      </c>
      <c r="BQ75" s="47" t="str">
        <f>IFERROR(COUNTIFS(BQ$8:BQ74,"Y")/(COUNTIFS(BQ$8:BQ74,"Y")+COUNTIFS(BQ$8:BQ74,"N")),"")</f>
        <v/>
      </c>
      <c r="BR75" s="47" t="str">
        <f>IFERROR(COUNTIFS(BR$8:BR74,"Y")/(COUNTIFS(BR$8:BR74,"Y")+COUNTIFS(BR$8:BR74,"N")),"")</f>
        <v/>
      </c>
      <c r="BS75" s="47" t="str">
        <f>IFERROR(COUNTIFS(BS$8:BS74,"Y")/(COUNTIFS(BS$8:BS74,"Y")+COUNTIFS(BS$8:BS74,"N")),"")</f>
        <v/>
      </c>
      <c r="BT75" s="47" t="str">
        <f>IFERROR(COUNTIFS(BT$8:BT74,"Y")/(COUNTIFS(BT$8:BT74,"Y")+COUNTIFS(BT$8:BT74,"N")),"")</f>
        <v/>
      </c>
      <c r="BU75" s="47" t="str">
        <f>IFERROR(COUNTIFS(BU$8:BU74,"Y")/(COUNTIFS(BU$8:BU74,"Y")+COUNTIFS(BU$8:BU74,"N")),"")</f>
        <v/>
      </c>
      <c r="BV75" s="47" t="str">
        <f>IFERROR(COUNTIFS(BV$8:BV74,"Y")/(COUNTIFS(BV$8:BV74,"Y")+COUNTIFS(BV$8:BV74,"N")),"")</f>
        <v/>
      </c>
      <c r="BW75" s="47" t="str">
        <f>IFERROR(COUNTIFS(BW$8:BW74,"Y")/(COUNTIFS(BW$8:BW74,"Y")+COUNTIFS(BW$8:BW74,"N")),"")</f>
        <v/>
      </c>
      <c r="BX75" s="47" t="str">
        <f>IFERROR(COUNTIFS(BX$8:BX74,"Y")/(COUNTIFS(BX$8:BX74,"Y")+COUNTIFS(BX$8:BX74,"N")),"")</f>
        <v/>
      </c>
      <c r="BY75" s="47" t="str">
        <f>IFERROR(COUNTIFS(BY$8:BY74,"Y")/(COUNTIFS(BY$8:BY74,"Y")+COUNTIFS(BY$8:BY74,"N")),"")</f>
        <v/>
      </c>
      <c r="BZ75" s="47" t="str">
        <f>IFERROR(COUNTIFS(BZ$8:BZ74,"Y")/(COUNTIFS(BZ$8:BZ74,"Y")+COUNTIFS(BZ$8:BZ74,"N")),"")</f>
        <v/>
      </c>
      <c r="CA75" s="47" t="str">
        <f>IFERROR(COUNTIFS(CA$8:CA74,"Y")/(COUNTIFS(CA$8:CA74,"Y")+COUNTIFS(CA$8:CA74,"N")),"")</f>
        <v/>
      </c>
      <c r="CB75" s="47" t="str">
        <f>IFERROR(COUNTIFS(CB$8:CB74,"Y")/(COUNTIFS(CB$8:CB74,"Y")+COUNTIFS(CB$8:CB74,"N")),"")</f>
        <v/>
      </c>
      <c r="CC75" s="47" t="str">
        <f>IFERROR(COUNTIFS(CC$8:CC74,"Y")/(COUNTIFS(CC$8:CC74,"Y")+COUNTIFS(CC$8:CC74,"N")),"")</f>
        <v/>
      </c>
      <c r="CD75" s="47" t="str">
        <f>IFERROR(COUNTIFS(CD$8:CD74,"Y")/(COUNTIFS(CD$8:CD74,"Y")+COUNTIFS(CD$8:CD74,"N")),"")</f>
        <v/>
      </c>
      <c r="CE75" s="47" t="str">
        <f>IFERROR(COUNTIFS(CE$8:CE74,"Y")/(COUNTIFS(CE$8:CE74,"Y")+COUNTIFS(CE$8:CE74,"N")),"")</f>
        <v/>
      </c>
      <c r="CF75" s="47" t="str">
        <f>IFERROR(COUNTIFS(CF$8:CF74,"Y")/(COUNTIFS(CF$8:CF74,"Y")+COUNTIFS(CF$8:CF74,"N")),"")</f>
        <v/>
      </c>
      <c r="CG75" s="47" t="str">
        <f>IFERROR(COUNTIFS(CG$8:CG74,"Y")/(COUNTIFS(CG$8:CG74,"Y")+COUNTIFS(CG$8:CG74,"N")),"")</f>
        <v/>
      </c>
      <c r="CH75" s="47" t="str">
        <f>IFERROR(COUNTIFS(CH$8:CH74,"Y")/(COUNTIFS(CH$8:CH74,"Y")+COUNTIFS(CH$8:CH74,"N")),"")</f>
        <v/>
      </c>
      <c r="CI75" s="47" t="str">
        <f>IFERROR(COUNTIFS(CI$8:CI74,"Y")/(COUNTIFS(CI$8:CI74,"Y")+COUNTIFS(CI$8:CI74,"N")),"")</f>
        <v/>
      </c>
      <c r="CJ75" s="47" t="str">
        <f>IFERROR(COUNTIFS(CJ$8:CJ74,"Y")/(COUNTIFS(CJ$8:CJ74,"Y")+COUNTIFS(CJ$8:CJ74,"N")),"")</f>
        <v/>
      </c>
      <c r="CK75" s="47" t="str">
        <f>IFERROR(COUNTIFS(CK$8:CK74,"Y")/(COUNTIFS(CK$8:CK74,"Y")+COUNTIFS(CK$8:CK74,"N")),"")</f>
        <v/>
      </c>
      <c r="CL75" s="47" t="str">
        <f>IFERROR(COUNTIFS(CL$8:CL74,"Y")/(COUNTIFS(CL$8:CL74,"Y")+COUNTIFS(CL$8:CL74,"N")),"")</f>
        <v/>
      </c>
      <c r="CM75" s="47" t="str">
        <f>IFERROR(COUNTIFS(CM$8:CM74,"Y")/(COUNTIFS(CM$8:CM74,"Y")+COUNTIFS(CM$8:CM74,"N")),"")</f>
        <v/>
      </c>
      <c r="CN75" s="47" t="str">
        <f>IFERROR(COUNTIFS(CN$8:CN74,"Y")/(COUNTIFS(CN$8:CN74,"Y")+COUNTIFS(CN$8:CN74,"N")),"")</f>
        <v/>
      </c>
      <c r="CO75" s="47" t="str">
        <f>IFERROR(COUNTIFS(CO$8:CO74,"Y")/(COUNTIFS(CO$8:CO74,"Y")+COUNTIFS(CO$8:CO74,"N")),"")</f>
        <v/>
      </c>
      <c r="CP75" s="47" t="str">
        <f>IFERROR(COUNTIFS(CP$8:CP74,"Y")/(COUNTIFS(CP$8:CP74,"Y")+COUNTIFS(CP$8:CP74,"N")),"")</f>
        <v/>
      </c>
      <c r="CQ75" s="47" t="str">
        <f>IFERROR(COUNTIFS(CQ$8:CQ74,"Y")/(COUNTIFS(CQ$8:CQ74,"Y")+COUNTIFS(CQ$8:CQ74,"N")),"")</f>
        <v/>
      </c>
      <c r="CR75" s="47" t="str">
        <f>IFERROR(COUNTIFS(CR$8:CR74,"Y")/(COUNTIFS(CR$8:CR74,"Y")+COUNTIFS(CR$8:CR74,"N")),"")</f>
        <v/>
      </c>
      <c r="CS75" s="47" t="str">
        <f>IFERROR(COUNTIFS(CS$8:CS74,"Y")/(COUNTIFS(CS$8:CS74,"Y")+COUNTIFS(CS$8:CS74,"N")),"")</f>
        <v/>
      </c>
      <c r="CT75" s="47" t="str">
        <f>IFERROR(COUNTIFS(CT$8:CT74,"Y")/(COUNTIFS(CT$8:CT74,"Y")+COUNTIFS(CT$8:CT74,"N")),"")</f>
        <v/>
      </c>
      <c r="CU75" s="47" t="str">
        <f>IFERROR(COUNTIFS(CU$8:CU74,"Y")/(COUNTIFS(CU$8:CU74,"Y")+COUNTIFS(CU$8:CU74,"N")),"")</f>
        <v/>
      </c>
      <c r="CV75" s="47" t="str">
        <f>IFERROR(COUNTIFS(CV$8:CV74,"Y")/(COUNTIFS(CV$8:CV74,"Y")+COUNTIFS(CV$8:CV74,"N")),"")</f>
        <v/>
      </c>
      <c r="CW75" s="47" t="str">
        <f>IFERROR(COUNTIFS(CW$8:CW74,"Y")/(COUNTIFS(CW$8:CW74,"Y")+COUNTIFS(CW$8:CW74,"N")),"")</f>
        <v/>
      </c>
      <c r="CX75" s="47" t="str">
        <f>IFERROR(COUNTIFS(CX$8:CX74,"Y")/(COUNTIFS(CX$8:CX74,"Y")+COUNTIFS(CX$8:CX74,"N")),"")</f>
        <v/>
      </c>
      <c r="CY75" s="47" t="str">
        <f>IFERROR(COUNTIFS(CY$8:CY74,"Y")/(COUNTIFS(CY$8:CY74,"Y")+COUNTIFS(CY$8:CY74,"N")),"")</f>
        <v/>
      </c>
      <c r="CZ75" s="47" t="str">
        <f>IFERROR(COUNTIFS(CZ$8:CZ74,"Y")/(COUNTIFS(CZ$8:CZ74,"Y")+COUNTIFS(CZ$8:CZ74,"N")),"")</f>
        <v/>
      </c>
      <c r="DA75" s="47" t="str">
        <f>IFERROR(COUNTIFS(DA$8:DA74,"Y")/(COUNTIFS(DA$8:DA74,"Y")+COUNTIFS(DA$8:DA74,"N")),"")</f>
        <v/>
      </c>
      <c r="DB75" s="47" t="str">
        <f>IFERROR(COUNTIFS(DB$8:DB74,"Y")/(COUNTIFS(DB$8:DB74,"Y")+COUNTIFS(DB$8:DB74,"N")),"")</f>
        <v/>
      </c>
      <c r="DC75" s="47" t="str">
        <f>IFERROR(COUNTIFS(DC$8:DC74,"Y")/(COUNTIFS(DC$8:DC74,"Y")+COUNTIFS(DC$8:DC74,"N")),"")</f>
        <v/>
      </c>
      <c r="DD75" s="47" t="str">
        <f>IFERROR(COUNTIFS(DD$8:DD74,"Y")/(COUNTIFS(DD$8:DD74,"Y")+COUNTIFS(DD$8:DD74,"N")),"")</f>
        <v/>
      </c>
      <c r="DE75" s="47" t="str">
        <f>IFERROR(COUNTIFS(DE$8:DE74,"Y")/(COUNTIFS(DE$8:DE74,"Y")+COUNTIFS(DE$8:DE74,"N")),"")</f>
        <v/>
      </c>
    </row>
  </sheetData>
  <sheetProtection sort="0" autoFilter="0" pivotTables="0"/>
  <autoFilter ref="A7:M75" xr:uid="{72F883B9-F710-42BC-B856-BAA10C579183}"/>
  <sortState xmlns:xlrd2="http://schemas.microsoft.com/office/spreadsheetml/2017/richdata2" ref="A8:DE75">
    <sortCondition ref="A63"/>
  </sortState>
  <mergeCells count="49">
    <mergeCell ref="DD6:DE6"/>
    <mergeCell ref="CH6:CI6"/>
    <mergeCell ref="CJ6:CK6"/>
    <mergeCell ref="CL6:CM6"/>
    <mergeCell ref="CN6:CO6"/>
    <mergeCell ref="CP6:CQ6"/>
    <mergeCell ref="CR6:CS6"/>
    <mergeCell ref="CT6:CU6"/>
    <mergeCell ref="CV6:CW6"/>
    <mergeCell ref="CX6:CY6"/>
    <mergeCell ref="CZ6:DA6"/>
    <mergeCell ref="DB6:DC6"/>
    <mergeCell ref="CF6:CG6"/>
    <mergeCell ref="BJ6:BK6"/>
    <mergeCell ref="BL6:BM6"/>
    <mergeCell ref="BN6:BO6"/>
    <mergeCell ref="BP6:BQ6"/>
    <mergeCell ref="BR6:BS6"/>
    <mergeCell ref="BT6:BU6"/>
    <mergeCell ref="BV6:BW6"/>
    <mergeCell ref="BX6:BY6"/>
    <mergeCell ref="BZ6:CA6"/>
    <mergeCell ref="CB6:CC6"/>
    <mergeCell ref="CD6:CE6"/>
    <mergeCell ref="BH6:BI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A6:E6"/>
    <mergeCell ref="AJ6:AK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</mergeCells>
  <phoneticPr fontId="5" type="noConversion"/>
  <conditionalFormatting sqref="N8:DE75">
    <cfRule type="containsBlanks" priority="6">
      <formula>LEN(TRIM(N8))=0</formula>
    </cfRule>
    <cfRule type="containsText" dxfId="3" priority="7" operator="containsText" text="N">
      <formula>NOT(ISERROR(SEARCH("N",N8)))</formula>
    </cfRule>
    <cfRule type="containsText" dxfId="2" priority="8" operator="containsText" text="Y">
      <formula>NOT(ISERROR(SEARCH("Y",N8)))</formula>
    </cfRule>
  </conditionalFormatting>
  <conditionalFormatting sqref="N8:DE75">
    <cfRule type="containsText" dxfId="1" priority="1" operator="containsText" text="N/A">
      <formula>NOT(ISERROR(SEARCH("N/A",N8)))</formula>
    </cfRule>
    <cfRule type="expression" dxfId="0" priority="2">
      <formula>$D8&gt;N$2</formula>
    </cfRule>
  </conditionalFormatting>
  <dataValidations count="4">
    <dataValidation type="list" allowBlank="1" showInputMessage="1" showErrorMessage="1" sqref="E8:E74" xr:uid="{67A6DB48-5A3F-4A87-B3C4-54A3DDE16710}">
      <formula1>"First Team,Reserves"</formula1>
    </dataValidation>
    <dataValidation type="list" allowBlank="1" showInputMessage="1" showErrorMessage="1" sqref="F8:F74" xr:uid="{39EF23AD-4A8B-4CD3-A248-109E58E23D1F}">
      <formula1>"Available, Unavailable"</formula1>
    </dataValidation>
    <dataValidation type="list" allowBlank="1" showInputMessage="1" showErrorMessage="1" sqref="N8:DE74" xr:uid="{FF723A5A-6B20-4EAE-B4BD-1010D18D4ECA}">
      <formula1>"Y,N,N/A"</formula1>
    </dataValidation>
    <dataValidation type="list" allowBlank="1" showInputMessage="1" showErrorMessage="1" sqref="G8:G74" xr:uid="{BAC704C5-FC32-4C71-BF89-E2CF5F01ABFE}">
      <formula1>"GK,WB,CB,MD,W,F"</formula1>
    </dataValidation>
  </dataValidations>
  <pageMargins left="0.7" right="0.7" top="0.75" bottom="0.75" header="0.3" footer="0.3"/>
  <pageSetup orientation="portrait" r:id="rId1"/>
  <ignoredErrors>
    <ignoredError sqref="P2:R2 S2:T2 V2 X2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A094-9DBC-496D-89DC-EC1C73842481}">
  <dimension ref="B1:L50"/>
  <sheetViews>
    <sheetView showGridLines="0" topLeftCell="A2" workbookViewId="0">
      <pane ySplit="2" topLeftCell="A4" activePane="bottomLeft" state="frozen"/>
      <selection activeCell="A2" sqref="A2"/>
      <selection pane="bottomLeft" activeCell="F15" sqref="F15"/>
    </sheetView>
  </sheetViews>
  <sheetFormatPr defaultRowHeight="15" x14ac:dyDescent="0.25"/>
  <cols>
    <col min="2" max="2" width="28.28515625" bestFit="1" customWidth="1"/>
    <col min="3" max="3" width="12.42578125" bestFit="1" customWidth="1"/>
    <col min="4" max="4" width="10.140625" bestFit="1" customWidth="1"/>
    <col min="5" max="5" width="11.28515625" bestFit="1" customWidth="1"/>
    <col min="6" max="6" width="12.42578125" bestFit="1" customWidth="1"/>
    <col min="8" max="8" width="23.5703125" bestFit="1" customWidth="1"/>
    <col min="9" max="9" width="11.28515625" bestFit="1" customWidth="1"/>
    <col min="10" max="10" width="10.140625" bestFit="1" customWidth="1"/>
    <col min="11" max="12" width="11.28515625" bestFit="1" customWidth="1"/>
  </cols>
  <sheetData>
    <row r="1" spans="2:12" ht="15" hidden="1" customHeight="1" x14ac:dyDescent="0.25">
      <c r="B1" s="4" t="s">
        <v>52</v>
      </c>
      <c r="C1" t="s">
        <v>68</v>
      </c>
      <c r="D1" s="73"/>
      <c r="E1" s="4" t="s">
        <v>52</v>
      </c>
      <c r="F1" t="s">
        <v>68</v>
      </c>
      <c r="G1" s="73"/>
      <c r="H1" s="4" t="s">
        <v>52</v>
      </c>
      <c r="I1" t="s">
        <v>63</v>
      </c>
      <c r="J1" s="73"/>
      <c r="K1" s="4" t="s">
        <v>52</v>
      </c>
      <c r="L1" t="s">
        <v>63</v>
      </c>
    </row>
    <row r="2" spans="2:12" ht="15.75" x14ac:dyDescent="0.25">
      <c r="B2" s="73" t="s">
        <v>159</v>
      </c>
      <c r="C2" s="73"/>
      <c r="D2" s="73"/>
      <c r="E2" s="88" t="s">
        <v>161</v>
      </c>
      <c r="F2" s="88"/>
      <c r="G2" s="73"/>
      <c r="H2" s="73" t="s">
        <v>160</v>
      </c>
      <c r="I2" s="73"/>
      <c r="J2" s="73"/>
      <c r="K2" s="88" t="s">
        <v>161</v>
      </c>
      <c r="L2" s="88"/>
    </row>
    <row r="3" spans="2:12" x14ac:dyDescent="0.25">
      <c r="C3" t="s">
        <v>158</v>
      </c>
      <c r="D3" t="s">
        <v>162</v>
      </c>
      <c r="F3" t="s">
        <v>158</v>
      </c>
      <c r="I3" t="s">
        <v>158</v>
      </c>
      <c r="J3" t="s">
        <v>162</v>
      </c>
      <c r="L3" t="s">
        <v>158</v>
      </c>
    </row>
    <row r="4" spans="2:12" x14ac:dyDescent="0.25">
      <c r="B4" s="5" t="s">
        <v>157</v>
      </c>
      <c r="C4" s="6">
        <v>1</v>
      </c>
      <c r="D4" s="7">
        <v>0</v>
      </c>
      <c r="E4" s="5"/>
      <c r="F4" s="6">
        <v>17</v>
      </c>
      <c r="H4" s="5" t="s">
        <v>157</v>
      </c>
      <c r="I4" s="6">
        <v>3</v>
      </c>
      <c r="J4" s="7">
        <v>0.16666666666666666</v>
      </c>
      <c r="K4" s="5"/>
      <c r="L4" s="6">
        <v>39</v>
      </c>
    </row>
    <row r="5" spans="2:12" x14ac:dyDescent="0.25">
      <c r="B5" s="72" t="s">
        <v>100</v>
      </c>
      <c r="C5" s="6">
        <v>1</v>
      </c>
      <c r="D5" s="7">
        <v>0</v>
      </c>
      <c r="E5" s="5" t="s">
        <v>120</v>
      </c>
      <c r="F5" s="6">
        <v>1</v>
      </c>
      <c r="G5" s="4"/>
      <c r="H5" s="72" t="s">
        <v>93</v>
      </c>
      <c r="I5" s="6">
        <v>1</v>
      </c>
      <c r="J5" s="7">
        <v>0</v>
      </c>
      <c r="K5" s="5" t="s">
        <v>121</v>
      </c>
      <c r="L5" s="6">
        <v>1</v>
      </c>
    </row>
    <row r="6" spans="2:12" x14ac:dyDescent="0.25">
      <c r="B6" s="5" t="s">
        <v>156</v>
      </c>
      <c r="C6" s="6">
        <v>3</v>
      </c>
      <c r="D6" s="7">
        <v>1</v>
      </c>
      <c r="E6" s="5" t="s">
        <v>121</v>
      </c>
      <c r="F6" s="6">
        <v>2</v>
      </c>
      <c r="H6" s="72" t="s">
        <v>97</v>
      </c>
      <c r="I6" s="6">
        <v>1</v>
      </c>
      <c r="J6" s="7">
        <v>0.5</v>
      </c>
      <c r="K6" s="5" t="s">
        <v>122</v>
      </c>
      <c r="L6" s="6">
        <v>40</v>
      </c>
    </row>
    <row r="7" spans="2:12" x14ac:dyDescent="0.25">
      <c r="B7" s="72" t="s">
        <v>76</v>
      </c>
      <c r="C7" s="6">
        <v>1</v>
      </c>
      <c r="D7" s="7">
        <v>1</v>
      </c>
      <c r="E7" s="5" t="s">
        <v>122</v>
      </c>
      <c r="F7" s="6">
        <v>20</v>
      </c>
      <c r="H7" s="72" t="s">
        <v>105</v>
      </c>
      <c r="I7" s="6">
        <v>1</v>
      </c>
      <c r="J7" s="7">
        <v>0</v>
      </c>
    </row>
    <row r="8" spans="2:12" x14ac:dyDescent="0.25">
      <c r="B8" s="72" t="s">
        <v>79</v>
      </c>
      <c r="C8" s="6">
        <v>1</v>
      </c>
      <c r="D8" s="7">
        <v>1</v>
      </c>
      <c r="H8" s="5" t="s">
        <v>156</v>
      </c>
      <c r="I8" s="6">
        <v>8</v>
      </c>
      <c r="J8" s="7">
        <v>0.5625</v>
      </c>
    </row>
    <row r="9" spans="2:12" x14ac:dyDescent="0.25">
      <c r="B9" s="72" t="s">
        <v>102</v>
      </c>
      <c r="C9" s="6">
        <v>1</v>
      </c>
      <c r="D9" s="7">
        <v>1</v>
      </c>
      <c r="H9" s="72" t="s">
        <v>72</v>
      </c>
      <c r="I9" s="6">
        <v>1</v>
      </c>
      <c r="J9" s="7">
        <v>1</v>
      </c>
    </row>
    <row r="10" spans="2:12" x14ac:dyDescent="0.25">
      <c r="B10" s="5" t="s">
        <v>155</v>
      </c>
      <c r="C10" s="6">
        <v>4</v>
      </c>
      <c r="D10" s="7">
        <v>0.125</v>
      </c>
      <c r="H10" s="72" t="s">
        <v>75</v>
      </c>
      <c r="I10" s="6">
        <v>1</v>
      </c>
      <c r="J10" s="7">
        <v>0</v>
      </c>
    </row>
    <row r="11" spans="2:12" x14ac:dyDescent="0.25">
      <c r="B11" s="72" t="s">
        <v>88</v>
      </c>
      <c r="C11" s="6">
        <v>1</v>
      </c>
      <c r="D11" s="7">
        <v>0.5</v>
      </c>
      <c r="H11" s="72" t="s">
        <v>144</v>
      </c>
      <c r="I11" s="6">
        <v>1</v>
      </c>
      <c r="J11" s="7">
        <v>1</v>
      </c>
    </row>
    <row r="12" spans="2:12" x14ac:dyDescent="0.25">
      <c r="B12" s="72" t="s">
        <v>98</v>
      </c>
      <c r="C12" s="6">
        <v>1</v>
      </c>
      <c r="D12" s="7">
        <v>0</v>
      </c>
      <c r="H12" s="72" t="s">
        <v>95</v>
      </c>
      <c r="I12" s="6">
        <v>1</v>
      </c>
      <c r="J12" s="7">
        <v>0</v>
      </c>
    </row>
    <row r="13" spans="2:12" x14ac:dyDescent="0.25">
      <c r="B13" s="72" t="s">
        <v>110</v>
      </c>
      <c r="C13" s="6">
        <v>1</v>
      </c>
      <c r="D13" s="7">
        <v>0</v>
      </c>
      <c r="H13" s="72" t="s">
        <v>96</v>
      </c>
      <c r="I13" s="6">
        <v>1</v>
      </c>
      <c r="J13" s="7">
        <v>1</v>
      </c>
    </row>
    <row r="14" spans="2:12" x14ac:dyDescent="0.25">
      <c r="B14" s="72" t="s">
        <v>163</v>
      </c>
      <c r="C14" s="6">
        <v>1</v>
      </c>
      <c r="D14" s="7">
        <v>0</v>
      </c>
      <c r="H14" s="72" t="s">
        <v>142</v>
      </c>
      <c r="I14" s="6">
        <v>1</v>
      </c>
      <c r="J14" s="7">
        <v>0.5</v>
      </c>
    </row>
    <row r="15" spans="2:12" x14ac:dyDescent="0.25">
      <c r="B15" s="5" t="s">
        <v>152</v>
      </c>
      <c r="C15" s="6">
        <v>6</v>
      </c>
      <c r="D15" s="7">
        <v>0.66666666666666663</v>
      </c>
      <c r="H15" s="72" t="s">
        <v>146</v>
      </c>
      <c r="I15" s="6">
        <v>1</v>
      </c>
      <c r="J15" s="7">
        <v>1</v>
      </c>
    </row>
    <row r="16" spans="2:12" x14ac:dyDescent="0.25">
      <c r="B16" s="72" t="s">
        <v>67</v>
      </c>
      <c r="C16" s="6">
        <v>1</v>
      </c>
      <c r="D16" s="7">
        <v>0</v>
      </c>
      <c r="H16" s="72" t="s">
        <v>106</v>
      </c>
      <c r="I16" s="6">
        <v>1</v>
      </c>
      <c r="J16" s="7">
        <v>0</v>
      </c>
    </row>
    <row r="17" spans="2:10" x14ac:dyDescent="0.25">
      <c r="B17" s="72" t="s">
        <v>73</v>
      </c>
      <c r="C17" s="6">
        <v>1</v>
      </c>
      <c r="D17" s="7">
        <v>1</v>
      </c>
      <c r="H17" s="5" t="s">
        <v>155</v>
      </c>
      <c r="I17" s="6">
        <v>10</v>
      </c>
      <c r="J17" s="7">
        <v>0.3</v>
      </c>
    </row>
    <row r="18" spans="2:10" x14ac:dyDescent="0.25">
      <c r="B18" s="72" t="s">
        <v>74</v>
      </c>
      <c r="C18" s="6">
        <v>1</v>
      </c>
      <c r="D18" s="7">
        <v>1</v>
      </c>
      <c r="H18" s="72" t="s">
        <v>71</v>
      </c>
      <c r="I18" s="6">
        <v>1</v>
      </c>
      <c r="J18" s="7">
        <v>1</v>
      </c>
    </row>
    <row r="19" spans="2:10" x14ac:dyDescent="0.25">
      <c r="B19" s="72" t="s">
        <v>82</v>
      </c>
      <c r="C19" s="6">
        <v>1</v>
      </c>
      <c r="D19" s="7">
        <v>1</v>
      </c>
      <c r="H19" s="72" t="s">
        <v>81</v>
      </c>
      <c r="I19" s="6">
        <v>1</v>
      </c>
      <c r="J19" s="7">
        <v>0</v>
      </c>
    </row>
    <row r="20" spans="2:10" x14ac:dyDescent="0.25">
      <c r="B20" s="72" t="s">
        <v>90</v>
      </c>
      <c r="C20" s="6">
        <v>1</v>
      </c>
      <c r="D20" s="7">
        <v>0</v>
      </c>
      <c r="H20" s="72" t="s">
        <v>83</v>
      </c>
      <c r="I20" s="6">
        <v>1</v>
      </c>
      <c r="J20" s="7">
        <v>0</v>
      </c>
    </row>
    <row r="21" spans="2:10" x14ac:dyDescent="0.25">
      <c r="B21" s="72" t="s">
        <v>150</v>
      </c>
      <c r="C21" s="6">
        <v>1</v>
      </c>
      <c r="D21" s="7">
        <v>1</v>
      </c>
      <c r="H21" s="72" t="s">
        <v>89</v>
      </c>
      <c r="I21" s="6">
        <v>1</v>
      </c>
      <c r="J21" s="7">
        <v>0</v>
      </c>
    </row>
    <row r="22" spans="2:10" x14ac:dyDescent="0.25">
      <c r="B22" s="5" t="s">
        <v>153</v>
      </c>
      <c r="C22" s="6">
        <v>4</v>
      </c>
      <c r="D22" s="7">
        <v>0.5</v>
      </c>
      <c r="H22" s="72" t="s">
        <v>91</v>
      </c>
      <c r="I22" s="6">
        <v>1</v>
      </c>
      <c r="J22" s="7">
        <v>0</v>
      </c>
    </row>
    <row r="23" spans="2:10" x14ac:dyDescent="0.25">
      <c r="B23" s="72" t="s">
        <v>62</v>
      </c>
      <c r="C23" s="6">
        <v>1</v>
      </c>
      <c r="D23" s="7">
        <v>1</v>
      </c>
      <c r="H23" s="72" t="s">
        <v>99</v>
      </c>
      <c r="I23" s="6">
        <v>1</v>
      </c>
      <c r="J23" s="7">
        <v>0</v>
      </c>
    </row>
    <row r="24" spans="2:10" x14ac:dyDescent="0.25">
      <c r="B24" s="72" t="s">
        <v>78</v>
      </c>
      <c r="C24" s="6">
        <v>1</v>
      </c>
      <c r="D24" s="7">
        <v>0</v>
      </c>
      <c r="H24" s="72" t="s">
        <v>101</v>
      </c>
      <c r="I24" s="6">
        <v>1</v>
      </c>
      <c r="J24" s="7">
        <v>0</v>
      </c>
    </row>
    <row r="25" spans="2:10" x14ac:dyDescent="0.25">
      <c r="B25" s="72" t="s">
        <v>85</v>
      </c>
      <c r="C25" s="6">
        <v>1</v>
      </c>
      <c r="D25" s="7">
        <v>0</v>
      </c>
      <c r="H25" s="72" t="s">
        <v>103</v>
      </c>
      <c r="I25" s="6">
        <v>1</v>
      </c>
      <c r="J25" s="7">
        <v>0</v>
      </c>
    </row>
    <row r="26" spans="2:10" x14ac:dyDescent="0.25">
      <c r="B26" s="72" t="s">
        <v>109</v>
      </c>
      <c r="C26" s="6">
        <v>1</v>
      </c>
      <c r="D26" s="7">
        <v>1</v>
      </c>
      <c r="H26" s="72" t="s">
        <v>136</v>
      </c>
      <c r="I26" s="6">
        <v>1</v>
      </c>
      <c r="J26" s="7">
        <v>1</v>
      </c>
    </row>
    <row r="27" spans="2:10" x14ac:dyDescent="0.25">
      <c r="B27" s="5" t="s">
        <v>154</v>
      </c>
      <c r="C27" s="6">
        <v>2</v>
      </c>
      <c r="D27" s="7">
        <v>1</v>
      </c>
      <c r="H27" s="72" t="s">
        <v>164</v>
      </c>
      <c r="I27" s="6">
        <v>1</v>
      </c>
      <c r="J27" s="7">
        <v>1</v>
      </c>
    </row>
    <row r="28" spans="2:10" x14ac:dyDescent="0.25">
      <c r="B28" s="72" t="s">
        <v>80</v>
      </c>
      <c r="C28" s="6">
        <v>1</v>
      </c>
      <c r="D28" s="7">
        <v>1</v>
      </c>
      <c r="H28" s="5" t="s">
        <v>152</v>
      </c>
      <c r="I28" s="6">
        <v>7</v>
      </c>
      <c r="J28" s="7">
        <v>0.2857142857142857</v>
      </c>
    </row>
    <row r="29" spans="2:10" x14ac:dyDescent="0.25">
      <c r="B29" s="72" t="s">
        <v>84</v>
      </c>
      <c r="C29" s="6">
        <v>1</v>
      </c>
      <c r="D29" s="7">
        <v>1</v>
      </c>
      <c r="H29" s="72" t="s">
        <v>65</v>
      </c>
      <c r="I29" s="6">
        <v>1</v>
      </c>
      <c r="J29" s="7">
        <v>0</v>
      </c>
    </row>
    <row r="30" spans="2:10" x14ac:dyDescent="0.25">
      <c r="B30" s="5" t="s">
        <v>158</v>
      </c>
      <c r="C30" s="6">
        <v>20</v>
      </c>
      <c r="D30" s="7">
        <v>0.57499999999999996</v>
      </c>
      <c r="H30" s="72" t="s">
        <v>143</v>
      </c>
      <c r="I30" s="6">
        <v>1</v>
      </c>
      <c r="J30" s="7">
        <v>1</v>
      </c>
    </row>
    <row r="31" spans="2:10" x14ac:dyDescent="0.25">
      <c r="H31" s="72" t="s">
        <v>92</v>
      </c>
      <c r="I31" s="6">
        <v>1</v>
      </c>
      <c r="J31" s="7">
        <v>0</v>
      </c>
    </row>
    <row r="32" spans="2:10" x14ac:dyDescent="0.25">
      <c r="H32" s="72" t="s">
        <v>94</v>
      </c>
      <c r="I32" s="6">
        <v>1</v>
      </c>
      <c r="J32" s="7">
        <v>0</v>
      </c>
    </row>
    <row r="33" spans="8:10" x14ac:dyDescent="0.25">
      <c r="H33" s="72" t="s">
        <v>145</v>
      </c>
      <c r="I33" s="6">
        <v>1</v>
      </c>
      <c r="J33" s="7">
        <v>0.5</v>
      </c>
    </row>
    <row r="34" spans="8:10" x14ac:dyDescent="0.25">
      <c r="H34" s="72" t="s">
        <v>108</v>
      </c>
      <c r="I34" s="6">
        <v>1</v>
      </c>
      <c r="J34" s="7">
        <v>0.5</v>
      </c>
    </row>
    <row r="35" spans="8:10" x14ac:dyDescent="0.25">
      <c r="H35" s="72" t="s">
        <v>111</v>
      </c>
      <c r="I35" s="6">
        <v>1</v>
      </c>
      <c r="J35" s="7">
        <v>0</v>
      </c>
    </row>
    <row r="36" spans="8:10" x14ac:dyDescent="0.25">
      <c r="H36" s="5" t="s">
        <v>153</v>
      </c>
      <c r="I36" s="6">
        <v>7</v>
      </c>
      <c r="J36" s="7">
        <v>0.6428571428571429</v>
      </c>
    </row>
    <row r="37" spans="8:10" x14ac:dyDescent="0.25">
      <c r="H37" s="72" t="s">
        <v>137</v>
      </c>
      <c r="I37" s="6">
        <v>1</v>
      </c>
      <c r="J37" s="7">
        <v>0.5</v>
      </c>
    </row>
    <row r="38" spans="8:10" x14ac:dyDescent="0.25">
      <c r="H38" s="72" t="s">
        <v>66</v>
      </c>
      <c r="I38" s="6">
        <v>1</v>
      </c>
      <c r="J38" s="7">
        <v>1</v>
      </c>
    </row>
    <row r="39" spans="8:10" x14ac:dyDescent="0.25">
      <c r="H39" s="72" t="s">
        <v>77</v>
      </c>
      <c r="I39" s="6">
        <v>1</v>
      </c>
      <c r="J39" s="7">
        <v>1</v>
      </c>
    </row>
    <row r="40" spans="8:10" x14ac:dyDescent="0.25">
      <c r="H40" s="72" t="s">
        <v>86</v>
      </c>
      <c r="I40" s="6">
        <v>1</v>
      </c>
      <c r="J40" s="7">
        <v>0</v>
      </c>
    </row>
    <row r="41" spans="8:10" x14ac:dyDescent="0.25">
      <c r="H41" s="72" t="s">
        <v>135</v>
      </c>
      <c r="I41" s="6">
        <v>1</v>
      </c>
      <c r="J41" s="7">
        <v>0</v>
      </c>
    </row>
    <row r="42" spans="8:10" x14ac:dyDescent="0.25">
      <c r="H42" s="72" t="s">
        <v>104</v>
      </c>
      <c r="I42" s="6">
        <v>1</v>
      </c>
      <c r="J42" s="7">
        <v>1</v>
      </c>
    </row>
    <row r="43" spans="8:10" x14ac:dyDescent="0.25">
      <c r="H43" s="72" t="s">
        <v>138</v>
      </c>
      <c r="I43" s="6">
        <v>1</v>
      </c>
      <c r="J43" s="7">
        <v>1</v>
      </c>
    </row>
    <row r="44" spans="8:10" x14ac:dyDescent="0.25">
      <c r="H44" s="5" t="s">
        <v>154</v>
      </c>
      <c r="I44" s="6">
        <v>5</v>
      </c>
      <c r="J44" s="7">
        <v>0.4</v>
      </c>
    </row>
    <row r="45" spans="8:10" x14ac:dyDescent="0.25">
      <c r="H45" s="72" t="s">
        <v>69</v>
      </c>
      <c r="I45" s="6">
        <v>1</v>
      </c>
      <c r="J45" s="7">
        <v>0</v>
      </c>
    </row>
    <row r="46" spans="8:10" x14ac:dyDescent="0.25">
      <c r="H46" s="72" t="s">
        <v>70</v>
      </c>
      <c r="I46" s="6">
        <v>1</v>
      </c>
      <c r="J46" s="7">
        <v>0</v>
      </c>
    </row>
    <row r="47" spans="8:10" x14ac:dyDescent="0.25">
      <c r="H47" s="72" t="s">
        <v>87</v>
      </c>
      <c r="I47" s="6">
        <v>1</v>
      </c>
      <c r="J47" s="7">
        <v>1</v>
      </c>
    </row>
    <row r="48" spans="8:10" x14ac:dyDescent="0.25">
      <c r="H48" s="72" t="s">
        <v>107</v>
      </c>
      <c r="I48" s="6">
        <v>1</v>
      </c>
      <c r="J48" s="7">
        <v>0.5</v>
      </c>
    </row>
    <row r="49" spans="8:10" x14ac:dyDescent="0.25">
      <c r="H49" s="72" t="s">
        <v>112</v>
      </c>
      <c r="I49" s="6">
        <v>1</v>
      </c>
      <c r="J49" s="7">
        <v>0.5</v>
      </c>
    </row>
    <row r="50" spans="8:10" x14ac:dyDescent="0.25">
      <c r="H50" s="5" t="s">
        <v>158</v>
      </c>
      <c r="I50" s="6">
        <v>40</v>
      </c>
      <c r="J50" s="7">
        <v>0.41249999999999998</v>
      </c>
    </row>
  </sheetData>
  <mergeCells count="2">
    <mergeCell ref="E2:F2"/>
    <mergeCell ref="K2:L2"/>
  </mergeCell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7B1D-A742-4BB5-9DE5-A104940AF234}">
  <dimension ref="A1:F97"/>
  <sheetViews>
    <sheetView workbookViewId="0">
      <selection activeCell="C9" sqref="C9"/>
    </sheetView>
  </sheetViews>
  <sheetFormatPr defaultRowHeight="15" x14ac:dyDescent="0.25"/>
  <cols>
    <col min="1" max="1" width="10.7109375" style="69" bestFit="1" customWidth="1"/>
    <col min="2" max="3" width="10.7109375" bestFit="1" customWidth="1"/>
    <col min="4" max="4" width="10.7109375" customWidth="1"/>
    <col min="5" max="5" width="13.140625" bestFit="1" customWidth="1"/>
    <col min="6" max="6" width="21.7109375" bestFit="1" customWidth="1"/>
    <col min="7" max="11" width="10.7109375" bestFit="1" customWidth="1"/>
    <col min="12" max="17" width="10.85546875" bestFit="1" customWidth="1"/>
    <col min="18" max="19" width="10.7109375" bestFit="1" customWidth="1"/>
    <col min="20" max="25" width="10.85546875" bestFit="1" customWidth="1"/>
    <col min="26" max="28" width="10.7109375" bestFit="1" customWidth="1"/>
    <col min="29" max="35" width="10.85546875" bestFit="1" customWidth="1"/>
    <col min="36" max="97" width="10.7109375" bestFit="1" customWidth="1"/>
  </cols>
  <sheetData>
    <row r="1" spans="1:6" x14ac:dyDescent="0.25">
      <c r="A1" s="69" t="s">
        <v>133</v>
      </c>
      <c r="B1" t="s">
        <v>115</v>
      </c>
      <c r="C1" s="69">
        <f ca="1">TODAY()</f>
        <v>44085</v>
      </c>
      <c r="E1" s="4" t="s">
        <v>115</v>
      </c>
      <c r="F1" t="s">
        <v>149</v>
      </c>
    </row>
    <row r="2" spans="1:6" x14ac:dyDescent="0.25">
      <c r="A2" s="49">
        <v>44082</v>
      </c>
      <c r="B2" s="7">
        <v>0.69696969696969702</v>
      </c>
    </row>
    <row r="3" spans="1:6" x14ac:dyDescent="0.25">
      <c r="A3" s="49">
        <v>44084</v>
      </c>
      <c r="B3" s="7">
        <v>0.64102564102564108</v>
      </c>
      <c r="E3" s="4" t="s">
        <v>130</v>
      </c>
      <c r="F3" t="s">
        <v>134</v>
      </c>
    </row>
    <row r="4" spans="1:6" x14ac:dyDescent="0.25">
      <c r="A4" s="49" t="str">
        <f ca="1">IFERROR(IF((A2+7)&gt;$C$1,"",A2+7),"")</f>
        <v/>
      </c>
      <c r="B4" s="7" t="str">
        <f ca="1">IF(A4="","",HLOOKUP(A4,Tracker!$N$2:$DE$75,74,0))</f>
        <v/>
      </c>
      <c r="E4" s="70">
        <v>44082</v>
      </c>
      <c r="F4" s="7">
        <v>0.69696969696969702</v>
      </c>
    </row>
    <row r="5" spans="1:6" x14ac:dyDescent="0.25">
      <c r="A5" s="49" t="str">
        <f t="shared" ref="A5" ca="1" si="0">IFERROR(IF((A4+2)&gt;$C$1,"",A4+2),"")</f>
        <v/>
      </c>
      <c r="B5" s="7" t="str">
        <f ca="1">IF(A5="","",HLOOKUP(A5,Tracker!$N$2:$DE$75,74,0))</f>
        <v/>
      </c>
      <c r="E5" s="70">
        <v>44084</v>
      </c>
      <c r="F5" s="7">
        <v>0.64102564102564108</v>
      </c>
    </row>
    <row r="6" spans="1:6" x14ac:dyDescent="0.25">
      <c r="A6" s="49" t="str">
        <f t="shared" ref="A6" ca="1" si="1">IFERROR(IF((A4+7)&gt;$C$1,"",A4+7),"")</f>
        <v/>
      </c>
      <c r="B6" s="7" t="str">
        <f ca="1">IF(A6="","",HLOOKUP(A6,Tracker!$N$2:$DE$75,74,0))</f>
        <v/>
      </c>
      <c r="E6" s="70" t="s">
        <v>122</v>
      </c>
      <c r="F6" s="7">
        <v>0.6689976689976691</v>
      </c>
    </row>
    <row r="7" spans="1:6" x14ac:dyDescent="0.25">
      <c r="A7" s="49" t="str">
        <f t="shared" ref="A7" ca="1" si="2">IFERROR(IF((A6+2)&gt;$C$1,"",A6+2),"")</f>
        <v/>
      </c>
      <c r="B7" s="7" t="str">
        <f ca="1">IF(A7="","",HLOOKUP(A7,Tracker!$N$2:$DE$75,74,0))</f>
        <v/>
      </c>
    </row>
    <row r="8" spans="1:6" x14ac:dyDescent="0.25">
      <c r="A8" s="49" t="str">
        <f t="shared" ref="A8" ca="1" si="3">IFERROR(IF((A6+7)&gt;$C$1,"",A6+7),"")</f>
        <v/>
      </c>
      <c r="B8" s="7" t="str">
        <f ca="1">IF(A8="","",HLOOKUP(A8,Tracker!$N$2:$DE$75,74,0))</f>
        <v/>
      </c>
    </row>
    <row r="9" spans="1:6" x14ac:dyDescent="0.25">
      <c r="A9" s="49" t="str">
        <f t="shared" ref="A9" ca="1" si="4">IFERROR(IF((A8+2)&gt;$C$1,"",A8+2),"")</f>
        <v/>
      </c>
      <c r="B9" s="7" t="str">
        <f ca="1">IF(A9="","",HLOOKUP(A9,Tracker!$N$2:$DE$75,74,0))</f>
        <v/>
      </c>
    </row>
    <row r="10" spans="1:6" x14ac:dyDescent="0.25">
      <c r="A10" s="49" t="str">
        <f t="shared" ref="A10" ca="1" si="5">IFERROR(IF((A8+7)&gt;$C$1,"",A8+7),"")</f>
        <v/>
      </c>
      <c r="B10" s="7" t="str">
        <f ca="1">IF(A10="","",HLOOKUP(A10,Tracker!$N$2:$DE$75,74,0))</f>
        <v/>
      </c>
    </row>
    <row r="11" spans="1:6" x14ac:dyDescent="0.25">
      <c r="A11" s="49" t="str">
        <f t="shared" ref="A11" ca="1" si="6">IFERROR(IF((A10+2)&gt;$C$1,"",A10+2),"")</f>
        <v/>
      </c>
      <c r="B11" s="7" t="str">
        <f ca="1">IF(A11="","",HLOOKUP(A11,Tracker!$N$2:$DE$75,74,0))</f>
        <v/>
      </c>
    </row>
    <row r="12" spans="1:6" x14ac:dyDescent="0.25">
      <c r="A12" s="49" t="str">
        <f t="shared" ref="A12" ca="1" si="7">IFERROR(IF((A10+7)&gt;$C$1,"",A10+7),"")</f>
        <v/>
      </c>
      <c r="B12" s="7" t="str">
        <f ca="1">IF(A12="","",HLOOKUP(A12,Tracker!$N$2:$DE$75,74,0))</f>
        <v/>
      </c>
    </row>
    <row r="13" spans="1:6" x14ac:dyDescent="0.25">
      <c r="A13" s="49" t="str">
        <f t="shared" ref="A13" ca="1" si="8">IFERROR(IF((A12+2)&gt;$C$1,"",A12+2),"")</f>
        <v/>
      </c>
      <c r="B13" s="7" t="str">
        <f ca="1">IF(A13="","",HLOOKUP(A13,Tracker!$N$2:$DE$75,74,0))</f>
        <v/>
      </c>
    </row>
    <row r="14" spans="1:6" x14ac:dyDescent="0.25">
      <c r="A14" s="49" t="str">
        <f t="shared" ref="A14" ca="1" si="9">IFERROR(IF((A12+7)&gt;$C$1,"",A12+7),"")</f>
        <v/>
      </c>
      <c r="B14" s="7" t="str">
        <f ca="1">IF(A14="","",HLOOKUP(A14,Tracker!$N$2:$DE$75,74,0))</f>
        <v/>
      </c>
    </row>
    <row r="15" spans="1:6" x14ac:dyDescent="0.25">
      <c r="A15" s="49" t="str">
        <f t="shared" ref="A15" ca="1" si="10">IFERROR(IF((A14+2)&gt;$C$1,"",A14+2),"")</f>
        <v/>
      </c>
      <c r="B15" s="7" t="str">
        <f ca="1">IF(A15="","",HLOOKUP(A15,Tracker!$N$2:$DE$75,74,0))</f>
        <v/>
      </c>
    </row>
    <row r="16" spans="1:6" x14ac:dyDescent="0.25">
      <c r="A16" s="49" t="str">
        <f t="shared" ref="A16" ca="1" si="11">IFERROR(IF((A14+7)&gt;$C$1,"",A14+7),"")</f>
        <v/>
      </c>
      <c r="B16" s="7" t="str">
        <f ca="1">IF(A16="","",HLOOKUP(A16,Tracker!$N$2:$DE$75,74,0))</f>
        <v/>
      </c>
    </row>
    <row r="17" spans="1:2" x14ac:dyDescent="0.25">
      <c r="A17" s="49" t="str">
        <f t="shared" ref="A17" ca="1" si="12">IFERROR(IF((A16+2)&gt;$C$1,"",A16+2),"")</f>
        <v/>
      </c>
      <c r="B17" s="7" t="str">
        <f ca="1">IF(A17="","",HLOOKUP(A17,Tracker!$N$2:$DE$75,74,0))</f>
        <v/>
      </c>
    </row>
    <row r="18" spans="1:2" x14ac:dyDescent="0.25">
      <c r="A18" s="49" t="str">
        <f t="shared" ref="A18" ca="1" si="13">IFERROR(IF((A16+7)&gt;$C$1,"",A16+7),"")</f>
        <v/>
      </c>
      <c r="B18" s="7" t="str">
        <f ca="1">IF(A18="","",HLOOKUP(A18,Tracker!$N$2:$DE$75,74,0))</f>
        <v/>
      </c>
    </row>
    <row r="19" spans="1:2" x14ac:dyDescent="0.25">
      <c r="A19" s="49" t="str">
        <f t="shared" ref="A19" ca="1" si="14">IFERROR(IF((A18+2)&gt;$C$1,"",A18+2),"")</f>
        <v/>
      </c>
      <c r="B19" s="7" t="str">
        <f ca="1">IF(A19="","",HLOOKUP(A19,Tracker!$N$2:$DE$75,74,0))</f>
        <v/>
      </c>
    </row>
    <row r="20" spans="1:2" x14ac:dyDescent="0.25">
      <c r="A20" s="49" t="str">
        <f t="shared" ref="A20" ca="1" si="15">IFERROR(IF((A18+7)&gt;$C$1,"",A18+7),"")</f>
        <v/>
      </c>
      <c r="B20" s="7" t="str">
        <f ca="1">IF(A20="","",HLOOKUP(A20,Tracker!$N$2:$DE$75,74,0))</f>
        <v/>
      </c>
    </row>
    <row r="21" spans="1:2" x14ac:dyDescent="0.25">
      <c r="A21" s="49" t="str">
        <f t="shared" ref="A21" ca="1" si="16">IFERROR(IF((A20+2)&gt;$C$1,"",A20+2),"")</f>
        <v/>
      </c>
      <c r="B21" s="7" t="str">
        <f ca="1">IF(A21="","",HLOOKUP(A21,Tracker!$N$2:$DE$75,74,0))</f>
        <v/>
      </c>
    </row>
    <row r="22" spans="1:2" x14ac:dyDescent="0.25">
      <c r="A22" s="49" t="str">
        <f t="shared" ref="A22" ca="1" si="17">IFERROR(IF((A20+7)&gt;$C$1,"",A20+7),"")</f>
        <v/>
      </c>
      <c r="B22" s="7" t="str">
        <f ca="1">IF(A22="","",HLOOKUP(A22,Tracker!$N$2:$DE$75,74,0))</f>
        <v/>
      </c>
    </row>
    <row r="23" spans="1:2" x14ac:dyDescent="0.25">
      <c r="A23" s="49" t="str">
        <f t="shared" ref="A23" ca="1" si="18">IFERROR(IF((A22+2)&gt;$C$1,"",A22+2),"")</f>
        <v/>
      </c>
      <c r="B23" s="7" t="str">
        <f ca="1">IF(A23="","",HLOOKUP(A23,Tracker!$N$2:$DE$75,74,0))</f>
        <v/>
      </c>
    </row>
    <row r="24" spans="1:2" x14ac:dyDescent="0.25">
      <c r="A24" s="49" t="str">
        <f t="shared" ref="A24" ca="1" si="19">IFERROR(IF((A22+7)&gt;$C$1,"",A22+7),"")</f>
        <v/>
      </c>
      <c r="B24" s="7" t="str">
        <f ca="1">IF(A24="","",HLOOKUP(A24,Tracker!$N$2:$DE$75,74,0))</f>
        <v/>
      </c>
    </row>
    <row r="25" spans="1:2" x14ac:dyDescent="0.25">
      <c r="A25" s="49" t="str">
        <f t="shared" ref="A25" ca="1" si="20">IFERROR(IF((A24+2)&gt;$C$1,"",A24+2),"")</f>
        <v/>
      </c>
      <c r="B25" s="7" t="str">
        <f ca="1">IF(A25="","",HLOOKUP(A25,Tracker!$N$2:$DE$75,74,0))</f>
        <v/>
      </c>
    </row>
    <row r="26" spans="1:2" x14ac:dyDescent="0.25">
      <c r="A26" s="49" t="str">
        <f t="shared" ref="A26" ca="1" si="21">IFERROR(IF((A24+7)&gt;$C$1,"",A24+7),"")</f>
        <v/>
      </c>
      <c r="B26" s="7" t="str">
        <f ca="1">IF(A26="","",HLOOKUP(A26,Tracker!$N$2:$DE$75,74,0))</f>
        <v/>
      </c>
    </row>
    <row r="27" spans="1:2" x14ac:dyDescent="0.25">
      <c r="A27" s="49" t="str">
        <f t="shared" ref="A27" ca="1" si="22">IFERROR(IF((A26+2)&gt;$C$1,"",A26+2),"")</f>
        <v/>
      </c>
      <c r="B27" s="7" t="str">
        <f ca="1">IF(A27="","",HLOOKUP(A27,Tracker!$N$2:$DE$75,74,0))</f>
        <v/>
      </c>
    </row>
    <row r="28" spans="1:2" x14ac:dyDescent="0.25">
      <c r="A28" s="49" t="str">
        <f t="shared" ref="A28" ca="1" si="23">IFERROR(IF((A26+7)&gt;$C$1,"",A26+7),"")</f>
        <v/>
      </c>
      <c r="B28" s="7" t="str">
        <f ca="1">IF(A28="","",HLOOKUP(A28,Tracker!$N$2:$DE$75,74,0))</f>
        <v/>
      </c>
    </row>
    <row r="29" spans="1:2" x14ac:dyDescent="0.25">
      <c r="A29" s="49" t="str">
        <f t="shared" ref="A29" ca="1" si="24">IFERROR(IF((A28+2)&gt;$C$1,"",A28+2),"")</f>
        <v/>
      </c>
      <c r="B29" s="7" t="str">
        <f ca="1">IF(A29="","",HLOOKUP(A29,Tracker!$N$2:$DE$75,74,0))</f>
        <v/>
      </c>
    </row>
    <row r="30" spans="1:2" x14ac:dyDescent="0.25">
      <c r="A30" s="49" t="str">
        <f t="shared" ref="A30" ca="1" si="25">IFERROR(IF((A28+7)&gt;$C$1,"",A28+7),"")</f>
        <v/>
      </c>
      <c r="B30" s="7" t="str">
        <f ca="1">IF(A30="","",HLOOKUP(A30,Tracker!$N$2:$DE$75,74,0))</f>
        <v/>
      </c>
    </row>
    <row r="31" spans="1:2" x14ac:dyDescent="0.25">
      <c r="A31" s="49" t="str">
        <f t="shared" ref="A31" ca="1" si="26">IFERROR(IF((A30+2)&gt;$C$1,"",A30+2),"")</f>
        <v/>
      </c>
      <c r="B31" s="7" t="str">
        <f ca="1">IF(A31="","",HLOOKUP(A31,Tracker!$N$2:$DE$75,74,0))</f>
        <v/>
      </c>
    </row>
    <row r="32" spans="1:2" x14ac:dyDescent="0.25">
      <c r="A32" s="49" t="str">
        <f t="shared" ref="A32" ca="1" si="27">IFERROR(IF((A30+7)&gt;$C$1,"",A30+7),"")</f>
        <v/>
      </c>
      <c r="B32" s="7" t="str">
        <f ca="1">IF(A32="","",HLOOKUP(A32,Tracker!$N$2:$DE$75,74,0))</f>
        <v/>
      </c>
    </row>
    <row r="33" spans="1:2" x14ac:dyDescent="0.25">
      <c r="A33" s="49" t="str">
        <f t="shared" ref="A33" ca="1" si="28">IFERROR(IF((A32+2)&gt;$C$1,"",A32+2),"")</f>
        <v/>
      </c>
      <c r="B33" s="7" t="str">
        <f ca="1">IF(A33="","",HLOOKUP(A33,Tracker!$N$2:$DE$75,74,0))</f>
        <v/>
      </c>
    </row>
    <row r="34" spans="1:2" x14ac:dyDescent="0.25">
      <c r="A34" s="49" t="str">
        <f t="shared" ref="A34" ca="1" si="29">IFERROR(IF((A32+7)&gt;$C$1,"",A32+7),"")</f>
        <v/>
      </c>
      <c r="B34" s="7" t="str">
        <f ca="1">IF(A34="","",HLOOKUP(A34,Tracker!$N$2:$DE$75,74,0))</f>
        <v/>
      </c>
    </row>
    <row r="35" spans="1:2" x14ac:dyDescent="0.25">
      <c r="A35" s="49" t="str">
        <f t="shared" ref="A35" ca="1" si="30">IFERROR(IF((A34+2)&gt;$C$1,"",A34+2),"")</f>
        <v/>
      </c>
      <c r="B35" s="7" t="str">
        <f ca="1">IF(A35="","",HLOOKUP(A35,Tracker!$N$2:$DE$75,74,0))</f>
        <v/>
      </c>
    </row>
    <row r="36" spans="1:2" x14ac:dyDescent="0.25">
      <c r="A36" s="49" t="str">
        <f t="shared" ref="A36" ca="1" si="31">IFERROR(IF((A34+7)&gt;$C$1,"",A34+7),"")</f>
        <v/>
      </c>
      <c r="B36" s="7" t="str">
        <f ca="1">IF(A36="","",HLOOKUP(A36,Tracker!$N$2:$DE$75,74,0))</f>
        <v/>
      </c>
    </row>
    <row r="37" spans="1:2" x14ac:dyDescent="0.25">
      <c r="A37" s="49" t="str">
        <f t="shared" ref="A37" ca="1" si="32">IFERROR(IF((A36+2)&gt;$C$1,"",A36+2),"")</f>
        <v/>
      </c>
      <c r="B37" s="7" t="str">
        <f ca="1">IF(A37="","",HLOOKUP(A37,Tracker!$N$2:$DE$75,74,0))</f>
        <v/>
      </c>
    </row>
    <row r="38" spans="1:2" x14ac:dyDescent="0.25">
      <c r="A38" s="49" t="str">
        <f t="shared" ref="A38" ca="1" si="33">IFERROR(IF((A36+7)&gt;$C$1,"",A36+7),"")</f>
        <v/>
      </c>
      <c r="B38" s="7" t="str">
        <f ca="1">IF(A38="","",HLOOKUP(A38,Tracker!$N$2:$DE$75,74,0))</f>
        <v/>
      </c>
    </row>
    <row r="39" spans="1:2" x14ac:dyDescent="0.25">
      <c r="A39" s="49" t="str">
        <f t="shared" ref="A39" ca="1" si="34">IFERROR(IF((A38+2)&gt;$C$1,"",A38+2),"")</f>
        <v/>
      </c>
      <c r="B39" s="7" t="str">
        <f ca="1">IF(A39="","",HLOOKUP(A39,Tracker!$N$2:$DE$75,74,0))</f>
        <v/>
      </c>
    </row>
    <row r="40" spans="1:2" x14ac:dyDescent="0.25">
      <c r="A40" s="49" t="str">
        <f t="shared" ref="A40" ca="1" si="35">IFERROR(IF((A38+7)&gt;$C$1,"",A38+7),"")</f>
        <v/>
      </c>
      <c r="B40" s="7" t="str">
        <f ca="1">IF(A40="","",HLOOKUP(A40,Tracker!$N$2:$DE$75,74,0))</f>
        <v/>
      </c>
    </row>
    <row r="41" spans="1:2" x14ac:dyDescent="0.25">
      <c r="A41" s="49" t="str">
        <f t="shared" ref="A41" ca="1" si="36">IFERROR(IF((A40+2)&gt;$C$1,"",A40+2),"")</f>
        <v/>
      </c>
      <c r="B41" s="7" t="str">
        <f ca="1">IF(A41="","",HLOOKUP(A41,Tracker!$N$2:$DE$75,74,0))</f>
        <v/>
      </c>
    </row>
    <row r="42" spans="1:2" x14ac:dyDescent="0.25">
      <c r="A42" s="49" t="str">
        <f t="shared" ref="A42" ca="1" si="37">IFERROR(IF((A40+7)&gt;$C$1,"",A40+7),"")</f>
        <v/>
      </c>
      <c r="B42" s="7" t="str">
        <f ca="1">IF(A42="","",HLOOKUP(A42,Tracker!$N$2:$DE$75,74,0))</f>
        <v/>
      </c>
    </row>
    <row r="43" spans="1:2" x14ac:dyDescent="0.25">
      <c r="A43" s="49" t="str">
        <f t="shared" ref="A43" ca="1" si="38">IFERROR(IF((A42+2)&gt;$C$1,"",A42+2),"")</f>
        <v/>
      </c>
      <c r="B43" s="7" t="str">
        <f ca="1">IF(A43="","",HLOOKUP(A43,Tracker!$N$2:$DE$75,74,0))</f>
        <v/>
      </c>
    </row>
    <row r="44" spans="1:2" x14ac:dyDescent="0.25">
      <c r="A44" s="49" t="str">
        <f t="shared" ref="A44" ca="1" si="39">IFERROR(IF((A42+7)&gt;$C$1,"",A42+7),"")</f>
        <v/>
      </c>
      <c r="B44" s="7" t="str">
        <f ca="1">IF(A44="","",HLOOKUP(A44,Tracker!$N$2:$DE$75,74,0))</f>
        <v/>
      </c>
    </row>
    <row r="45" spans="1:2" x14ac:dyDescent="0.25">
      <c r="A45" s="49" t="str">
        <f t="shared" ref="A45" ca="1" si="40">IFERROR(IF((A44+2)&gt;$C$1,"",A44+2),"")</f>
        <v/>
      </c>
      <c r="B45" s="7" t="str">
        <f ca="1">IF(A45="","",HLOOKUP(A45,Tracker!$N$2:$DE$75,74,0))</f>
        <v/>
      </c>
    </row>
    <row r="46" spans="1:2" x14ac:dyDescent="0.25">
      <c r="A46" s="49" t="str">
        <f t="shared" ref="A46" ca="1" si="41">IFERROR(IF((A44+7)&gt;$C$1,"",A44+7),"")</f>
        <v/>
      </c>
      <c r="B46" s="7" t="str">
        <f ca="1">IF(A46="","",HLOOKUP(A46,Tracker!$N$2:$DE$75,74,0))</f>
        <v/>
      </c>
    </row>
    <row r="47" spans="1:2" x14ac:dyDescent="0.25">
      <c r="A47" s="49" t="str">
        <f t="shared" ref="A47" ca="1" si="42">IFERROR(IF((A46+2)&gt;$C$1,"",A46+2),"")</f>
        <v/>
      </c>
      <c r="B47" s="7" t="str">
        <f ca="1">IF(A47="","",HLOOKUP(A47,Tracker!$N$2:$DE$75,74,0))</f>
        <v/>
      </c>
    </row>
    <row r="48" spans="1:2" x14ac:dyDescent="0.25">
      <c r="A48" s="49" t="str">
        <f t="shared" ref="A48" ca="1" si="43">IFERROR(IF((A46+7)&gt;$C$1,"",A46+7),"")</f>
        <v/>
      </c>
      <c r="B48" s="7" t="str">
        <f ca="1">IF(A48="","",HLOOKUP(A48,Tracker!$N$2:$DE$75,74,0))</f>
        <v/>
      </c>
    </row>
    <row r="49" spans="1:2" x14ac:dyDescent="0.25">
      <c r="A49" s="49" t="str">
        <f t="shared" ref="A49" ca="1" si="44">IFERROR(IF((A48+2)&gt;$C$1,"",A48+2),"")</f>
        <v/>
      </c>
      <c r="B49" s="7" t="str">
        <f ca="1">IF(A49="","",HLOOKUP(A49,Tracker!$N$2:$DE$75,74,0))</f>
        <v/>
      </c>
    </row>
    <row r="50" spans="1:2" x14ac:dyDescent="0.25">
      <c r="A50" s="49" t="str">
        <f t="shared" ref="A50" ca="1" si="45">IFERROR(IF((A48+7)&gt;$C$1,"",A48+7),"")</f>
        <v/>
      </c>
      <c r="B50" s="7" t="str">
        <f ca="1">IF(A50="","",HLOOKUP(A50,Tracker!$N$2:$DE$75,74,0))</f>
        <v/>
      </c>
    </row>
    <row r="51" spans="1:2" x14ac:dyDescent="0.25">
      <c r="A51" s="49" t="str">
        <f t="shared" ref="A51" ca="1" si="46">IFERROR(IF((A50+2)&gt;$C$1,"",A50+2),"")</f>
        <v/>
      </c>
      <c r="B51" s="7" t="str">
        <f ca="1">IF(A51="","",HLOOKUP(A51,Tracker!$N$2:$DE$75,74,0))</f>
        <v/>
      </c>
    </row>
    <row r="52" spans="1:2" x14ac:dyDescent="0.25">
      <c r="A52" s="49" t="str">
        <f t="shared" ref="A52" ca="1" si="47">IFERROR(IF((A50+7)&gt;$C$1,"",A50+7),"")</f>
        <v/>
      </c>
      <c r="B52" s="7" t="str">
        <f ca="1">IF(A52="","",HLOOKUP(A52,Tracker!$N$2:$DE$75,74,0))</f>
        <v/>
      </c>
    </row>
    <row r="53" spans="1:2" x14ac:dyDescent="0.25">
      <c r="A53" s="49" t="str">
        <f t="shared" ref="A53" ca="1" si="48">IFERROR(IF((A52+2)&gt;$C$1,"",A52+2),"")</f>
        <v/>
      </c>
      <c r="B53" s="7" t="str">
        <f ca="1">IF(A53="","",HLOOKUP(A53,Tracker!$N$2:$DE$75,74,0))</f>
        <v/>
      </c>
    </row>
    <row r="54" spans="1:2" x14ac:dyDescent="0.25">
      <c r="A54" s="49" t="str">
        <f t="shared" ref="A54" ca="1" si="49">IFERROR(IF((A52+7)&gt;$C$1,"",A52+7),"")</f>
        <v/>
      </c>
      <c r="B54" s="7" t="str">
        <f ca="1">IF(A54="","",HLOOKUP(A54,Tracker!$N$2:$DE$75,74,0))</f>
        <v/>
      </c>
    </row>
    <row r="55" spans="1:2" x14ac:dyDescent="0.25">
      <c r="A55" s="49" t="str">
        <f t="shared" ref="A55" ca="1" si="50">IFERROR(IF((A54+2)&gt;$C$1,"",A54+2),"")</f>
        <v/>
      </c>
      <c r="B55" s="7" t="str">
        <f ca="1">IF(A55="","",HLOOKUP(A55,Tracker!$N$2:$DE$75,74,0))</f>
        <v/>
      </c>
    </row>
    <row r="56" spans="1:2" x14ac:dyDescent="0.25">
      <c r="A56" s="49" t="str">
        <f t="shared" ref="A56" ca="1" si="51">IFERROR(IF((A54+7)&gt;$C$1,"",A54+7),"")</f>
        <v/>
      </c>
      <c r="B56" s="7" t="str">
        <f ca="1">IF(A56="","",HLOOKUP(A56,Tracker!$N$2:$DE$75,74,0))</f>
        <v/>
      </c>
    </row>
    <row r="57" spans="1:2" x14ac:dyDescent="0.25">
      <c r="A57" s="49" t="str">
        <f t="shared" ref="A57" ca="1" si="52">IFERROR(IF((A56+2)&gt;$C$1,"",A56+2),"")</f>
        <v/>
      </c>
      <c r="B57" s="7" t="str">
        <f ca="1">IF(A57="","",HLOOKUP(A57,Tracker!$N$2:$DE$75,74,0))</f>
        <v/>
      </c>
    </row>
    <row r="58" spans="1:2" x14ac:dyDescent="0.25">
      <c r="A58" s="49" t="str">
        <f t="shared" ref="A58" ca="1" si="53">IFERROR(IF((A56+7)&gt;$C$1,"",A56+7),"")</f>
        <v/>
      </c>
      <c r="B58" s="7" t="str">
        <f ca="1">IF(A58="","",HLOOKUP(A58,Tracker!$N$2:$DE$75,74,0))</f>
        <v/>
      </c>
    </row>
    <row r="59" spans="1:2" x14ac:dyDescent="0.25">
      <c r="A59" s="49" t="str">
        <f t="shared" ref="A59" ca="1" si="54">IFERROR(IF((A58+2)&gt;$C$1,"",A58+2),"")</f>
        <v/>
      </c>
      <c r="B59" s="7" t="str">
        <f ca="1">IF(A59="","",HLOOKUP(A59,Tracker!$N$2:$DE$75,74,0))</f>
        <v/>
      </c>
    </row>
    <row r="60" spans="1:2" x14ac:dyDescent="0.25">
      <c r="A60" s="49" t="str">
        <f t="shared" ref="A60" ca="1" si="55">IFERROR(IF((A58+7)&gt;$C$1,"",A58+7),"")</f>
        <v/>
      </c>
      <c r="B60" s="7" t="str">
        <f ca="1">IF(A60="","",HLOOKUP(A60,Tracker!$N$2:$DE$75,74,0))</f>
        <v/>
      </c>
    </row>
    <row r="61" spans="1:2" x14ac:dyDescent="0.25">
      <c r="A61" s="49" t="str">
        <f t="shared" ref="A61" ca="1" si="56">IFERROR(IF((A60+2)&gt;$C$1,"",A60+2),"")</f>
        <v/>
      </c>
      <c r="B61" s="7" t="str">
        <f ca="1">IF(A61="","",HLOOKUP(A61,Tracker!$N$2:$DE$75,74,0))</f>
        <v/>
      </c>
    </row>
    <row r="62" spans="1:2" x14ac:dyDescent="0.25">
      <c r="A62" s="49" t="str">
        <f t="shared" ref="A62" ca="1" si="57">IFERROR(IF((A60+7)&gt;$C$1,"",A60+7),"")</f>
        <v/>
      </c>
      <c r="B62" s="7" t="str">
        <f ca="1">IF(A62="","",HLOOKUP(A62,Tracker!$N$2:$DE$75,74,0))</f>
        <v/>
      </c>
    </row>
    <row r="63" spans="1:2" x14ac:dyDescent="0.25">
      <c r="A63" s="49" t="str">
        <f t="shared" ref="A63" ca="1" si="58">IFERROR(IF((A62+2)&gt;$C$1,"",A62+2),"")</f>
        <v/>
      </c>
      <c r="B63" s="7" t="str">
        <f ca="1">IF(A63="","",HLOOKUP(A63,Tracker!$N$2:$DE$75,74,0))</f>
        <v/>
      </c>
    </row>
    <row r="64" spans="1:2" x14ac:dyDescent="0.25">
      <c r="A64" s="49" t="str">
        <f t="shared" ref="A64" ca="1" si="59">IFERROR(IF((A62+7)&gt;$C$1,"",A62+7),"")</f>
        <v/>
      </c>
      <c r="B64" s="7" t="str">
        <f ca="1">IF(A64="","",HLOOKUP(A64,Tracker!$N$2:$DE$75,74,0))</f>
        <v/>
      </c>
    </row>
    <row r="65" spans="1:2" x14ac:dyDescent="0.25">
      <c r="A65" s="49" t="str">
        <f t="shared" ref="A65" ca="1" si="60">IFERROR(IF((A64+2)&gt;$C$1,"",A64+2),"")</f>
        <v/>
      </c>
      <c r="B65" s="7" t="str">
        <f ca="1">IF(A65="","",HLOOKUP(A65,Tracker!$N$2:$DE$75,74,0))</f>
        <v/>
      </c>
    </row>
    <row r="66" spans="1:2" x14ac:dyDescent="0.25">
      <c r="A66" s="49" t="str">
        <f t="shared" ref="A66" ca="1" si="61">IFERROR(IF((A64+7)&gt;$C$1,"",A64+7),"")</f>
        <v/>
      </c>
      <c r="B66" s="7" t="str">
        <f ca="1">IF(A66="","",HLOOKUP(A66,Tracker!$N$2:$DE$75,74,0))</f>
        <v/>
      </c>
    </row>
    <row r="67" spans="1:2" x14ac:dyDescent="0.25">
      <c r="A67" s="49" t="str">
        <f t="shared" ref="A67" ca="1" si="62">IFERROR(IF((A66+2)&gt;$C$1,"",A66+2),"")</f>
        <v/>
      </c>
      <c r="B67" s="7" t="str">
        <f ca="1">IF(A67="","",HLOOKUP(A67,Tracker!$N$2:$DE$75,74,0))</f>
        <v/>
      </c>
    </row>
    <row r="68" spans="1:2" x14ac:dyDescent="0.25">
      <c r="A68" s="49" t="str">
        <f t="shared" ref="A68" ca="1" si="63">IFERROR(IF((A66+7)&gt;$C$1,"",A66+7),"")</f>
        <v/>
      </c>
      <c r="B68" s="7" t="str">
        <f ca="1">IF(A68="","",HLOOKUP(A68,Tracker!$N$2:$DE$75,74,0))</f>
        <v/>
      </c>
    </row>
    <row r="69" spans="1:2" x14ac:dyDescent="0.25">
      <c r="A69" s="49" t="str">
        <f t="shared" ref="A69" ca="1" si="64">IFERROR(IF((A68+2)&gt;$C$1,"",A68+2),"")</f>
        <v/>
      </c>
      <c r="B69" s="7" t="str">
        <f ca="1">IF(A69="","",HLOOKUP(A69,Tracker!$N$2:$DE$75,74,0))</f>
        <v/>
      </c>
    </row>
    <row r="70" spans="1:2" x14ac:dyDescent="0.25">
      <c r="A70" s="49" t="str">
        <f t="shared" ref="A70" ca="1" si="65">IFERROR(IF((A68+7)&gt;$C$1,"",A68+7),"")</f>
        <v/>
      </c>
      <c r="B70" s="7" t="str">
        <f ca="1">IF(A70="","",HLOOKUP(A70,Tracker!$N$2:$DE$75,74,0))</f>
        <v/>
      </c>
    </row>
    <row r="71" spans="1:2" x14ac:dyDescent="0.25">
      <c r="A71" s="49" t="str">
        <f t="shared" ref="A71" ca="1" si="66">IFERROR(IF((A70+2)&gt;$C$1,"",A70+2),"")</f>
        <v/>
      </c>
      <c r="B71" s="7" t="str">
        <f ca="1">IF(A71="","",HLOOKUP(A71,Tracker!$N$2:$DE$75,74,0))</f>
        <v/>
      </c>
    </row>
    <row r="72" spans="1:2" x14ac:dyDescent="0.25">
      <c r="A72" s="49" t="str">
        <f t="shared" ref="A72" ca="1" si="67">IFERROR(IF((A70+7)&gt;$C$1,"",A70+7),"")</f>
        <v/>
      </c>
      <c r="B72" s="7" t="str">
        <f ca="1">IF(A72="","",HLOOKUP(A72,Tracker!$N$2:$DE$75,74,0))</f>
        <v/>
      </c>
    </row>
    <row r="73" spans="1:2" x14ac:dyDescent="0.25">
      <c r="A73" s="49" t="str">
        <f t="shared" ref="A73" ca="1" si="68">IFERROR(IF((A72+2)&gt;$C$1,"",A72+2),"")</f>
        <v/>
      </c>
      <c r="B73" s="7" t="str">
        <f ca="1">IF(A73="","",HLOOKUP(A73,Tracker!$N$2:$DE$75,74,0))</f>
        <v/>
      </c>
    </row>
    <row r="74" spans="1:2" x14ac:dyDescent="0.25">
      <c r="A74" s="49" t="str">
        <f t="shared" ref="A74" ca="1" si="69">IFERROR(IF((A72+7)&gt;$C$1,"",A72+7),"")</f>
        <v/>
      </c>
      <c r="B74" s="7" t="str">
        <f ca="1">IF(A74="","",HLOOKUP(A74,Tracker!$N$2:$DE$75,74,0))</f>
        <v/>
      </c>
    </row>
    <row r="75" spans="1:2" x14ac:dyDescent="0.25">
      <c r="A75" s="49" t="str">
        <f t="shared" ref="A75" ca="1" si="70">IFERROR(IF((A74+2)&gt;$C$1,"",A74+2),"")</f>
        <v/>
      </c>
      <c r="B75" s="7" t="str">
        <f ca="1">IF(A75="","",HLOOKUP(A75,Tracker!$N$2:$DE$75,74,0))</f>
        <v/>
      </c>
    </row>
    <row r="76" spans="1:2" x14ac:dyDescent="0.25">
      <c r="A76" s="49" t="str">
        <f t="shared" ref="A76" ca="1" si="71">IFERROR(IF((A74+7)&gt;$C$1,"",A74+7),"")</f>
        <v/>
      </c>
      <c r="B76" s="7" t="str">
        <f ca="1">IF(A76="","",HLOOKUP(A76,Tracker!$N$2:$DE$75,74,0))</f>
        <v/>
      </c>
    </row>
    <row r="77" spans="1:2" x14ac:dyDescent="0.25">
      <c r="A77" s="49" t="str">
        <f t="shared" ref="A77" ca="1" si="72">IFERROR(IF((A76+2)&gt;$C$1,"",A76+2),"")</f>
        <v/>
      </c>
      <c r="B77" s="7" t="str">
        <f ca="1">IF(A77="","",HLOOKUP(A77,Tracker!$N$2:$DE$75,74,0))</f>
        <v/>
      </c>
    </row>
    <row r="78" spans="1:2" x14ac:dyDescent="0.25">
      <c r="A78" s="49" t="str">
        <f t="shared" ref="A78" ca="1" si="73">IFERROR(IF((A76+7)&gt;$C$1,"",A76+7),"")</f>
        <v/>
      </c>
      <c r="B78" s="7" t="str">
        <f ca="1">IF(A78="","",HLOOKUP(A78,Tracker!$N$2:$DE$75,74,0))</f>
        <v/>
      </c>
    </row>
    <row r="79" spans="1:2" x14ac:dyDescent="0.25">
      <c r="A79" s="49" t="str">
        <f t="shared" ref="A79" ca="1" si="74">IFERROR(IF((A78+2)&gt;$C$1,"",A78+2),"")</f>
        <v/>
      </c>
      <c r="B79" s="7" t="str">
        <f ca="1">IF(A79="","",HLOOKUP(A79,Tracker!$N$2:$DE$75,74,0))</f>
        <v/>
      </c>
    </row>
    <row r="80" spans="1:2" x14ac:dyDescent="0.25">
      <c r="A80" s="49" t="str">
        <f t="shared" ref="A80" ca="1" si="75">IFERROR(IF((A78+7)&gt;$C$1,"",A78+7),"")</f>
        <v/>
      </c>
      <c r="B80" s="7" t="str">
        <f ca="1">IF(A80="","",HLOOKUP(A80,Tracker!$N$2:$DE$75,74,0))</f>
        <v/>
      </c>
    </row>
    <row r="81" spans="1:2" x14ac:dyDescent="0.25">
      <c r="A81" s="49" t="str">
        <f t="shared" ref="A81" ca="1" si="76">IFERROR(IF((A80+2)&gt;$C$1,"",A80+2),"")</f>
        <v/>
      </c>
      <c r="B81" s="7" t="str">
        <f ca="1">IF(A81="","",HLOOKUP(A81,Tracker!$N$2:$DE$75,74,0))</f>
        <v/>
      </c>
    </row>
    <row r="82" spans="1:2" x14ac:dyDescent="0.25">
      <c r="A82" s="49" t="str">
        <f t="shared" ref="A82" ca="1" si="77">IFERROR(IF((A80+7)&gt;$C$1,"",A80+7),"")</f>
        <v/>
      </c>
      <c r="B82" s="7" t="str">
        <f ca="1">IF(A82="","",HLOOKUP(A82,Tracker!$N$2:$DE$75,74,0))</f>
        <v/>
      </c>
    </row>
    <row r="83" spans="1:2" x14ac:dyDescent="0.25">
      <c r="A83" s="49" t="str">
        <f t="shared" ref="A83" ca="1" si="78">IFERROR(IF((A82+2)&gt;$C$1,"",A82+2),"")</f>
        <v/>
      </c>
      <c r="B83" s="7" t="str">
        <f ca="1">IF(A83="","",HLOOKUP(A83,Tracker!$N$2:$DE$75,74,0))</f>
        <v/>
      </c>
    </row>
    <row r="84" spans="1:2" x14ac:dyDescent="0.25">
      <c r="A84" s="49" t="str">
        <f t="shared" ref="A84" ca="1" si="79">IFERROR(IF((A82+7)&gt;$C$1,"",A82+7),"")</f>
        <v/>
      </c>
      <c r="B84" s="7" t="str">
        <f ca="1">IF(A84="","",HLOOKUP(A84,Tracker!$N$2:$DE$75,74,0))</f>
        <v/>
      </c>
    </row>
    <row r="85" spans="1:2" x14ac:dyDescent="0.25">
      <c r="A85" s="49" t="str">
        <f t="shared" ref="A85" ca="1" si="80">IFERROR(IF((A84+2)&gt;$C$1,"",A84+2),"")</f>
        <v/>
      </c>
      <c r="B85" s="7" t="str">
        <f ca="1">IF(A85="","",HLOOKUP(A85,Tracker!$N$2:$DE$75,74,0))</f>
        <v/>
      </c>
    </row>
    <row r="86" spans="1:2" x14ac:dyDescent="0.25">
      <c r="A86" s="49" t="str">
        <f t="shared" ref="A86" ca="1" si="81">IFERROR(IF((A84+7)&gt;$C$1,"",A84+7),"")</f>
        <v/>
      </c>
      <c r="B86" s="7" t="str">
        <f ca="1">IF(A86="","",HLOOKUP(A86,Tracker!$N$2:$DE$75,74,0))</f>
        <v/>
      </c>
    </row>
    <row r="87" spans="1:2" x14ac:dyDescent="0.25">
      <c r="A87" s="49" t="str">
        <f t="shared" ref="A87" ca="1" si="82">IFERROR(IF((A86+2)&gt;$C$1,"",A86+2),"")</f>
        <v/>
      </c>
      <c r="B87" s="7" t="str">
        <f ca="1">IF(A87="","",HLOOKUP(A87,Tracker!$N$2:$DE$75,74,0))</f>
        <v/>
      </c>
    </row>
    <row r="88" spans="1:2" x14ac:dyDescent="0.25">
      <c r="A88" s="49" t="str">
        <f t="shared" ref="A88" ca="1" si="83">IFERROR(IF((A86+7)&gt;$C$1,"",A86+7),"")</f>
        <v/>
      </c>
      <c r="B88" s="7" t="str">
        <f ca="1">IF(A88="","",HLOOKUP(A88,Tracker!$N$2:$DE$75,74,0))</f>
        <v/>
      </c>
    </row>
    <row r="89" spans="1:2" x14ac:dyDescent="0.25">
      <c r="A89" s="49" t="str">
        <f t="shared" ref="A89" ca="1" si="84">IFERROR(IF((A88+2)&gt;$C$1,"",A88+2),"")</f>
        <v/>
      </c>
      <c r="B89" s="7" t="str">
        <f ca="1">IF(A89="","",HLOOKUP(A89,Tracker!$N$2:$DE$75,74,0))</f>
        <v/>
      </c>
    </row>
    <row r="90" spans="1:2" x14ac:dyDescent="0.25">
      <c r="A90" s="49" t="str">
        <f t="shared" ref="A90" ca="1" si="85">IFERROR(IF((A88+7)&gt;$C$1,"",A88+7),"")</f>
        <v/>
      </c>
      <c r="B90" s="7" t="str">
        <f ca="1">IF(A90="","",HLOOKUP(A90,Tracker!$N$2:$DE$75,74,0))</f>
        <v/>
      </c>
    </row>
    <row r="91" spans="1:2" x14ac:dyDescent="0.25">
      <c r="A91" s="49" t="str">
        <f t="shared" ref="A91" ca="1" si="86">IFERROR(IF((A90+2)&gt;$C$1,"",A90+2),"")</f>
        <v/>
      </c>
      <c r="B91" s="7" t="str">
        <f ca="1">IF(A91="","",HLOOKUP(A91,Tracker!$N$2:$DE$75,74,0))</f>
        <v/>
      </c>
    </row>
    <row r="92" spans="1:2" x14ac:dyDescent="0.25">
      <c r="A92" s="49" t="str">
        <f t="shared" ref="A92" ca="1" si="87">IFERROR(IF((A90+7)&gt;$C$1,"",A90+7),"")</f>
        <v/>
      </c>
      <c r="B92" s="7" t="str">
        <f ca="1">IF(A92="","",HLOOKUP(A92,Tracker!$N$2:$DE$75,74,0))</f>
        <v/>
      </c>
    </row>
    <row r="93" spans="1:2" x14ac:dyDescent="0.25">
      <c r="A93" s="49" t="str">
        <f t="shared" ref="A93" ca="1" si="88">IFERROR(IF((A92+2)&gt;$C$1,"",A92+2),"")</f>
        <v/>
      </c>
      <c r="B93" s="7" t="str">
        <f ca="1">IF(A93="","",HLOOKUP(A93,Tracker!$N$2:$DE$75,74,0))</f>
        <v/>
      </c>
    </row>
    <row r="94" spans="1:2" x14ac:dyDescent="0.25">
      <c r="A94" s="49" t="str">
        <f t="shared" ref="A94" ca="1" si="89">IFERROR(IF((A92+7)&gt;$C$1,"",A92+7),"")</f>
        <v/>
      </c>
      <c r="B94" s="7" t="str">
        <f ca="1">IF(A94="","",HLOOKUP(A94,Tracker!$N$2:$DE$75,74,0))</f>
        <v/>
      </c>
    </row>
    <row r="95" spans="1:2" x14ac:dyDescent="0.25">
      <c r="A95" s="49" t="str">
        <f t="shared" ref="A95" ca="1" si="90">IFERROR(IF((A94+2)&gt;$C$1,"",A94+2),"")</f>
        <v/>
      </c>
      <c r="B95" s="7" t="str">
        <f ca="1">IF(A95="","",HLOOKUP(A95,Tracker!$N$2:$DE$75,74,0))</f>
        <v/>
      </c>
    </row>
    <row r="96" spans="1:2" x14ac:dyDescent="0.25">
      <c r="A96" s="49" t="str">
        <f t="shared" ref="A96" ca="1" si="91">IFERROR(IF((A94+7)&gt;$C$1,"",A94+7),"")</f>
        <v/>
      </c>
      <c r="B96" s="7" t="str">
        <f ca="1">IF(A96="","",HLOOKUP(A96,Tracker!$N$2:$DE$75,74,0))</f>
        <v/>
      </c>
    </row>
    <row r="97" spans="1:2" x14ac:dyDescent="0.25">
      <c r="A97" s="49" t="str">
        <f t="shared" ref="A97" ca="1" si="92">IFERROR(IF((A96+2)&gt;$C$1,"",A96+2),"")</f>
        <v/>
      </c>
      <c r="B97" s="7" t="str">
        <f ca="1">IF(A97="","",HLOOKUP(A97,Tracker!$N$2:$DE$75,74,0))</f>
        <v/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104B-54F4-4B76-BB60-76D4A3B11BAB}">
  <dimension ref="A1"/>
  <sheetViews>
    <sheetView showGridLines="0" workbookViewId="0">
      <selection activeCell="F2" sqref="F2"/>
    </sheetView>
  </sheetViews>
  <sheetFormatPr defaultRowHeight="15" x14ac:dyDescent="0.25"/>
  <sheetData/>
  <sheetProtection algorithmName="SHA-512" hashValue="lSYdGX2TNMAxHRPGXzCjR1MJb5vPacg12Ae9/Hdp3zm6UKAg8WDKgwwlp39YguewqntOL7Ygn/dcP9cQLDJs/A==" saltValue="mBOE0MOzDu32qbH+5JTRBA==" spinCount="100000" sheet="1" objects="1" scenarios="1" selectLockedCells="1" selectUnlockedCell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4738-AA37-4D2C-B961-57FE5937648D}">
  <dimension ref="A1:DF100"/>
  <sheetViews>
    <sheetView workbookViewId="0">
      <selection activeCell="G1" sqref="G1"/>
    </sheetView>
  </sheetViews>
  <sheetFormatPr defaultRowHeight="15" x14ac:dyDescent="0.25"/>
  <cols>
    <col min="1" max="1" width="4.28515625" bestFit="1" customWidth="1"/>
    <col min="2" max="2" width="24.42578125" bestFit="1" customWidth="1"/>
    <col min="3" max="3" width="10.7109375" style="69" bestFit="1" customWidth="1"/>
    <col min="4" max="4" width="4.42578125" bestFit="1" customWidth="1"/>
    <col min="5" max="5" width="11.5703125" style="69" bestFit="1" customWidth="1"/>
    <col min="6" max="6" width="10.140625" bestFit="1" customWidth="1"/>
    <col min="7" max="7" width="11.42578125" bestFit="1" customWidth="1"/>
    <col min="8" max="8" width="8.28515625" bestFit="1" customWidth="1"/>
    <col min="9" max="9" width="10.28515625" bestFit="1" customWidth="1"/>
    <col min="10" max="10" width="9.42578125" bestFit="1" customWidth="1"/>
    <col min="11" max="11" width="7.28515625" bestFit="1" customWidth="1"/>
    <col min="12" max="12" width="11.42578125" bestFit="1" customWidth="1"/>
    <col min="13" max="13" width="16.5703125" bestFit="1" customWidth="1"/>
    <col min="14" max="14" width="13.42578125" bestFit="1" customWidth="1"/>
    <col min="15" max="24" width="10.7109375" bestFit="1" customWidth="1"/>
    <col min="25" max="30" width="10.85546875" bestFit="1" customWidth="1"/>
    <col min="31" max="32" width="10.7109375" bestFit="1" customWidth="1"/>
    <col min="33" max="38" width="10.85546875" bestFit="1" customWidth="1"/>
    <col min="39" max="41" width="10.7109375" bestFit="1" customWidth="1"/>
    <col min="42" max="48" width="10.85546875" bestFit="1" customWidth="1"/>
    <col min="49" max="110" width="10.7109375" bestFit="1" customWidth="1"/>
  </cols>
  <sheetData>
    <row r="1" spans="1:110" x14ac:dyDescent="0.25">
      <c r="A1" t="s">
        <v>119</v>
      </c>
      <c r="B1" t="s">
        <v>48</v>
      </c>
      <c r="C1" s="69" t="s">
        <v>49</v>
      </c>
      <c r="D1" t="s">
        <v>50</v>
      </c>
      <c r="E1" s="69" t="s">
        <v>51</v>
      </c>
      <c r="F1" t="s">
        <v>52</v>
      </c>
      <c r="G1" t="s">
        <v>53</v>
      </c>
      <c r="H1" t="s">
        <v>151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</row>
    <row r="2" spans="1:110" x14ac:dyDescent="0.25">
      <c r="A2">
        <f>IF(B2="","",ROW(A1))</f>
        <v>1</v>
      </c>
      <c r="B2" t="str">
        <f>IF(Tracker!A8=0,"",Tracker!A8)</f>
        <v>Adam Kirkland</v>
      </c>
      <c r="C2" s="69" t="str">
        <f>IFERROR(IF(VLOOKUP(B2,Tracker!A:M,2,0)="","",VLOOKUP(B2,Tracker!A:M,2,0)),"")</f>
        <v/>
      </c>
      <c r="D2" t="str">
        <f ca="1">IFERROR(IF(ISBLANK(C2),"",DATEDIF(C2,TODAY(),"y")),"")</f>
        <v/>
      </c>
      <c r="E2" s="69">
        <f>IFERROR(IF(VLOOKUP(B2,Tracker!A:M,4,0)="","",VLOOKUP(B2,Tracker!A:M,4,0)),"")</f>
        <v>44075</v>
      </c>
      <c r="F2" t="str">
        <f>IFERROR(IF(VLOOKUP(B2,Tracker!A:M,5,0)="","",VLOOKUP(B2,Tracker!A:M,5,0)),"")</f>
        <v>First Team</v>
      </c>
      <c r="G2" t="str">
        <f>IFERROR(IF(VLOOKUP(B2,Tracker!A:M,6,0)="","",VLOOKUP(B2,Tracker!A:M,6,0)),"")</f>
        <v>Available</v>
      </c>
      <c r="H2" t="str">
        <f>IFERROR(IF(VLOOKUP(B2,Tracker!A:M,7,0)="","",VLOOKUP(B2,Tracker!A:M,7,0)),"")</f>
        <v>W</v>
      </c>
      <c r="I2" t="str">
        <f>IFERROR(IF(VLOOKUP(B2,Tracker!A:M,8,0)="","",VLOOKUP(B2,Tracker!A:M,8,0)),"")</f>
        <v/>
      </c>
      <c r="J2">
        <f>IFERROR(IF(VLOOKUP(B2,Tracker!A:M,9,0)="","",VLOOKUP(B2,Tracker!A:M,9,0)),"")</f>
        <v>2</v>
      </c>
      <c r="K2">
        <f>IFERROR(IF(VLOOKUP(B2,Tracker!A:M,10,0)="","",VLOOKUP(B2,Tracker!A:M,10,0)),"")</f>
        <v>0</v>
      </c>
      <c r="L2">
        <f>IFERROR(IF(VLOOKUP(B2,Tracker!A:M,11,0)="","",VLOOKUP(B2,Tracker!A:M,11,0)),"")</f>
        <v>0</v>
      </c>
      <c r="M2">
        <f ca="1">IFERROR(IF(VLOOKUP(B2,Tracker!A:M,12,0)="","",VLOOKUP(B2,Tracker!A:M,12,0)),"")</f>
        <v>2</v>
      </c>
      <c r="N2" s="89">
        <f ca="1">IFERROR(IF(J2=0,0,J2/M2),"")</f>
        <v>1</v>
      </c>
    </row>
    <row r="3" spans="1:110" x14ac:dyDescent="0.25">
      <c r="A3">
        <f t="shared" ref="A3:A66" si="0">IF(B3="","",ROW(A2))</f>
        <v>2</v>
      </c>
      <c r="B3" t="str">
        <f>IF(Tracker!A9=0,"",Tracker!A9)</f>
        <v>Aiden Bambrick</v>
      </c>
      <c r="C3" s="69" t="str">
        <f>IFERROR(IF(VLOOKUP(B3,Tracker!A:M,2,0)="","",VLOOKUP(B3,Tracker!A:M,2,0)),"")</f>
        <v/>
      </c>
      <c r="D3" t="str">
        <f t="shared" ref="D3:D66" ca="1" si="1">IFERROR(IF(ISBLANK(C3),"",DATEDIF(C3,TODAY(),"y")),"")</f>
        <v/>
      </c>
      <c r="E3" s="69" t="str">
        <f>IFERROR(IF(VLOOKUP(B3,Tracker!A:M,4,0)="","",VLOOKUP(B3,Tracker!A:M,4,0)),"")</f>
        <v/>
      </c>
      <c r="F3" t="str">
        <f>IFERROR(IF(VLOOKUP(B3,Tracker!A:M,5,0)="","",VLOOKUP(B3,Tracker!A:M,5,0)),"")</f>
        <v>Reserves</v>
      </c>
      <c r="G3" t="str">
        <f>IFERROR(IF(VLOOKUP(B3,Tracker!A:M,6,0)="","",VLOOKUP(B3,Tracker!A:M,6,0)),"")</f>
        <v>Available</v>
      </c>
      <c r="H3" t="str">
        <f>IFERROR(IF(VLOOKUP(B3,Tracker!A:M,7,0)="","",VLOOKUP(B3,Tracker!A:M,7,0)),"")</f>
        <v>MD</v>
      </c>
      <c r="I3" t="str">
        <f>IFERROR(IF(VLOOKUP(B3,Tracker!A:M,8,0)="","",VLOOKUP(B3,Tracker!A:M,8,0)),"")</f>
        <v/>
      </c>
      <c r="J3">
        <f>IFERROR(IF(VLOOKUP(B3,Tracker!A:M,9,0)="","",VLOOKUP(B3,Tracker!A:M,9,0)),"")</f>
        <v>0</v>
      </c>
      <c r="K3">
        <f>IFERROR(IF(VLOOKUP(B3,Tracker!A:M,10,0)="","",VLOOKUP(B3,Tracker!A:M,10,0)),"")</f>
        <v>1</v>
      </c>
      <c r="L3">
        <f>IFERROR(IF(VLOOKUP(B3,Tracker!A:M,11,0)="","",VLOOKUP(B3,Tracker!A:M,11,0)),"")</f>
        <v>1</v>
      </c>
      <c r="M3">
        <f ca="1">IFERROR(IF(VLOOKUP(B3,Tracker!A:M,12,0)="","",VLOOKUP(B3,Tracker!A:M,12,0)),"")</f>
        <v>1</v>
      </c>
      <c r="N3" s="89">
        <f t="shared" ref="N3:N66" si="2">IFERROR(IF(J3=0,0,J3/M3),"")</f>
        <v>0</v>
      </c>
    </row>
    <row r="4" spans="1:110" x14ac:dyDescent="0.25">
      <c r="A4">
        <f t="shared" si="0"/>
        <v>3</v>
      </c>
      <c r="B4" t="str">
        <f>IF(Tracker!A10=0,"",Tracker!A10)</f>
        <v>Aiden Hirrell</v>
      </c>
      <c r="C4" s="69" t="str">
        <f>IFERROR(IF(VLOOKUP(B4,Tracker!A:M,2,0)="","",VLOOKUP(B4,Tracker!A:M,2,0)),"")</f>
        <v/>
      </c>
      <c r="D4" t="str">
        <f t="shared" ca="1" si="1"/>
        <v/>
      </c>
      <c r="E4" s="69" t="str">
        <f>IFERROR(IF(VLOOKUP(B4,Tracker!A:M,4,0)="","",VLOOKUP(B4,Tracker!A:M,4,0)),"")</f>
        <v/>
      </c>
      <c r="F4" t="str">
        <f>IFERROR(IF(VLOOKUP(B4,Tracker!A:M,5,0)="","",VLOOKUP(B4,Tracker!A:M,5,0)),"")</f>
        <v>Reserves</v>
      </c>
      <c r="G4" t="str">
        <f>IFERROR(IF(VLOOKUP(B4,Tracker!A:M,6,0)="","",VLOOKUP(B4,Tracker!A:M,6,0)),"")</f>
        <v>Available</v>
      </c>
      <c r="H4" t="str">
        <f>IFERROR(IF(VLOOKUP(B4,Tracker!A:M,7,0)="","",VLOOKUP(B4,Tracker!A:M,7,0)),"")</f>
        <v>W</v>
      </c>
      <c r="I4" t="str">
        <f>IFERROR(IF(VLOOKUP(B4,Tracker!A:M,8,0)="","",VLOOKUP(B4,Tracker!A:M,8,0)),"")</f>
        <v/>
      </c>
      <c r="J4">
        <f>IFERROR(IF(VLOOKUP(B4,Tracker!A:M,9,0)="","",VLOOKUP(B4,Tracker!A:M,9,0)),"")</f>
        <v>1</v>
      </c>
      <c r="K4">
        <f>IFERROR(IF(VLOOKUP(B4,Tracker!A:M,10,0)="","",VLOOKUP(B4,Tracker!A:M,10,0)),"")</f>
        <v>1</v>
      </c>
      <c r="L4">
        <f>IFERROR(IF(VLOOKUP(B4,Tracker!A:M,11,0)="","",VLOOKUP(B4,Tracker!A:M,11,0)),"")</f>
        <v>0</v>
      </c>
      <c r="M4">
        <f ca="1">IFERROR(IF(VLOOKUP(B4,Tracker!A:M,12,0)="","",VLOOKUP(B4,Tracker!A:M,12,0)),"")</f>
        <v>2</v>
      </c>
      <c r="N4" s="89">
        <f t="shared" ca="1" si="2"/>
        <v>0.5</v>
      </c>
    </row>
    <row r="5" spans="1:110" x14ac:dyDescent="0.25">
      <c r="A5">
        <f t="shared" si="0"/>
        <v>4</v>
      </c>
      <c r="B5" t="str">
        <f>IF(Tracker!A11=0,"",Tracker!A11)</f>
        <v>Alan Doherty (S)</v>
      </c>
      <c r="C5" s="69" t="str">
        <f>IFERROR(IF(VLOOKUP(B5,Tracker!A:M,2,0)="","",VLOOKUP(B5,Tracker!A:M,2,0)),"")</f>
        <v/>
      </c>
      <c r="D5" t="str">
        <f t="shared" ca="1" si="1"/>
        <v/>
      </c>
      <c r="E5" s="69" t="str">
        <f>IFERROR(IF(VLOOKUP(B5,Tracker!A:M,4,0)="","",VLOOKUP(B5,Tracker!A:M,4,0)),"")</f>
        <v/>
      </c>
      <c r="F5" t="str">
        <f>IFERROR(IF(VLOOKUP(B5,Tracker!A:M,5,0)="","",VLOOKUP(B5,Tracker!A:M,5,0)),"")</f>
        <v>Reserves</v>
      </c>
      <c r="G5" t="str">
        <f>IFERROR(IF(VLOOKUP(B5,Tracker!A:M,6,0)="","",VLOOKUP(B5,Tracker!A:M,6,0)),"")</f>
        <v>Available</v>
      </c>
      <c r="H5" t="str">
        <f>IFERROR(IF(VLOOKUP(B5,Tracker!A:M,7,0)="","",VLOOKUP(B5,Tracker!A:M,7,0)),"")</f>
        <v>W</v>
      </c>
      <c r="I5" t="str">
        <f>IFERROR(IF(VLOOKUP(B5,Tracker!A:M,8,0)="","",VLOOKUP(B5,Tracker!A:M,8,0)),"")</f>
        <v/>
      </c>
      <c r="J5">
        <f>IFERROR(IF(VLOOKUP(B5,Tracker!A:M,9,0)="","",VLOOKUP(B5,Tracker!A:M,9,0)),"")</f>
        <v>2</v>
      </c>
      <c r="K5">
        <f>IFERROR(IF(VLOOKUP(B5,Tracker!A:M,10,0)="","",VLOOKUP(B5,Tracker!A:M,10,0)),"")</f>
        <v>0</v>
      </c>
      <c r="L5">
        <f>IFERROR(IF(VLOOKUP(B5,Tracker!A:M,11,0)="","",VLOOKUP(B5,Tracker!A:M,11,0)),"")</f>
        <v>0</v>
      </c>
      <c r="M5">
        <f ca="1">IFERROR(IF(VLOOKUP(B5,Tracker!A:M,12,0)="","",VLOOKUP(B5,Tracker!A:M,12,0)),"")</f>
        <v>2</v>
      </c>
      <c r="N5" s="89">
        <f t="shared" ca="1" si="2"/>
        <v>1</v>
      </c>
    </row>
    <row r="6" spans="1:110" x14ac:dyDescent="0.25">
      <c r="A6">
        <f t="shared" si="0"/>
        <v>5</v>
      </c>
      <c r="B6" t="str">
        <f>IF(Tracker!A12=0,"",Tracker!A12)</f>
        <v>Anthony Doherty (JE)</v>
      </c>
      <c r="C6" s="69" t="str">
        <f>IFERROR(IF(VLOOKUP(B6,Tracker!A:M,2,0)="","",VLOOKUP(B6,Tracker!A:M,2,0)),"")</f>
        <v/>
      </c>
      <c r="D6" t="str">
        <f t="shared" ca="1" si="1"/>
        <v/>
      </c>
      <c r="E6" s="69" t="str">
        <f>IFERROR(IF(VLOOKUP(B6,Tracker!A:M,4,0)="","",VLOOKUP(B6,Tracker!A:M,4,0)),"")</f>
        <v/>
      </c>
      <c r="F6" t="str">
        <f>IFERROR(IF(VLOOKUP(B6,Tracker!A:M,5,0)="","",VLOOKUP(B6,Tracker!A:M,5,0)),"")</f>
        <v>First Team</v>
      </c>
      <c r="G6" t="str">
        <f>IFERROR(IF(VLOOKUP(B6,Tracker!A:M,6,0)="","",VLOOKUP(B6,Tracker!A:M,6,0)),"")</f>
        <v>Unavailable</v>
      </c>
      <c r="H6" t="str">
        <f>IFERROR(IF(VLOOKUP(B6,Tracker!A:M,7,0)="","",VLOOKUP(B6,Tracker!A:M,7,0)),"")</f>
        <v>MD</v>
      </c>
      <c r="I6" t="str">
        <f>IFERROR(IF(VLOOKUP(B6,Tracker!A:M,8,0)="","",VLOOKUP(B6,Tracker!A:M,8,0)),"")</f>
        <v/>
      </c>
      <c r="J6">
        <f>IFERROR(IF(VLOOKUP(B6,Tracker!A:M,9,0)="","",VLOOKUP(B6,Tracker!A:M,9,0)),"")</f>
        <v>0</v>
      </c>
      <c r="K6">
        <f>IFERROR(IF(VLOOKUP(B6,Tracker!A:M,10,0)="","",VLOOKUP(B6,Tracker!A:M,10,0)),"")</f>
        <v>0</v>
      </c>
      <c r="L6">
        <f>IFERROR(IF(VLOOKUP(B6,Tracker!A:M,11,0)="","",VLOOKUP(B6,Tracker!A:M,11,0)),"")</f>
        <v>2</v>
      </c>
      <c r="M6">
        <f ca="1">IFERROR(IF(VLOOKUP(B6,Tracker!A:M,12,0)="","",VLOOKUP(B6,Tracker!A:M,12,0)),"")</f>
        <v>0</v>
      </c>
      <c r="N6" s="89">
        <f t="shared" si="2"/>
        <v>0</v>
      </c>
    </row>
    <row r="7" spans="1:110" x14ac:dyDescent="0.25">
      <c r="A7">
        <f t="shared" si="0"/>
        <v>6</v>
      </c>
      <c r="B7" t="str">
        <f>IF(Tracker!A13=0,"",Tracker!A13)</f>
        <v>Barry Walsh</v>
      </c>
      <c r="C7" s="69" t="str">
        <f>IFERROR(IF(VLOOKUP(B7,Tracker!A:M,2,0)="","",VLOOKUP(B7,Tracker!A:M,2,0)),"")</f>
        <v/>
      </c>
      <c r="D7" t="str">
        <f t="shared" ca="1" si="1"/>
        <v/>
      </c>
      <c r="E7" s="69" t="str">
        <f>IFERROR(IF(VLOOKUP(B7,Tracker!A:M,4,0)="","",VLOOKUP(B7,Tracker!A:M,4,0)),"")</f>
        <v/>
      </c>
      <c r="F7" t="str">
        <f>IFERROR(IF(VLOOKUP(B7,Tracker!A:M,5,0)="","",VLOOKUP(B7,Tracker!A:M,5,0)),"")</f>
        <v>Reserves</v>
      </c>
      <c r="G7" t="str">
        <f>IFERROR(IF(VLOOKUP(B7,Tracker!A:M,6,0)="","",VLOOKUP(B7,Tracker!A:M,6,0)),"")</f>
        <v>Available</v>
      </c>
      <c r="H7" t="str">
        <f>IFERROR(IF(VLOOKUP(B7,Tracker!A:M,7,0)="","",VLOOKUP(B7,Tracker!A:M,7,0)),"")</f>
        <v>F</v>
      </c>
      <c r="I7" t="str">
        <f>IFERROR(IF(VLOOKUP(B7,Tracker!A:M,8,0)="","",VLOOKUP(B7,Tracker!A:M,8,0)),"")</f>
        <v/>
      </c>
      <c r="J7">
        <f>IFERROR(IF(VLOOKUP(B7,Tracker!A:M,9,0)="","",VLOOKUP(B7,Tracker!A:M,9,0)),"")</f>
        <v>0</v>
      </c>
      <c r="K7">
        <f>IFERROR(IF(VLOOKUP(B7,Tracker!A:M,10,0)="","",VLOOKUP(B7,Tracker!A:M,10,0)),"")</f>
        <v>0</v>
      </c>
      <c r="L7">
        <f>IFERROR(IF(VLOOKUP(B7,Tracker!A:M,11,0)="","",VLOOKUP(B7,Tracker!A:M,11,0)),"")</f>
        <v>2</v>
      </c>
      <c r="M7">
        <f ca="1">IFERROR(IF(VLOOKUP(B7,Tracker!A:M,12,0)="","",VLOOKUP(B7,Tracker!A:M,12,0)),"")</f>
        <v>0</v>
      </c>
      <c r="N7" s="89">
        <f t="shared" si="2"/>
        <v>0</v>
      </c>
    </row>
    <row r="8" spans="1:110" x14ac:dyDescent="0.25">
      <c r="A8">
        <f t="shared" si="0"/>
        <v>7</v>
      </c>
      <c r="B8" t="str">
        <f>IF(Tracker!A14=0,"",Tracker!A14)</f>
        <v>Brendan Grant</v>
      </c>
      <c r="C8" s="69">
        <f>IFERROR(IF(VLOOKUP(B8,Tracker!A:M,2,0)="","",VLOOKUP(B8,Tracker!A:M,2,0)),"")</f>
        <v>33290</v>
      </c>
      <c r="D8">
        <f t="shared" ca="1" si="1"/>
        <v>29</v>
      </c>
      <c r="E8" s="69">
        <f>IFERROR(IF(VLOOKUP(B8,Tracker!A:M,4,0)="","",VLOOKUP(B8,Tracker!A:M,4,0)),"")</f>
        <v>44075</v>
      </c>
      <c r="F8" t="str">
        <f>IFERROR(IF(VLOOKUP(B8,Tracker!A:M,5,0)="","",VLOOKUP(B8,Tracker!A:M,5,0)),"")</f>
        <v>Reserves</v>
      </c>
      <c r="G8" t="str">
        <f>IFERROR(IF(VLOOKUP(B8,Tracker!A:M,6,0)="","",VLOOKUP(B8,Tracker!A:M,6,0)),"")</f>
        <v>Available</v>
      </c>
      <c r="H8" t="str">
        <f>IFERROR(IF(VLOOKUP(B8,Tracker!A:M,7,0)="","",VLOOKUP(B8,Tracker!A:M,7,0)),"")</f>
        <v>F</v>
      </c>
      <c r="I8" t="str">
        <f ca="1">IFERROR(IF(VLOOKUP(B8,Tracker!A:M,8,0)="","",VLOOKUP(B8,Tracker!A:M,8,0)),"")</f>
        <v>26-30</v>
      </c>
      <c r="J8">
        <f>IFERROR(IF(VLOOKUP(B8,Tracker!A:M,9,0)="","",VLOOKUP(B8,Tracker!A:M,9,0)),"")</f>
        <v>0</v>
      </c>
      <c r="K8">
        <f>IFERROR(IF(VLOOKUP(B8,Tracker!A:M,10,0)="","",VLOOKUP(B8,Tracker!A:M,10,0)),"")</f>
        <v>0</v>
      </c>
      <c r="L8">
        <f>IFERROR(IF(VLOOKUP(B8,Tracker!A:M,11,0)="","",VLOOKUP(B8,Tracker!A:M,11,0)),"")</f>
        <v>2</v>
      </c>
      <c r="M8">
        <f ca="1">IFERROR(IF(VLOOKUP(B8,Tracker!A:M,12,0)="","",VLOOKUP(B8,Tracker!A:M,12,0)),"")</f>
        <v>0</v>
      </c>
      <c r="N8" s="89">
        <f t="shared" si="2"/>
        <v>0</v>
      </c>
    </row>
    <row r="9" spans="1:110" x14ac:dyDescent="0.25">
      <c r="A9">
        <f t="shared" si="0"/>
        <v>8</v>
      </c>
      <c r="B9" t="str">
        <f>IF(Tracker!A15=0,"",Tracker!A15)</f>
        <v>Cahir Noone</v>
      </c>
      <c r="C9" s="69" t="str">
        <f>IFERROR(IF(VLOOKUP(B9,Tracker!A:M,2,0)="","",VLOOKUP(B9,Tracker!A:M,2,0)),"")</f>
        <v/>
      </c>
      <c r="D9" t="str">
        <f t="shared" ca="1" si="1"/>
        <v/>
      </c>
      <c r="E9" s="69" t="str">
        <f>IFERROR(IF(VLOOKUP(B9,Tracker!A:M,4,0)="","",VLOOKUP(B9,Tracker!A:M,4,0)),"")</f>
        <v/>
      </c>
      <c r="F9" t="str">
        <f>IFERROR(IF(VLOOKUP(B9,Tracker!A:M,5,0)="","",VLOOKUP(B9,Tracker!A:M,5,0)),"")</f>
        <v>Reserves</v>
      </c>
      <c r="G9" t="str">
        <f>IFERROR(IF(VLOOKUP(B9,Tracker!A:M,6,0)="","",VLOOKUP(B9,Tracker!A:M,6,0)),"")</f>
        <v>Available</v>
      </c>
      <c r="H9" t="str">
        <f>IFERROR(IF(VLOOKUP(B9,Tracker!A:M,7,0)="","",VLOOKUP(B9,Tracker!A:M,7,0)),"")</f>
        <v>CB</v>
      </c>
      <c r="I9" t="str">
        <f>IFERROR(IF(VLOOKUP(B9,Tracker!A:M,8,0)="","",VLOOKUP(B9,Tracker!A:M,8,0)),"")</f>
        <v/>
      </c>
      <c r="J9">
        <f>IFERROR(IF(VLOOKUP(B9,Tracker!A:M,9,0)="","",VLOOKUP(B9,Tracker!A:M,9,0)),"")</f>
        <v>2</v>
      </c>
      <c r="K9">
        <f>IFERROR(IF(VLOOKUP(B9,Tracker!A:M,10,0)="","",VLOOKUP(B9,Tracker!A:M,10,0)),"")</f>
        <v>0</v>
      </c>
      <c r="L9">
        <f>IFERROR(IF(VLOOKUP(B9,Tracker!A:M,11,0)="","",VLOOKUP(B9,Tracker!A:M,11,0)),"")</f>
        <v>0</v>
      </c>
      <c r="M9">
        <f ca="1">IFERROR(IF(VLOOKUP(B9,Tracker!A:M,12,0)="","",VLOOKUP(B9,Tracker!A:M,12,0)),"")</f>
        <v>2</v>
      </c>
      <c r="N9" s="89">
        <f t="shared" ca="1" si="2"/>
        <v>1</v>
      </c>
    </row>
    <row r="10" spans="1:110" x14ac:dyDescent="0.25">
      <c r="A10">
        <f t="shared" si="0"/>
        <v>9</v>
      </c>
      <c r="B10" t="str">
        <f>IF(Tracker!A16=0,"",Tracker!A16)</f>
        <v>Callum Doherty</v>
      </c>
      <c r="C10" s="69" t="str">
        <f>IFERROR(IF(VLOOKUP(B10,Tracker!A:M,2,0)="","",VLOOKUP(B10,Tracker!A:M,2,0)),"")</f>
        <v/>
      </c>
      <c r="D10" t="str">
        <f t="shared" ca="1" si="1"/>
        <v/>
      </c>
      <c r="E10" s="69" t="str">
        <f>IFERROR(IF(VLOOKUP(B10,Tracker!A:M,4,0)="","",VLOOKUP(B10,Tracker!A:M,4,0)),"")</f>
        <v/>
      </c>
      <c r="F10" t="str">
        <f>IFERROR(IF(VLOOKUP(B10,Tracker!A:M,5,0)="","",VLOOKUP(B10,Tracker!A:M,5,0)),"")</f>
        <v>Reserves</v>
      </c>
      <c r="G10" t="str">
        <f>IFERROR(IF(VLOOKUP(B10,Tracker!A:M,6,0)="","",VLOOKUP(B10,Tracker!A:M,6,0)),"")</f>
        <v>Available</v>
      </c>
      <c r="H10" t="str">
        <f>IFERROR(IF(VLOOKUP(B10,Tracker!A:M,7,0)="","",VLOOKUP(B10,Tracker!A:M,7,0)),"")</f>
        <v>WB</v>
      </c>
      <c r="I10" t="str">
        <f>IFERROR(IF(VLOOKUP(B10,Tracker!A:M,8,0)="","",VLOOKUP(B10,Tracker!A:M,8,0)),"")</f>
        <v/>
      </c>
      <c r="J10">
        <f>IFERROR(IF(VLOOKUP(B10,Tracker!A:M,9,0)="","",VLOOKUP(B10,Tracker!A:M,9,0)),"")</f>
        <v>1</v>
      </c>
      <c r="K10">
        <f>IFERROR(IF(VLOOKUP(B10,Tracker!A:M,10,0)="","",VLOOKUP(B10,Tracker!A:M,10,0)),"")</f>
        <v>0</v>
      </c>
      <c r="L10">
        <f>IFERROR(IF(VLOOKUP(B10,Tracker!A:M,11,0)="","",VLOOKUP(B10,Tracker!A:M,11,0)),"")</f>
        <v>1</v>
      </c>
      <c r="M10">
        <f ca="1">IFERROR(IF(VLOOKUP(B10,Tracker!A:M,12,0)="","",VLOOKUP(B10,Tracker!A:M,12,0)),"")</f>
        <v>1</v>
      </c>
      <c r="N10" s="89">
        <f t="shared" ca="1" si="2"/>
        <v>1</v>
      </c>
    </row>
    <row r="11" spans="1:110" x14ac:dyDescent="0.25">
      <c r="A11">
        <f t="shared" si="0"/>
        <v>10</v>
      </c>
      <c r="B11" t="str">
        <f>IF(Tracker!A17=0,"",Tracker!A17)</f>
        <v>Caylum Long</v>
      </c>
      <c r="C11" s="69" t="str">
        <f>IFERROR(IF(VLOOKUP(B11,Tracker!A:M,2,0)="","",VLOOKUP(B11,Tracker!A:M,2,0)),"")</f>
        <v/>
      </c>
      <c r="D11" t="str">
        <f t="shared" ca="1" si="1"/>
        <v/>
      </c>
      <c r="E11" s="69">
        <f>IFERROR(IF(VLOOKUP(B11,Tracker!A:M,4,0)="","",VLOOKUP(B11,Tracker!A:M,4,0)),"")</f>
        <v>44075</v>
      </c>
      <c r="F11" t="str">
        <f>IFERROR(IF(VLOOKUP(B11,Tracker!A:M,5,0)="","",VLOOKUP(B11,Tracker!A:M,5,0)),"")</f>
        <v>First Team</v>
      </c>
      <c r="G11" t="str">
        <f>IFERROR(IF(VLOOKUP(B11,Tracker!A:M,6,0)="","",VLOOKUP(B11,Tracker!A:M,6,0)),"")</f>
        <v>Available</v>
      </c>
      <c r="H11" t="str">
        <f>IFERROR(IF(VLOOKUP(B11,Tracker!A:M,7,0)="","",VLOOKUP(B11,Tracker!A:M,7,0)),"")</f>
        <v>MD</v>
      </c>
      <c r="I11" t="str">
        <f>IFERROR(IF(VLOOKUP(B11,Tracker!A:M,8,0)="","",VLOOKUP(B11,Tracker!A:M,8,0)),"")</f>
        <v/>
      </c>
      <c r="J11">
        <f>IFERROR(IF(VLOOKUP(B11,Tracker!A:M,9,0)="","",VLOOKUP(B11,Tracker!A:M,9,0)),"")</f>
        <v>2</v>
      </c>
      <c r="K11">
        <f>IFERROR(IF(VLOOKUP(B11,Tracker!A:M,10,0)="","",VLOOKUP(B11,Tracker!A:M,10,0)),"")</f>
        <v>0</v>
      </c>
      <c r="L11">
        <f>IFERROR(IF(VLOOKUP(B11,Tracker!A:M,11,0)="","",VLOOKUP(B11,Tracker!A:M,11,0)),"")</f>
        <v>0</v>
      </c>
      <c r="M11">
        <f ca="1">IFERROR(IF(VLOOKUP(B11,Tracker!A:M,12,0)="","",VLOOKUP(B11,Tracker!A:M,12,0)),"")</f>
        <v>2</v>
      </c>
      <c r="N11" s="89">
        <f t="shared" ca="1" si="2"/>
        <v>1</v>
      </c>
    </row>
    <row r="12" spans="1:110" x14ac:dyDescent="0.25">
      <c r="A12">
        <f t="shared" si="0"/>
        <v>11</v>
      </c>
      <c r="B12" t="str">
        <f>IF(Tracker!A18=0,"",Tracker!A18)</f>
        <v>Charlie Doherty (JE)</v>
      </c>
      <c r="C12" s="69" t="str">
        <f>IFERROR(IF(VLOOKUP(B12,Tracker!A:M,2,0)="","",VLOOKUP(B12,Tracker!A:M,2,0)),"")</f>
        <v/>
      </c>
      <c r="D12" t="str">
        <f t="shared" ca="1" si="1"/>
        <v/>
      </c>
      <c r="E12" s="69">
        <f>IFERROR(IF(VLOOKUP(B12,Tracker!A:M,4,0)="","",VLOOKUP(B12,Tracker!A:M,4,0)),"")</f>
        <v>44075</v>
      </c>
      <c r="F12" t="str">
        <f>IFERROR(IF(VLOOKUP(B12,Tracker!A:M,5,0)="","",VLOOKUP(B12,Tracker!A:M,5,0)),"")</f>
        <v>First Team</v>
      </c>
      <c r="G12" t="str">
        <f>IFERROR(IF(VLOOKUP(B12,Tracker!A:M,6,0)="","",VLOOKUP(B12,Tracker!A:M,6,0)),"")</f>
        <v>Available</v>
      </c>
      <c r="H12" t="str">
        <f>IFERROR(IF(VLOOKUP(B12,Tracker!A:M,7,0)="","",VLOOKUP(B12,Tracker!A:M,7,0)),"")</f>
        <v>MD</v>
      </c>
      <c r="I12" t="str">
        <f>IFERROR(IF(VLOOKUP(B12,Tracker!A:M,8,0)="","",VLOOKUP(B12,Tracker!A:M,8,0)),"")</f>
        <v/>
      </c>
      <c r="J12">
        <f>IFERROR(IF(VLOOKUP(B12,Tracker!A:M,9,0)="","",VLOOKUP(B12,Tracker!A:M,9,0)),"")</f>
        <v>2</v>
      </c>
      <c r="K12">
        <f>IFERROR(IF(VLOOKUP(B12,Tracker!A:M,10,0)="","",VLOOKUP(B12,Tracker!A:M,10,0)),"")</f>
        <v>0</v>
      </c>
      <c r="L12">
        <f>IFERROR(IF(VLOOKUP(B12,Tracker!A:M,11,0)="","",VLOOKUP(B12,Tracker!A:M,11,0)),"")</f>
        <v>0</v>
      </c>
      <c r="M12">
        <f ca="1">IFERROR(IF(VLOOKUP(B12,Tracker!A:M,12,0)="","",VLOOKUP(B12,Tracker!A:M,12,0)),"")</f>
        <v>2</v>
      </c>
      <c r="N12" s="89">
        <f t="shared" ca="1" si="2"/>
        <v>1</v>
      </c>
    </row>
    <row r="13" spans="1:110" x14ac:dyDescent="0.25">
      <c r="A13">
        <f t="shared" si="0"/>
        <v>12</v>
      </c>
      <c r="B13" t="str">
        <f>IF(Tracker!A19=0,"",Tracker!A19)</f>
        <v>Christopher Doherty</v>
      </c>
      <c r="C13" s="69" t="str">
        <f>IFERROR(IF(VLOOKUP(B13,Tracker!A:M,2,0)="","",VLOOKUP(B13,Tracker!A:M,2,0)),"")</f>
        <v/>
      </c>
      <c r="D13" t="str">
        <f t="shared" ca="1" si="1"/>
        <v/>
      </c>
      <c r="E13" s="69" t="str">
        <f>IFERROR(IF(VLOOKUP(B13,Tracker!A:M,4,0)="","",VLOOKUP(B13,Tracker!A:M,4,0)),"")</f>
        <v/>
      </c>
      <c r="F13" t="str">
        <f>IFERROR(IF(VLOOKUP(B13,Tracker!A:M,5,0)="","",VLOOKUP(B13,Tracker!A:M,5,0)),"")</f>
        <v>Reserves</v>
      </c>
      <c r="G13" t="str">
        <f>IFERROR(IF(VLOOKUP(B13,Tracker!A:M,6,0)="","",VLOOKUP(B13,Tracker!A:M,6,0)),"")</f>
        <v>Available</v>
      </c>
      <c r="H13" t="str">
        <f>IFERROR(IF(VLOOKUP(B13,Tracker!A:M,7,0)="","",VLOOKUP(B13,Tracker!A:M,7,0)),"")</f>
        <v>WB</v>
      </c>
      <c r="I13" t="str">
        <f>IFERROR(IF(VLOOKUP(B13,Tracker!A:M,8,0)="","",VLOOKUP(B13,Tracker!A:M,8,0)),"")</f>
        <v/>
      </c>
      <c r="J13">
        <f>IFERROR(IF(VLOOKUP(B13,Tracker!A:M,9,0)="","",VLOOKUP(B13,Tracker!A:M,9,0)),"")</f>
        <v>0</v>
      </c>
      <c r="K13">
        <f>IFERROR(IF(VLOOKUP(B13,Tracker!A:M,10,0)="","",VLOOKUP(B13,Tracker!A:M,10,0)),"")</f>
        <v>0</v>
      </c>
      <c r="L13">
        <f>IFERROR(IF(VLOOKUP(B13,Tracker!A:M,11,0)="","",VLOOKUP(B13,Tracker!A:M,11,0)),"")</f>
        <v>2</v>
      </c>
      <c r="M13">
        <f ca="1">IFERROR(IF(VLOOKUP(B13,Tracker!A:M,12,0)="","",VLOOKUP(B13,Tracker!A:M,12,0)),"")</f>
        <v>0</v>
      </c>
      <c r="N13" s="89">
        <f t="shared" si="2"/>
        <v>0</v>
      </c>
    </row>
    <row r="14" spans="1:110" x14ac:dyDescent="0.25">
      <c r="A14">
        <f t="shared" si="0"/>
        <v>13</v>
      </c>
      <c r="B14" t="str">
        <f>IF(Tracker!A20=0,"",Tracker!A20)</f>
        <v>Christopher Ivers</v>
      </c>
      <c r="C14" s="69" t="str">
        <f>IFERROR(IF(VLOOKUP(B14,Tracker!A:M,2,0)="","",VLOOKUP(B14,Tracker!A:M,2,0)),"")</f>
        <v/>
      </c>
      <c r="D14" t="str">
        <f t="shared" ca="1" si="1"/>
        <v/>
      </c>
      <c r="E14" s="69">
        <f>IFERROR(IF(VLOOKUP(B14,Tracker!A:M,4,0)="","",VLOOKUP(B14,Tracker!A:M,4,0)),"")</f>
        <v>44075</v>
      </c>
      <c r="F14" t="str">
        <f>IFERROR(IF(VLOOKUP(B14,Tracker!A:M,5,0)="","",VLOOKUP(B14,Tracker!A:M,5,0)),"")</f>
        <v>First Team</v>
      </c>
      <c r="G14" t="str">
        <f>IFERROR(IF(VLOOKUP(B14,Tracker!A:M,6,0)="","",VLOOKUP(B14,Tracker!A:M,6,0)),"")</f>
        <v>Available</v>
      </c>
      <c r="H14" t="str">
        <f>IFERROR(IF(VLOOKUP(B14,Tracker!A:M,7,0)="","",VLOOKUP(B14,Tracker!A:M,7,0)),"")</f>
        <v>WB</v>
      </c>
      <c r="I14" t="str">
        <f>IFERROR(IF(VLOOKUP(B14,Tracker!A:M,8,0)="","",VLOOKUP(B14,Tracker!A:M,8,0)),"")</f>
        <v/>
      </c>
      <c r="J14">
        <f>IFERROR(IF(VLOOKUP(B14,Tracker!A:M,9,0)="","",VLOOKUP(B14,Tracker!A:M,9,0)),"")</f>
        <v>2</v>
      </c>
      <c r="K14">
        <f>IFERROR(IF(VLOOKUP(B14,Tracker!A:M,10,0)="","",VLOOKUP(B14,Tracker!A:M,10,0)),"")</f>
        <v>0</v>
      </c>
      <c r="L14">
        <f>IFERROR(IF(VLOOKUP(B14,Tracker!A:M,11,0)="","",VLOOKUP(B14,Tracker!A:M,11,0)),"")</f>
        <v>0</v>
      </c>
      <c r="M14">
        <f ca="1">IFERROR(IF(VLOOKUP(B14,Tracker!A:M,12,0)="","",VLOOKUP(B14,Tracker!A:M,12,0)),"")</f>
        <v>2</v>
      </c>
      <c r="N14" s="89">
        <f t="shared" ca="1" si="2"/>
        <v>1</v>
      </c>
    </row>
    <row r="15" spans="1:110" x14ac:dyDescent="0.25">
      <c r="A15">
        <f t="shared" si="0"/>
        <v>14</v>
      </c>
      <c r="B15" t="str">
        <f>IF(Tracker!A21=0,"",Tracker!A21)</f>
        <v>Ciaran Dillon</v>
      </c>
      <c r="C15" s="69" t="str">
        <f>IFERROR(IF(VLOOKUP(B15,Tracker!A:M,2,0)="","",VLOOKUP(B15,Tracker!A:M,2,0)),"")</f>
        <v/>
      </c>
      <c r="D15" t="str">
        <f t="shared" ca="1" si="1"/>
        <v/>
      </c>
      <c r="E15" s="69" t="str">
        <f>IFERROR(IF(VLOOKUP(B15,Tracker!A:M,4,0)="","",VLOOKUP(B15,Tracker!A:M,4,0)),"")</f>
        <v/>
      </c>
      <c r="F15" t="str">
        <f>IFERROR(IF(VLOOKUP(B15,Tracker!A:M,5,0)="","",VLOOKUP(B15,Tracker!A:M,5,0)),"")</f>
        <v>Reserves</v>
      </c>
      <c r="G15" t="str">
        <f>IFERROR(IF(VLOOKUP(B15,Tracker!A:M,6,0)="","",VLOOKUP(B15,Tracker!A:M,6,0)),"")</f>
        <v>Available</v>
      </c>
      <c r="H15" t="str">
        <f>IFERROR(IF(VLOOKUP(B15,Tracker!A:M,7,0)="","",VLOOKUP(B15,Tracker!A:M,7,0)),"")</f>
        <v>W</v>
      </c>
      <c r="I15" t="str">
        <f>IFERROR(IF(VLOOKUP(B15,Tracker!A:M,8,0)="","",VLOOKUP(B15,Tracker!A:M,8,0)),"")</f>
        <v/>
      </c>
      <c r="J15">
        <f>IFERROR(IF(VLOOKUP(B15,Tracker!A:M,9,0)="","",VLOOKUP(B15,Tracker!A:M,9,0)),"")</f>
        <v>1</v>
      </c>
      <c r="K15">
        <f>IFERROR(IF(VLOOKUP(B15,Tracker!A:M,10,0)="","",VLOOKUP(B15,Tracker!A:M,10,0)),"")</f>
        <v>0</v>
      </c>
      <c r="L15">
        <f>IFERROR(IF(VLOOKUP(B15,Tracker!A:M,11,0)="","",VLOOKUP(B15,Tracker!A:M,11,0)),"")</f>
        <v>1</v>
      </c>
      <c r="M15">
        <f ca="1">IFERROR(IF(VLOOKUP(B15,Tracker!A:M,12,0)="","",VLOOKUP(B15,Tracker!A:M,12,0)),"")</f>
        <v>1</v>
      </c>
      <c r="N15" s="89">
        <f t="shared" ca="1" si="2"/>
        <v>1</v>
      </c>
    </row>
    <row r="16" spans="1:110" x14ac:dyDescent="0.25">
      <c r="A16">
        <f t="shared" si="0"/>
        <v>15</v>
      </c>
      <c r="B16" t="str">
        <f>IF(Tracker!A22=0,"",Tracker!A22)</f>
        <v>Conor Mc Daid</v>
      </c>
      <c r="C16" s="69" t="str">
        <f>IFERROR(IF(VLOOKUP(B16,Tracker!A:M,2,0)="","",VLOOKUP(B16,Tracker!A:M,2,0)),"")</f>
        <v/>
      </c>
      <c r="D16" t="str">
        <f t="shared" ca="1" si="1"/>
        <v/>
      </c>
      <c r="E16" s="69">
        <f>IFERROR(IF(VLOOKUP(B16,Tracker!A:M,4,0)="","",VLOOKUP(B16,Tracker!A:M,4,0)),"")</f>
        <v>44075</v>
      </c>
      <c r="F16" t="str">
        <f>IFERROR(IF(VLOOKUP(B16,Tracker!A:M,5,0)="","",VLOOKUP(B16,Tracker!A:M,5,0)),"")</f>
        <v>First Team</v>
      </c>
      <c r="G16" t="str">
        <f>IFERROR(IF(VLOOKUP(B16,Tracker!A:M,6,0)="","",VLOOKUP(B16,Tracker!A:M,6,0)),"")</f>
        <v>Available</v>
      </c>
      <c r="H16" t="str">
        <f>IFERROR(IF(VLOOKUP(B16,Tracker!A:M,7,0)="","",VLOOKUP(B16,Tracker!A:M,7,0)),"")</f>
        <v>W</v>
      </c>
      <c r="I16" t="str">
        <f>IFERROR(IF(VLOOKUP(B16,Tracker!A:M,8,0)="","",VLOOKUP(B16,Tracker!A:M,8,0)),"")</f>
        <v/>
      </c>
      <c r="J16">
        <f>IFERROR(IF(VLOOKUP(B16,Tracker!A:M,9,0)="","",VLOOKUP(B16,Tracker!A:M,9,0)),"")</f>
        <v>0</v>
      </c>
      <c r="K16">
        <f>IFERROR(IF(VLOOKUP(B16,Tracker!A:M,10,0)="","",VLOOKUP(B16,Tracker!A:M,10,0)),"")</f>
        <v>0</v>
      </c>
      <c r="L16">
        <f>IFERROR(IF(VLOOKUP(B16,Tracker!A:M,11,0)="","",VLOOKUP(B16,Tracker!A:M,11,0)),"")</f>
        <v>2</v>
      </c>
      <c r="M16">
        <f ca="1">IFERROR(IF(VLOOKUP(B16,Tracker!A:M,12,0)="","",VLOOKUP(B16,Tracker!A:M,12,0)),"")</f>
        <v>0</v>
      </c>
      <c r="N16" s="89">
        <f t="shared" si="2"/>
        <v>0</v>
      </c>
    </row>
    <row r="17" spans="1:14" x14ac:dyDescent="0.25">
      <c r="A17">
        <f t="shared" si="0"/>
        <v>16</v>
      </c>
      <c r="B17" t="str">
        <f>IF(Tracker!A23=0,"",Tracker!A23)</f>
        <v>Conor O’ Neill</v>
      </c>
      <c r="C17" s="69" t="str">
        <f>IFERROR(IF(VLOOKUP(B17,Tracker!A:M,2,0)="","",VLOOKUP(B17,Tracker!A:M,2,0)),"")</f>
        <v/>
      </c>
      <c r="D17" t="str">
        <f t="shared" ca="1" si="1"/>
        <v/>
      </c>
      <c r="E17" s="69">
        <f>IFERROR(IF(VLOOKUP(B17,Tracker!A:M,4,0)="","",VLOOKUP(B17,Tracker!A:M,4,0)),"")</f>
        <v>44075</v>
      </c>
      <c r="F17" t="str">
        <f>IFERROR(IF(VLOOKUP(B17,Tracker!A:M,5,0)="","",VLOOKUP(B17,Tracker!A:M,5,0)),"")</f>
        <v>First Team</v>
      </c>
      <c r="G17" t="str">
        <f>IFERROR(IF(VLOOKUP(B17,Tracker!A:M,6,0)="","",VLOOKUP(B17,Tracker!A:M,6,0)),"")</f>
        <v>Available</v>
      </c>
      <c r="H17" t="str">
        <f>IFERROR(IF(VLOOKUP(B17,Tracker!A:M,7,0)="","",VLOOKUP(B17,Tracker!A:M,7,0)),"")</f>
        <v>WB</v>
      </c>
      <c r="I17" t="str">
        <f>IFERROR(IF(VLOOKUP(B17,Tracker!A:M,8,0)="","",VLOOKUP(B17,Tracker!A:M,8,0)),"")</f>
        <v/>
      </c>
      <c r="J17">
        <f>IFERROR(IF(VLOOKUP(B17,Tracker!A:M,9,0)="","",VLOOKUP(B17,Tracker!A:M,9,0)),"")</f>
        <v>1</v>
      </c>
      <c r="K17">
        <f>IFERROR(IF(VLOOKUP(B17,Tracker!A:M,10,0)="","",VLOOKUP(B17,Tracker!A:M,10,0)),"")</f>
        <v>0</v>
      </c>
      <c r="L17">
        <f>IFERROR(IF(VLOOKUP(B17,Tracker!A:M,11,0)="","",VLOOKUP(B17,Tracker!A:M,11,0)),"")</f>
        <v>1</v>
      </c>
      <c r="M17">
        <f ca="1">IFERROR(IF(VLOOKUP(B17,Tracker!A:M,12,0)="","",VLOOKUP(B17,Tracker!A:M,12,0)),"")</f>
        <v>1</v>
      </c>
      <c r="N17" s="89">
        <f t="shared" ca="1" si="2"/>
        <v>1</v>
      </c>
    </row>
    <row r="18" spans="1:14" x14ac:dyDescent="0.25">
      <c r="A18">
        <f t="shared" si="0"/>
        <v>17</v>
      </c>
      <c r="B18" t="str">
        <f>IF(Tracker!A24=0,"",Tracker!A24)</f>
        <v>Cormac Dillon</v>
      </c>
      <c r="C18" s="69" t="str">
        <f>IFERROR(IF(VLOOKUP(B18,Tracker!A:M,2,0)="","",VLOOKUP(B18,Tracker!A:M,2,0)),"")</f>
        <v/>
      </c>
      <c r="D18" t="str">
        <f t="shared" ca="1" si="1"/>
        <v/>
      </c>
      <c r="E18" s="69">
        <f>IFERROR(IF(VLOOKUP(B18,Tracker!A:M,4,0)="","",VLOOKUP(B18,Tracker!A:M,4,0)),"")</f>
        <v>44075</v>
      </c>
      <c r="F18" t="str">
        <f>IFERROR(IF(VLOOKUP(B18,Tracker!A:M,5,0)="","",VLOOKUP(B18,Tracker!A:M,5,0)),"")</f>
        <v>First Team</v>
      </c>
      <c r="G18" t="str">
        <f>IFERROR(IF(VLOOKUP(B18,Tracker!A:M,6,0)="","",VLOOKUP(B18,Tracker!A:M,6,0)),"")</f>
        <v>Available</v>
      </c>
      <c r="H18" t="str">
        <f>IFERROR(IF(VLOOKUP(B18,Tracker!A:M,7,0)="","",VLOOKUP(B18,Tracker!A:M,7,0)),"")</f>
        <v>F</v>
      </c>
      <c r="I18" t="str">
        <f>IFERROR(IF(VLOOKUP(B18,Tracker!A:M,8,0)="","",VLOOKUP(B18,Tracker!A:M,8,0)),"")</f>
        <v/>
      </c>
      <c r="J18">
        <f>IFERROR(IF(VLOOKUP(B18,Tracker!A:M,9,0)="","",VLOOKUP(B18,Tracker!A:M,9,0)),"")</f>
        <v>2</v>
      </c>
      <c r="K18">
        <f>IFERROR(IF(VLOOKUP(B18,Tracker!A:M,10,0)="","",VLOOKUP(B18,Tracker!A:M,10,0)),"")</f>
        <v>0</v>
      </c>
      <c r="L18">
        <f>IFERROR(IF(VLOOKUP(B18,Tracker!A:M,11,0)="","",VLOOKUP(B18,Tracker!A:M,11,0)),"")</f>
        <v>0</v>
      </c>
      <c r="M18">
        <f ca="1">IFERROR(IF(VLOOKUP(B18,Tracker!A:M,12,0)="","",VLOOKUP(B18,Tracker!A:M,12,0)),"")</f>
        <v>2</v>
      </c>
      <c r="N18" s="89">
        <f t="shared" ca="1" si="2"/>
        <v>1</v>
      </c>
    </row>
    <row r="19" spans="1:14" x14ac:dyDescent="0.25">
      <c r="A19">
        <f t="shared" si="0"/>
        <v>18</v>
      </c>
      <c r="B19" t="str">
        <f>IF(Tracker!A25=0,"",Tracker!A25)</f>
        <v>Cornelius Mc Cole</v>
      </c>
      <c r="C19" s="69" t="str">
        <f>IFERROR(IF(VLOOKUP(B19,Tracker!A:M,2,0)="","",VLOOKUP(B19,Tracker!A:M,2,0)),"")</f>
        <v/>
      </c>
      <c r="D19" t="str">
        <f t="shared" ca="1" si="1"/>
        <v/>
      </c>
      <c r="E19" s="69" t="str">
        <f>IFERROR(IF(VLOOKUP(B19,Tracker!A:M,4,0)="","",VLOOKUP(B19,Tracker!A:M,4,0)),"")</f>
        <v/>
      </c>
      <c r="F19" t="str">
        <f>IFERROR(IF(VLOOKUP(B19,Tracker!A:M,5,0)="","",VLOOKUP(B19,Tracker!A:M,5,0)),"")</f>
        <v>Reserves</v>
      </c>
      <c r="G19" t="str">
        <f>IFERROR(IF(VLOOKUP(B19,Tracker!A:M,6,0)="","",VLOOKUP(B19,Tracker!A:M,6,0)),"")</f>
        <v>Available</v>
      </c>
      <c r="H19" t="str">
        <f>IFERROR(IF(VLOOKUP(B19,Tracker!A:M,7,0)="","",VLOOKUP(B19,Tracker!A:M,7,0)),"")</f>
        <v>CB</v>
      </c>
      <c r="I19" t="str">
        <f>IFERROR(IF(VLOOKUP(B19,Tracker!A:M,8,0)="","",VLOOKUP(B19,Tracker!A:M,8,0)),"")</f>
        <v/>
      </c>
      <c r="J19">
        <f>IFERROR(IF(VLOOKUP(B19,Tracker!A:M,9,0)="","",VLOOKUP(B19,Tracker!A:M,9,0)),"")</f>
        <v>0</v>
      </c>
      <c r="K19">
        <f>IFERROR(IF(VLOOKUP(B19,Tracker!A:M,10,0)="","",VLOOKUP(B19,Tracker!A:M,10,0)),"")</f>
        <v>0</v>
      </c>
      <c r="L19">
        <f>IFERROR(IF(VLOOKUP(B19,Tracker!A:M,11,0)="","",VLOOKUP(B19,Tracker!A:M,11,0)),"")</f>
        <v>2</v>
      </c>
      <c r="M19">
        <f ca="1">IFERROR(IF(VLOOKUP(B19,Tracker!A:M,12,0)="","",VLOOKUP(B19,Tracker!A:M,12,0)),"")</f>
        <v>0</v>
      </c>
      <c r="N19" s="89">
        <f t="shared" si="2"/>
        <v>0</v>
      </c>
    </row>
    <row r="20" spans="1:14" x14ac:dyDescent="0.25">
      <c r="A20">
        <f t="shared" si="0"/>
        <v>19</v>
      </c>
      <c r="B20" t="str">
        <f>IF(Tracker!A26=0,"",Tracker!A26)</f>
        <v>Damien Friel</v>
      </c>
      <c r="C20" s="69" t="str">
        <f>IFERROR(IF(VLOOKUP(B20,Tracker!A:M,2,0)="","",VLOOKUP(B20,Tracker!A:M,2,0)),"")</f>
        <v/>
      </c>
      <c r="D20" t="str">
        <f t="shared" ca="1" si="1"/>
        <v/>
      </c>
      <c r="E20" s="69">
        <f>IFERROR(IF(VLOOKUP(B20,Tracker!A:M,4,0)="","",VLOOKUP(B20,Tracker!A:M,4,0)),"")</f>
        <v>44075</v>
      </c>
      <c r="F20" t="str">
        <f>IFERROR(IF(VLOOKUP(B20,Tracker!A:M,5,0)="","",VLOOKUP(B20,Tracker!A:M,5,0)),"")</f>
        <v>First Team</v>
      </c>
      <c r="G20" t="str">
        <f>IFERROR(IF(VLOOKUP(B20,Tracker!A:M,6,0)="","",VLOOKUP(B20,Tracker!A:M,6,0)),"")</f>
        <v>Available</v>
      </c>
      <c r="H20" t="str">
        <f>IFERROR(IF(VLOOKUP(B20,Tracker!A:M,7,0)="","",VLOOKUP(B20,Tracker!A:M,7,0)),"")</f>
        <v>MD</v>
      </c>
      <c r="I20" t="str">
        <f>IFERROR(IF(VLOOKUP(B20,Tracker!A:M,8,0)="","",VLOOKUP(B20,Tracker!A:M,8,0)),"")</f>
        <v/>
      </c>
      <c r="J20">
        <f>IFERROR(IF(VLOOKUP(B20,Tracker!A:M,9,0)="","",VLOOKUP(B20,Tracker!A:M,9,0)),"")</f>
        <v>1</v>
      </c>
      <c r="K20">
        <f>IFERROR(IF(VLOOKUP(B20,Tracker!A:M,10,0)="","",VLOOKUP(B20,Tracker!A:M,10,0)),"")</f>
        <v>0</v>
      </c>
      <c r="L20">
        <f>IFERROR(IF(VLOOKUP(B20,Tracker!A:M,11,0)="","",VLOOKUP(B20,Tracker!A:M,11,0)),"")</f>
        <v>1</v>
      </c>
      <c r="M20">
        <f ca="1">IFERROR(IF(VLOOKUP(B20,Tracker!A:M,12,0)="","",VLOOKUP(B20,Tracker!A:M,12,0)),"")</f>
        <v>1</v>
      </c>
      <c r="N20" s="89">
        <f t="shared" ca="1" si="2"/>
        <v>1</v>
      </c>
    </row>
    <row r="21" spans="1:14" x14ac:dyDescent="0.25">
      <c r="A21">
        <f t="shared" si="0"/>
        <v>20</v>
      </c>
      <c r="B21" t="str">
        <f>IF(Tracker!A27=0,"",Tracker!A27)</f>
        <v>Darragh Gilmore</v>
      </c>
      <c r="C21" s="69" t="str">
        <f>IFERROR(IF(VLOOKUP(B21,Tracker!A:M,2,0)="","",VLOOKUP(B21,Tracker!A:M,2,0)),"")</f>
        <v/>
      </c>
      <c r="D21" t="str">
        <f t="shared" ca="1" si="1"/>
        <v/>
      </c>
      <c r="E21" s="69" t="str">
        <f>IFERROR(IF(VLOOKUP(B21,Tracker!A:M,4,0)="","",VLOOKUP(B21,Tracker!A:M,4,0)),"")</f>
        <v/>
      </c>
      <c r="F21" t="str">
        <f>IFERROR(IF(VLOOKUP(B21,Tracker!A:M,5,0)="","",VLOOKUP(B21,Tracker!A:M,5,0)),"")</f>
        <v>Reserves</v>
      </c>
      <c r="G21" t="str">
        <f>IFERROR(IF(VLOOKUP(B21,Tracker!A:M,6,0)="","",VLOOKUP(B21,Tracker!A:M,6,0)),"")</f>
        <v>Available</v>
      </c>
      <c r="H21" t="str">
        <f>IFERROR(IF(VLOOKUP(B21,Tracker!A:M,7,0)="","",VLOOKUP(B21,Tracker!A:M,7,0)),"")</f>
        <v>CB</v>
      </c>
      <c r="I21" t="str">
        <f>IFERROR(IF(VLOOKUP(B21,Tracker!A:M,8,0)="","",VLOOKUP(B21,Tracker!A:M,8,0)),"")</f>
        <v/>
      </c>
      <c r="J21">
        <f>IFERROR(IF(VLOOKUP(B21,Tracker!A:M,9,0)="","",VLOOKUP(B21,Tracker!A:M,9,0)),"")</f>
        <v>0</v>
      </c>
      <c r="K21">
        <f>IFERROR(IF(VLOOKUP(B21,Tracker!A:M,10,0)="","",VLOOKUP(B21,Tracker!A:M,10,0)),"")</f>
        <v>2</v>
      </c>
      <c r="L21">
        <f>IFERROR(IF(VLOOKUP(B21,Tracker!A:M,11,0)="","",VLOOKUP(B21,Tracker!A:M,11,0)),"")</f>
        <v>0</v>
      </c>
      <c r="M21">
        <f ca="1">IFERROR(IF(VLOOKUP(B21,Tracker!A:M,12,0)="","",VLOOKUP(B21,Tracker!A:M,12,0)),"")</f>
        <v>2</v>
      </c>
      <c r="N21" s="89">
        <f t="shared" si="2"/>
        <v>0</v>
      </c>
    </row>
    <row r="22" spans="1:14" x14ac:dyDescent="0.25">
      <c r="A22">
        <f t="shared" si="0"/>
        <v>21</v>
      </c>
      <c r="B22" t="str">
        <f>IF(Tracker!A28=0,"",Tracker!A28)</f>
        <v>David Mc Laughlin</v>
      </c>
      <c r="C22" s="69">
        <f>IFERROR(IF(VLOOKUP(B22,Tracker!A:M,2,0)="","",VLOOKUP(B22,Tracker!A:M,2,0)),"")</f>
        <v>35040</v>
      </c>
      <c r="D22">
        <f t="shared" ca="1" si="1"/>
        <v>24</v>
      </c>
      <c r="E22" s="69">
        <f>IFERROR(IF(VLOOKUP(B22,Tracker!A:M,4,0)="","",VLOOKUP(B22,Tracker!A:M,4,0)),"")</f>
        <v>44075</v>
      </c>
      <c r="F22" t="str">
        <f>IFERROR(IF(VLOOKUP(B22,Tracker!A:M,5,0)="","",VLOOKUP(B22,Tracker!A:M,5,0)),"")</f>
        <v>First Team</v>
      </c>
      <c r="G22" t="str">
        <f>IFERROR(IF(VLOOKUP(B22,Tracker!A:M,6,0)="","",VLOOKUP(B22,Tracker!A:M,6,0)),"")</f>
        <v>Available</v>
      </c>
      <c r="H22" t="str">
        <f>IFERROR(IF(VLOOKUP(B22,Tracker!A:M,7,0)="","",VLOOKUP(B22,Tracker!A:M,7,0)),"")</f>
        <v>F</v>
      </c>
      <c r="I22" t="str">
        <f ca="1">IFERROR(IF(VLOOKUP(B22,Tracker!A:M,8,0)="","",VLOOKUP(B22,Tracker!A:M,8,0)),"")</f>
        <v>21-25</v>
      </c>
      <c r="J22">
        <f>IFERROR(IF(VLOOKUP(B22,Tracker!A:M,9,0)="","",VLOOKUP(B22,Tracker!A:M,9,0)),"")</f>
        <v>1</v>
      </c>
      <c r="K22">
        <f>IFERROR(IF(VLOOKUP(B22,Tracker!A:M,10,0)="","",VLOOKUP(B22,Tracker!A:M,10,0)),"")</f>
        <v>0</v>
      </c>
      <c r="L22">
        <f>IFERROR(IF(VLOOKUP(B22,Tracker!A:M,11,0)="","",VLOOKUP(B22,Tracker!A:M,11,0)),"")</f>
        <v>1</v>
      </c>
      <c r="M22">
        <f ca="1">IFERROR(IF(VLOOKUP(B22,Tracker!A:M,12,0)="","",VLOOKUP(B22,Tracker!A:M,12,0)),"")</f>
        <v>1</v>
      </c>
      <c r="N22" s="89">
        <f t="shared" ca="1" si="2"/>
        <v>1</v>
      </c>
    </row>
    <row r="23" spans="1:14" x14ac:dyDescent="0.25">
      <c r="A23">
        <f t="shared" si="0"/>
        <v>22</v>
      </c>
      <c r="B23" t="str">
        <f>IF(Tracker!A29=0,"",Tracker!A29)</f>
        <v>Declan Mc Laughlin (OG)</v>
      </c>
      <c r="C23" s="69" t="str">
        <f>IFERROR(IF(VLOOKUP(B23,Tracker!A:M,2,0)="","",VLOOKUP(B23,Tracker!A:M,2,0)),"")</f>
        <v/>
      </c>
      <c r="D23" t="str">
        <f t="shared" ca="1" si="1"/>
        <v/>
      </c>
      <c r="E23" s="69">
        <f>IFERROR(IF(VLOOKUP(B23,Tracker!A:M,4,0)="","",VLOOKUP(B23,Tracker!A:M,4,0)),"")</f>
        <v>44075</v>
      </c>
      <c r="F23" t="str">
        <f>IFERROR(IF(VLOOKUP(B23,Tracker!A:M,5,0)="","",VLOOKUP(B23,Tracker!A:M,5,0)),"")</f>
        <v>First Team</v>
      </c>
      <c r="G23" t="str">
        <f>IFERROR(IF(VLOOKUP(B23,Tracker!A:M,6,0)="","",VLOOKUP(B23,Tracker!A:M,6,0)),"")</f>
        <v>Available</v>
      </c>
      <c r="H23" t="str">
        <f>IFERROR(IF(VLOOKUP(B23,Tracker!A:M,7,0)="","",VLOOKUP(B23,Tracker!A:M,7,0)),"")</f>
        <v>W</v>
      </c>
      <c r="I23" t="str">
        <f>IFERROR(IF(VLOOKUP(B23,Tracker!A:M,8,0)="","",VLOOKUP(B23,Tracker!A:M,8,0)),"")</f>
        <v/>
      </c>
      <c r="J23">
        <f>IFERROR(IF(VLOOKUP(B23,Tracker!A:M,9,0)="","",VLOOKUP(B23,Tracker!A:M,9,0)),"")</f>
        <v>0</v>
      </c>
      <c r="K23">
        <f>IFERROR(IF(VLOOKUP(B23,Tracker!A:M,10,0)="","",VLOOKUP(B23,Tracker!A:M,10,0)),"")</f>
        <v>0</v>
      </c>
      <c r="L23">
        <f>IFERROR(IF(VLOOKUP(B23,Tracker!A:M,11,0)="","",VLOOKUP(B23,Tracker!A:M,11,0)),"")</f>
        <v>2</v>
      </c>
      <c r="M23">
        <f ca="1">IFERROR(IF(VLOOKUP(B23,Tracker!A:M,12,0)="","",VLOOKUP(B23,Tracker!A:M,12,0)),"")</f>
        <v>0</v>
      </c>
      <c r="N23" s="89">
        <f t="shared" si="2"/>
        <v>0</v>
      </c>
    </row>
    <row r="24" spans="1:14" x14ac:dyDescent="0.25">
      <c r="A24">
        <f t="shared" si="0"/>
        <v>23</v>
      </c>
      <c r="B24" t="str">
        <f>IF(Tracker!A30=0,"",Tracker!A30)</f>
        <v>Diarmait Keogh</v>
      </c>
      <c r="C24" s="69" t="str">
        <f>IFERROR(IF(VLOOKUP(B24,Tracker!A:M,2,0)="","",VLOOKUP(B24,Tracker!A:M,2,0)),"")</f>
        <v/>
      </c>
      <c r="D24" t="str">
        <f t="shared" ca="1" si="1"/>
        <v/>
      </c>
      <c r="E24" s="69" t="str">
        <f>IFERROR(IF(VLOOKUP(B24,Tracker!A:M,4,0)="","",VLOOKUP(B24,Tracker!A:M,4,0)),"")</f>
        <v/>
      </c>
      <c r="F24" t="str">
        <f>IFERROR(IF(VLOOKUP(B24,Tracker!A:M,5,0)="","",VLOOKUP(B24,Tracker!A:M,5,0)),"")</f>
        <v>Reserves</v>
      </c>
      <c r="G24" t="str">
        <f>IFERROR(IF(VLOOKUP(B24,Tracker!A:M,6,0)="","",VLOOKUP(B24,Tracker!A:M,6,0)),"")</f>
        <v>Available</v>
      </c>
      <c r="H24" t="str">
        <f>IFERROR(IF(VLOOKUP(B24,Tracker!A:M,7,0)="","",VLOOKUP(B24,Tracker!A:M,7,0)),"")</f>
        <v>W</v>
      </c>
      <c r="I24" t="str">
        <f>IFERROR(IF(VLOOKUP(B24,Tracker!A:M,8,0)="","",VLOOKUP(B24,Tracker!A:M,8,0)),"")</f>
        <v/>
      </c>
      <c r="J24">
        <f>IFERROR(IF(VLOOKUP(B24,Tracker!A:M,9,0)="","",VLOOKUP(B24,Tracker!A:M,9,0)),"")</f>
        <v>0</v>
      </c>
      <c r="K24">
        <f>IFERROR(IF(VLOOKUP(B24,Tracker!A:M,10,0)="","",VLOOKUP(B24,Tracker!A:M,10,0)),"")</f>
        <v>0</v>
      </c>
      <c r="L24">
        <f>IFERROR(IF(VLOOKUP(B24,Tracker!A:M,11,0)="","",VLOOKUP(B24,Tracker!A:M,11,0)),"")</f>
        <v>2</v>
      </c>
      <c r="M24">
        <f ca="1">IFERROR(IF(VLOOKUP(B24,Tracker!A:M,12,0)="","",VLOOKUP(B24,Tracker!A:M,12,0)),"")</f>
        <v>0</v>
      </c>
      <c r="N24" s="89">
        <f t="shared" si="2"/>
        <v>0</v>
      </c>
    </row>
    <row r="25" spans="1:14" x14ac:dyDescent="0.25">
      <c r="A25">
        <f t="shared" si="0"/>
        <v>24</v>
      </c>
      <c r="B25" t="str">
        <f>IF(Tracker!A31=0,"",Tracker!A31)</f>
        <v>Dominic O'Donnell</v>
      </c>
      <c r="C25" s="69" t="str">
        <f>IFERROR(IF(VLOOKUP(B25,Tracker!A:M,2,0)="","",VLOOKUP(B25,Tracker!A:M,2,0)),"")</f>
        <v/>
      </c>
      <c r="D25" t="str">
        <f t="shared" ca="1" si="1"/>
        <v/>
      </c>
      <c r="E25" s="69" t="str">
        <f>IFERROR(IF(VLOOKUP(B25,Tracker!A:M,4,0)="","",VLOOKUP(B25,Tracker!A:M,4,0)),"")</f>
        <v/>
      </c>
      <c r="F25" t="str">
        <f>IFERROR(IF(VLOOKUP(B25,Tracker!A:M,5,0)="","",VLOOKUP(B25,Tracker!A:M,5,0)),"")</f>
        <v>Reserves</v>
      </c>
      <c r="G25" t="str">
        <f>IFERROR(IF(VLOOKUP(B25,Tracker!A:M,6,0)="","",VLOOKUP(B25,Tracker!A:M,6,0)),"")</f>
        <v>Available</v>
      </c>
      <c r="H25" t="str">
        <f>IFERROR(IF(VLOOKUP(B25,Tracker!A:M,7,0)="","",VLOOKUP(B25,Tracker!A:M,7,0)),"")</f>
        <v>CB</v>
      </c>
      <c r="I25" t="str">
        <f>IFERROR(IF(VLOOKUP(B25,Tracker!A:M,8,0)="","",VLOOKUP(B25,Tracker!A:M,8,0)),"")</f>
        <v/>
      </c>
      <c r="J25">
        <f>IFERROR(IF(VLOOKUP(B25,Tracker!A:M,9,0)="","",VLOOKUP(B25,Tracker!A:M,9,0)),"")</f>
        <v>1</v>
      </c>
      <c r="K25">
        <f>IFERROR(IF(VLOOKUP(B25,Tracker!A:M,10,0)="","",VLOOKUP(B25,Tracker!A:M,10,0)),"")</f>
        <v>0</v>
      </c>
      <c r="L25">
        <f>IFERROR(IF(VLOOKUP(B25,Tracker!A:M,11,0)="","",VLOOKUP(B25,Tracker!A:M,11,0)),"")</f>
        <v>1</v>
      </c>
      <c r="M25">
        <f ca="1">IFERROR(IF(VLOOKUP(B25,Tracker!A:M,12,0)="","",VLOOKUP(B25,Tracker!A:M,12,0)),"")</f>
        <v>1</v>
      </c>
      <c r="N25" s="89">
        <f t="shared" ca="1" si="2"/>
        <v>1</v>
      </c>
    </row>
    <row r="26" spans="1:14" x14ac:dyDescent="0.25">
      <c r="A26">
        <f t="shared" si="0"/>
        <v>25</v>
      </c>
      <c r="B26" t="str">
        <f>IF(Tracker!A32=0,"",Tracker!A32)</f>
        <v>Jack Mc Laughlin</v>
      </c>
      <c r="C26" s="69" t="str">
        <f>IFERROR(IF(VLOOKUP(B26,Tracker!A:M,2,0)="","",VLOOKUP(B26,Tracker!A:M,2,0)),"")</f>
        <v/>
      </c>
      <c r="D26" t="str">
        <f t="shared" ca="1" si="1"/>
        <v/>
      </c>
      <c r="E26" s="69" t="str">
        <f>IFERROR(IF(VLOOKUP(B26,Tracker!A:M,4,0)="","",VLOOKUP(B26,Tracker!A:M,4,0)),"")</f>
        <v/>
      </c>
      <c r="F26" t="str">
        <f>IFERROR(IF(VLOOKUP(B26,Tracker!A:M,5,0)="","",VLOOKUP(B26,Tracker!A:M,5,0)),"")</f>
        <v>Reserves</v>
      </c>
      <c r="G26" t="str">
        <f>IFERROR(IF(VLOOKUP(B26,Tracker!A:M,6,0)="","",VLOOKUP(B26,Tracker!A:M,6,0)),"")</f>
        <v>Available</v>
      </c>
      <c r="H26" t="str">
        <f>IFERROR(IF(VLOOKUP(B26,Tracker!A:M,7,0)="","",VLOOKUP(B26,Tracker!A:M,7,0)),"")</f>
        <v>F</v>
      </c>
      <c r="I26" t="str">
        <f>IFERROR(IF(VLOOKUP(B26,Tracker!A:M,8,0)="","",VLOOKUP(B26,Tracker!A:M,8,0)),"")</f>
        <v/>
      </c>
      <c r="J26">
        <f>IFERROR(IF(VLOOKUP(B26,Tracker!A:M,9,0)="","",VLOOKUP(B26,Tracker!A:M,9,0)),"")</f>
        <v>2</v>
      </c>
      <c r="K26">
        <f>IFERROR(IF(VLOOKUP(B26,Tracker!A:M,10,0)="","",VLOOKUP(B26,Tracker!A:M,10,0)),"")</f>
        <v>0</v>
      </c>
      <c r="L26">
        <f>IFERROR(IF(VLOOKUP(B26,Tracker!A:M,11,0)="","",VLOOKUP(B26,Tracker!A:M,11,0)),"")</f>
        <v>0</v>
      </c>
      <c r="M26">
        <f ca="1">IFERROR(IF(VLOOKUP(B26,Tracker!A:M,12,0)="","",VLOOKUP(B26,Tracker!A:M,12,0)),"")</f>
        <v>2</v>
      </c>
      <c r="N26" s="89">
        <f t="shared" ca="1" si="2"/>
        <v>1</v>
      </c>
    </row>
    <row r="27" spans="1:14" x14ac:dyDescent="0.25">
      <c r="A27">
        <f t="shared" si="0"/>
        <v>26</v>
      </c>
      <c r="B27" t="str">
        <f>IF(Tracker!A33=0,"",Tracker!A33)</f>
        <v>Jake O'Donnell</v>
      </c>
      <c r="C27" s="69" t="str">
        <f>IFERROR(IF(VLOOKUP(B27,Tracker!A:M,2,0)="","",VLOOKUP(B27,Tracker!A:M,2,0)),"")</f>
        <v/>
      </c>
      <c r="D27" t="str">
        <f t="shared" ca="1" si="1"/>
        <v/>
      </c>
      <c r="E27" s="69" t="str">
        <f>IFERROR(IF(VLOOKUP(B27,Tracker!A:M,4,0)="","",VLOOKUP(B27,Tracker!A:M,4,0)),"")</f>
        <v/>
      </c>
      <c r="F27" t="str">
        <f>IFERROR(IF(VLOOKUP(B27,Tracker!A:M,5,0)="","",VLOOKUP(B27,Tracker!A:M,5,0)),"")</f>
        <v>Reserves</v>
      </c>
      <c r="G27" t="str">
        <f>IFERROR(IF(VLOOKUP(B27,Tracker!A:M,6,0)="","",VLOOKUP(B27,Tracker!A:M,6,0)),"")</f>
        <v>Available</v>
      </c>
      <c r="H27" t="str">
        <f>IFERROR(IF(VLOOKUP(B27,Tracker!A:M,7,0)="","",VLOOKUP(B27,Tracker!A:M,7,0)),"")</f>
        <v>MD</v>
      </c>
      <c r="I27" t="str">
        <f>IFERROR(IF(VLOOKUP(B27,Tracker!A:M,8,0)="","",VLOOKUP(B27,Tracker!A:M,8,0)),"")</f>
        <v/>
      </c>
      <c r="J27">
        <f>IFERROR(IF(VLOOKUP(B27,Tracker!A:M,9,0)="","",VLOOKUP(B27,Tracker!A:M,9,0)),"")</f>
        <v>2</v>
      </c>
      <c r="K27">
        <f>IFERROR(IF(VLOOKUP(B27,Tracker!A:M,10,0)="","",VLOOKUP(B27,Tracker!A:M,10,0)),"")</f>
        <v>0</v>
      </c>
      <c r="L27">
        <f>IFERROR(IF(VLOOKUP(B27,Tracker!A:M,11,0)="","",VLOOKUP(B27,Tracker!A:M,11,0)),"")</f>
        <v>0</v>
      </c>
      <c r="M27">
        <f ca="1">IFERROR(IF(VLOOKUP(B27,Tracker!A:M,12,0)="","",VLOOKUP(B27,Tracker!A:M,12,0)),"")</f>
        <v>2</v>
      </c>
      <c r="N27" s="89">
        <f t="shared" ca="1" si="2"/>
        <v>1</v>
      </c>
    </row>
    <row r="28" spans="1:14" x14ac:dyDescent="0.25">
      <c r="A28">
        <f t="shared" si="0"/>
        <v>27</v>
      </c>
      <c r="B28" t="str">
        <f>IF(Tracker!A34=0,"",Tracker!A34)</f>
        <v>James Mc Conologue</v>
      </c>
      <c r="C28" s="69" t="str">
        <f>IFERROR(IF(VLOOKUP(B28,Tracker!A:M,2,0)="","",VLOOKUP(B28,Tracker!A:M,2,0)),"")</f>
        <v/>
      </c>
      <c r="D28" t="str">
        <f t="shared" ca="1" si="1"/>
        <v/>
      </c>
      <c r="E28" s="69">
        <f>IFERROR(IF(VLOOKUP(B28,Tracker!A:M,4,0)="","",VLOOKUP(B28,Tracker!A:M,4,0)),"")</f>
        <v>44075</v>
      </c>
      <c r="F28" t="str">
        <f>IFERROR(IF(VLOOKUP(B28,Tracker!A:M,5,0)="","",VLOOKUP(B28,Tracker!A:M,5,0)),"")</f>
        <v>First Team</v>
      </c>
      <c r="G28" t="str">
        <f>IFERROR(IF(VLOOKUP(B28,Tracker!A:M,6,0)="","",VLOOKUP(B28,Tracker!A:M,6,0)),"")</f>
        <v>Available</v>
      </c>
      <c r="H28" t="str">
        <f>IFERROR(IF(VLOOKUP(B28,Tracker!A:M,7,0)="","",VLOOKUP(B28,Tracker!A:M,7,0)),"")</f>
        <v>CB</v>
      </c>
      <c r="I28" t="str">
        <f>IFERROR(IF(VLOOKUP(B28,Tracker!A:M,8,0)="","",VLOOKUP(B28,Tracker!A:M,8,0)),"")</f>
        <v/>
      </c>
      <c r="J28">
        <f>IFERROR(IF(VLOOKUP(B28,Tracker!A:M,9,0)="","",VLOOKUP(B28,Tracker!A:M,9,0)),"")</f>
        <v>1</v>
      </c>
      <c r="K28">
        <f>IFERROR(IF(VLOOKUP(B28,Tracker!A:M,10,0)="","",VLOOKUP(B28,Tracker!A:M,10,0)),"")</f>
        <v>1</v>
      </c>
      <c r="L28">
        <f>IFERROR(IF(VLOOKUP(B28,Tracker!A:M,11,0)="","",VLOOKUP(B28,Tracker!A:M,11,0)),"")</f>
        <v>0</v>
      </c>
      <c r="M28">
        <f ca="1">IFERROR(IF(VLOOKUP(B28,Tracker!A:M,12,0)="","",VLOOKUP(B28,Tracker!A:M,12,0)),"")</f>
        <v>2</v>
      </c>
      <c r="N28" s="89">
        <f t="shared" ca="1" si="2"/>
        <v>0.5</v>
      </c>
    </row>
    <row r="29" spans="1:14" x14ac:dyDescent="0.25">
      <c r="A29">
        <f t="shared" si="0"/>
        <v>28</v>
      </c>
      <c r="B29" t="str">
        <f>IF(Tracker!A35=0,"",Tracker!A35)</f>
        <v>John Doherty (JE)</v>
      </c>
      <c r="C29" s="69" t="str">
        <f>IFERROR(IF(VLOOKUP(B29,Tracker!A:M,2,0)="","",VLOOKUP(B29,Tracker!A:M,2,0)),"")</f>
        <v/>
      </c>
      <c r="D29" t="str">
        <f t="shared" ca="1" si="1"/>
        <v/>
      </c>
      <c r="E29" s="69" t="str">
        <f>IFERROR(IF(VLOOKUP(B29,Tracker!A:M,4,0)="","",VLOOKUP(B29,Tracker!A:M,4,0)),"")</f>
        <v/>
      </c>
      <c r="F29" t="str">
        <f>IFERROR(IF(VLOOKUP(B29,Tracker!A:M,5,0)="","",VLOOKUP(B29,Tracker!A:M,5,0)),"")</f>
        <v>Reserves</v>
      </c>
      <c r="G29" t="str">
        <f>IFERROR(IF(VLOOKUP(B29,Tracker!A:M,6,0)="","",VLOOKUP(B29,Tracker!A:M,6,0)),"")</f>
        <v>Available</v>
      </c>
      <c r="H29" t="str">
        <f>IFERROR(IF(VLOOKUP(B29,Tracker!A:M,7,0)="","",VLOOKUP(B29,Tracker!A:M,7,0)),"")</f>
        <v>CB</v>
      </c>
      <c r="I29" t="str">
        <f>IFERROR(IF(VLOOKUP(B29,Tracker!A:M,8,0)="","",VLOOKUP(B29,Tracker!A:M,8,0)),"")</f>
        <v/>
      </c>
      <c r="J29">
        <f>IFERROR(IF(VLOOKUP(B29,Tracker!A:M,9,0)="","",VLOOKUP(B29,Tracker!A:M,9,0)),"")</f>
        <v>0</v>
      </c>
      <c r="K29">
        <f>IFERROR(IF(VLOOKUP(B29,Tracker!A:M,10,0)="","",VLOOKUP(B29,Tracker!A:M,10,0)),"")</f>
        <v>0</v>
      </c>
      <c r="L29">
        <f>IFERROR(IF(VLOOKUP(B29,Tracker!A:M,11,0)="","",VLOOKUP(B29,Tracker!A:M,11,0)),"")</f>
        <v>2</v>
      </c>
      <c r="M29">
        <f ca="1">IFERROR(IF(VLOOKUP(B29,Tracker!A:M,12,0)="","",VLOOKUP(B29,Tracker!A:M,12,0)),"")</f>
        <v>0</v>
      </c>
      <c r="N29" s="89">
        <f t="shared" si="2"/>
        <v>0</v>
      </c>
    </row>
    <row r="30" spans="1:14" x14ac:dyDescent="0.25">
      <c r="A30">
        <f t="shared" si="0"/>
        <v>29</v>
      </c>
      <c r="B30" t="str">
        <f>IF(Tracker!A36=0,"",Tracker!A36)</f>
        <v>John Downes</v>
      </c>
      <c r="C30" s="69" t="str">
        <f>IFERROR(IF(VLOOKUP(B30,Tracker!A:M,2,0)="","",VLOOKUP(B30,Tracker!A:M,2,0)),"")</f>
        <v/>
      </c>
      <c r="D30" t="str">
        <f t="shared" ca="1" si="1"/>
        <v/>
      </c>
      <c r="E30" s="69" t="str">
        <f>IFERROR(IF(VLOOKUP(B30,Tracker!A:M,4,0)="","",VLOOKUP(B30,Tracker!A:M,4,0)),"")</f>
        <v/>
      </c>
      <c r="F30" t="str">
        <f>IFERROR(IF(VLOOKUP(B30,Tracker!A:M,5,0)="","",VLOOKUP(B30,Tracker!A:M,5,0)),"")</f>
        <v>Reserves</v>
      </c>
      <c r="G30" t="str">
        <f>IFERROR(IF(VLOOKUP(B30,Tracker!A:M,6,0)="","",VLOOKUP(B30,Tracker!A:M,6,0)),"")</f>
        <v>Available</v>
      </c>
      <c r="H30" t="str">
        <f>IFERROR(IF(VLOOKUP(B30,Tracker!A:M,7,0)="","",VLOOKUP(B30,Tracker!A:M,7,0)),"")</f>
        <v>WB</v>
      </c>
      <c r="I30" t="str">
        <f>IFERROR(IF(VLOOKUP(B30,Tracker!A:M,8,0)="","",VLOOKUP(B30,Tracker!A:M,8,0)),"")</f>
        <v/>
      </c>
      <c r="J30">
        <f>IFERROR(IF(VLOOKUP(B30,Tracker!A:M,9,0)="","",VLOOKUP(B30,Tracker!A:M,9,0)),"")</f>
        <v>2</v>
      </c>
      <c r="K30">
        <f>IFERROR(IF(VLOOKUP(B30,Tracker!A:M,10,0)="","",VLOOKUP(B30,Tracker!A:M,10,0)),"")</f>
        <v>0</v>
      </c>
      <c r="L30">
        <f>IFERROR(IF(VLOOKUP(B30,Tracker!A:M,11,0)="","",VLOOKUP(B30,Tracker!A:M,11,0)),"")</f>
        <v>0</v>
      </c>
      <c r="M30">
        <f ca="1">IFERROR(IF(VLOOKUP(B30,Tracker!A:M,12,0)="","",VLOOKUP(B30,Tracker!A:M,12,0)),"")</f>
        <v>2</v>
      </c>
      <c r="N30" s="89">
        <f t="shared" ca="1" si="2"/>
        <v>1</v>
      </c>
    </row>
    <row r="31" spans="1:14" x14ac:dyDescent="0.25">
      <c r="A31">
        <f t="shared" si="0"/>
        <v>30</v>
      </c>
      <c r="B31" t="str">
        <f>IF(Tracker!A37=0,"",Tracker!A37)</f>
        <v>John Mc Laughlin</v>
      </c>
      <c r="C31" s="69">
        <f>IFERROR(IF(VLOOKUP(B31,Tracker!A:M,2,0)="","",VLOOKUP(B31,Tracker!A:M,2,0)),"")</f>
        <v>33205</v>
      </c>
      <c r="D31">
        <f t="shared" ca="1" si="1"/>
        <v>29</v>
      </c>
      <c r="E31" s="69">
        <f>IFERROR(IF(VLOOKUP(B31,Tracker!A:M,4,0)="","",VLOOKUP(B31,Tracker!A:M,4,0)),"")</f>
        <v>44075</v>
      </c>
      <c r="F31" t="str">
        <f>IFERROR(IF(VLOOKUP(B31,Tracker!A:M,5,0)="","",VLOOKUP(B31,Tracker!A:M,5,0)),"")</f>
        <v>First Team</v>
      </c>
      <c r="G31" t="str">
        <f>IFERROR(IF(VLOOKUP(B31,Tracker!A:M,6,0)="","",VLOOKUP(B31,Tracker!A:M,6,0)),"")</f>
        <v>Available</v>
      </c>
      <c r="H31" t="str">
        <f>IFERROR(IF(VLOOKUP(B31,Tracker!A:M,7,0)="","",VLOOKUP(B31,Tracker!A:M,7,0)),"")</f>
        <v>MD</v>
      </c>
      <c r="I31" t="str">
        <f ca="1">IFERROR(IF(VLOOKUP(B31,Tracker!A:M,8,0)="","",VLOOKUP(B31,Tracker!A:M,8,0)),"")</f>
        <v>26-30</v>
      </c>
      <c r="J31">
        <f>IFERROR(IF(VLOOKUP(B31,Tracker!A:M,9,0)="","",VLOOKUP(B31,Tracker!A:M,9,0)),"")</f>
        <v>0</v>
      </c>
      <c r="K31">
        <f>IFERROR(IF(VLOOKUP(B31,Tracker!A:M,10,0)="","",VLOOKUP(B31,Tracker!A:M,10,0)),"")</f>
        <v>0</v>
      </c>
      <c r="L31">
        <f>IFERROR(IF(VLOOKUP(B31,Tracker!A:M,11,0)="","",VLOOKUP(B31,Tracker!A:M,11,0)),"")</f>
        <v>2</v>
      </c>
      <c r="M31">
        <f ca="1">IFERROR(IF(VLOOKUP(B31,Tracker!A:M,12,0)="","",VLOOKUP(B31,Tracker!A:M,12,0)),"")</f>
        <v>0</v>
      </c>
      <c r="N31" s="89">
        <f t="shared" si="2"/>
        <v>0</v>
      </c>
    </row>
    <row r="32" spans="1:14" x14ac:dyDescent="0.25">
      <c r="A32">
        <f t="shared" si="0"/>
        <v>31</v>
      </c>
      <c r="B32" t="str">
        <f>IF(Tracker!A38=0,"",Tracker!A38)</f>
        <v>Joseph Holland</v>
      </c>
      <c r="C32" s="69" t="str">
        <f>IFERROR(IF(VLOOKUP(B32,Tracker!A:M,2,0)="","",VLOOKUP(B32,Tracker!A:M,2,0)),"")</f>
        <v/>
      </c>
      <c r="D32" t="str">
        <f t="shared" ca="1" si="1"/>
        <v/>
      </c>
      <c r="E32" s="69" t="str">
        <f>IFERROR(IF(VLOOKUP(B32,Tracker!A:M,4,0)="","",VLOOKUP(B32,Tracker!A:M,4,0)),"")</f>
        <v/>
      </c>
      <c r="F32" t="str">
        <f>IFERROR(IF(VLOOKUP(B32,Tracker!A:M,5,0)="","",VLOOKUP(B32,Tracker!A:M,5,0)),"")</f>
        <v>Reserves</v>
      </c>
      <c r="G32" t="str">
        <f>IFERROR(IF(VLOOKUP(B32,Tracker!A:M,6,0)="","",VLOOKUP(B32,Tracker!A:M,6,0)),"")</f>
        <v>Unavailable</v>
      </c>
      <c r="H32" t="str">
        <f>IFERROR(IF(VLOOKUP(B32,Tracker!A:M,7,0)="","",VLOOKUP(B32,Tracker!A:M,7,0)),"")</f>
        <v>CB</v>
      </c>
      <c r="I32" t="str">
        <f>IFERROR(IF(VLOOKUP(B32,Tracker!A:M,8,0)="","",VLOOKUP(B32,Tracker!A:M,8,0)),"")</f>
        <v/>
      </c>
      <c r="J32">
        <f>IFERROR(IF(VLOOKUP(B32,Tracker!A:M,9,0)="","",VLOOKUP(B32,Tracker!A:M,9,0)),"")</f>
        <v>0</v>
      </c>
      <c r="K32">
        <f>IFERROR(IF(VLOOKUP(B32,Tracker!A:M,10,0)="","",VLOOKUP(B32,Tracker!A:M,10,0)),"")</f>
        <v>0</v>
      </c>
      <c r="L32">
        <f>IFERROR(IF(VLOOKUP(B32,Tracker!A:M,11,0)="","",VLOOKUP(B32,Tracker!A:M,11,0)),"")</f>
        <v>2</v>
      </c>
      <c r="M32">
        <f ca="1">IFERROR(IF(VLOOKUP(B32,Tracker!A:M,12,0)="","",VLOOKUP(B32,Tracker!A:M,12,0)),"")</f>
        <v>0</v>
      </c>
      <c r="N32" s="89">
        <f t="shared" si="2"/>
        <v>0</v>
      </c>
    </row>
    <row r="33" spans="1:14" x14ac:dyDescent="0.25">
      <c r="A33">
        <f t="shared" si="0"/>
        <v>32</v>
      </c>
      <c r="B33" t="str">
        <f>IF(Tracker!A39=0,"",Tracker!A39)</f>
        <v>Kevin Noone</v>
      </c>
      <c r="C33" s="69" t="str">
        <f>IFERROR(IF(VLOOKUP(B33,Tracker!A:M,2,0)="","",VLOOKUP(B33,Tracker!A:M,2,0)),"")</f>
        <v/>
      </c>
      <c r="D33" t="str">
        <f t="shared" ca="1" si="1"/>
        <v/>
      </c>
      <c r="E33" s="69" t="str">
        <f>IFERROR(IF(VLOOKUP(B33,Tracker!A:M,4,0)="","",VLOOKUP(B33,Tracker!A:M,4,0)),"")</f>
        <v/>
      </c>
      <c r="F33" t="str">
        <f>IFERROR(IF(VLOOKUP(B33,Tracker!A:M,5,0)="","",VLOOKUP(B33,Tracker!A:M,5,0)),"")</f>
        <v>Reserves</v>
      </c>
      <c r="G33" t="str">
        <f>IFERROR(IF(VLOOKUP(B33,Tracker!A:M,6,0)="","",VLOOKUP(B33,Tracker!A:M,6,0)),"")</f>
        <v>Available</v>
      </c>
      <c r="H33" t="str">
        <f>IFERROR(IF(VLOOKUP(B33,Tracker!A:M,7,0)="","",VLOOKUP(B33,Tracker!A:M,7,0)),"")</f>
        <v>MD</v>
      </c>
      <c r="I33" t="str">
        <f>IFERROR(IF(VLOOKUP(B33,Tracker!A:M,8,0)="","",VLOOKUP(B33,Tracker!A:M,8,0)),"")</f>
        <v/>
      </c>
      <c r="J33">
        <f>IFERROR(IF(VLOOKUP(B33,Tracker!A:M,9,0)="","",VLOOKUP(B33,Tracker!A:M,9,0)),"")</f>
        <v>0</v>
      </c>
      <c r="K33">
        <f>IFERROR(IF(VLOOKUP(B33,Tracker!A:M,10,0)="","",VLOOKUP(B33,Tracker!A:M,10,0)),"")</f>
        <v>2</v>
      </c>
      <c r="L33">
        <f>IFERROR(IF(VLOOKUP(B33,Tracker!A:M,11,0)="","",VLOOKUP(B33,Tracker!A:M,11,0)),"")</f>
        <v>0</v>
      </c>
      <c r="M33">
        <f ca="1">IFERROR(IF(VLOOKUP(B33,Tracker!A:M,12,0)="","",VLOOKUP(B33,Tracker!A:M,12,0)),"")</f>
        <v>2</v>
      </c>
      <c r="N33" s="89">
        <f t="shared" si="2"/>
        <v>0</v>
      </c>
    </row>
    <row r="34" spans="1:14" x14ac:dyDescent="0.25">
      <c r="A34">
        <f t="shared" si="0"/>
        <v>33</v>
      </c>
      <c r="B34" t="str">
        <f>IF(Tracker!A40=0,"",Tracker!A40)</f>
        <v>Kieran O’ Neill</v>
      </c>
      <c r="C34" s="69" t="str">
        <f>IFERROR(IF(VLOOKUP(B34,Tracker!A:M,2,0)="","",VLOOKUP(B34,Tracker!A:M,2,0)),"")</f>
        <v/>
      </c>
      <c r="D34" t="str">
        <f t="shared" ca="1" si="1"/>
        <v/>
      </c>
      <c r="E34" s="69" t="str">
        <f>IFERROR(IF(VLOOKUP(B34,Tracker!A:M,4,0)="","",VLOOKUP(B34,Tracker!A:M,4,0)),"")</f>
        <v/>
      </c>
      <c r="F34" t="str">
        <f>IFERROR(IF(VLOOKUP(B34,Tracker!A:M,5,0)="","",VLOOKUP(B34,Tracker!A:M,5,0)),"")</f>
        <v>Reserves</v>
      </c>
      <c r="G34" t="str">
        <f>IFERROR(IF(VLOOKUP(B34,Tracker!A:M,6,0)="","",VLOOKUP(B34,Tracker!A:M,6,0)),"")</f>
        <v>Available</v>
      </c>
      <c r="H34" t="str">
        <f>IFERROR(IF(VLOOKUP(B34,Tracker!A:M,7,0)="","",VLOOKUP(B34,Tracker!A:M,7,0)),"")</f>
        <v>GK</v>
      </c>
      <c r="I34" t="str">
        <f>IFERROR(IF(VLOOKUP(B34,Tracker!A:M,8,0)="","",VLOOKUP(B34,Tracker!A:M,8,0)),"")</f>
        <v/>
      </c>
      <c r="J34">
        <f>IFERROR(IF(VLOOKUP(B34,Tracker!A:M,9,0)="","",VLOOKUP(B34,Tracker!A:M,9,0)),"")</f>
        <v>0</v>
      </c>
      <c r="K34">
        <f>IFERROR(IF(VLOOKUP(B34,Tracker!A:M,10,0)="","",VLOOKUP(B34,Tracker!A:M,10,0)),"")</f>
        <v>0</v>
      </c>
      <c r="L34">
        <f>IFERROR(IF(VLOOKUP(B34,Tracker!A:M,11,0)="","",VLOOKUP(B34,Tracker!A:M,11,0)),"")</f>
        <v>2</v>
      </c>
      <c r="M34">
        <f ca="1">IFERROR(IF(VLOOKUP(B34,Tracker!A:M,12,0)="","",VLOOKUP(B34,Tracker!A:M,12,0)),"")</f>
        <v>0</v>
      </c>
      <c r="N34" s="89">
        <f t="shared" si="2"/>
        <v>0</v>
      </c>
    </row>
    <row r="35" spans="1:14" x14ac:dyDescent="0.25">
      <c r="A35">
        <f t="shared" si="0"/>
        <v>34</v>
      </c>
      <c r="B35" t="str">
        <f>IF(Tracker!A41=0,"",Tracker!A41)</f>
        <v>Marius Owen Noone</v>
      </c>
      <c r="C35" s="69" t="str">
        <f>IFERROR(IF(VLOOKUP(B35,Tracker!A:M,2,0)="","",VLOOKUP(B35,Tracker!A:M,2,0)),"")</f>
        <v/>
      </c>
      <c r="D35" t="str">
        <f t="shared" ca="1" si="1"/>
        <v/>
      </c>
      <c r="E35" s="69" t="str">
        <f>IFERROR(IF(VLOOKUP(B35,Tracker!A:M,4,0)="","",VLOOKUP(B35,Tracker!A:M,4,0)),"")</f>
        <v/>
      </c>
      <c r="F35" t="str">
        <f>IFERROR(IF(VLOOKUP(B35,Tracker!A:M,5,0)="","",VLOOKUP(B35,Tracker!A:M,5,0)),"")</f>
        <v>Reserves</v>
      </c>
      <c r="G35" t="str">
        <f>IFERROR(IF(VLOOKUP(B35,Tracker!A:M,6,0)="","",VLOOKUP(B35,Tracker!A:M,6,0)),"")</f>
        <v>Available</v>
      </c>
      <c r="H35" t="str">
        <f>IFERROR(IF(VLOOKUP(B35,Tracker!A:M,7,0)="","",VLOOKUP(B35,Tracker!A:M,7,0)),"")</f>
        <v>CB</v>
      </c>
      <c r="I35" t="str">
        <f>IFERROR(IF(VLOOKUP(B35,Tracker!A:M,8,0)="","",VLOOKUP(B35,Tracker!A:M,8,0)),"")</f>
        <v/>
      </c>
      <c r="J35">
        <f>IFERROR(IF(VLOOKUP(B35,Tracker!A:M,9,0)="","",VLOOKUP(B35,Tracker!A:M,9,0)),"")</f>
        <v>0</v>
      </c>
      <c r="K35">
        <f>IFERROR(IF(VLOOKUP(B35,Tracker!A:M,10,0)="","",VLOOKUP(B35,Tracker!A:M,10,0)),"")</f>
        <v>2</v>
      </c>
      <c r="L35">
        <f>IFERROR(IF(VLOOKUP(B35,Tracker!A:M,11,0)="","",VLOOKUP(B35,Tracker!A:M,11,0)),"")</f>
        <v>0</v>
      </c>
      <c r="M35">
        <f ca="1">IFERROR(IF(VLOOKUP(B35,Tracker!A:M,12,0)="","",VLOOKUP(B35,Tracker!A:M,12,0)),"")</f>
        <v>2</v>
      </c>
      <c r="N35" s="89">
        <f t="shared" si="2"/>
        <v>0</v>
      </c>
    </row>
    <row r="36" spans="1:14" x14ac:dyDescent="0.25">
      <c r="A36">
        <f t="shared" si="0"/>
        <v>35</v>
      </c>
      <c r="B36" t="str">
        <f>IF(Tracker!A42=0,"",Tracker!A42)</f>
        <v>Mark Diver</v>
      </c>
      <c r="C36" s="69" t="str">
        <f>IFERROR(IF(VLOOKUP(B36,Tracker!A:M,2,0)="","",VLOOKUP(B36,Tracker!A:M,2,0)),"")</f>
        <v/>
      </c>
      <c r="D36" t="str">
        <f t="shared" ca="1" si="1"/>
        <v/>
      </c>
      <c r="E36" s="69" t="str">
        <f>IFERROR(IF(VLOOKUP(B36,Tracker!A:M,4,0)="","",VLOOKUP(B36,Tracker!A:M,4,0)),"")</f>
        <v/>
      </c>
      <c r="F36" t="str">
        <f>IFERROR(IF(VLOOKUP(B36,Tracker!A:M,5,0)="","",VLOOKUP(B36,Tracker!A:M,5,0)),"")</f>
        <v>Reserves</v>
      </c>
      <c r="G36" t="str">
        <f>IFERROR(IF(VLOOKUP(B36,Tracker!A:M,6,0)="","",VLOOKUP(B36,Tracker!A:M,6,0)),"")</f>
        <v>Available</v>
      </c>
      <c r="H36" t="str">
        <f>IFERROR(IF(VLOOKUP(B36,Tracker!A:M,7,0)="","",VLOOKUP(B36,Tracker!A:M,7,0)),"")</f>
        <v>MD</v>
      </c>
      <c r="I36" t="str">
        <f>IFERROR(IF(VLOOKUP(B36,Tracker!A:M,8,0)="","",VLOOKUP(B36,Tracker!A:M,8,0)),"")</f>
        <v/>
      </c>
      <c r="J36">
        <f>IFERROR(IF(VLOOKUP(B36,Tracker!A:M,9,0)="","",VLOOKUP(B36,Tracker!A:M,9,0)),"")</f>
        <v>0</v>
      </c>
      <c r="K36">
        <f>IFERROR(IF(VLOOKUP(B36,Tracker!A:M,10,0)="","",VLOOKUP(B36,Tracker!A:M,10,0)),"")</f>
        <v>0</v>
      </c>
      <c r="L36">
        <f>IFERROR(IF(VLOOKUP(B36,Tracker!A:M,11,0)="","",VLOOKUP(B36,Tracker!A:M,11,0)),"")</f>
        <v>2</v>
      </c>
      <c r="M36">
        <f ca="1">IFERROR(IF(VLOOKUP(B36,Tracker!A:M,12,0)="","",VLOOKUP(B36,Tracker!A:M,12,0)),"")</f>
        <v>0</v>
      </c>
      <c r="N36" s="89">
        <f t="shared" si="2"/>
        <v>0</v>
      </c>
    </row>
    <row r="37" spans="1:14" x14ac:dyDescent="0.25">
      <c r="A37">
        <f t="shared" si="0"/>
        <v>36</v>
      </c>
      <c r="B37" t="str">
        <f>IF(Tracker!A43=0,"",Tracker!A43)</f>
        <v>Matthew Duffy</v>
      </c>
      <c r="C37" s="69" t="str">
        <f>IFERROR(IF(VLOOKUP(B37,Tracker!A:M,2,0)="","",VLOOKUP(B37,Tracker!A:M,2,0)),"")</f>
        <v/>
      </c>
      <c r="D37" t="str">
        <f t="shared" ca="1" si="1"/>
        <v/>
      </c>
      <c r="E37" s="69" t="str">
        <f>IFERROR(IF(VLOOKUP(B37,Tracker!A:M,4,0)="","",VLOOKUP(B37,Tracker!A:M,4,0)),"")</f>
        <v/>
      </c>
      <c r="F37" t="str">
        <f>IFERROR(IF(VLOOKUP(B37,Tracker!A:M,5,0)="","",VLOOKUP(B37,Tracker!A:M,5,0)),"")</f>
        <v>Reserves</v>
      </c>
      <c r="G37" t="str">
        <f>IFERROR(IF(VLOOKUP(B37,Tracker!A:M,6,0)="","",VLOOKUP(B37,Tracker!A:M,6,0)),"")</f>
        <v>Available</v>
      </c>
      <c r="H37" t="str">
        <f>IFERROR(IF(VLOOKUP(B37,Tracker!A:M,7,0)="","",VLOOKUP(B37,Tracker!A:M,7,0)),"")</f>
        <v>WB</v>
      </c>
      <c r="I37" t="str">
        <f>IFERROR(IF(VLOOKUP(B37,Tracker!A:M,8,0)="","",VLOOKUP(B37,Tracker!A:M,8,0)),"")</f>
        <v/>
      </c>
      <c r="J37">
        <f>IFERROR(IF(VLOOKUP(B37,Tracker!A:M,9,0)="","",VLOOKUP(B37,Tracker!A:M,9,0)),"")</f>
        <v>0</v>
      </c>
      <c r="K37">
        <f>IFERROR(IF(VLOOKUP(B37,Tracker!A:M,10,0)="","",VLOOKUP(B37,Tracker!A:M,10,0)),"")</f>
        <v>2</v>
      </c>
      <c r="L37">
        <f>IFERROR(IF(VLOOKUP(B37,Tracker!A:M,11,0)="","",VLOOKUP(B37,Tracker!A:M,11,0)),"")</f>
        <v>0</v>
      </c>
      <c r="M37">
        <f ca="1">IFERROR(IF(VLOOKUP(B37,Tracker!A:M,12,0)="","",VLOOKUP(B37,Tracker!A:M,12,0)),"")</f>
        <v>2</v>
      </c>
      <c r="N37" s="89">
        <f t="shared" si="2"/>
        <v>0</v>
      </c>
    </row>
    <row r="38" spans="1:14" x14ac:dyDescent="0.25">
      <c r="A38">
        <f t="shared" si="0"/>
        <v>37</v>
      </c>
      <c r="B38" t="str">
        <f>IF(Tracker!A44=0,"",Tracker!A44)</f>
        <v>Matthew McLaughlin (OG)</v>
      </c>
      <c r="C38" s="69" t="str">
        <f>IFERROR(IF(VLOOKUP(B38,Tracker!A:M,2,0)="","",VLOOKUP(B38,Tracker!A:M,2,0)),"")</f>
        <v/>
      </c>
      <c r="D38" t="str">
        <f t="shared" ca="1" si="1"/>
        <v/>
      </c>
      <c r="E38" s="69" t="str">
        <f>IFERROR(IF(VLOOKUP(B38,Tracker!A:M,4,0)="","",VLOOKUP(B38,Tracker!A:M,4,0)),"")</f>
        <v/>
      </c>
      <c r="F38" t="str">
        <f>IFERROR(IF(VLOOKUP(B38,Tracker!A:M,5,0)="","",VLOOKUP(B38,Tracker!A:M,5,0)),"")</f>
        <v>First Team</v>
      </c>
      <c r="G38" t="str">
        <f>IFERROR(IF(VLOOKUP(B38,Tracker!A:M,6,0)="","",VLOOKUP(B38,Tracker!A:M,6,0)),"")</f>
        <v>Available</v>
      </c>
      <c r="H38" t="str">
        <f>IFERROR(IF(VLOOKUP(B38,Tracker!A:M,7,0)="","",VLOOKUP(B38,Tracker!A:M,7,0)),"")</f>
        <v>MD</v>
      </c>
      <c r="I38" t="str">
        <f>IFERROR(IF(VLOOKUP(B38,Tracker!A:M,8,0)="","",VLOOKUP(B38,Tracker!A:M,8,0)),"")</f>
        <v/>
      </c>
      <c r="J38">
        <f>IFERROR(IF(VLOOKUP(B38,Tracker!A:M,9,0)="","",VLOOKUP(B38,Tracker!A:M,9,0)),"")</f>
        <v>2</v>
      </c>
      <c r="K38">
        <f>IFERROR(IF(VLOOKUP(B38,Tracker!A:M,10,0)="","",VLOOKUP(B38,Tracker!A:M,10,0)),"")</f>
        <v>0</v>
      </c>
      <c r="L38">
        <f>IFERROR(IF(VLOOKUP(B38,Tracker!A:M,11,0)="","",VLOOKUP(B38,Tracker!A:M,11,0)),"")</f>
        <v>0</v>
      </c>
      <c r="M38">
        <f ca="1">IFERROR(IF(VLOOKUP(B38,Tracker!A:M,12,0)="","",VLOOKUP(B38,Tracker!A:M,12,0)),"")</f>
        <v>2</v>
      </c>
      <c r="N38" s="89">
        <f t="shared" ca="1" si="2"/>
        <v>1</v>
      </c>
    </row>
    <row r="39" spans="1:14" x14ac:dyDescent="0.25">
      <c r="A39">
        <f t="shared" si="0"/>
        <v>38</v>
      </c>
      <c r="B39" t="str">
        <f>IF(Tracker!A45=0,"",Tracker!A45)</f>
        <v>Michael Toland</v>
      </c>
      <c r="C39" s="69" t="str">
        <f>IFERROR(IF(VLOOKUP(B39,Tracker!A:M,2,0)="","",VLOOKUP(B39,Tracker!A:M,2,0)),"")</f>
        <v/>
      </c>
      <c r="D39" t="str">
        <f t="shared" ca="1" si="1"/>
        <v/>
      </c>
      <c r="E39" s="69" t="str">
        <f>IFERROR(IF(VLOOKUP(B39,Tracker!A:M,4,0)="","",VLOOKUP(B39,Tracker!A:M,4,0)),"")</f>
        <v/>
      </c>
      <c r="F39" t="str">
        <f>IFERROR(IF(VLOOKUP(B39,Tracker!A:M,5,0)="","",VLOOKUP(B39,Tracker!A:M,5,0)),"")</f>
        <v>Reserves</v>
      </c>
      <c r="G39" t="str">
        <f>IFERROR(IF(VLOOKUP(B39,Tracker!A:M,6,0)="","",VLOOKUP(B39,Tracker!A:M,6,0)),"")</f>
        <v>Available</v>
      </c>
      <c r="H39" t="str">
        <f>IFERROR(IF(VLOOKUP(B39,Tracker!A:M,7,0)="","",VLOOKUP(B39,Tracker!A:M,7,0)),"")</f>
        <v>MD</v>
      </c>
      <c r="I39" t="str">
        <f>IFERROR(IF(VLOOKUP(B39,Tracker!A:M,8,0)="","",VLOOKUP(B39,Tracker!A:M,8,0)),"")</f>
        <v/>
      </c>
      <c r="J39">
        <f>IFERROR(IF(VLOOKUP(B39,Tracker!A:M,9,0)="","",VLOOKUP(B39,Tracker!A:M,9,0)),"")</f>
        <v>1</v>
      </c>
      <c r="K39">
        <f>IFERROR(IF(VLOOKUP(B39,Tracker!A:M,10,0)="","",VLOOKUP(B39,Tracker!A:M,10,0)),"")</f>
        <v>1</v>
      </c>
      <c r="L39">
        <f>IFERROR(IF(VLOOKUP(B39,Tracker!A:M,11,0)="","",VLOOKUP(B39,Tracker!A:M,11,0)),"")</f>
        <v>0</v>
      </c>
      <c r="M39">
        <f ca="1">IFERROR(IF(VLOOKUP(B39,Tracker!A:M,12,0)="","",VLOOKUP(B39,Tracker!A:M,12,0)),"")</f>
        <v>2</v>
      </c>
      <c r="N39" s="89">
        <f t="shared" ca="1" si="2"/>
        <v>0.5</v>
      </c>
    </row>
    <row r="40" spans="1:14" x14ac:dyDescent="0.25">
      <c r="A40">
        <f t="shared" si="0"/>
        <v>39</v>
      </c>
      <c r="B40" t="str">
        <f>IF(Tracker!A46=0,"",Tracker!A46)</f>
        <v>Morgan Guihen</v>
      </c>
      <c r="C40" s="69" t="str">
        <f>IFERROR(IF(VLOOKUP(B40,Tracker!A:M,2,0)="","",VLOOKUP(B40,Tracker!A:M,2,0)),"")</f>
        <v/>
      </c>
      <c r="D40" t="str">
        <f t="shared" ca="1" si="1"/>
        <v/>
      </c>
      <c r="E40" s="69" t="str">
        <f>IFERROR(IF(VLOOKUP(B40,Tracker!A:M,4,0)="","",VLOOKUP(B40,Tracker!A:M,4,0)),"")</f>
        <v/>
      </c>
      <c r="F40" t="str">
        <f>IFERROR(IF(VLOOKUP(B40,Tracker!A:M,5,0)="","",VLOOKUP(B40,Tracker!A:M,5,0)),"")</f>
        <v>Reserves</v>
      </c>
      <c r="G40" t="str">
        <f>IFERROR(IF(VLOOKUP(B40,Tracker!A:M,6,0)="","",VLOOKUP(B40,Tracker!A:M,6,0)),"")</f>
        <v>Available</v>
      </c>
      <c r="H40" t="str">
        <f>IFERROR(IF(VLOOKUP(B40,Tracker!A:M,7,0)="","",VLOOKUP(B40,Tracker!A:M,7,0)),"")</f>
        <v>WB</v>
      </c>
      <c r="I40" t="str">
        <f>IFERROR(IF(VLOOKUP(B40,Tracker!A:M,8,0)="","",VLOOKUP(B40,Tracker!A:M,8,0)),"")</f>
        <v/>
      </c>
      <c r="J40">
        <f>IFERROR(IF(VLOOKUP(B40,Tracker!A:M,9,0)="","",VLOOKUP(B40,Tracker!A:M,9,0)),"")</f>
        <v>2</v>
      </c>
      <c r="K40">
        <f>IFERROR(IF(VLOOKUP(B40,Tracker!A:M,10,0)="","",VLOOKUP(B40,Tracker!A:M,10,0)),"")</f>
        <v>0</v>
      </c>
      <c r="L40">
        <f>IFERROR(IF(VLOOKUP(B40,Tracker!A:M,11,0)="","",VLOOKUP(B40,Tracker!A:M,11,0)),"")</f>
        <v>0</v>
      </c>
      <c r="M40">
        <f ca="1">IFERROR(IF(VLOOKUP(B40,Tracker!A:M,12,0)="","",VLOOKUP(B40,Tracker!A:M,12,0)),"")</f>
        <v>2</v>
      </c>
      <c r="N40" s="89">
        <f t="shared" ca="1" si="2"/>
        <v>1</v>
      </c>
    </row>
    <row r="41" spans="1:14" x14ac:dyDescent="0.25">
      <c r="A41">
        <f t="shared" si="0"/>
        <v>40</v>
      </c>
      <c r="B41" t="str">
        <f>IF(Tracker!A47=0,"",Tracker!A47)</f>
        <v>Oisin Fogarty</v>
      </c>
      <c r="C41" s="69" t="str">
        <f>IFERROR(IF(VLOOKUP(B41,Tracker!A:M,2,0)="","",VLOOKUP(B41,Tracker!A:M,2,0)),"")</f>
        <v/>
      </c>
      <c r="D41" t="str">
        <f t="shared" ca="1" si="1"/>
        <v/>
      </c>
      <c r="E41" s="69" t="str">
        <f>IFERROR(IF(VLOOKUP(B41,Tracker!A:M,4,0)="","",VLOOKUP(B41,Tracker!A:M,4,0)),"")</f>
        <v/>
      </c>
      <c r="F41" t="str">
        <f>IFERROR(IF(VLOOKUP(B41,Tracker!A:M,5,0)="","",VLOOKUP(B41,Tracker!A:M,5,0)),"")</f>
        <v>Reserves</v>
      </c>
      <c r="G41" t="str">
        <f>IFERROR(IF(VLOOKUP(B41,Tracker!A:M,6,0)="","",VLOOKUP(B41,Tracker!A:M,6,0)),"")</f>
        <v>Available</v>
      </c>
      <c r="H41" t="str">
        <f>IFERROR(IF(VLOOKUP(B41,Tracker!A:M,7,0)="","",VLOOKUP(B41,Tracker!A:M,7,0)),"")</f>
        <v>WB</v>
      </c>
      <c r="I41" t="str">
        <f>IFERROR(IF(VLOOKUP(B41,Tracker!A:M,8,0)="","",VLOOKUP(B41,Tracker!A:M,8,0)),"")</f>
        <v/>
      </c>
      <c r="J41">
        <f>IFERROR(IF(VLOOKUP(B41,Tracker!A:M,9,0)="","",VLOOKUP(B41,Tracker!A:M,9,0)),"")</f>
        <v>1</v>
      </c>
      <c r="K41">
        <f>IFERROR(IF(VLOOKUP(B41,Tracker!A:M,10,0)="","",VLOOKUP(B41,Tracker!A:M,10,0)),"")</f>
        <v>1</v>
      </c>
      <c r="L41">
        <f>IFERROR(IF(VLOOKUP(B41,Tracker!A:M,11,0)="","",VLOOKUP(B41,Tracker!A:M,11,0)),"")</f>
        <v>0</v>
      </c>
      <c r="M41">
        <f ca="1">IFERROR(IF(VLOOKUP(B41,Tracker!A:M,12,0)="","",VLOOKUP(B41,Tracker!A:M,12,0)),"")</f>
        <v>2</v>
      </c>
      <c r="N41" s="89">
        <f t="shared" ca="1" si="2"/>
        <v>0.5</v>
      </c>
    </row>
    <row r="42" spans="1:14" x14ac:dyDescent="0.25">
      <c r="A42">
        <f t="shared" si="0"/>
        <v>41</v>
      </c>
      <c r="B42" t="str">
        <f>IF(Tracker!A48=0,"",Tracker!A48)</f>
        <v>Oliver Crouch</v>
      </c>
      <c r="C42" s="69" t="str">
        <f>IFERROR(IF(VLOOKUP(B42,Tracker!A:M,2,0)="","",VLOOKUP(B42,Tracker!A:M,2,0)),"")</f>
        <v/>
      </c>
      <c r="D42" t="str">
        <f t="shared" ca="1" si="1"/>
        <v/>
      </c>
      <c r="E42" s="69" t="str">
        <f>IFERROR(IF(VLOOKUP(B42,Tracker!A:M,4,0)="","",VLOOKUP(B42,Tracker!A:M,4,0)),"")</f>
        <v/>
      </c>
      <c r="F42" t="str">
        <f>IFERROR(IF(VLOOKUP(B42,Tracker!A:M,5,0)="","",VLOOKUP(B42,Tracker!A:M,5,0)),"")</f>
        <v>Reserves</v>
      </c>
      <c r="G42" t="str">
        <f>IFERROR(IF(VLOOKUP(B42,Tracker!A:M,6,0)="","",VLOOKUP(B42,Tracker!A:M,6,0)),"")</f>
        <v>Available</v>
      </c>
      <c r="H42" t="str">
        <f>IFERROR(IF(VLOOKUP(B42,Tracker!A:M,7,0)="","",VLOOKUP(B42,Tracker!A:M,7,0)),"")</f>
        <v>GK</v>
      </c>
      <c r="I42" t="str">
        <f>IFERROR(IF(VLOOKUP(B42,Tracker!A:M,8,0)="","",VLOOKUP(B42,Tracker!A:M,8,0)),"")</f>
        <v/>
      </c>
      <c r="J42">
        <f>IFERROR(IF(VLOOKUP(B42,Tracker!A:M,9,0)="","",VLOOKUP(B42,Tracker!A:M,9,0)),"")</f>
        <v>1</v>
      </c>
      <c r="K42">
        <f>IFERROR(IF(VLOOKUP(B42,Tracker!A:M,10,0)="","",VLOOKUP(B42,Tracker!A:M,10,0)),"")</f>
        <v>1</v>
      </c>
      <c r="L42">
        <f>IFERROR(IF(VLOOKUP(B42,Tracker!A:M,11,0)="","",VLOOKUP(B42,Tracker!A:M,11,0)),"")</f>
        <v>0</v>
      </c>
      <c r="M42">
        <f ca="1">IFERROR(IF(VLOOKUP(B42,Tracker!A:M,12,0)="","",VLOOKUP(B42,Tracker!A:M,12,0)),"")</f>
        <v>2</v>
      </c>
      <c r="N42" s="89">
        <f t="shared" ca="1" si="2"/>
        <v>0.5</v>
      </c>
    </row>
    <row r="43" spans="1:14" x14ac:dyDescent="0.25">
      <c r="A43">
        <f t="shared" si="0"/>
        <v>42</v>
      </c>
      <c r="B43" t="str">
        <f>IF(Tracker!A49=0,"",Tracker!A49)</f>
        <v>Owen Mc Gonigle</v>
      </c>
      <c r="C43" s="69" t="str">
        <f>IFERROR(IF(VLOOKUP(B43,Tracker!A:M,2,0)="","",VLOOKUP(B43,Tracker!A:M,2,0)),"")</f>
        <v/>
      </c>
      <c r="D43" t="str">
        <f t="shared" ca="1" si="1"/>
        <v/>
      </c>
      <c r="E43" s="69">
        <f>IFERROR(IF(VLOOKUP(B43,Tracker!A:M,4,0)="","",VLOOKUP(B43,Tracker!A:M,4,0)),"")</f>
        <v>44075</v>
      </c>
      <c r="F43" t="str">
        <f>IFERROR(IF(VLOOKUP(B43,Tracker!A:M,5,0)="","",VLOOKUP(B43,Tracker!A:M,5,0)),"")</f>
        <v>First Team</v>
      </c>
      <c r="G43" t="str">
        <f>IFERROR(IF(VLOOKUP(B43,Tracker!A:M,6,0)="","",VLOOKUP(B43,Tracker!A:M,6,0)),"")</f>
        <v>Unavailable</v>
      </c>
      <c r="H43" t="str">
        <f>IFERROR(IF(VLOOKUP(B43,Tracker!A:M,7,0)="","",VLOOKUP(B43,Tracker!A:M,7,0)),"")</f>
        <v>CB</v>
      </c>
      <c r="I43" t="str">
        <f>IFERROR(IF(VLOOKUP(B43,Tracker!A:M,8,0)="","",VLOOKUP(B43,Tracker!A:M,8,0)),"")</f>
        <v/>
      </c>
      <c r="J43">
        <f>IFERROR(IF(VLOOKUP(B43,Tracker!A:M,9,0)="","",VLOOKUP(B43,Tracker!A:M,9,0)),"")</f>
        <v>0</v>
      </c>
      <c r="K43">
        <f>IFERROR(IF(VLOOKUP(B43,Tracker!A:M,10,0)="","",VLOOKUP(B43,Tracker!A:M,10,0)),"")</f>
        <v>0</v>
      </c>
      <c r="L43">
        <f>IFERROR(IF(VLOOKUP(B43,Tracker!A:M,11,0)="","",VLOOKUP(B43,Tracker!A:M,11,0)),"")</f>
        <v>2</v>
      </c>
      <c r="M43">
        <f ca="1">IFERROR(IF(VLOOKUP(B43,Tracker!A:M,12,0)="","",VLOOKUP(B43,Tracker!A:M,12,0)),"")</f>
        <v>0</v>
      </c>
      <c r="N43" s="89">
        <f t="shared" si="2"/>
        <v>0</v>
      </c>
    </row>
    <row r="44" spans="1:14" x14ac:dyDescent="0.25">
      <c r="A44">
        <f t="shared" si="0"/>
        <v>43</v>
      </c>
      <c r="B44" t="str">
        <f>IF(Tracker!A50=0,"",Tracker!A50)</f>
        <v>Paddy Mc Gilloway</v>
      </c>
      <c r="C44" s="69" t="str">
        <f>IFERROR(IF(VLOOKUP(B44,Tracker!A:M,2,0)="","",VLOOKUP(B44,Tracker!A:M,2,0)),"")</f>
        <v/>
      </c>
      <c r="D44" t="str">
        <f t="shared" ca="1" si="1"/>
        <v/>
      </c>
      <c r="E44" s="69">
        <f>IFERROR(IF(VLOOKUP(B44,Tracker!A:M,4,0)="","",VLOOKUP(B44,Tracker!A:M,4,0)),"")</f>
        <v>44075</v>
      </c>
      <c r="F44" t="str">
        <f>IFERROR(IF(VLOOKUP(B44,Tracker!A:M,5,0)="","",VLOOKUP(B44,Tracker!A:M,5,0)),"")</f>
        <v>First Team</v>
      </c>
      <c r="G44" t="str">
        <f>IFERROR(IF(VLOOKUP(B44,Tracker!A:M,6,0)="","",VLOOKUP(B44,Tracker!A:M,6,0)),"")</f>
        <v>Available</v>
      </c>
      <c r="H44" t="str">
        <f>IFERROR(IF(VLOOKUP(B44,Tracker!A:M,7,0)="","",VLOOKUP(B44,Tracker!A:M,7,0)),"")</f>
        <v>GK</v>
      </c>
      <c r="I44" t="str">
        <f>IFERROR(IF(VLOOKUP(B44,Tracker!A:M,8,0)="","",VLOOKUP(B44,Tracker!A:M,8,0)),"")</f>
        <v/>
      </c>
      <c r="J44">
        <f>IFERROR(IF(VLOOKUP(B44,Tracker!A:M,9,0)="","",VLOOKUP(B44,Tracker!A:M,9,0)),"")</f>
        <v>0</v>
      </c>
      <c r="K44">
        <f>IFERROR(IF(VLOOKUP(B44,Tracker!A:M,10,0)="","",VLOOKUP(B44,Tracker!A:M,10,0)),"")</f>
        <v>1</v>
      </c>
      <c r="L44">
        <f>IFERROR(IF(VLOOKUP(B44,Tracker!A:M,11,0)="","",VLOOKUP(B44,Tracker!A:M,11,0)),"")</f>
        <v>1</v>
      </c>
      <c r="M44">
        <f ca="1">IFERROR(IF(VLOOKUP(B44,Tracker!A:M,12,0)="","",VLOOKUP(B44,Tracker!A:M,12,0)),"")</f>
        <v>1</v>
      </c>
      <c r="N44" s="89">
        <f t="shared" si="2"/>
        <v>0</v>
      </c>
    </row>
    <row r="45" spans="1:14" x14ac:dyDescent="0.25">
      <c r="A45">
        <f t="shared" si="0"/>
        <v>44</v>
      </c>
      <c r="B45" t="str">
        <f>IF(Tracker!A51=0,"",Tracker!A51)</f>
        <v>Paddy Nelson</v>
      </c>
      <c r="C45" s="69" t="str">
        <f>IFERROR(IF(VLOOKUP(B45,Tracker!A:M,2,0)="","",VLOOKUP(B45,Tracker!A:M,2,0)),"")</f>
        <v/>
      </c>
      <c r="D45" t="str">
        <f t="shared" ca="1" si="1"/>
        <v/>
      </c>
      <c r="E45" s="69" t="str">
        <f>IFERROR(IF(VLOOKUP(B45,Tracker!A:M,4,0)="","",VLOOKUP(B45,Tracker!A:M,4,0)),"")</f>
        <v/>
      </c>
      <c r="F45" t="str">
        <f>IFERROR(IF(VLOOKUP(B45,Tracker!A:M,5,0)="","",VLOOKUP(B45,Tracker!A:M,5,0)),"")</f>
        <v>First Team</v>
      </c>
      <c r="G45" t="str">
        <f>IFERROR(IF(VLOOKUP(B45,Tracker!A:M,6,0)="","",VLOOKUP(B45,Tracker!A:M,6,0)),"")</f>
        <v>Available</v>
      </c>
      <c r="H45" t="str">
        <f>IFERROR(IF(VLOOKUP(B45,Tracker!A:M,7,0)="","",VLOOKUP(B45,Tracker!A:M,7,0)),"")</f>
        <v>CB</v>
      </c>
      <c r="I45" t="str">
        <f>IFERROR(IF(VLOOKUP(B45,Tracker!A:M,8,0)="","",VLOOKUP(B45,Tracker!A:M,8,0)),"")</f>
        <v/>
      </c>
      <c r="J45">
        <f>IFERROR(IF(VLOOKUP(B45,Tracker!A:M,9,0)="","",VLOOKUP(B45,Tracker!A:M,9,0)),"")</f>
        <v>0</v>
      </c>
      <c r="K45">
        <f>IFERROR(IF(VLOOKUP(B45,Tracker!A:M,10,0)="","",VLOOKUP(B45,Tracker!A:M,10,0)),"")</f>
        <v>0</v>
      </c>
      <c r="L45">
        <f>IFERROR(IF(VLOOKUP(B45,Tracker!A:M,11,0)="","",VLOOKUP(B45,Tracker!A:M,11,0)),"")</f>
        <v>2</v>
      </c>
      <c r="M45">
        <f ca="1">IFERROR(IF(VLOOKUP(B45,Tracker!A:M,12,0)="","",VLOOKUP(B45,Tracker!A:M,12,0)),"")</f>
        <v>0</v>
      </c>
      <c r="N45" s="89">
        <f t="shared" si="2"/>
        <v>0</v>
      </c>
    </row>
    <row r="46" spans="1:14" x14ac:dyDescent="0.25">
      <c r="A46">
        <f t="shared" si="0"/>
        <v>45</v>
      </c>
      <c r="B46" t="str">
        <f>IF(Tracker!A52=0,"",Tracker!A52)</f>
        <v>Paul Mc Conologue</v>
      </c>
      <c r="C46" s="69" t="str">
        <f>IFERROR(IF(VLOOKUP(B46,Tracker!A:M,2,0)="","",VLOOKUP(B46,Tracker!A:M,2,0)),"")</f>
        <v/>
      </c>
      <c r="D46" t="str">
        <f t="shared" ca="1" si="1"/>
        <v/>
      </c>
      <c r="E46" s="69" t="str">
        <f>IFERROR(IF(VLOOKUP(B46,Tracker!A:M,4,0)="","",VLOOKUP(B46,Tracker!A:M,4,0)),"")</f>
        <v/>
      </c>
      <c r="F46" t="str">
        <f>IFERROR(IF(VLOOKUP(B46,Tracker!A:M,5,0)="","",VLOOKUP(B46,Tracker!A:M,5,0)),"")</f>
        <v>Reserves</v>
      </c>
      <c r="G46" t="str">
        <f>IFERROR(IF(VLOOKUP(B46,Tracker!A:M,6,0)="","",VLOOKUP(B46,Tracker!A:M,6,0)),"")</f>
        <v>Available</v>
      </c>
      <c r="H46" t="str">
        <f>IFERROR(IF(VLOOKUP(B46,Tracker!A:M,7,0)="","",VLOOKUP(B46,Tracker!A:M,7,0)),"")</f>
        <v>CB</v>
      </c>
      <c r="I46" t="str">
        <f>IFERROR(IF(VLOOKUP(B46,Tracker!A:M,8,0)="","",VLOOKUP(B46,Tracker!A:M,8,0)),"")</f>
        <v/>
      </c>
      <c r="J46">
        <f>IFERROR(IF(VLOOKUP(B46,Tracker!A:M,9,0)="","",VLOOKUP(B46,Tracker!A:M,9,0)),"")</f>
        <v>0</v>
      </c>
      <c r="K46">
        <f>IFERROR(IF(VLOOKUP(B46,Tracker!A:M,10,0)="","",VLOOKUP(B46,Tracker!A:M,10,0)),"")</f>
        <v>2</v>
      </c>
      <c r="L46">
        <f>IFERROR(IF(VLOOKUP(B46,Tracker!A:M,11,0)="","",VLOOKUP(B46,Tracker!A:M,11,0)),"")</f>
        <v>0</v>
      </c>
      <c r="M46">
        <f ca="1">IFERROR(IF(VLOOKUP(B46,Tracker!A:M,12,0)="","",VLOOKUP(B46,Tracker!A:M,12,0)),"")</f>
        <v>2</v>
      </c>
      <c r="N46" s="89">
        <f t="shared" si="2"/>
        <v>0</v>
      </c>
    </row>
    <row r="47" spans="1:14" x14ac:dyDescent="0.25">
      <c r="A47">
        <f t="shared" si="0"/>
        <v>46</v>
      </c>
      <c r="B47" t="str">
        <f>IF(Tracker!A53=0,"",Tracker!A53)</f>
        <v>Peter Doherty (S)</v>
      </c>
      <c r="C47" s="69">
        <f>IFERROR(IF(VLOOKUP(B47,Tracker!A:M,2,0)="","",VLOOKUP(B47,Tracker!A:M,2,0)),"")</f>
        <v>33281</v>
      </c>
      <c r="D47">
        <f t="shared" ca="1" si="1"/>
        <v>29</v>
      </c>
      <c r="E47" s="69">
        <f>IFERROR(IF(VLOOKUP(B47,Tracker!A:M,4,0)="","",VLOOKUP(B47,Tracker!A:M,4,0)),"")</f>
        <v>44075</v>
      </c>
      <c r="F47" t="str">
        <f>IFERROR(IF(VLOOKUP(B47,Tracker!A:M,5,0)="","",VLOOKUP(B47,Tracker!A:M,5,0)),"")</f>
        <v>First Team</v>
      </c>
      <c r="G47" t="str">
        <f>IFERROR(IF(VLOOKUP(B47,Tracker!A:M,6,0)="","",VLOOKUP(B47,Tracker!A:M,6,0)),"")</f>
        <v>Available</v>
      </c>
      <c r="H47" t="str">
        <f>IFERROR(IF(VLOOKUP(B47,Tracker!A:M,7,0)="","",VLOOKUP(B47,Tracker!A:M,7,0)),"")</f>
        <v>WB</v>
      </c>
      <c r="I47" t="str">
        <f ca="1">IFERROR(IF(VLOOKUP(B47,Tracker!A:M,8,0)="","",VLOOKUP(B47,Tracker!A:M,8,0)),"")</f>
        <v>26-30</v>
      </c>
      <c r="J47">
        <f>IFERROR(IF(VLOOKUP(B47,Tracker!A:M,9,0)="","",VLOOKUP(B47,Tracker!A:M,9,0)),"")</f>
        <v>1</v>
      </c>
      <c r="K47">
        <f>IFERROR(IF(VLOOKUP(B47,Tracker!A:M,10,0)="","",VLOOKUP(B47,Tracker!A:M,10,0)),"")</f>
        <v>0</v>
      </c>
      <c r="L47">
        <f>IFERROR(IF(VLOOKUP(B47,Tracker!A:M,11,0)="","",VLOOKUP(B47,Tracker!A:M,11,0)),"")</f>
        <v>1</v>
      </c>
      <c r="M47">
        <f ca="1">IFERROR(IF(VLOOKUP(B47,Tracker!A:M,12,0)="","",VLOOKUP(B47,Tracker!A:M,12,0)),"")</f>
        <v>1</v>
      </c>
      <c r="N47" s="89">
        <f t="shared" ca="1" si="2"/>
        <v>1</v>
      </c>
    </row>
    <row r="48" spans="1:14" x14ac:dyDescent="0.25">
      <c r="A48">
        <f t="shared" si="0"/>
        <v>47</v>
      </c>
      <c r="B48" t="str">
        <f>IF(Tracker!A54=0,"",Tracker!A54)</f>
        <v>Peter Doherty (Sean)</v>
      </c>
      <c r="C48" s="69" t="str">
        <f>IFERROR(IF(VLOOKUP(B48,Tracker!A:M,2,0)="","",VLOOKUP(B48,Tracker!A:M,2,0)),"")</f>
        <v/>
      </c>
      <c r="D48" t="str">
        <f t="shared" ca="1" si="1"/>
        <v/>
      </c>
      <c r="E48" s="69" t="str">
        <f>IFERROR(IF(VLOOKUP(B48,Tracker!A:M,4,0)="","",VLOOKUP(B48,Tracker!A:M,4,0)),"")</f>
        <v/>
      </c>
      <c r="F48" t="str">
        <f>IFERROR(IF(VLOOKUP(B48,Tracker!A:M,5,0)="","",VLOOKUP(B48,Tracker!A:M,5,0)),"")</f>
        <v>Reserves</v>
      </c>
      <c r="G48" t="str">
        <f>IFERROR(IF(VLOOKUP(B48,Tracker!A:M,6,0)="","",VLOOKUP(B48,Tracker!A:M,6,0)),"")</f>
        <v>Available</v>
      </c>
      <c r="H48" t="str">
        <f>IFERROR(IF(VLOOKUP(B48,Tracker!A:M,7,0)="","",VLOOKUP(B48,Tracker!A:M,7,0)),"")</f>
        <v>W</v>
      </c>
      <c r="I48" t="str">
        <f>IFERROR(IF(VLOOKUP(B48,Tracker!A:M,8,0)="","",VLOOKUP(B48,Tracker!A:M,8,0)),"")</f>
        <v/>
      </c>
      <c r="J48">
        <f>IFERROR(IF(VLOOKUP(B48,Tracker!A:M,9,0)="","",VLOOKUP(B48,Tracker!A:M,9,0)),"")</f>
        <v>0</v>
      </c>
      <c r="K48">
        <f>IFERROR(IF(VLOOKUP(B48,Tracker!A:M,10,0)="","",VLOOKUP(B48,Tracker!A:M,10,0)),"")</f>
        <v>0</v>
      </c>
      <c r="L48">
        <f>IFERROR(IF(VLOOKUP(B48,Tracker!A:M,11,0)="","",VLOOKUP(B48,Tracker!A:M,11,0)),"")</f>
        <v>2</v>
      </c>
      <c r="M48">
        <f ca="1">IFERROR(IF(VLOOKUP(B48,Tracker!A:M,12,0)="","",VLOOKUP(B48,Tracker!A:M,12,0)),"")</f>
        <v>0</v>
      </c>
      <c r="N48" s="89">
        <f t="shared" si="2"/>
        <v>0</v>
      </c>
    </row>
    <row r="49" spans="1:14" x14ac:dyDescent="0.25">
      <c r="A49">
        <f t="shared" si="0"/>
        <v>48</v>
      </c>
      <c r="B49" t="str">
        <f>IF(Tracker!A55=0,"",Tracker!A55)</f>
        <v>Phelim Noone</v>
      </c>
      <c r="C49" s="69" t="str">
        <f>IFERROR(IF(VLOOKUP(B49,Tracker!A:M,2,0)="","",VLOOKUP(B49,Tracker!A:M,2,0)),"")</f>
        <v/>
      </c>
      <c r="D49" t="str">
        <f t="shared" ca="1" si="1"/>
        <v/>
      </c>
      <c r="E49" s="69" t="str">
        <f>IFERROR(IF(VLOOKUP(B49,Tracker!A:M,4,0)="","",VLOOKUP(B49,Tracker!A:M,4,0)),"")</f>
        <v/>
      </c>
      <c r="F49" t="str">
        <f>IFERROR(IF(VLOOKUP(B49,Tracker!A:M,5,0)="","",VLOOKUP(B49,Tracker!A:M,5,0)),"")</f>
        <v>Reserves</v>
      </c>
      <c r="G49" t="str">
        <f>IFERROR(IF(VLOOKUP(B49,Tracker!A:M,6,0)="","",VLOOKUP(B49,Tracker!A:M,6,0)),"")</f>
        <v>Available</v>
      </c>
      <c r="H49" t="str">
        <f>IFERROR(IF(VLOOKUP(B49,Tracker!A:M,7,0)="","",VLOOKUP(B49,Tracker!A:M,7,0)),"")</f>
        <v>CB</v>
      </c>
      <c r="I49" t="str">
        <f>IFERROR(IF(VLOOKUP(B49,Tracker!A:M,8,0)="","",VLOOKUP(B49,Tracker!A:M,8,0)),"")</f>
        <v/>
      </c>
      <c r="J49">
        <f>IFERROR(IF(VLOOKUP(B49,Tracker!A:M,9,0)="","",VLOOKUP(B49,Tracker!A:M,9,0)),"")</f>
        <v>0</v>
      </c>
      <c r="K49">
        <f>IFERROR(IF(VLOOKUP(B49,Tracker!A:M,10,0)="","",VLOOKUP(B49,Tracker!A:M,10,0)),"")</f>
        <v>0</v>
      </c>
      <c r="L49">
        <f>IFERROR(IF(VLOOKUP(B49,Tracker!A:M,11,0)="","",VLOOKUP(B49,Tracker!A:M,11,0)),"")</f>
        <v>2</v>
      </c>
      <c r="M49">
        <f ca="1">IFERROR(IF(VLOOKUP(B49,Tracker!A:M,12,0)="","",VLOOKUP(B49,Tracker!A:M,12,0)),"")</f>
        <v>0</v>
      </c>
      <c r="N49" s="89">
        <f t="shared" si="2"/>
        <v>0</v>
      </c>
    </row>
    <row r="50" spans="1:14" x14ac:dyDescent="0.25">
      <c r="A50">
        <f t="shared" si="0"/>
        <v>49</v>
      </c>
      <c r="B50" t="str">
        <f>IF(Tracker!A56=0,"",Tracker!A56)</f>
        <v>Phillip Harkin</v>
      </c>
      <c r="C50" s="69" t="str">
        <f>IFERROR(IF(VLOOKUP(B50,Tracker!A:M,2,0)="","",VLOOKUP(B50,Tracker!A:M,2,0)),"")</f>
        <v/>
      </c>
      <c r="D50" t="str">
        <f t="shared" ca="1" si="1"/>
        <v/>
      </c>
      <c r="E50" s="69" t="str">
        <f>IFERROR(IF(VLOOKUP(B50,Tracker!A:M,4,0)="","",VLOOKUP(B50,Tracker!A:M,4,0)),"")</f>
        <v/>
      </c>
      <c r="F50" t="str">
        <f>IFERROR(IF(VLOOKUP(B50,Tracker!A:M,5,0)="","",VLOOKUP(B50,Tracker!A:M,5,0)),"")</f>
        <v>Reserves</v>
      </c>
      <c r="G50" t="str">
        <f>IFERROR(IF(VLOOKUP(B50,Tracker!A:M,6,0)="","",VLOOKUP(B50,Tracker!A:M,6,0)),"")</f>
        <v>Available</v>
      </c>
      <c r="H50" t="str">
        <f>IFERROR(IF(VLOOKUP(B50,Tracker!A:M,7,0)="","",VLOOKUP(B50,Tracker!A:M,7,0)),"")</f>
        <v>CB</v>
      </c>
      <c r="I50" t="str">
        <f>IFERROR(IF(VLOOKUP(B50,Tracker!A:M,8,0)="","",VLOOKUP(B50,Tracker!A:M,8,0)),"")</f>
        <v/>
      </c>
      <c r="J50">
        <f>IFERROR(IF(VLOOKUP(B50,Tracker!A:M,9,0)="","",VLOOKUP(B50,Tracker!A:M,9,0)),"")</f>
        <v>1</v>
      </c>
      <c r="K50">
        <f>IFERROR(IF(VLOOKUP(B50,Tracker!A:M,10,0)="","",VLOOKUP(B50,Tracker!A:M,10,0)),"")</f>
        <v>0</v>
      </c>
      <c r="L50">
        <f>IFERROR(IF(VLOOKUP(B50,Tracker!A:M,11,0)="","",VLOOKUP(B50,Tracker!A:M,11,0)),"")</f>
        <v>1</v>
      </c>
      <c r="M50">
        <f ca="1">IFERROR(IF(VLOOKUP(B50,Tracker!A:M,12,0)="","",VLOOKUP(B50,Tracker!A:M,12,0)),"")</f>
        <v>1</v>
      </c>
      <c r="N50" s="89">
        <f t="shared" ca="1" si="2"/>
        <v>1</v>
      </c>
    </row>
    <row r="51" spans="1:14" x14ac:dyDescent="0.25">
      <c r="A51">
        <f t="shared" si="0"/>
        <v>50</v>
      </c>
      <c r="B51" t="str">
        <f>IF(Tracker!A57=0,"",Tracker!A57)</f>
        <v>Rian Diver</v>
      </c>
      <c r="C51" s="69" t="str">
        <f>IFERROR(IF(VLOOKUP(B51,Tracker!A:M,2,0)="","",VLOOKUP(B51,Tracker!A:M,2,0)),"")</f>
        <v/>
      </c>
      <c r="D51" t="str">
        <f t="shared" ca="1" si="1"/>
        <v/>
      </c>
      <c r="E51" s="69" t="str">
        <f>IFERROR(IF(VLOOKUP(B51,Tracker!A:M,4,0)="","",VLOOKUP(B51,Tracker!A:M,4,0)),"")</f>
        <v/>
      </c>
      <c r="F51" t="str">
        <f>IFERROR(IF(VLOOKUP(B51,Tracker!A:M,5,0)="","",VLOOKUP(B51,Tracker!A:M,5,0)),"")</f>
        <v>Reserves</v>
      </c>
      <c r="G51" t="str">
        <f>IFERROR(IF(VLOOKUP(B51,Tracker!A:M,6,0)="","",VLOOKUP(B51,Tracker!A:M,6,0)),"")</f>
        <v>Available</v>
      </c>
      <c r="H51" t="str">
        <f>IFERROR(IF(VLOOKUP(B51,Tracker!A:M,7,0)="","",VLOOKUP(B51,Tracker!A:M,7,0)),"")</f>
        <v>W</v>
      </c>
      <c r="I51" t="str">
        <f>IFERROR(IF(VLOOKUP(B51,Tracker!A:M,8,0)="","",VLOOKUP(B51,Tracker!A:M,8,0)),"")</f>
        <v/>
      </c>
      <c r="J51">
        <f>IFERROR(IF(VLOOKUP(B51,Tracker!A:M,9,0)="","",VLOOKUP(B51,Tracker!A:M,9,0)),"")</f>
        <v>2</v>
      </c>
      <c r="K51">
        <f>IFERROR(IF(VLOOKUP(B51,Tracker!A:M,10,0)="","",VLOOKUP(B51,Tracker!A:M,10,0)),"")</f>
        <v>0</v>
      </c>
      <c r="L51">
        <f>IFERROR(IF(VLOOKUP(B51,Tracker!A:M,11,0)="","",VLOOKUP(B51,Tracker!A:M,11,0)),"")</f>
        <v>0</v>
      </c>
      <c r="M51">
        <f ca="1">IFERROR(IF(VLOOKUP(B51,Tracker!A:M,12,0)="","",VLOOKUP(B51,Tracker!A:M,12,0)),"")</f>
        <v>2</v>
      </c>
      <c r="N51" s="89">
        <f t="shared" ca="1" si="2"/>
        <v>1</v>
      </c>
    </row>
    <row r="52" spans="1:14" x14ac:dyDescent="0.25">
      <c r="A52">
        <f t="shared" si="0"/>
        <v>51</v>
      </c>
      <c r="B52" t="str">
        <f>IF(Tracker!A58=0,"",Tracker!A58)</f>
        <v>Roger Mc Gilloway</v>
      </c>
      <c r="C52" s="69" t="str">
        <f>IFERROR(IF(VLOOKUP(B52,Tracker!A:M,2,0)="","",VLOOKUP(B52,Tracker!A:M,2,0)),"")</f>
        <v/>
      </c>
      <c r="D52" t="str">
        <f t="shared" ca="1" si="1"/>
        <v/>
      </c>
      <c r="E52" s="69" t="str">
        <f>IFERROR(IF(VLOOKUP(B52,Tracker!A:M,4,0)="","",VLOOKUP(B52,Tracker!A:M,4,0)),"")</f>
        <v/>
      </c>
      <c r="F52" t="str">
        <f>IFERROR(IF(VLOOKUP(B52,Tracker!A:M,5,0)="","",VLOOKUP(B52,Tracker!A:M,5,0)),"")</f>
        <v>Reserves</v>
      </c>
      <c r="G52" t="str">
        <f>IFERROR(IF(VLOOKUP(B52,Tracker!A:M,6,0)="","",VLOOKUP(B52,Tracker!A:M,6,0)),"")</f>
        <v>Available</v>
      </c>
      <c r="H52" t="str">
        <f>IFERROR(IF(VLOOKUP(B52,Tracker!A:M,7,0)="","",VLOOKUP(B52,Tracker!A:M,7,0)),"")</f>
        <v>GK</v>
      </c>
      <c r="I52" t="str">
        <f>IFERROR(IF(VLOOKUP(B52,Tracker!A:M,8,0)="","",VLOOKUP(B52,Tracker!A:M,8,0)),"")</f>
        <v/>
      </c>
      <c r="J52">
        <f>IFERROR(IF(VLOOKUP(B52,Tracker!A:M,9,0)="","",VLOOKUP(B52,Tracker!A:M,9,0)),"")</f>
        <v>0</v>
      </c>
      <c r="K52">
        <f>IFERROR(IF(VLOOKUP(B52,Tracker!A:M,10,0)="","",VLOOKUP(B52,Tracker!A:M,10,0)),"")</f>
        <v>2</v>
      </c>
      <c r="L52">
        <f>IFERROR(IF(VLOOKUP(B52,Tracker!A:M,11,0)="","",VLOOKUP(B52,Tracker!A:M,11,0)),"")</f>
        <v>0</v>
      </c>
      <c r="M52">
        <f ca="1">IFERROR(IF(VLOOKUP(B52,Tracker!A:M,12,0)="","",VLOOKUP(B52,Tracker!A:M,12,0)),"")</f>
        <v>2</v>
      </c>
      <c r="N52" s="89">
        <f t="shared" si="2"/>
        <v>0</v>
      </c>
    </row>
    <row r="53" spans="1:14" x14ac:dyDescent="0.25">
      <c r="A53">
        <f t="shared" si="0"/>
        <v>52</v>
      </c>
      <c r="B53" t="str">
        <f>IF(Tracker!A59=0,"",Tracker!A59)</f>
        <v>Ronan Donegan</v>
      </c>
      <c r="C53" s="69" t="str">
        <f>IFERROR(IF(VLOOKUP(B53,Tracker!A:M,2,0)="","",VLOOKUP(B53,Tracker!A:M,2,0)),"")</f>
        <v/>
      </c>
      <c r="D53" t="str">
        <f t="shared" ca="1" si="1"/>
        <v/>
      </c>
      <c r="E53" s="69" t="str">
        <f>IFERROR(IF(VLOOKUP(B53,Tracker!A:M,4,0)="","",VLOOKUP(B53,Tracker!A:M,4,0)),"")</f>
        <v/>
      </c>
      <c r="F53" t="str">
        <f>IFERROR(IF(VLOOKUP(B53,Tracker!A:M,5,0)="","",VLOOKUP(B53,Tracker!A:M,5,0)),"")</f>
        <v>Reserves</v>
      </c>
      <c r="G53" t="str">
        <f>IFERROR(IF(VLOOKUP(B53,Tracker!A:M,6,0)="","",VLOOKUP(B53,Tracker!A:M,6,0)),"")</f>
        <v>Available</v>
      </c>
      <c r="H53" t="str">
        <f>IFERROR(IF(VLOOKUP(B53,Tracker!A:M,7,0)="","",VLOOKUP(B53,Tracker!A:M,7,0)),"")</f>
        <v>WB</v>
      </c>
      <c r="I53" t="str">
        <f>IFERROR(IF(VLOOKUP(B53,Tracker!A:M,8,0)="","",VLOOKUP(B53,Tracker!A:M,8,0)),"")</f>
        <v/>
      </c>
      <c r="J53">
        <f>IFERROR(IF(VLOOKUP(B53,Tracker!A:M,9,0)="","",VLOOKUP(B53,Tracker!A:M,9,0)),"")</f>
        <v>2</v>
      </c>
      <c r="K53">
        <f>IFERROR(IF(VLOOKUP(B53,Tracker!A:M,10,0)="","",VLOOKUP(B53,Tracker!A:M,10,0)),"")</f>
        <v>0</v>
      </c>
      <c r="L53">
        <f>IFERROR(IF(VLOOKUP(B53,Tracker!A:M,11,0)="","",VLOOKUP(B53,Tracker!A:M,11,0)),"")</f>
        <v>0</v>
      </c>
      <c r="M53">
        <f ca="1">IFERROR(IF(VLOOKUP(B53,Tracker!A:M,12,0)="","",VLOOKUP(B53,Tracker!A:M,12,0)),"")</f>
        <v>2</v>
      </c>
      <c r="N53" s="89">
        <f t="shared" ca="1" si="2"/>
        <v>1</v>
      </c>
    </row>
    <row r="54" spans="1:14" x14ac:dyDescent="0.25">
      <c r="A54">
        <f t="shared" si="0"/>
        <v>53</v>
      </c>
      <c r="B54" t="str">
        <f>IF(Tracker!A60=0,"",Tracker!A60)</f>
        <v>Ronan Mc Conologue</v>
      </c>
      <c r="C54" s="69" t="str">
        <f>IFERROR(IF(VLOOKUP(B54,Tracker!A:M,2,0)="","",VLOOKUP(B54,Tracker!A:M,2,0)),"")</f>
        <v/>
      </c>
      <c r="D54" t="str">
        <f t="shared" ca="1" si="1"/>
        <v/>
      </c>
      <c r="E54" s="69" t="str">
        <f>IFERROR(IF(VLOOKUP(B54,Tracker!A:M,4,0)="","",VLOOKUP(B54,Tracker!A:M,4,0)),"")</f>
        <v/>
      </c>
      <c r="F54" t="str">
        <f>IFERROR(IF(VLOOKUP(B54,Tracker!A:M,5,0)="","",VLOOKUP(B54,Tracker!A:M,5,0)),"")</f>
        <v>Reserves</v>
      </c>
      <c r="G54" t="str">
        <f>IFERROR(IF(VLOOKUP(B54,Tracker!A:M,6,0)="","",VLOOKUP(B54,Tracker!A:M,6,0)),"")</f>
        <v>Available</v>
      </c>
      <c r="H54" t="str">
        <f>IFERROR(IF(VLOOKUP(B54,Tracker!A:M,7,0)="","",VLOOKUP(B54,Tracker!A:M,7,0)),"")</f>
        <v>WB</v>
      </c>
      <c r="I54" t="str">
        <f>IFERROR(IF(VLOOKUP(B54,Tracker!A:M,8,0)="","",VLOOKUP(B54,Tracker!A:M,8,0)),"")</f>
        <v/>
      </c>
      <c r="J54">
        <f>IFERROR(IF(VLOOKUP(B54,Tracker!A:M,9,0)="","",VLOOKUP(B54,Tracker!A:M,9,0)),"")</f>
        <v>0</v>
      </c>
      <c r="K54">
        <f>IFERROR(IF(VLOOKUP(B54,Tracker!A:M,10,0)="","",VLOOKUP(B54,Tracker!A:M,10,0)),"")</f>
        <v>1</v>
      </c>
      <c r="L54">
        <f>IFERROR(IF(VLOOKUP(B54,Tracker!A:M,11,0)="","",VLOOKUP(B54,Tracker!A:M,11,0)),"")</f>
        <v>1</v>
      </c>
      <c r="M54">
        <f ca="1">IFERROR(IF(VLOOKUP(B54,Tracker!A:M,12,0)="","",VLOOKUP(B54,Tracker!A:M,12,0)),"")</f>
        <v>1</v>
      </c>
      <c r="N54" s="89">
        <f t="shared" si="2"/>
        <v>0</v>
      </c>
    </row>
    <row r="55" spans="1:14" x14ac:dyDescent="0.25">
      <c r="A55">
        <f t="shared" si="0"/>
        <v>54</v>
      </c>
      <c r="B55" t="str">
        <f>IF(Tracker!A61=0,"",Tracker!A61)</f>
        <v>Ronan Shovlin</v>
      </c>
      <c r="C55" s="69" t="str">
        <f>IFERROR(IF(VLOOKUP(B55,Tracker!A:M,2,0)="","",VLOOKUP(B55,Tracker!A:M,2,0)),"")</f>
        <v/>
      </c>
      <c r="D55" t="str">
        <f t="shared" ca="1" si="1"/>
        <v/>
      </c>
      <c r="E55" s="69" t="str">
        <f>IFERROR(IF(VLOOKUP(B55,Tracker!A:M,4,0)="","",VLOOKUP(B55,Tracker!A:M,4,0)),"")</f>
        <v/>
      </c>
      <c r="F55" t="str">
        <f>IFERROR(IF(VLOOKUP(B55,Tracker!A:M,5,0)="","",VLOOKUP(B55,Tracker!A:M,5,0)),"")</f>
        <v>Reserves</v>
      </c>
      <c r="G55" t="str">
        <f>IFERROR(IF(VLOOKUP(B55,Tracker!A:M,6,0)="","",VLOOKUP(B55,Tracker!A:M,6,0)),"")</f>
        <v>Available</v>
      </c>
      <c r="H55" t="str">
        <f>IFERROR(IF(VLOOKUP(B55,Tracker!A:M,7,0)="","",VLOOKUP(B55,Tracker!A:M,7,0)),"")</f>
        <v>F</v>
      </c>
      <c r="I55" t="str">
        <f>IFERROR(IF(VLOOKUP(B55,Tracker!A:M,8,0)="","",VLOOKUP(B55,Tracker!A:M,8,0)),"")</f>
        <v/>
      </c>
      <c r="J55">
        <f>IFERROR(IF(VLOOKUP(B55,Tracker!A:M,9,0)="","",VLOOKUP(B55,Tracker!A:M,9,0)),"")</f>
        <v>1</v>
      </c>
      <c r="K55">
        <f>IFERROR(IF(VLOOKUP(B55,Tracker!A:M,10,0)="","",VLOOKUP(B55,Tracker!A:M,10,0)),"")</f>
        <v>1</v>
      </c>
      <c r="L55">
        <f>IFERROR(IF(VLOOKUP(B55,Tracker!A:M,11,0)="","",VLOOKUP(B55,Tracker!A:M,11,0)),"")</f>
        <v>0</v>
      </c>
      <c r="M55">
        <f ca="1">IFERROR(IF(VLOOKUP(B55,Tracker!A:M,12,0)="","",VLOOKUP(B55,Tracker!A:M,12,0)),"")</f>
        <v>2</v>
      </c>
      <c r="N55" s="89">
        <f t="shared" ca="1" si="2"/>
        <v>0.5</v>
      </c>
    </row>
    <row r="56" spans="1:14" x14ac:dyDescent="0.25">
      <c r="A56">
        <f t="shared" si="0"/>
        <v>55</v>
      </c>
      <c r="B56" t="str">
        <f>IF(Tracker!A62=0,"",Tracker!A62)</f>
        <v>Ryan Doherty (S)</v>
      </c>
      <c r="C56" s="69" t="str">
        <f>IFERROR(IF(VLOOKUP(B56,Tracker!A:M,2,0)="","",VLOOKUP(B56,Tracker!A:M,2,0)),"")</f>
        <v/>
      </c>
      <c r="D56" t="str">
        <f t="shared" ca="1" si="1"/>
        <v/>
      </c>
      <c r="E56" s="69" t="str">
        <f>IFERROR(IF(VLOOKUP(B56,Tracker!A:M,4,0)="","",VLOOKUP(B56,Tracker!A:M,4,0)),"")</f>
        <v/>
      </c>
      <c r="F56" t="str">
        <f>IFERROR(IF(VLOOKUP(B56,Tracker!A:M,5,0)="","",VLOOKUP(B56,Tracker!A:M,5,0)),"")</f>
        <v>Reserves</v>
      </c>
      <c r="G56" t="str">
        <f>IFERROR(IF(VLOOKUP(B56,Tracker!A:M,6,0)="","",VLOOKUP(B56,Tracker!A:M,6,0)),"")</f>
        <v>Available</v>
      </c>
      <c r="H56" t="str">
        <f>IFERROR(IF(VLOOKUP(B56,Tracker!A:M,7,0)="","",VLOOKUP(B56,Tracker!A:M,7,0)),"")</f>
        <v>MD</v>
      </c>
      <c r="I56" t="str">
        <f>IFERROR(IF(VLOOKUP(B56,Tracker!A:M,8,0)="","",VLOOKUP(B56,Tracker!A:M,8,0)),"")</f>
        <v/>
      </c>
      <c r="J56">
        <f>IFERROR(IF(VLOOKUP(B56,Tracker!A:M,9,0)="","",VLOOKUP(B56,Tracker!A:M,9,0)),"")</f>
        <v>1</v>
      </c>
      <c r="K56">
        <f>IFERROR(IF(VLOOKUP(B56,Tracker!A:M,10,0)="","",VLOOKUP(B56,Tracker!A:M,10,0)),"")</f>
        <v>1</v>
      </c>
      <c r="L56">
        <f>IFERROR(IF(VLOOKUP(B56,Tracker!A:M,11,0)="","",VLOOKUP(B56,Tracker!A:M,11,0)),"")</f>
        <v>0</v>
      </c>
      <c r="M56">
        <f ca="1">IFERROR(IF(VLOOKUP(B56,Tracker!A:M,12,0)="","",VLOOKUP(B56,Tracker!A:M,12,0)),"")</f>
        <v>2</v>
      </c>
      <c r="N56" s="89">
        <f t="shared" ca="1" si="2"/>
        <v>0.5</v>
      </c>
    </row>
    <row r="57" spans="1:14" x14ac:dyDescent="0.25">
      <c r="A57">
        <f t="shared" si="0"/>
        <v>56</v>
      </c>
      <c r="B57" t="str">
        <f>IF(Tracker!A63=0,"",Tracker!A63)</f>
        <v>Ryan Doherty (Trev)</v>
      </c>
      <c r="C57" s="69" t="str">
        <f>IFERROR(IF(VLOOKUP(B57,Tracker!A:M,2,0)="","",VLOOKUP(B57,Tracker!A:M,2,0)),"")</f>
        <v/>
      </c>
      <c r="D57" t="str">
        <f t="shared" ca="1" si="1"/>
        <v/>
      </c>
      <c r="E57" s="69" t="str">
        <f>IFERROR(IF(VLOOKUP(B57,Tracker!A:M,4,0)="","",VLOOKUP(B57,Tracker!A:M,4,0)),"")</f>
        <v/>
      </c>
      <c r="F57" t="str">
        <f>IFERROR(IF(VLOOKUP(B57,Tracker!A:M,5,0)="","",VLOOKUP(B57,Tracker!A:M,5,0)),"")</f>
        <v>Reserves</v>
      </c>
      <c r="G57" t="str">
        <f>IFERROR(IF(VLOOKUP(B57,Tracker!A:M,6,0)="","",VLOOKUP(B57,Tracker!A:M,6,0)),"")</f>
        <v>Available</v>
      </c>
      <c r="H57" t="str">
        <f>IFERROR(IF(VLOOKUP(B57,Tracker!A:M,7,0)="","",VLOOKUP(B57,Tracker!A:M,7,0)),"")</f>
        <v>W</v>
      </c>
      <c r="I57" t="str">
        <f>IFERROR(IF(VLOOKUP(B57,Tracker!A:M,8,0)="","",VLOOKUP(B57,Tracker!A:M,8,0)),"")</f>
        <v/>
      </c>
      <c r="J57">
        <f>IFERROR(IF(VLOOKUP(B57,Tracker!A:M,9,0)="","",VLOOKUP(B57,Tracker!A:M,9,0)),"")</f>
        <v>2</v>
      </c>
      <c r="K57">
        <f>IFERROR(IF(VLOOKUP(B57,Tracker!A:M,10,0)="","",VLOOKUP(B57,Tracker!A:M,10,0)),"")</f>
        <v>0</v>
      </c>
      <c r="L57">
        <f>IFERROR(IF(VLOOKUP(B57,Tracker!A:M,11,0)="","",VLOOKUP(B57,Tracker!A:M,11,0)),"")</f>
        <v>0</v>
      </c>
      <c r="M57">
        <f ca="1">IFERROR(IF(VLOOKUP(B57,Tracker!A:M,12,0)="","",VLOOKUP(B57,Tracker!A:M,12,0)),"")</f>
        <v>2</v>
      </c>
      <c r="N57" s="89">
        <f t="shared" ca="1" si="2"/>
        <v>1</v>
      </c>
    </row>
    <row r="58" spans="1:14" x14ac:dyDescent="0.25">
      <c r="A58">
        <f t="shared" si="0"/>
        <v>57</v>
      </c>
      <c r="B58" t="str">
        <f>IF(Tracker!A64=0,"",Tracker!A64)</f>
        <v>Shane Cregan</v>
      </c>
      <c r="C58" s="69" t="str">
        <f>IFERROR(IF(VLOOKUP(B58,Tracker!A:M,2,0)="","",VLOOKUP(B58,Tracker!A:M,2,0)),"")</f>
        <v/>
      </c>
      <c r="D58" t="str">
        <f t="shared" ca="1" si="1"/>
        <v/>
      </c>
      <c r="E58" s="69">
        <f>IFERROR(IF(VLOOKUP(B58,Tracker!A:M,4,0)="","",VLOOKUP(B58,Tracker!A:M,4,0)),"")</f>
        <v>44075</v>
      </c>
      <c r="F58" t="str">
        <f>IFERROR(IF(VLOOKUP(B58,Tracker!A:M,5,0)="","",VLOOKUP(B58,Tracker!A:M,5,0)),"")</f>
        <v>First Team</v>
      </c>
      <c r="G58" t="str">
        <f>IFERROR(IF(VLOOKUP(B58,Tracker!A:M,6,0)="","",VLOOKUP(B58,Tracker!A:M,6,0)),"")</f>
        <v>Available</v>
      </c>
      <c r="H58" t="str">
        <f>IFERROR(IF(VLOOKUP(B58,Tracker!A:M,7,0)="","",VLOOKUP(B58,Tracker!A:M,7,0)),"")</f>
        <v>W</v>
      </c>
      <c r="I58" t="str">
        <f>IFERROR(IF(VLOOKUP(B58,Tracker!A:M,8,0)="","",VLOOKUP(B58,Tracker!A:M,8,0)),"")</f>
        <v/>
      </c>
      <c r="J58">
        <f>IFERROR(IF(VLOOKUP(B58,Tracker!A:M,9,0)="","",VLOOKUP(B58,Tracker!A:M,9,0)),"")</f>
        <v>2</v>
      </c>
      <c r="K58">
        <f>IFERROR(IF(VLOOKUP(B58,Tracker!A:M,10,0)="","",VLOOKUP(B58,Tracker!A:M,10,0)),"")</f>
        <v>0</v>
      </c>
      <c r="L58">
        <f>IFERROR(IF(VLOOKUP(B58,Tracker!A:M,11,0)="","",VLOOKUP(B58,Tracker!A:M,11,0)),"")</f>
        <v>0</v>
      </c>
      <c r="M58">
        <f ca="1">IFERROR(IF(VLOOKUP(B58,Tracker!A:M,12,0)="","",VLOOKUP(B58,Tracker!A:M,12,0)),"")</f>
        <v>2</v>
      </c>
      <c r="N58" s="89">
        <f t="shared" ca="1" si="2"/>
        <v>1</v>
      </c>
    </row>
    <row r="59" spans="1:14" x14ac:dyDescent="0.25">
      <c r="A59">
        <f t="shared" si="0"/>
        <v>58</v>
      </c>
      <c r="B59" t="str">
        <f>IF(Tracker!A65=0,"",Tracker!A65)</f>
        <v>Shane Gordon</v>
      </c>
      <c r="C59" s="69" t="str">
        <f>IFERROR(IF(VLOOKUP(B59,Tracker!A:M,2,0)="","",VLOOKUP(B59,Tracker!A:M,2,0)),"")</f>
        <v/>
      </c>
      <c r="D59" t="str">
        <f t="shared" ca="1" si="1"/>
        <v/>
      </c>
      <c r="E59" s="69">
        <f>IFERROR(IF(VLOOKUP(B59,Tracker!A:M,4,0)="","",VLOOKUP(B59,Tracker!A:M,4,0)),"")</f>
        <v>44075</v>
      </c>
      <c r="F59" t="str">
        <f>IFERROR(IF(VLOOKUP(B59,Tracker!A:M,5,0)="","",VLOOKUP(B59,Tracker!A:M,5,0)),"")</f>
        <v>First Team</v>
      </c>
      <c r="G59" t="str">
        <f>IFERROR(IF(VLOOKUP(B59,Tracker!A:M,6,0)="","",VLOOKUP(B59,Tracker!A:M,6,0)),"")</f>
        <v>Unavailable</v>
      </c>
      <c r="H59" t="str">
        <f>IFERROR(IF(VLOOKUP(B59,Tracker!A:M,7,0)="","",VLOOKUP(B59,Tracker!A:M,7,0)),"")</f>
        <v>CB</v>
      </c>
      <c r="I59" t="str">
        <f>IFERROR(IF(VLOOKUP(B59,Tracker!A:M,8,0)="","",VLOOKUP(B59,Tracker!A:M,8,0)),"")</f>
        <v/>
      </c>
      <c r="J59">
        <f>IFERROR(IF(VLOOKUP(B59,Tracker!A:M,9,0)="","",VLOOKUP(B59,Tracker!A:M,9,0)),"")</f>
        <v>0</v>
      </c>
      <c r="K59">
        <f>IFERROR(IF(VLOOKUP(B59,Tracker!A:M,10,0)="","",VLOOKUP(B59,Tracker!A:M,10,0)),"")</f>
        <v>0</v>
      </c>
      <c r="L59">
        <f>IFERROR(IF(VLOOKUP(B59,Tracker!A:M,11,0)="","",VLOOKUP(B59,Tracker!A:M,11,0)),"")</f>
        <v>2</v>
      </c>
      <c r="M59">
        <f ca="1">IFERROR(IF(VLOOKUP(B59,Tracker!A:M,12,0)="","",VLOOKUP(B59,Tracker!A:M,12,0)),"")</f>
        <v>0</v>
      </c>
      <c r="N59" s="89">
        <f t="shared" si="2"/>
        <v>0</v>
      </c>
    </row>
    <row r="60" spans="1:14" x14ac:dyDescent="0.25">
      <c r="A60">
        <f t="shared" si="0"/>
        <v>59</v>
      </c>
      <c r="B60" t="str">
        <f>IF(Tracker!A66=0,"",Tracker!A66)</f>
        <v>Tiernan Devine</v>
      </c>
      <c r="C60" s="69" t="str">
        <f>IFERROR(IF(VLOOKUP(B60,Tracker!A:M,2,0)="","",VLOOKUP(B60,Tracker!A:M,2,0)),"")</f>
        <v/>
      </c>
      <c r="D60" t="str">
        <f t="shared" ca="1" si="1"/>
        <v/>
      </c>
      <c r="E60" s="69" t="str">
        <f>IFERROR(IF(VLOOKUP(B60,Tracker!A:M,4,0)="","",VLOOKUP(B60,Tracker!A:M,4,0)),"")</f>
        <v/>
      </c>
      <c r="F60" t="str">
        <f>IFERROR(IF(VLOOKUP(B60,Tracker!A:M,5,0)="","",VLOOKUP(B60,Tracker!A:M,5,0)),"")</f>
        <v>Reserves</v>
      </c>
      <c r="G60" t="str">
        <f>IFERROR(IF(VLOOKUP(B60,Tracker!A:M,6,0)="","",VLOOKUP(B60,Tracker!A:M,6,0)),"")</f>
        <v>Available</v>
      </c>
      <c r="H60" t="str">
        <f>IFERROR(IF(VLOOKUP(B60,Tracker!A:M,7,0)="","",VLOOKUP(B60,Tracker!A:M,7,0)),"")</f>
        <v>MD</v>
      </c>
      <c r="I60" t="str">
        <f>IFERROR(IF(VLOOKUP(B60,Tracker!A:M,8,0)="","",VLOOKUP(B60,Tracker!A:M,8,0)),"")</f>
        <v/>
      </c>
      <c r="J60">
        <f>IFERROR(IF(VLOOKUP(B60,Tracker!A:M,9,0)="","",VLOOKUP(B60,Tracker!A:M,9,0)),"")</f>
        <v>0</v>
      </c>
      <c r="K60">
        <f>IFERROR(IF(VLOOKUP(B60,Tracker!A:M,10,0)="","",VLOOKUP(B60,Tracker!A:M,10,0)),"")</f>
        <v>1</v>
      </c>
      <c r="L60">
        <f>IFERROR(IF(VLOOKUP(B60,Tracker!A:M,11,0)="","",VLOOKUP(B60,Tracker!A:M,11,0)),"")</f>
        <v>1</v>
      </c>
      <c r="M60">
        <f ca="1">IFERROR(IF(VLOOKUP(B60,Tracker!A:M,12,0)="","",VLOOKUP(B60,Tracker!A:M,12,0)),"")</f>
        <v>1</v>
      </c>
      <c r="N60" s="89">
        <f t="shared" si="2"/>
        <v>0</v>
      </c>
    </row>
    <row r="61" spans="1:14" x14ac:dyDescent="0.25">
      <c r="A61">
        <f t="shared" si="0"/>
        <v>60</v>
      </c>
      <c r="B61" t="str">
        <f>IF(Tracker!A67=0,"",Tracker!A67)</f>
        <v>Trevor Doherty</v>
      </c>
      <c r="C61" s="69" t="str">
        <f>IFERROR(IF(VLOOKUP(B61,Tracker!A:M,2,0)="","",VLOOKUP(B61,Tracker!A:M,2,0)),"")</f>
        <v/>
      </c>
      <c r="D61" t="str">
        <f t="shared" ca="1" si="1"/>
        <v/>
      </c>
      <c r="E61" s="69" t="str">
        <f>IFERROR(IF(VLOOKUP(B61,Tracker!A:M,4,0)="","",VLOOKUP(B61,Tracker!A:M,4,0)),"")</f>
        <v/>
      </c>
      <c r="F61" t="str">
        <f>IFERROR(IF(VLOOKUP(B61,Tracker!A:M,5,0)="","",VLOOKUP(B61,Tracker!A:M,5,0)),"")</f>
        <v>Reserves</v>
      </c>
      <c r="G61" t="str">
        <f>IFERROR(IF(VLOOKUP(B61,Tracker!A:M,6,0)="","",VLOOKUP(B61,Tracker!A:M,6,0)),"")</f>
        <v>Available</v>
      </c>
      <c r="H61" t="str">
        <f>IFERROR(IF(VLOOKUP(B61,Tracker!A:M,7,0)="","",VLOOKUP(B61,Tracker!A:M,7,0)),"")</f>
        <v>F</v>
      </c>
      <c r="I61" t="str">
        <f>IFERROR(IF(VLOOKUP(B61,Tracker!A:M,8,0)="","",VLOOKUP(B61,Tracker!A:M,8,0)),"")</f>
        <v/>
      </c>
      <c r="J61">
        <f>IFERROR(IF(VLOOKUP(B61,Tracker!A:M,9,0)="","",VLOOKUP(B61,Tracker!A:M,9,0)),"")</f>
        <v>1</v>
      </c>
      <c r="K61">
        <f>IFERROR(IF(VLOOKUP(B61,Tracker!A:M,10,0)="","",VLOOKUP(B61,Tracker!A:M,10,0)),"")</f>
        <v>1</v>
      </c>
      <c r="L61">
        <f>IFERROR(IF(VLOOKUP(B61,Tracker!A:M,11,0)="","",VLOOKUP(B61,Tracker!A:M,11,0)),"")</f>
        <v>0</v>
      </c>
      <c r="M61">
        <f ca="1">IFERROR(IF(VLOOKUP(B61,Tracker!A:M,12,0)="","",VLOOKUP(B61,Tracker!A:M,12,0)),"")</f>
        <v>2</v>
      </c>
      <c r="N61" s="89">
        <f t="shared" ca="1" si="2"/>
        <v>0.5</v>
      </c>
    </row>
    <row r="62" spans="1:14" x14ac:dyDescent="0.25">
      <c r="A62" t="str">
        <f t="shared" si="0"/>
        <v/>
      </c>
      <c r="B62" t="str">
        <f>IF(Tracker!A68=0,"",Tracker!A68)</f>
        <v/>
      </c>
      <c r="C62" s="69" t="str">
        <f ca="1">IFERROR(IF(VLOOKUP(B62,Tracker!A:M,2,0)="","",VLOOKUP(B62,Tracker!A:M,2,0)),"")</f>
        <v/>
      </c>
      <c r="D62" t="str">
        <f t="shared" ca="1" si="1"/>
        <v/>
      </c>
      <c r="E62" s="69" t="str">
        <f ca="1">IFERROR(IF(VLOOKUP(B62,Tracker!A:M,4,0)="","",VLOOKUP(B62,Tracker!A:M,4,0)),"")</f>
        <v/>
      </c>
      <c r="F62" t="str">
        <f ca="1">IFERROR(IF(VLOOKUP(B62,Tracker!A:M,5,0)="","",VLOOKUP(B62,Tracker!A:M,5,0)),"")</f>
        <v/>
      </c>
      <c r="G62" t="str">
        <f ca="1">IFERROR(IF(VLOOKUP(B62,Tracker!A:M,6,0)="","",VLOOKUP(B62,Tracker!A:M,6,0)),"")</f>
        <v/>
      </c>
      <c r="H62" t="str">
        <f ca="1">IFERROR(IF(VLOOKUP(B62,Tracker!A:M,7,0)="","",VLOOKUP(B62,Tracker!A:M,7,0)),"")</f>
        <v/>
      </c>
      <c r="I62" t="str">
        <f ca="1">IFERROR(IF(VLOOKUP(B62,Tracker!A:M,8,0)="","",VLOOKUP(B62,Tracker!A:M,8,0)),"")</f>
        <v/>
      </c>
      <c r="J62" t="str">
        <f ca="1">IFERROR(IF(VLOOKUP(B62,Tracker!A:M,9,0)="","",VLOOKUP(B62,Tracker!A:M,9,0)),"")</f>
        <v/>
      </c>
      <c r="K62" t="str">
        <f ca="1">IFERROR(IF(VLOOKUP(B62,Tracker!A:M,10,0)="","",VLOOKUP(B62,Tracker!A:M,10,0)),"")</f>
        <v/>
      </c>
      <c r="L62" t="str">
        <f ca="1">IFERROR(IF(VLOOKUP(B62,Tracker!A:M,11,0)="","",VLOOKUP(B62,Tracker!A:M,11,0)),"")</f>
        <v/>
      </c>
      <c r="M62" t="str">
        <f ca="1">IFERROR(IF(VLOOKUP(B62,Tracker!A:M,12,0)="","",VLOOKUP(B62,Tracker!A:M,12,0)),"")</f>
        <v/>
      </c>
      <c r="N62" s="89" t="str">
        <f t="shared" ca="1" si="2"/>
        <v/>
      </c>
    </row>
    <row r="63" spans="1:14" x14ac:dyDescent="0.25">
      <c r="A63" t="str">
        <f t="shared" si="0"/>
        <v/>
      </c>
      <c r="B63" t="str">
        <f>IF(Tracker!A69=0,"",Tracker!A69)</f>
        <v/>
      </c>
      <c r="C63" s="69" t="str">
        <f ca="1">IFERROR(IF(VLOOKUP(B63,Tracker!A:M,2,0)="","",VLOOKUP(B63,Tracker!A:M,2,0)),"")</f>
        <v/>
      </c>
      <c r="D63" t="str">
        <f t="shared" ca="1" si="1"/>
        <v/>
      </c>
      <c r="E63" s="69" t="str">
        <f ca="1">IFERROR(IF(VLOOKUP(B63,Tracker!A:M,4,0)="","",VLOOKUP(B63,Tracker!A:M,4,0)),"")</f>
        <v/>
      </c>
      <c r="F63" t="str">
        <f ca="1">IFERROR(IF(VLOOKUP(B63,Tracker!A:M,5,0)="","",VLOOKUP(B63,Tracker!A:M,5,0)),"")</f>
        <v/>
      </c>
      <c r="G63" t="str">
        <f ca="1">IFERROR(IF(VLOOKUP(B63,Tracker!A:M,6,0)="","",VLOOKUP(B63,Tracker!A:M,6,0)),"")</f>
        <v/>
      </c>
      <c r="H63" t="str">
        <f ca="1">IFERROR(IF(VLOOKUP(B63,Tracker!A:M,7,0)="","",VLOOKUP(B63,Tracker!A:M,7,0)),"")</f>
        <v/>
      </c>
      <c r="I63" t="str">
        <f ca="1">IFERROR(IF(VLOOKUP(B63,Tracker!A:M,8,0)="","",VLOOKUP(B63,Tracker!A:M,8,0)),"")</f>
        <v/>
      </c>
      <c r="J63" t="str">
        <f ca="1">IFERROR(IF(VLOOKUP(B63,Tracker!A:M,9,0)="","",VLOOKUP(B63,Tracker!A:M,9,0)),"")</f>
        <v/>
      </c>
      <c r="K63" t="str">
        <f ca="1">IFERROR(IF(VLOOKUP(B63,Tracker!A:M,10,0)="","",VLOOKUP(B63,Tracker!A:M,10,0)),"")</f>
        <v/>
      </c>
      <c r="L63" t="str">
        <f ca="1">IFERROR(IF(VLOOKUP(B63,Tracker!A:M,11,0)="","",VLOOKUP(B63,Tracker!A:M,11,0)),"")</f>
        <v/>
      </c>
      <c r="M63" t="str">
        <f ca="1">IFERROR(IF(VLOOKUP(B63,Tracker!A:M,12,0)="","",VLOOKUP(B63,Tracker!A:M,12,0)),"")</f>
        <v/>
      </c>
      <c r="N63" s="89" t="str">
        <f t="shared" ca="1" si="2"/>
        <v/>
      </c>
    </row>
    <row r="64" spans="1:14" x14ac:dyDescent="0.25">
      <c r="A64" t="str">
        <f t="shared" si="0"/>
        <v/>
      </c>
      <c r="B64" t="str">
        <f>IF(Tracker!A70=0,"",Tracker!A70)</f>
        <v/>
      </c>
      <c r="C64" s="69" t="str">
        <f ca="1">IFERROR(IF(VLOOKUP(B64,Tracker!A:M,2,0)="","",VLOOKUP(B64,Tracker!A:M,2,0)),"")</f>
        <v/>
      </c>
      <c r="D64" t="str">
        <f t="shared" ca="1" si="1"/>
        <v/>
      </c>
      <c r="E64" s="69" t="str">
        <f ca="1">IFERROR(IF(VLOOKUP(B64,Tracker!A:M,4,0)="","",VLOOKUP(B64,Tracker!A:M,4,0)),"")</f>
        <v/>
      </c>
      <c r="F64" t="str">
        <f ca="1">IFERROR(IF(VLOOKUP(B64,Tracker!A:M,5,0)="","",VLOOKUP(B64,Tracker!A:M,5,0)),"")</f>
        <v/>
      </c>
      <c r="G64" t="str">
        <f ca="1">IFERROR(IF(VLOOKUP(B64,Tracker!A:M,6,0)="","",VLOOKUP(B64,Tracker!A:M,6,0)),"")</f>
        <v/>
      </c>
      <c r="H64" t="str">
        <f ca="1">IFERROR(IF(VLOOKUP(B64,Tracker!A:M,7,0)="","",VLOOKUP(B64,Tracker!A:M,7,0)),"")</f>
        <v/>
      </c>
      <c r="I64" t="str">
        <f ca="1">IFERROR(IF(VLOOKUP(B64,Tracker!A:M,8,0)="","",VLOOKUP(B64,Tracker!A:M,8,0)),"")</f>
        <v/>
      </c>
      <c r="J64" t="str">
        <f ca="1">IFERROR(IF(VLOOKUP(B64,Tracker!A:M,9,0)="","",VLOOKUP(B64,Tracker!A:M,9,0)),"")</f>
        <v/>
      </c>
      <c r="K64" t="str">
        <f ca="1">IFERROR(IF(VLOOKUP(B64,Tracker!A:M,10,0)="","",VLOOKUP(B64,Tracker!A:M,10,0)),"")</f>
        <v/>
      </c>
      <c r="L64" t="str">
        <f ca="1">IFERROR(IF(VLOOKUP(B64,Tracker!A:M,11,0)="","",VLOOKUP(B64,Tracker!A:M,11,0)),"")</f>
        <v/>
      </c>
      <c r="M64" t="str">
        <f ca="1">IFERROR(IF(VLOOKUP(B64,Tracker!A:M,12,0)="","",VLOOKUP(B64,Tracker!A:M,12,0)),"")</f>
        <v/>
      </c>
      <c r="N64" s="89" t="str">
        <f t="shared" ca="1" si="2"/>
        <v/>
      </c>
    </row>
    <row r="65" spans="1:14" x14ac:dyDescent="0.25">
      <c r="A65" t="str">
        <f t="shared" si="0"/>
        <v/>
      </c>
      <c r="B65" t="str">
        <f>IF(Tracker!A71=0,"",Tracker!A71)</f>
        <v/>
      </c>
      <c r="C65" s="69" t="str">
        <f ca="1">IFERROR(IF(VLOOKUP(B65,Tracker!A:M,2,0)="","",VLOOKUP(B65,Tracker!A:M,2,0)),"")</f>
        <v/>
      </c>
      <c r="D65" t="str">
        <f t="shared" ca="1" si="1"/>
        <v/>
      </c>
      <c r="E65" s="69" t="str">
        <f ca="1">IFERROR(IF(VLOOKUP(B65,Tracker!A:M,4,0)="","",VLOOKUP(B65,Tracker!A:M,4,0)),"")</f>
        <v/>
      </c>
      <c r="F65" t="str">
        <f ca="1">IFERROR(IF(VLOOKUP(B65,Tracker!A:M,5,0)="","",VLOOKUP(B65,Tracker!A:M,5,0)),"")</f>
        <v/>
      </c>
      <c r="G65" t="str">
        <f ca="1">IFERROR(IF(VLOOKUP(B65,Tracker!A:M,6,0)="","",VLOOKUP(B65,Tracker!A:M,6,0)),"")</f>
        <v/>
      </c>
      <c r="H65" t="str">
        <f ca="1">IFERROR(IF(VLOOKUP(B65,Tracker!A:M,7,0)="","",VLOOKUP(B65,Tracker!A:M,7,0)),"")</f>
        <v/>
      </c>
      <c r="I65" t="str">
        <f ca="1">IFERROR(IF(VLOOKUP(B65,Tracker!A:M,8,0)="","",VLOOKUP(B65,Tracker!A:M,8,0)),"")</f>
        <v/>
      </c>
      <c r="J65" t="str">
        <f ca="1">IFERROR(IF(VLOOKUP(B65,Tracker!A:M,9,0)="","",VLOOKUP(B65,Tracker!A:M,9,0)),"")</f>
        <v/>
      </c>
      <c r="K65" t="str">
        <f ca="1">IFERROR(IF(VLOOKUP(B65,Tracker!A:M,10,0)="","",VLOOKUP(B65,Tracker!A:M,10,0)),"")</f>
        <v/>
      </c>
      <c r="L65" t="str">
        <f ca="1">IFERROR(IF(VLOOKUP(B65,Tracker!A:M,11,0)="","",VLOOKUP(B65,Tracker!A:M,11,0)),"")</f>
        <v/>
      </c>
      <c r="M65" t="str">
        <f ca="1">IFERROR(IF(VLOOKUP(B65,Tracker!A:M,12,0)="","",VLOOKUP(B65,Tracker!A:M,12,0)),"")</f>
        <v/>
      </c>
      <c r="N65" s="89" t="str">
        <f t="shared" ca="1" si="2"/>
        <v/>
      </c>
    </row>
    <row r="66" spans="1:14" x14ac:dyDescent="0.25">
      <c r="A66" t="str">
        <f t="shared" si="0"/>
        <v/>
      </c>
      <c r="B66" t="str">
        <f>IF(Tracker!A72=0,"",Tracker!A72)</f>
        <v/>
      </c>
      <c r="C66" s="69" t="str">
        <f ca="1">IFERROR(IF(VLOOKUP(B66,Tracker!A:M,2,0)="","",VLOOKUP(B66,Tracker!A:M,2,0)),"")</f>
        <v/>
      </c>
      <c r="D66" t="str">
        <f t="shared" ca="1" si="1"/>
        <v/>
      </c>
      <c r="E66" s="69" t="str">
        <f ca="1">IFERROR(IF(VLOOKUP(B66,Tracker!A:M,4,0)="","",VLOOKUP(B66,Tracker!A:M,4,0)),"")</f>
        <v/>
      </c>
      <c r="F66" t="str">
        <f ca="1">IFERROR(IF(VLOOKUP(B66,Tracker!A:M,5,0)="","",VLOOKUP(B66,Tracker!A:M,5,0)),"")</f>
        <v/>
      </c>
      <c r="G66" t="str">
        <f ca="1">IFERROR(IF(VLOOKUP(B66,Tracker!A:M,6,0)="","",VLOOKUP(B66,Tracker!A:M,6,0)),"")</f>
        <v/>
      </c>
      <c r="H66" t="str">
        <f ca="1">IFERROR(IF(VLOOKUP(B66,Tracker!A:M,7,0)="","",VLOOKUP(B66,Tracker!A:M,7,0)),"")</f>
        <v/>
      </c>
      <c r="I66" t="str">
        <f ca="1">IFERROR(IF(VLOOKUP(B66,Tracker!A:M,8,0)="","",VLOOKUP(B66,Tracker!A:M,8,0)),"")</f>
        <v/>
      </c>
      <c r="J66" t="str">
        <f ca="1">IFERROR(IF(VLOOKUP(B66,Tracker!A:M,9,0)="","",VLOOKUP(B66,Tracker!A:M,9,0)),"")</f>
        <v/>
      </c>
      <c r="K66" t="str">
        <f ca="1">IFERROR(IF(VLOOKUP(B66,Tracker!A:M,10,0)="","",VLOOKUP(B66,Tracker!A:M,10,0)),"")</f>
        <v/>
      </c>
      <c r="L66" t="str">
        <f ca="1">IFERROR(IF(VLOOKUP(B66,Tracker!A:M,11,0)="","",VLOOKUP(B66,Tracker!A:M,11,0)),"")</f>
        <v/>
      </c>
      <c r="M66" t="str">
        <f ca="1">IFERROR(IF(VLOOKUP(B66,Tracker!A:M,12,0)="","",VLOOKUP(B66,Tracker!A:M,12,0)),"")</f>
        <v/>
      </c>
      <c r="N66" s="89" t="str">
        <f t="shared" ca="1" si="2"/>
        <v/>
      </c>
    </row>
    <row r="67" spans="1:14" x14ac:dyDescent="0.25">
      <c r="A67" t="str">
        <f t="shared" ref="A67:A100" si="3">IF(B67="","",ROW(A66))</f>
        <v/>
      </c>
      <c r="B67" t="str">
        <f>IF(Tracker!A73=0,"",Tracker!A73)</f>
        <v/>
      </c>
      <c r="C67" s="69" t="str">
        <f ca="1">IFERROR(IF(VLOOKUP(B67,Tracker!A:M,2,0)="","",VLOOKUP(B67,Tracker!A:M,2,0)),"")</f>
        <v/>
      </c>
      <c r="D67" t="str">
        <f t="shared" ref="D67:D100" ca="1" si="4">IFERROR(IF(ISBLANK(C67),"",DATEDIF(C67,TODAY(),"y")),"")</f>
        <v/>
      </c>
      <c r="E67" s="69" t="str">
        <f ca="1">IFERROR(IF(VLOOKUP(B67,Tracker!A:M,4,0)="","",VLOOKUP(B67,Tracker!A:M,4,0)),"")</f>
        <v/>
      </c>
      <c r="F67" t="str">
        <f ca="1">IFERROR(IF(VLOOKUP(B67,Tracker!A:M,5,0)="","",VLOOKUP(B67,Tracker!A:M,5,0)),"")</f>
        <v/>
      </c>
      <c r="G67" t="str">
        <f ca="1">IFERROR(IF(VLOOKUP(B67,Tracker!A:M,6,0)="","",VLOOKUP(B67,Tracker!A:M,6,0)),"")</f>
        <v/>
      </c>
      <c r="H67" t="str">
        <f ca="1">IFERROR(IF(VLOOKUP(B67,Tracker!A:M,7,0)="","",VLOOKUP(B67,Tracker!A:M,7,0)),"")</f>
        <v/>
      </c>
      <c r="I67" t="str">
        <f ca="1">IFERROR(IF(VLOOKUP(B67,Tracker!A:M,8,0)="","",VLOOKUP(B67,Tracker!A:M,8,0)),"")</f>
        <v/>
      </c>
      <c r="J67" t="str">
        <f ca="1">IFERROR(IF(VLOOKUP(B67,Tracker!A:M,9,0)="","",VLOOKUP(B67,Tracker!A:M,9,0)),"")</f>
        <v/>
      </c>
      <c r="K67" t="str">
        <f ca="1">IFERROR(IF(VLOOKUP(B67,Tracker!A:M,10,0)="","",VLOOKUP(B67,Tracker!A:M,10,0)),"")</f>
        <v/>
      </c>
      <c r="L67" t="str">
        <f ca="1">IFERROR(IF(VLOOKUP(B67,Tracker!A:M,11,0)="","",VLOOKUP(B67,Tracker!A:M,11,0)),"")</f>
        <v/>
      </c>
      <c r="M67" t="str">
        <f ca="1">IFERROR(IF(VLOOKUP(B67,Tracker!A:M,12,0)="","",VLOOKUP(B67,Tracker!A:M,12,0)),"")</f>
        <v/>
      </c>
      <c r="N67" s="89" t="str">
        <f t="shared" ref="N67:N100" ca="1" si="5">IFERROR(IF(J67=0,0,J67/M67),"")</f>
        <v/>
      </c>
    </row>
    <row r="68" spans="1:14" x14ac:dyDescent="0.25">
      <c r="A68" t="str">
        <f t="shared" si="3"/>
        <v/>
      </c>
      <c r="B68" t="str">
        <f>IF(Tracker!A74=0,"",Tracker!A74)</f>
        <v/>
      </c>
      <c r="C68" s="69" t="str">
        <f ca="1">IFERROR(IF(VLOOKUP(B68,Tracker!A:M,2,0)="","",VLOOKUP(B68,Tracker!A:M,2,0)),"")</f>
        <v/>
      </c>
      <c r="D68" t="str">
        <f t="shared" ca="1" si="4"/>
        <v/>
      </c>
      <c r="E68" s="69" t="str">
        <f ca="1">IFERROR(IF(VLOOKUP(B68,Tracker!A:M,4,0)="","",VLOOKUP(B68,Tracker!A:M,4,0)),"")</f>
        <v/>
      </c>
      <c r="F68" t="str">
        <f ca="1">IFERROR(IF(VLOOKUP(B68,Tracker!A:M,5,0)="","",VLOOKUP(B68,Tracker!A:M,5,0)),"")</f>
        <v/>
      </c>
      <c r="G68" t="str">
        <f ca="1">IFERROR(IF(VLOOKUP(B68,Tracker!A:M,6,0)="","",VLOOKUP(B68,Tracker!A:M,6,0)),"")</f>
        <v/>
      </c>
      <c r="H68" t="str">
        <f ca="1">IFERROR(IF(VLOOKUP(B68,Tracker!A:M,7,0)="","",VLOOKUP(B68,Tracker!A:M,7,0)),"")</f>
        <v/>
      </c>
      <c r="I68" t="str">
        <f ca="1">IFERROR(IF(VLOOKUP(B68,Tracker!A:M,8,0)="","",VLOOKUP(B68,Tracker!A:M,8,0)),"")</f>
        <v/>
      </c>
      <c r="J68" t="str">
        <f ca="1">IFERROR(IF(VLOOKUP(B68,Tracker!A:M,9,0)="","",VLOOKUP(B68,Tracker!A:M,9,0)),"")</f>
        <v/>
      </c>
      <c r="K68" t="str">
        <f ca="1">IFERROR(IF(VLOOKUP(B68,Tracker!A:M,10,0)="","",VLOOKUP(B68,Tracker!A:M,10,0)),"")</f>
        <v/>
      </c>
      <c r="L68" t="str">
        <f ca="1">IFERROR(IF(VLOOKUP(B68,Tracker!A:M,11,0)="","",VLOOKUP(B68,Tracker!A:M,11,0)),"")</f>
        <v/>
      </c>
      <c r="M68" t="str">
        <f ca="1">IFERROR(IF(VLOOKUP(B68,Tracker!A:M,12,0)="","",VLOOKUP(B68,Tracker!A:M,12,0)),"")</f>
        <v/>
      </c>
      <c r="N68" s="89" t="str">
        <f t="shared" ca="1" si="5"/>
        <v/>
      </c>
    </row>
    <row r="69" spans="1:14" x14ac:dyDescent="0.25">
      <c r="A69" t="str">
        <f t="shared" si="3"/>
        <v/>
      </c>
      <c r="B69" t="str">
        <f>IF(Tracker!A75=0,"",Tracker!A75)</f>
        <v/>
      </c>
      <c r="C69" s="69" t="str">
        <f ca="1">IFERROR(IF(VLOOKUP(B69,Tracker!A:M,2,0)="","",VLOOKUP(B69,Tracker!A:M,2,0)),"")</f>
        <v/>
      </c>
      <c r="D69" t="str">
        <f t="shared" ca="1" si="4"/>
        <v/>
      </c>
      <c r="E69" s="69" t="str">
        <f ca="1">IFERROR(IF(VLOOKUP(B69,Tracker!A:M,4,0)="","",VLOOKUP(B69,Tracker!A:M,4,0)),"")</f>
        <v/>
      </c>
      <c r="F69" t="str">
        <f ca="1">IFERROR(IF(VLOOKUP(B69,Tracker!A:M,5,0)="","",VLOOKUP(B69,Tracker!A:M,5,0)),"")</f>
        <v/>
      </c>
      <c r="G69" t="str">
        <f ca="1">IFERROR(IF(VLOOKUP(B69,Tracker!A:M,6,0)="","",VLOOKUP(B69,Tracker!A:M,6,0)),"")</f>
        <v/>
      </c>
      <c r="H69" t="str">
        <f ca="1">IFERROR(IF(VLOOKUP(B69,Tracker!A:M,7,0)="","",VLOOKUP(B69,Tracker!A:M,7,0)),"")</f>
        <v/>
      </c>
      <c r="I69" t="str">
        <f ca="1">IFERROR(IF(VLOOKUP(B69,Tracker!A:M,8,0)="","",VLOOKUP(B69,Tracker!A:M,8,0)),"")</f>
        <v/>
      </c>
      <c r="J69" t="str">
        <f ca="1">IFERROR(IF(VLOOKUP(B69,Tracker!A:M,9,0)="","",VLOOKUP(B69,Tracker!A:M,9,0)),"")</f>
        <v/>
      </c>
      <c r="K69" t="str">
        <f ca="1">IFERROR(IF(VLOOKUP(B69,Tracker!A:M,10,0)="","",VLOOKUP(B69,Tracker!A:M,10,0)),"")</f>
        <v/>
      </c>
      <c r="L69" t="str">
        <f ca="1">IFERROR(IF(VLOOKUP(B69,Tracker!A:M,11,0)="","",VLOOKUP(B69,Tracker!A:M,11,0)),"")</f>
        <v/>
      </c>
      <c r="M69" t="str">
        <f ca="1">IFERROR(IF(VLOOKUP(B69,Tracker!A:M,12,0)="","",VLOOKUP(B69,Tracker!A:M,12,0)),"")</f>
        <v/>
      </c>
      <c r="N69" s="89" t="str">
        <f t="shared" ca="1" si="5"/>
        <v/>
      </c>
    </row>
    <row r="70" spans="1:14" x14ac:dyDescent="0.25">
      <c r="A70" t="str">
        <f t="shared" si="3"/>
        <v/>
      </c>
      <c r="B70" t="str">
        <f>IF(Tracker!A76=0,"",Tracker!A76)</f>
        <v/>
      </c>
      <c r="C70" s="69" t="str">
        <f ca="1">IFERROR(IF(VLOOKUP(B70,Tracker!A:M,2,0)="","",VLOOKUP(B70,Tracker!A:M,2,0)),"")</f>
        <v/>
      </c>
      <c r="D70" t="str">
        <f t="shared" ca="1" si="4"/>
        <v/>
      </c>
      <c r="E70" s="69" t="str">
        <f ca="1">IFERROR(IF(VLOOKUP(B70,Tracker!A:M,4,0)="","",VLOOKUP(B70,Tracker!A:M,4,0)),"")</f>
        <v/>
      </c>
      <c r="F70" t="str">
        <f ca="1">IFERROR(IF(VLOOKUP(B70,Tracker!A:M,5,0)="","",VLOOKUP(B70,Tracker!A:M,5,0)),"")</f>
        <v/>
      </c>
      <c r="G70" t="str">
        <f ca="1">IFERROR(IF(VLOOKUP(B70,Tracker!A:M,6,0)="","",VLOOKUP(B70,Tracker!A:M,6,0)),"")</f>
        <v/>
      </c>
      <c r="H70" t="str">
        <f ca="1">IFERROR(IF(VLOOKUP(B70,Tracker!A:M,7,0)="","",VLOOKUP(B70,Tracker!A:M,7,0)),"")</f>
        <v/>
      </c>
      <c r="I70" t="str">
        <f ca="1">IFERROR(IF(VLOOKUP(B70,Tracker!A:M,8,0)="","",VLOOKUP(B70,Tracker!A:M,8,0)),"")</f>
        <v/>
      </c>
      <c r="J70" t="str">
        <f ca="1">IFERROR(IF(VLOOKUP(B70,Tracker!A:M,9,0)="","",VLOOKUP(B70,Tracker!A:M,9,0)),"")</f>
        <v/>
      </c>
      <c r="K70" t="str">
        <f ca="1">IFERROR(IF(VLOOKUP(B70,Tracker!A:M,10,0)="","",VLOOKUP(B70,Tracker!A:M,10,0)),"")</f>
        <v/>
      </c>
      <c r="L70" t="str">
        <f ca="1">IFERROR(IF(VLOOKUP(B70,Tracker!A:M,11,0)="","",VLOOKUP(B70,Tracker!A:M,11,0)),"")</f>
        <v/>
      </c>
      <c r="M70" t="str">
        <f ca="1">IFERROR(IF(VLOOKUP(B70,Tracker!A:M,12,0)="","",VLOOKUP(B70,Tracker!A:M,12,0)),"")</f>
        <v/>
      </c>
      <c r="N70" s="89" t="str">
        <f t="shared" ca="1" si="5"/>
        <v/>
      </c>
    </row>
    <row r="71" spans="1:14" x14ac:dyDescent="0.25">
      <c r="A71" t="str">
        <f t="shared" si="3"/>
        <v/>
      </c>
      <c r="B71" t="str">
        <f>IF(Tracker!A77=0,"",Tracker!A77)</f>
        <v/>
      </c>
      <c r="C71" s="69" t="str">
        <f ca="1">IFERROR(IF(VLOOKUP(B71,Tracker!A:M,2,0)="","",VLOOKUP(B71,Tracker!A:M,2,0)),"")</f>
        <v/>
      </c>
      <c r="D71" t="str">
        <f t="shared" ca="1" si="4"/>
        <v/>
      </c>
      <c r="E71" s="69" t="str">
        <f ca="1">IFERROR(IF(VLOOKUP(B71,Tracker!A:M,4,0)="","",VLOOKUP(B71,Tracker!A:M,4,0)),"")</f>
        <v/>
      </c>
      <c r="F71" t="str">
        <f ca="1">IFERROR(IF(VLOOKUP(B71,Tracker!A:M,5,0)="","",VLOOKUP(B71,Tracker!A:M,5,0)),"")</f>
        <v/>
      </c>
      <c r="G71" t="str">
        <f ca="1">IFERROR(IF(VLOOKUP(B71,Tracker!A:M,6,0)="","",VLOOKUP(B71,Tracker!A:M,6,0)),"")</f>
        <v/>
      </c>
      <c r="H71" t="str">
        <f ca="1">IFERROR(IF(VLOOKUP(B71,Tracker!A:M,7,0)="","",VLOOKUP(B71,Tracker!A:M,7,0)),"")</f>
        <v/>
      </c>
      <c r="I71" t="str">
        <f ca="1">IFERROR(IF(VLOOKUP(B71,Tracker!A:M,8,0)="","",VLOOKUP(B71,Tracker!A:M,8,0)),"")</f>
        <v/>
      </c>
      <c r="J71" t="str">
        <f ca="1">IFERROR(IF(VLOOKUP(B71,Tracker!A:M,9,0)="","",VLOOKUP(B71,Tracker!A:M,9,0)),"")</f>
        <v/>
      </c>
      <c r="K71" t="str">
        <f ca="1">IFERROR(IF(VLOOKUP(B71,Tracker!A:M,10,0)="","",VLOOKUP(B71,Tracker!A:M,10,0)),"")</f>
        <v/>
      </c>
      <c r="L71" t="str">
        <f ca="1">IFERROR(IF(VLOOKUP(B71,Tracker!A:M,11,0)="","",VLOOKUP(B71,Tracker!A:M,11,0)),"")</f>
        <v/>
      </c>
      <c r="M71" t="str">
        <f ca="1">IFERROR(IF(VLOOKUP(B71,Tracker!A:M,12,0)="","",VLOOKUP(B71,Tracker!A:M,12,0)),"")</f>
        <v/>
      </c>
      <c r="N71" s="89" t="str">
        <f t="shared" ca="1" si="5"/>
        <v/>
      </c>
    </row>
    <row r="72" spans="1:14" x14ac:dyDescent="0.25">
      <c r="A72" t="str">
        <f t="shared" si="3"/>
        <v/>
      </c>
      <c r="B72" t="str">
        <f>IF(Tracker!A78=0,"",Tracker!A78)</f>
        <v/>
      </c>
      <c r="C72" s="69" t="str">
        <f ca="1">IFERROR(IF(VLOOKUP(B72,Tracker!A:M,2,0)="","",VLOOKUP(B72,Tracker!A:M,2,0)),"")</f>
        <v/>
      </c>
      <c r="D72" t="str">
        <f t="shared" ca="1" si="4"/>
        <v/>
      </c>
      <c r="E72" s="69" t="str">
        <f ca="1">IFERROR(IF(VLOOKUP(B72,Tracker!A:M,4,0)="","",VLOOKUP(B72,Tracker!A:M,4,0)),"")</f>
        <v/>
      </c>
      <c r="F72" t="str">
        <f ca="1">IFERROR(IF(VLOOKUP(B72,Tracker!A:M,5,0)="","",VLOOKUP(B72,Tracker!A:M,5,0)),"")</f>
        <v/>
      </c>
      <c r="G72" t="str">
        <f ca="1">IFERROR(IF(VLOOKUP(B72,Tracker!A:M,6,0)="","",VLOOKUP(B72,Tracker!A:M,6,0)),"")</f>
        <v/>
      </c>
      <c r="H72" t="str">
        <f ca="1">IFERROR(IF(VLOOKUP(B72,Tracker!A:M,7,0)="","",VLOOKUP(B72,Tracker!A:M,7,0)),"")</f>
        <v/>
      </c>
      <c r="I72" t="str">
        <f ca="1">IFERROR(IF(VLOOKUP(B72,Tracker!A:M,8,0)="","",VLOOKUP(B72,Tracker!A:M,8,0)),"")</f>
        <v/>
      </c>
      <c r="J72" t="str">
        <f ca="1">IFERROR(IF(VLOOKUP(B72,Tracker!A:M,9,0)="","",VLOOKUP(B72,Tracker!A:M,9,0)),"")</f>
        <v/>
      </c>
      <c r="K72" t="str">
        <f ca="1">IFERROR(IF(VLOOKUP(B72,Tracker!A:M,10,0)="","",VLOOKUP(B72,Tracker!A:M,10,0)),"")</f>
        <v/>
      </c>
      <c r="L72" t="str">
        <f ca="1">IFERROR(IF(VLOOKUP(B72,Tracker!A:M,11,0)="","",VLOOKUP(B72,Tracker!A:M,11,0)),"")</f>
        <v/>
      </c>
      <c r="M72" t="str">
        <f ca="1">IFERROR(IF(VLOOKUP(B72,Tracker!A:M,12,0)="","",VLOOKUP(B72,Tracker!A:M,12,0)),"")</f>
        <v/>
      </c>
      <c r="N72" s="89" t="str">
        <f t="shared" ca="1" si="5"/>
        <v/>
      </c>
    </row>
    <row r="73" spans="1:14" x14ac:dyDescent="0.25">
      <c r="A73" t="str">
        <f t="shared" si="3"/>
        <v/>
      </c>
      <c r="B73" t="str">
        <f>IF(Tracker!A79=0,"",Tracker!A79)</f>
        <v/>
      </c>
      <c r="C73" s="69" t="str">
        <f ca="1">IFERROR(IF(VLOOKUP(B73,Tracker!A:M,2,0)="","",VLOOKUP(B73,Tracker!A:M,2,0)),"")</f>
        <v/>
      </c>
      <c r="D73" t="str">
        <f t="shared" ca="1" si="4"/>
        <v/>
      </c>
      <c r="E73" s="69" t="str">
        <f ca="1">IFERROR(IF(VLOOKUP(B73,Tracker!A:M,4,0)="","",VLOOKUP(B73,Tracker!A:M,4,0)),"")</f>
        <v/>
      </c>
      <c r="F73" t="str">
        <f ca="1">IFERROR(IF(VLOOKUP(B73,Tracker!A:M,5,0)="","",VLOOKUP(B73,Tracker!A:M,5,0)),"")</f>
        <v/>
      </c>
      <c r="G73" t="str">
        <f ca="1">IFERROR(IF(VLOOKUP(B73,Tracker!A:M,6,0)="","",VLOOKUP(B73,Tracker!A:M,6,0)),"")</f>
        <v/>
      </c>
      <c r="H73" t="str">
        <f ca="1">IFERROR(IF(VLOOKUP(B73,Tracker!A:M,7,0)="","",VLOOKUP(B73,Tracker!A:M,7,0)),"")</f>
        <v/>
      </c>
      <c r="I73" t="str">
        <f ca="1">IFERROR(IF(VLOOKUP(B73,Tracker!A:M,8,0)="","",VLOOKUP(B73,Tracker!A:M,8,0)),"")</f>
        <v/>
      </c>
      <c r="J73" t="str">
        <f ca="1">IFERROR(IF(VLOOKUP(B73,Tracker!A:M,9,0)="","",VLOOKUP(B73,Tracker!A:M,9,0)),"")</f>
        <v/>
      </c>
      <c r="K73" t="str">
        <f ca="1">IFERROR(IF(VLOOKUP(B73,Tracker!A:M,10,0)="","",VLOOKUP(B73,Tracker!A:M,10,0)),"")</f>
        <v/>
      </c>
      <c r="L73" t="str">
        <f ca="1">IFERROR(IF(VLOOKUP(B73,Tracker!A:M,11,0)="","",VLOOKUP(B73,Tracker!A:M,11,0)),"")</f>
        <v/>
      </c>
      <c r="M73" t="str">
        <f ca="1">IFERROR(IF(VLOOKUP(B73,Tracker!A:M,12,0)="","",VLOOKUP(B73,Tracker!A:M,12,0)),"")</f>
        <v/>
      </c>
      <c r="N73" s="89" t="str">
        <f t="shared" ca="1" si="5"/>
        <v/>
      </c>
    </row>
    <row r="74" spans="1:14" x14ac:dyDescent="0.25">
      <c r="A74" t="str">
        <f t="shared" si="3"/>
        <v/>
      </c>
      <c r="B74" t="str">
        <f>IF(Tracker!A80=0,"",Tracker!A80)</f>
        <v/>
      </c>
      <c r="C74" s="69" t="str">
        <f ca="1">IFERROR(IF(VLOOKUP(B74,Tracker!A:M,2,0)="","",VLOOKUP(B74,Tracker!A:M,2,0)),"")</f>
        <v/>
      </c>
      <c r="D74" t="str">
        <f t="shared" ca="1" si="4"/>
        <v/>
      </c>
      <c r="E74" s="69" t="str">
        <f ca="1">IFERROR(IF(VLOOKUP(B74,Tracker!A:M,4,0)="","",VLOOKUP(B74,Tracker!A:M,4,0)),"")</f>
        <v/>
      </c>
      <c r="F74" t="str">
        <f ca="1">IFERROR(IF(VLOOKUP(B74,Tracker!A:M,5,0)="","",VLOOKUP(B74,Tracker!A:M,5,0)),"")</f>
        <v/>
      </c>
      <c r="G74" t="str">
        <f ca="1">IFERROR(IF(VLOOKUP(B74,Tracker!A:M,6,0)="","",VLOOKUP(B74,Tracker!A:M,6,0)),"")</f>
        <v/>
      </c>
      <c r="H74" t="str">
        <f ca="1">IFERROR(IF(VLOOKUP(B74,Tracker!A:M,7,0)="","",VLOOKUP(B74,Tracker!A:M,7,0)),"")</f>
        <v/>
      </c>
      <c r="I74" t="str">
        <f ca="1">IFERROR(IF(VLOOKUP(B74,Tracker!A:M,8,0)="","",VLOOKUP(B74,Tracker!A:M,8,0)),"")</f>
        <v/>
      </c>
      <c r="J74" t="str">
        <f ca="1">IFERROR(IF(VLOOKUP(B74,Tracker!A:M,9,0)="","",VLOOKUP(B74,Tracker!A:M,9,0)),"")</f>
        <v/>
      </c>
      <c r="K74" t="str">
        <f ca="1">IFERROR(IF(VLOOKUP(B74,Tracker!A:M,10,0)="","",VLOOKUP(B74,Tracker!A:M,10,0)),"")</f>
        <v/>
      </c>
      <c r="L74" t="str">
        <f ca="1">IFERROR(IF(VLOOKUP(B74,Tracker!A:M,11,0)="","",VLOOKUP(B74,Tracker!A:M,11,0)),"")</f>
        <v/>
      </c>
      <c r="M74" t="str">
        <f ca="1">IFERROR(IF(VLOOKUP(B74,Tracker!A:M,12,0)="","",VLOOKUP(B74,Tracker!A:M,12,0)),"")</f>
        <v/>
      </c>
      <c r="N74" s="89" t="str">
        <f t="shared" ca="1" si="5"/>
        <v/>
      </c>
    </row>
    <row r="75" spans="1:14" x14ac:dyDescent="0.25">
      <c r="A75" t="str">
        <f t="shared" si="3"/>
        <v/>
      </c>
      <c r="B75" t="str">
        <f>IF(Tracker!A81=0,"",Tracker!A81)</f>
        <v/>
      </c>
      <c r="C75" s="69" t="str">
        <f ca="1">IFERROR(IF(VLOOKUP(B75,Tracker!A:M,2,0)="","",VLOOKUP(B75,Tracker!A:M,2,0)),"")</f>
        <v/>
      </c>
      <c r="D75" t="str">
        <f t="shared" ca="1" si="4"/>
        <v/>
      </c>
      <c r="E75" s="69" t="str">
        <f ca="1">IFERROR(IF(VLOOKUP(B75,Tracker!A:M,4,0)="","",VLOOKUP(B75,Tracker!A:M,4,0)),"")</f>
        <v/>
      </c>
      <c r="F75" t="str">
        <f ca="1">IFERROR(IF(VLOOKUP(B75,Tracker!A:M,5,0)="","",VLOOKUP(B75,Tracker!A:M,5,0)),"")</f>
        <v/>
      </c>
      <c r="G75" t="str">
        <f ca="1">IFERROR(IF(VLOOKUP(B75,Tracker!A:M,6,0)="","",VLOOKUP(B75,Tracker!A:M,6,0)),"")</f>
        <v/>
      </c>
      <c r="H75" t="str">
        <f ca="1">IFERROR(IF(VLOOKUP(B75,Tracker!A:M,7,0)="","",VLOOKUP(B75,Tracker!A:M,7,0)),"")</f>
        <v/>
      </c>
      <c r="I75" t="str">
        <f ca="1">IFERROR(IF(VLOOKUP(B75,Tracker!A:M,8,0)="","",VLOOKUP(B75,Tracker!A:M,8,0)),"")</f>
        <v/>
      </c>
      <c r="J75" t="str">
        <f ca="1">IFERROR(IF(VLOOKUP(B75,Tracker!A:M,9,0)="","",VLOOKUP(B75,Tracker!A:M,9,0)),"")</f>
        <v/>
      </c>
      <c r="K75" t="str">
        <f ca="1">IFERROR(IF(VLOOKUP(B75,Tracker!A:M,10,0)="","",VLOOKUP(B75,Tracker!A:M,10,0)),"")</f>
        <v/>
      </c>
      <c r="L75" t="str">
        <f ca="1">IFERROR(IF(VLOOKUP(B75,Tracker!A:M,11,0)="","",VLOOKUP(B75,Tracker!A:M,11,0)),"")</f>
        <v/>
      </c>
      <c r="M75" t="str">
        <f ca="1">IFERROR(IF(VLOOKUP(B75,Tracker!A:M,12,0)="","",VLOOKUP(B75,Tracker!A:M,12,0)),"")</f>
        <v/>
      </c>
      <c r="N75" s="89" t="str">
        <f t="shared" ca="1" si="5"/>
        <v/>
      </c>
    </row>
    <row r="76" spans="1:14" x14ac:dyDescent="0.25">
      <c r="A76" t="str">
        <f t="shared" si="3"/>
        <v/>
      </c>
      <c r="B76" t="str">
        <f>IF(Tracker!A82=0,"",Tracker!A82)</f>
        <v/>
      </c>
      <c r="C76" s="69" t="str">
        <f ca="1">IFERROR(IF(VLOOKUP(B76,Tracker!A:M,2,0)="","",VLOOKUP(B76,Tracker!A:M,2,0)),"")</f>
        <v/>
      </c>
      <c r="D76" t="str">
        <f t="shared" ca="1" si="4"/>
        <v/>
      </c>
      <c r="E76" s="69" t="str">
        <f ca="1">IFERROR(IF(VLOOKUP(B76,Tracker!A:M,4,0)="","",VLOOKUP(B76,Tracker!A:M,4,0)),"")</f>
        <v/>
      </c>
      <c r="F76" t="str">
        <f ca="1">IFERROR(IF(VLOOKUP(B76,Tracker!A:M,5,0)="","",VLOOKUP(B76,Tracker!A:M,5,0)),"")</f>
        <v/>
      </c>
      <c r="G76" t="str">
        <f ca="1">IFERROR(IF(VLOOKUP(B76,Tracker!A:M,6,0)="","",VLOOKUP(B76,Tracker!A:M,6,0)),"")</f>
        <v/>
      </c>
      <c r="H76" t="str">
        <f ca="1">IFERROR(IF(VLOOKUP(B76,Tracker!A:M,7,0)="","",VLOOKUP(B76,Tracker!A:M,7,0)),"")</f>
        <v/>
      </c>
      <c r="I76" t="str">
        <f ca="1">IFERROR(IF(VLOOKUP(B76,Tracker!A:M,8,0)="","",VLOOKUP(B76,Tracker!A:M,8,0)),"")</f>
        <v/>
      </c>
      <c r="J76" t="str">
        <f ca="1">IFERROR(IF(VLOOKUP(B76,Tracker!A:M,9,0)="","",VLOOKUP(B76,Tracker!A:M,9,0)),"")</f>
        <v/>
      </c>
      <c r="K76" t="str">
        <f ca="1">IFERROR(IF(VLOOKUP(B76,Tracker!A:M,10,0)="","",VLOOKUP(B76,Tracker!A:M,10,0)),"")</f>
        <v/>
      </c>
      <c r="L76" t="str">
        <f ca="1">IFERROR(IF(VLOOKUP(B76,Tracker!A:M,11,0)="","",VLOOKUP(B76,Tracker!A:M,11,0)),"")</f>
        <v/>
      </c>
      <c r="M76" t="str">
        <f ca="1">IFERROR(IF(VLOOKUP(B76,Tracker!A:M,12,0)="","",VLOOKUP(B76,Tracker!A:M,12,0)),"")</f>
        <v/>
      </c>
      <c r="N76" s="89" t="str">
        <f t="shared" ca="1" si="5"/>
        <v/>
      </c>
    </row>
    <row r="77" spans="1:14" x14ac:dyDescent="0.25">
      <c r="A77" t="str">
        <f t="shared" si="3"/>
        <v/>
      </c>
      <c r="B77" t="str">
        <f>IF(Tracker!A83=0,"",Tracker!A83)</f>
        <v/>
      </c>
      <c r="C77" s="69" t="str">
        <f ca="1">IFERROR(IF(VLOOKUP(B77,Tracker!A:M,2,0)="","",VLOOKUP(B77,Tracker!A:M,2,0)),"")</f>
        <v/>
      </c>
      <c r="D77" t="str">
        <f t="shared" ca="1" si="4"/>
        <v/>
      </c>
      <c r="E77" s="69" t="str">
        <f ca="1">IFERROR(IF(VLOOKUP(B77,Tracker!A:M,4,0)="","",VLOOKUP(B77,Tracker!A:M,4,0)),"")</f>
        <v/>
      </c>
      <c r="F77" t="str">
        <f ca="1">IFERROR(IF(VLOOKUP(B77,Tracker!A:M,5,0)="","",VLOOKUP(B77,Tracker!A:M,5,0)),"")</f>
        <v/>
      </c>
      <c r="G77" t="str">
        <f ca="1">IFERROR(IF(VLOOKUP(B77,Tracker!A:M,6,0)="","",VLOOKUP(B77,Tracker!A:M,6,0)),"")</f>
        <v/>
      </c>
      <c r="H77" t="str">
        <f ca="1">IFERROR(IF(VLOOKUP(B77,Tracker!A:M,7,0)="","",VLOOKUP(B77,Tracker!A:M,7,0)),"")</f>
        <v/>
      </c>
      <c r="I77" t="str">
        <f ca="1">IFERROR(IF(VLOOKUP(B77,Tracker!A:M,8,0)="","",VLOOKUP(B77,Tracker!A:M,8,0)),"")</f>
        <v/>
      </c>
      <c r="J77" t="str">
        <f ca="1">IFERROR(IF(VLOOKUP(B77,Tracker!A:M,9,0)="","",VLOOKUP(B77,Tracker!A:M,9,0)),"")</f>
        <v/>
      </c>
      <c r="K77" t="str">
        <f ca="1">IFERROR(IF(VLOOKUP(B77,Tracker!A:M,10,0)="","",VLOOKUP(B77,Tracker!A:M,10,0)),"")</f>
        <v/>
      </c>
      <c r="L77" t="str">
        <f ca="1">IFERROR(IF(VLOOKUP(B77,Tracker!A:M,11,0)="","",VLOOKUP(B77,Tracker!A:M,11,0)),"")</f>
        <v/>
      </c>
      <c r="M77" t="str">
        <f ca="1">IFERROR(IF(VLOOKUP(B77,Tracker!A:M,12,0)="","",VLOOKUP(B77,Tracker!A:M,12,0)),"")</f>
        <v/>
      </c>
      <c r="N77" s="89" t="str">
        <f t="shared" ca="1" si="5"/>
        <v/>
      </c>
    </row>
    <row r="78" spans="1:14" x14ac:dyDescent="0.25">
      <c r="A78" t="str">
        <f t="shared" si="3"/>
        <v/>
      </c>
      <c r="B78" t="str">
        <f>IF(Tracker!A84=0,"",Tracker!A84)</f>
        <v/>
      </c>
      <c r="C78" s="69" t="str">
        <f ca="1">IFERROR(IF(VLOOKUP(B78,Tracker!A:M,2,0)="","",VLOOKUP(B78,Tracker!A:M,2,0)),"")</f>
        <v/>
      </c>
      <c r="D78" t="str">
        <f t="shared" ca="1" si="4"/>
        <v/>
      </c>
      <c r="E78" s="69" t="str">
        <f ca="1">IFERROR(IF(VLOOKUP(B78,Tracker!A:M,4,0)="","",VLOOKUP(B78,Tracker!A:M,4,0)),"")</f>
        <v/>
      </c>
      <c r="F78" t="str">
        <f ca="1">IFERROR(IF(VLOOKUP(B78,Tracker!A:M,5,0)="","",VLOOKUP(B78,Tracker!A:M,5,0)),"")</f>
        <v/>
      </c>
      <c r="G78" t="str">
        <f ca="1">IFERROR(IF(VLOOKUP(B78,Tracker!A:M,6,0)="","",VLOOKUP(B78,Tracker!A:M,6,0)),"")</f>
        <v/>
      </c>
      <c r="H78" t="str">
        <f ca="1">IFERROR(IF(VLOOKUP(B78,Tracker!A:M,7,0)="","",VLOOKUP(B78,Tracker!A:M,7,0)),"")</f>
        <v/>
      </c>
      <c r="I78" t="str">
        <f ca="1">IFERROR(IF(VLOOKUP(B78,Tracker!A:M,8,0)="","",VLOOKUP(B78,Tracker!A:M,8,0)),"")</f>
        <v/>
      </c>
      <c r="J78" t="str">
        <f ca="1">IFERROR(IF(VLOOKUP(B78,Tracker!A:M,9,0)="","",VLOOKUP(B78,Tracker!A:M,9,0)),"")</f>
        <v/>
      </c>
      <c r="K78" t="str">
        <f ca="1">IFERROR(IF(VLOOKUP(B78,Tracker!A:M,10,0)="","",VLOOKUP(B78,Tracker!A:M,10,0)),"")</f>
        <v/>
      </c>
      <c r="L78" t="str">
        <f ca="1">IFERROR(IF(VLOOKUP(B78,Tracker!A:M,11,0)="","",VLOOKUP(B78,Tracker!A:M,11,0)),"")</f>
        <v/>
      </c>
      <c r="M78" t="str">
        <f ca="1">IFERROR(IF(VLOOKUP(B78,Tracker!A:M,12,0)="","",VLOOKUP(B78,Tracker!A:M,12,0)),"")</f>
        <v/>
      </c>
      <c r="N78" s="89" t="str">
        <f t="shared" ca="1" si="5"/>
        <v/>
      </c>
    </row>
    <row r="79" spans="1:14" x14ac:dyDescent="0.25">
      <c r="A79" t="str">
        <f t="shared" si="3"/>
        <v/>
      </c>
      <c r="B79" t="str">
        <f>IF(Tracker!A85=0,"",Tracker!A85)</f>
        <v/>
      </c>
      <c r="C79" s="69" t="str">
        <f ca="1">IFERROR(IF(VLOOKUP(B79,Tracker!A:M,2,0)="","",VLOOKUP(B79,Tracker!A:M,2,0)),"")</f>
        <v/>
      </c>
      <c r="D79" t="str">
        <f t="shared" ca="1" si="4"/>
        <v/>
      </c>
      <c r="E79" s="69" t="str">
        <f ca="1">IFERROR(IF(VLOOKUP(B79,Tracker!A:M,4,0)="","",VLOOKUP(B79,Tracker!A:M,4,0)),"")</f>
        <v/>
      </c>
      <c r="F79" t="str">
        <f ca="1">IFERROR(IF(VLOOKUP(B79,Tracker!A:M,5,0)="","",VLOOKUP(B79,Tracker!A:M,5,0)),"")</f>
        <v/>
      </c>
      <c r="G79" t="str">
        <f ca="1">IFERROR(IF(VLOOKUP(B79,Tracker!A:M,6,0)="","",VLOOKUP(B79,Tracker!A:M,6,0)),"")</f>
        <v/>
      </c>
      <c r="H79" t="str">
        <f ca="1">IFERROR(IF(VLOOKUP(B79,Tracker!A:M,7,0)="","",VLOOKUP(B79,Tracker!A:M,7,0)),"")</f>
        <v/>
      </c>
      <c r="I79" t="str">
        <f ca="1">IFERROR(IF(VLOOKUP(B79,Tracker!A:M,8,0)="","",VLOOKUP(B79,Tracker!A:M,8,0)),"")</f>
        <v/>
      </c>
      <c r="J79" t="str">
        <f ca="1">IFERROR(IF(VLOOKUP(B79,Tracker!A:M,9,0)="","",VLOOKUP(B79,Tracker!A:M,9,0)),"")</f>
        <v/>
      </c>
      <c r="K79" t="str">
        <f ca="1">IFERROR(IF(VLOOKUP(B79,Tracker!A:M,10,0)="","",VLOOKUP(B79,Tracker!A:M,10,0)),"")</f>
        <v/>
      </c>
      <c r="L79" t="str">
        <f ca="1">IFERROR(IF(VLOOKUP(B79,Tracker!A:M,11,0)="","",VLOOKUP(B79,Tracker!A:M,11,0)),"")</f>
        <v/>
      </c>
      <c r="M79" t="str">
        <f ca="1">IFERROR(IF(VLOOKUP(B79,Tracker!A:M,12,0)="","",VLOOKUP(B79,Tracker!A:M,12,0)),"")</f>
        <v/>
      </c>
      <c r="N79" s="89" t="str">
        <f t="shared" ca="1" si="5"/>
        <v/>
      </c>
    </row>
    <row r="80" spans="1:14" x14ac:dyDescent="0.25">
      <c r="A80" t="str">
        <f t="shared" si="3"/>
        <v/>
      </c>
      <c r="B80" t="str">
        <f>IF(Tracker!A86=0,"",Tracker!A86)</f>
        <v/>
      </c>
      <c r="C80" s="69" t="str">
        <f ca="1">IFERROR(IF(VLOOKUP(B80,Tracker!A:M,2,0)="","",VLOOKUP(B80,Tracker!A:M,2,0)),"")</f>
        <v/>
      </c>
      <c r="D80" t="str">
        <f t="shared" ca="1" si="4"/>
        <v/>
      </c>
      <c r="E80" s="69" t="str">
        <f ca="1">IFERROR(IF(VLOOKUP(B80,Tracker!A:M,4,0)="","",VLOOKUP(B80,Tracker!A:M,4,0)),"")</f>
        <v/>
      </c>
      <c r="F80" t="str">
        <f ca="1">IFERROR(IF(VLOOKUP(B80,Tracker!A:M,5,0)="","",VLOOKUP(B80,Tracker!A:M,5,0)),"")</f>
        <v/>
      </c>
      <c r="G80" t="str">
        <f ca="1">IFERROR(IF(VLOOKUP(B80,Tracker!A:M,6,0)="","",VLOOKUP(B80,Tracker!A:M,6,0)),"")</f>
        <v/>
      </c>
      <c r="H80" t="str">
        <f ca="1">IFERROR(IF(VLOOKUP(B80,Tracker!A:M,7,0)="","",VLOOKUP(B80,Tracker!A:M,7,0)),"")</f>
        <v/>
      </c>
      <c r="I80" t="str">
        <f ca="1">IFERROR(IF(VLOOKUP(B80,Tracker!A:M,8,0)="","",VLOOKUP(B80,Tracker!A:M,8,0)),"")</f>
        <v/>
      </c>
      <c r="J80" t="str">
        <f ca="1">IFERROR(IF(VLOOKUP(B80,Tracker!A:M,9,0)="","",VLOOKUP(B80,Tracker!A:M,9,0)),"")</f>
        <v/>
      </c>
      <c r="K80" t="str">
        <f ca="1">IFERROR(IF(VLOOKUP(B80,Tracker!A:M,10,0)="","",VLOOKUP(B80,Tracker!A:M,10,0)),"")</f>
        <v/>
      </c>
      <c r="L80" t="str">
        <f ca="1">IFERROR(IF(VLOOKUP(B80,Tracker!A:M,11,0)="","",VLOOKUP(B80,Tracker!A:M,11,0)),"")</f>
        <v/>
      </c>
      <c r="M80" t="str">
        <f ca="1">IFERROR(IF(VLOOKUP(B80,Tracker!A:M,12,0)="","",VLOOKUP(B80,Tracker!A:M,12,0)),"")</f>
        <v/>
      </c>
      <c r="N80" s="89" t="str">
        <f t="shared" ca="1" si="5"/>
        <v/>
      </c>
    </row>
    <row r="81" spans="1:14" x14ac:dyDescent="0.25">
      <c r="A81" t="str">
        <f t="shared" si="3"/>
        <v/>
      </c>
      <c r="B81" t="str">
        <f>IF(Tracker!A87=0,"",Tracker!A87)</f>
        <v/>
      </c>
      <c r="C81" s="69" t="str">
        <f ca="1">IFERROR(IF(VLOOKUP(B81,Tracker!A:M,2,0)="","",VLOOKUP(B81,Tracker!A:M,2,0)),"")</f>
        <v/>
      </c>
      <c r="D81" t="str">
        <f t="shared" ca="1" si="4"/>
        <v/>
      </c>
      <c r="E81" s="69" t="str">
        <f ca="1">IFERROR(IF(VLOOKUP(B81,Tracker!A:M,4,0)="","",VLOOKUP(B81,Tracker!A:M,4,0)),"")</f>
        <v/>
      </c>
      <c r="F81" t="str">
        <f ca="1">IFERROR(IF(VLOOKUP(B81,Tracker!A:M,5,0)="","",VLOOKUP(B81,Tracker!A:M,5,0)),"")</f>
        <v/>
      </c>
      <c r="G81" t="str">
        <f ca="1">IFERROR(IF(VLOOKUP(B81,Tracker!A:M,6,0)="","",VLOOKUP(B81,Tracker!A:M,6,0)),"")</f>
        <v/>
      </c>
      <c r="H81" t="str">
        <f ca="1">IFERROR(IF(VLOOKUP(B81,Tracker!A:M,7,0)="","",VLOOKUP(B81,Tracker!A:M,7,0)),"")</f>
        <v/>
      </c>
      <c r="I81" t="str">
        <f ca="1">IFERROR(IF(VLOOKUP(B81,Tracker!A:M,8,0)="","",VLOOKUP(B81,Tracker!A:M,8,0)),"")</f>
        <v/>
      </c>
      <c r="J81" t="str">
        <f ca="1">IFERROR(IF(VLOOKUP(B81,Tracker!A:M,9,0)="","",VLOOKUP(B81,Tracker!A:M,9,0)),"")</f>
        <v/>
      </c>
      <c r="K81" t="str">
        <f ca="1">IFERROR(IF(VLOOKUP(B81,Tracker!A:M,10,0)="","",VLOOKUP(B81,Tracker!A:M,10,0)),"")</f>
        <v/>
      </c>
      <c r="L81" t="str">
        <f ca="1">IFERROR(IF(VLOOKUP(B81,Tracker!A:M,11,0)="","",VLOOKUP(B81,Tracker!A:M,11,0)),"")</f>
        <v/>
      </c>
      <c r="M81" t="str">
        <f ca="1">IFERROR(IF(VLOOKUP(B81,Tracker!A:M,12,0)="","",VLOOKUP(B81,Tracker!A:M,12,0)),"")</f>
        <v/>
      </c>
      <c r="N81" s="89" t="str">
        <f t="shared" ca="1" si="5"/>
        <v/>
      </c>
    </row>
    <row r="82" spans="1:14" x14ac:dyDescent="0.25">
      <c r="A82" t="str">
        <f t="shared" si="3"/>
        <v/>
      </c>
      <c r="B82" t="str">
        <f>IF(Tracker!A88=0,"",Tracker!A88)</f>
        <v/>
      </c>
      <c r="C82" s="69" t="str">
        <f ca="1">IFERROR(IF(VLOOKUP(B82,Tracker!A:M,2,0)="","",VLOOKUP(B82,Tracker!A:M,2,0)),"")</f>
        <v/>
      </c>
      <c r="D82" t="str">
        <f t="shared" ca="1" si="4"/>
        <v/>
      </c>
      <c r="E82" s="69" t="str">
        <f ca="1">IFERROR(IF(VLOOKUP(B82,Tracker!A:M,4,0)="","",VLOOKUP(B82,Tracker!A:M,4,0)),"")</f>
        <v/>
      </c>
      <c r="F82" t="str">
        <f ca="1">IFERROR(IF(VLOOKUP(B82,Tracker!A:M,5,0)="","",VLOOKUP(B82,Tracker!A:M,5,0)),"")</f>
        <v/>
      </c>
      <c r="G82" t="str">
        <f ca="1">IFERROR(IF(VLOOKUP(B82,Tracker!A:M,6,0)="","",VLOOKUP(B82,Tracker!A:M,6,0)),"")</f>
        <v/>
      </c>
      <c r="H82" t="str">
        <f ca="1">IFERROR(IF(VLOOKUP(B82,Tracker!A:M,7,0)="","",VLOOKUP(B82,Tracker!A:M,7,0)),"")</f>
        <v/>
      </c>
      <c r="I82" t="str">
        <f ca="1">IFERROR(IF(VLOOKUP(B82,Tracker!A:M,8,0)="","",VLOOKUP(B82,Tracker!A:M,8,0)),"")</f>
        <v/>
      </c>
      <c r="J82" t="str">
        <f ca="1">IFERROR(IF(VLOOKUP(B82,Tracker!A:M,9,0)="","",VLOOKUP(B82,Tracker!A:M,9,0)),"")</f>
        <v/>
      </c>
      <c r="K82" t="str">
        <f ca="1">IFERROR(IF(VLOOKUP(B82,Tracker!A:M,10,0)="","",VLOOKUP(B82,Tracker!A:M,10,0)),"")</f>
        <v/>
      </c>
      <c r="L82" t="str">
        <f ca="1">IFERROR(IF(VLOOKUP(B82,Tracker!A:M,11,0)="","",VLOOKUP(B82,Tracker!A:M,11,0)),"")</f>
        <v/>
      </c>
      <c r="M82" t="str">
        <f ca="1">IFERROR(IF(VLOOKUP(B82,Tracker!A:M,12,0)="","",VLOOKUP(B82,Tracker!A:M,12,0)),"")</f>
        <v/>
      </c>
      <c r="N82" s="89" t="str">
        <f t="shared" ca="1" si="5"/>
        <v/>
      </c>
    </row>
    <row r="83" spans="1:14" x14ac:dyDescent="0.25">
      <c r="A83" t="str">
        <f t="shared" si="3"/>
        <v/>
      </c>
      <c r="B83" t="str">
        <f>IF(Tracker!A89=0,"",Tracker!A89)</f>
        <v/>
      </c>
      <c r="C83" s="69" t="str">
        <f ca="1">IFERROR(IF(VLOOKUP(B83,Tracker!A:M,2,0)="","",VLOOKUP(B83,Tracker!A:M,2,0)),"")</f>
        <v/>
      </c>
      <c r="D83" t="str">
        <f t="shared" ca="1" si="4"/>
        <v/>
      </c>
      <c r="E83" s="69" t="str">
        <f ca="1">IFERROR(IF(VLOOKUP(B83,Tracker!A:M,4,0)="","",VLOOKUP(B83,Tracker!A:M,4,0)),"")</f>
        <v/>
      </c>
      <c r="F83" t="str">
        <f ca="1">IFERROR(IF(VLOOKUP(B83,Tracker!A:M,5,0)="","",VLOOKUP(B83,Tracker!A:M,5,0)),"")</f>
        <v/>
      </c>
      <c r="G83" t="str">
        <f ca="1">IFERROR(IF(VLOOKUP(B83,Tracker!A:M,6,0)="","",VLOOKUP(B83,Tracker!A:M,6,0)),"")</f>
        <v/>
      </c>
      <c r="H83" t="str">
        <f ca="1">IFERROR(IF(VLOOKUP(B83,Tracker!A:M,7,0)="","",VLOOKUP(B83,Tracker!A:M,7,0)),"")</f>
        <v/>
      </c>
      <c r="I83" t="str">
        <f ca="1">IFERROR(IF(VLOOKUP(B83,Tracker!A:M,8,0)="","",VLOOKUP(B83,Tracker!A:M,8,0)),"")</f>
        <v/>
      </c>
      <c r="J83" t="str">
        <f ca="1">IFERROR(IF(VLOOKUP(B83,Tracker!A:M,9,0)="","",VLOOKUP(B83,Tracker!A:M,9,0)),"")</f>
        <v/>
      </c>
      <c r="K83" t="str">
        <f ca="1">IFERROR(IF(VLOOKUP(B83,Tracker!A:M,10,0)="","",VLOOKUP(B83,Tracker!A:M,10,0)),"")</f>
        <v/>
      </c>
      <c r="L83" t="str">
        <f ca="1">IFERROR(IF(VLOOKUP(B83,Tracker!A:M,11,0)="","",VLOOKUP(B83,Tracker!A:M,11,0)),"")</f>
        <v/>
      </c>
      <c r="M83" t="str">
        <f ca="1">IFERROR(IF(VLOOKUP(B83,Tracker!A:M,12,0)="","",VLOOKUP(B83,Tracker!A:M,12,0)),"")</f>
        <v/>
      </c>
      <c r="N83" s="89" t="str">
        <f t="shared" ca="1" si="5"/>
        <v/>
      </c>
    </row>
    <row r="84" spans="1:14" x14ac:dyDescent="0.25">
      <c r="A84" t="str">
        <f t="shared" si="3"/>
        <v/>
      </c>
      <c r="B84" t="str">
        <f>IF(Tracker!A90=0,"",Tracker!A90)</f>
        <v/>
      </c>
      <c r="C84" s="69" t="str">
        <f ca="1">IFERROR(IF(VLOOKUP(B84,Tracker!A:M,2,0)="","",VLOOKUP(B84,Tracker!A:M,2,0)),"")</f>
        <v/>
      </c>
      <c r="D84" t="str">
        <f t="shared" ca="1" si="4"/>
        <v/>
      </c>
      <c r="E84" s="69" t="str">
        <f ca="1">IFERROR(IF(VLOOKUP(B84,Tracker!A:M,4,0)="","",VLOOKUP(B84,Tracker!A:M,4,0)),"")</f>
        <v/>
      </c>
      <c r="F84" t="str">
        <f ca="1">IFERROR(IF(VLOOKUP(B84,Tracker!A:M,5,0)="","",VLOOKUP(B84,Tracker!A:M,5,0)),"")</f>
        <v/>
      </c>
      <c r="G84" t="str">
        <f ca="1">IFERROR(IF(VLOOKUP(B84,Tracker!A:M,6,0)="","",VLOOKUP(B84,Tracker!A:M,6,0)),"")</f>
        <v/>
      </c>
      <c r="H84" t="str">
        <f ca="1">IFERROR(IF(VLOOKUP(B84,Tracker!A:M,7,0)="","",VLOOKUP(B84,Tracker!A:M,7,0)),"")</f>
        <v/>
      </c>
      <c r="I84" t="str">
        <f ca="1">IFERROR(IF(VLOOKUP(B84,Tracker!A:M,8,0)="","",VLOOKUP(B84,Tracker!A:M,8,0)),"")</f>
        <v/>
      </c>
      <c r="J84" t="str">
        <f ca="1">IFERROR(IF(VLOOKUP(B84,Tracker!A:M,9,0)="","",VLOOKUP(B84,Tracker!A:M,9,0)),"")</f>
        <v/>
      </c>
      <c r="K84" t="str">
        <f ca="1">IFERROR(IF(VLOOKUP(B84,Tracker!A:M,10,0)="","",VLOOKUP(B84,Tracker!A:M,10,0)),"")</f>
        <v/>
      </c>
      <c r="L84" t="str">
        <f ca="1">IFERROR(IF(VLOOKUP(B84,Tracker!A:M,11,0)="","",VLOOKUP(B84,Tracker!A:M,11,0)),"")</f>
        <v/>
      </c>
      <c r="M84" t="str">
        <f ca="1">IFERROR(IF(VLOOKUP(B84,Tracker!A:M,12,0)="","",VLOOKUP(B84,Tracker!A:M,12,0)),"")</f>
        <v/>
      </c>
      <c r="N84" s="89" t="str">
        <f t="shared" ca="1" si="5"/>
        <v/>
      </c>
    </row>
    <row r="85" spans="1:14" x14ac:dyDescent="0.25">
      <c r="A85" t="str">
        <f t="shared" si="3"/>
        <v/>
      </c>
      <c r="B85" t="str">
        <f>IF(Tracker!A91=0,"",Tracker!A91)</f>
        <v/>
      </c>
      <c r="C85" s="69" t="str">
        <f ca="1">IFERROR(IF(VLOOKUP(B85,Tracker!A:M,2,0)="","",VLOOKUP(B85,Tracker!A:M,2,0)),"")</f>
        <v/>
      </c>
      <c r="D85" t="str">
        <f t="shared" ca="1" si="4"/>
        <v/>
      </c>
      <c r="E85" s="69" t="str">
        <f ca="1">IFERROR(IF(VLOOKUP(B85,Tracker!A:M,4,0)="","",VLOOKUP(B85,Tracker!A:M,4,0)),"")</f>
        <v/>
      </c>
      <c r="F85" t="str">
        <f ca="1">IFERROR(IF(VLOOKUP(B85,Tracker!A:M,5,0)="","",VLOOKUP(B85,Tracker!A:M,5,0)),"")</f>
        <v/>
      </c>
      <c r="G85" t="str">
        <f ca="1">IFERROR(IF(VLOOKUP(B85,Tracker!A:M,6,0)="","",VLOOKUP(B85,Tracker!A:M,6,0)),"")</f>
        <v/>
      </c>
      <c r="H85" t="str">
        <f ca="1">IFERROR(IF(VLOOKUP(B85,Tracker!A:M,7,0)="","",VLOOKUP(B85,Tracker!A:M,7,0)),"")</f>
        <v/>
      </c>
      <c r="I85" t="str">
        <f ca="1">IFERROR(IF(VLOOKUP(B85,Tracker!A:M,8,0)="","",VLOOKUP(B85,Tracker!A:M,8,0)),"")</f>
        <v/>
      </c>
      <c r="J85" t="str">
        <f ca="1">IFERROR(IF(VLOOKUP(B85,Tracker!A:M,9,0)="","",VLOOKUP(B85,Tracker!A:M,9,0)),"")</f>
        <v/>
      </c>
      <c r="K85" t="str">
        <f ca="1">IFERROR(IF(VLOOKUP(B85,Tracker!A:M,10,0)="","",VLOOKUP(B85,Tracker!A:M,10,0)),"")</f>
        <v/>
      </c>
      <c r="L85" t="str">
        <f ca="1">IFERROR(IF(VLOOKUP(B85,Tracker!A:M,11,0)="","",VLOOKUP(B85,Tracker!A:M,11,0)),"")</f>
        <v/>
      </c>
      <c r="M85" t="str">
        <f ca="1">IFERROR(IF(VLOOKUP(B85,Tracker!A:M,12,0)="","",VLOOKUP(B85,Tracker!A:M,12,0)),"")</f>
        <v/>
      </c>
      <c r="N85" s="89" t="str">
        <f t="shared" ca="1" si="5"/>
        <v/>
      </c>
    </row>
    <row r="86" spans="1:14" x14ac:dyDescent="0.25">
      <c r="A86" t="str">
        <f t="shared" si="3"/>
        <v/>
      </c>
      <c r="B86" t="str">
        <f>IF(Tracker!A92=0,"",Tracker!A92)</f>
        <v/>
      </c>
      <c r="C86" s="69" t="str">
        <f ca="1">IFERROR(IF(VLOOKUP(B86,Tracker!A:M,2,0)="","",VLOOKUP(B86,Tracker!A:M,2,0)),"")</f>
        <v/>
      </c>
      <c r="D86" t="str">
        <f t="shared" ca="1" si="4"/>
        <v/>
      </c>
      <c r="E86" s="69" t="str">
        <f ca="1">IFERROR(IF(VLOOKUP(B86,Tracker!A:M,4,0)="","",VLOOKUP(B86,Tracker!A:M,4,0)),"")</f>
        <v/>
      </c>
      <c r="F86" t="str">
        <f ca="1">IFERROR(IF(VLOOKUP(B86,Tracker!A:M,5,0)="","",VLOOKUP(B86,Tracker!A:M,5,0)),"")</f>
        <v/>
      </c>
      <c r="G86" t="str">
        <f ca="1">IFERROR(IF(VLOOKUP(B86,Tracker!A:M,6,0)="","",VLOOKUP(B86,Tracker!A:M,6,0)),"")</f>
        <v/>
      </c>
      <c r="H86" t="str">
        <f ca="1">IFERROR(IF(VLOOKUP(B86,Tracker!A:M,7,0)="","",VLOOKUP(B86,Tracker!A:M,7,0)),"")</f>
        <v/>
      </c>
      <c r="I86" t="str">
        <f ca="1">IFERROR(IF(VLOOKUP(B86,Tracker!A:M,8,0)="","",VLOOKUP(B86,Tracker!A:M,8,0)),"")</f>
        <v/>
      </c>
      <c r="J86" t="str">
        <f ca="1">IFERROR(IF(VLOOKUP(B86,Tracker!A:M,9,0)="","",VLOOKUP(B86,Tracker!A:M,9,0)),"")</f>
        <v/>
      </c>
      <c r="K86" t="str">
        <f ca="1">IFERROR(IF(VLOOKUP(B86,Tracker!A:M,10,0)="","",VLOOKUP(B86,Tracker!A:M,10,0)),"")</f>
        <v/>
      </c>
      <c r="L86" t="str">
        <f ca="1">IFERROR(IF(VLOOKUP(B86,Tracker!A:M,11,0)="","",VLOOKUP(B86,Tracker!A:M,11,0)),"")</f>
        <v/>
      </c>
      <c r="M86" t="str">
        <f ca="1">IFERROR(IF(VLOOKUP(B86,Tracker!A:M,12,0)="","",VLOOKUP(B86,Tracker!A:M,12,0)),"")</f>
        <v/>
      </c>
      <c r="N86" s="89" t="str">
        <f t="shared" ca="1" si="5"/>
        <v/>
      </c>
    </row>
    <row r="87" spans="1:14" x14ac:dyDescent="0.25">
      <c r="A87" t="str">
        <f t="shared" si="3"/>
        <v/>
      </c>
      <c r="B87" t="str">
        <f>IF(Tracker!A93=0,"",Tracker!A93)</f>
        <v/>
      </c>
      <c r="C87" s="69" t="str">
        <f ca="1">IFERROR(IF(VLOOKUP(B87,Tracker!A:M,2,0)="","",VLOOKUP(B87,Tracker!A:M,2,0)),"")</f>
        <v/>
      </c>
      <c r="D87" t="str">
        <f t="shared" ca="1" si="4"/>
        <v/>
      </c>
      <c r="E87" s="69" t="str">
        <f ca="1">IFERROR(IF(VLOOKUP(B87,Tracker!A:M,4,0)="","",VLOOKUP(B87,Tracker!A:M,4,0)),"")</f>
        <v/>
      </c>
      <c r="F87" t="str">
        <f ca="1">IFERROR(IF(VLOOKUP(B87,Tracker!A:M,5,0)="","",VLOOKUP(B87,Tracker!A:M,5,0)),"")</f>
        <v/>
      </c>
      <c r="G87" t="str">
        <f ca="1">IFERROR(IF(VLOOKUP(B87,Tracker!A:M,6,0)="","",VLOOKUP(B87,Tracker!A:M,6,0)),"")</f>
        <v/>
      </c>
      <c r="H87" t="str">
        <f ca="1">IFERROR(IF(VLOOKUP(B87,Tracker!A:M,7,0)="","",VLOOKUP(B87,Tracker!A:M,7,0)),"")</f>
        <v/>
      </c>
      <c r="I87" t="str">
        <f ca="1">IFERROR(IF(VLOOKUP(B87,Tracker!A:M,8,0)="","",VLOOKUP(B87,Tracker!A:M,8,0)),"")</f>
        <v/>
      </c>
      <c r="J87" t="str">
        <f ca="1">IFERROR(IF(VLOOKUP(B87,Tracker!A:M,9,0)="","",VLOOKUP(B87,Tracker!A:M,9,0)),"")</f>
        <v/>
      </c>
      <c r="K87" t="str">
        <f ca="1">IFERROR(IF(VLOOKUP(B87,Tracker!A:M,10,0)="","",VLOOKUP(B87,Tracker!A:M,10,0)),"")</f>
        <v/>
      </c>
      <c r="L87" t="str">
        <f ca="1">IFERROR(IF(VLOOKUP(B87,Tracker!A:M,11,0)="","",VLOOKUP(B87,Tracker!A:M,11,0)),"")</f>
        <v/>
      </c>
      <c r="M87" t="str">
        <f ca="1">IFERROR(IF(VLOOKUP(B87,Tracker!A:M,12,0)="","",VLOOKUP(B87,Tracker!A:M,12,0)),"")</f>
        <v/>
      </c>
      <c r="N87" s="89" t="str">
        <f t="shared" ca="1" si="5"/>
        <v/>
      </c>
    </row>
    <row r="88" spans="1:14" x14ac:dyDescent="0.25">
      <c r="A88" t="str">
        <f t="shared" si="3"/>
        <v/>
      </c>
      <c r="B88" t="str">
        <f>IF(Tracker!A94=0,"",Tracker!A94)</f>
        <v/>
      </c>
      <c r="C88" s="69" t="str">
        <f ca="1">IFERROR(IF(VLOOKUP(B88,Tracker!A:M,2,0)="","",VLOOKUP(B88,Tracker!A:M,2,0)),"")</f>
        <v/>
      </c>
      <c r="D88" t="str">
        <f t="shared" ca="1" si="4"/>
        <v/>
      </c>
      <c r="E88" s="69" t="str">
        <f ca="1">IFERROR(IF(VLOOKUP(B88,Tracker!A:M,4,0)="","",VLOOKUP(B88,Tracker!A:M,4,0)),"")</f>
        <v/>
      </c>
      <c r="F88" t="str">
        <f ca="1">IFERROR(IF(VLOOKUP(B88,Tracker!A:M,5,0)="","",VLOOKUP(B88,Tracker!A:M,5,0)),"")</f>
        <v/>
      </c>
      <c r="G88" t="str">
        <f ca="1">IFERROR(IF(VLOOKUP(B88,Tracker!A:M,6,0)="","",VLOOKUP(B88,Tracker!A:M,6,0)),"")</f>
        <v/>
      </c>
      <c r="H88" t="str">
        <f ca="1">IFERROR(IF(VLOOKUP(B88,Tracker!A:M,7,0)="","",VLOOKUP(B88,Tracker!A:M,7,0)),"")</f>
        <v/>
      </c>
      <c r="I88" t="str">
        <f ca="1">IFERROR(IF(VLOOKUP(B88,Tracker!A:M,8,0)="","",VLOOKUP(B88,Tracker!A:M,8,0)),"")</f>
        <v/>
      </c>
      <c r="J88" t="str">
        <f ca="1">IFERROR(IF(VLOOKUP(B88,Tracker!A:M,9,0)="","",VLOOKUP(B88,Tracker!A:M,9,0)),"")</f>
        <v/>
      </c>
      <c r="K88" t="str">
        <f ca="1">IFERROR(IF(VLOOKUP(B88,Tracker!A:M,10,0)="","",VLOOKUP(B88,Tracker!A:M,10,0)),"")</f>
        <v/>
      </c>
      <c r="L88" t="str">
        <f ca="1">IFERROR(IF(VLOOKUP(B88,Tracker!A:M,11,0)="","",VLOOKUP(B88,Tracker!A:M,11,0)),"")</f>
        <v/>
      </c>
      <c r="M88" t="str">
        <f ca="1">IFERROR(IF(VLOOKUP(B88,Tracker!A:M,12,0)="","",VLOOKUP(B88,Tracker!A:M,12,0)),"")</f>
        <v/>
      </c>
      <c r="N88" s="89" t="str">
        <f t="shared" ca="1" si="5"/>
        <v/>
      </c>
    </row>
    <row r="89" spans="1:14" x14ac:dyDescent="0.25">
      <c r="A89" t="str">
        <f t="shared" si="3"/>
        <v/>
      </c>
      <c r="B89" t="str">
        <f>IF(Tracker!A95=0,"",Tracker!A95)</f>
        <v/>
      </c>
      <c r="C89" s="69" t="str">
        <f ca="1">IFERROR(IF(VLOOKUP(B89,Tracker!A:M,2,0)="","",VLOOKUP(B89,Tracker!A:M,2,0)),"")</f>
        <v/>
      </c>
      <c r="D89" t="str">
        <f t="shared" ca="1" si="4"/>
        <v/>
      </c>
      <c r="E89" s="69" t="str">
        <f ca="1">IFERROR(IF(VLOOKUP(B89,Tracker!A:M,4,0)="","",VLOOKUP(B89,Tracker!A:M,4,0)),"")</f>
        <v/>
      </c>
      <c r="F89" t="str">
        <f ca="1">IFERROR(IF(VLOOKUP(B89,Tracker!A:M,5,0)="","",VLOOKUP(B89,Tracker!A:M,5,0)),"")</f>
        <v/>
      </c>
      <c r="G89" t="str">
        <f ca="1">IFERROR(IF(VLOOKUP(B89,Tracker!A:M,6,0)="","",VLOOKUP(B89,Tracker!A:M,6,0)),"")</f>
        <v/>
      </c>
      <c r="H89" t="str">
        <f ca="1">IFERROR(IF(VLOOKUP(B89,Tracker!A:M,7,0)="","",VLOOKUP(B89,Tracker!A:M,7,0)),"")</f>
        <v/>
      </c>
      <c r="I89" t="str">
        <f ca="1">IFERROR(IF(VLOOKUP(B89,Tracker!A:M,8,0)="","",VLOOKUP(B89,Tracker!A:M,8,0)),"")</f>
        <v/>
      </c>
      <c r="J89" t="str">
        <f ca="1">IFERROR(IF(VLOOKUP(B89,Tracker!A:M,9,0)="","",VLOOKUP(B89,Tracker!A:M,9,0)),"")</f>
        <v/>
      </c>
      <c r="K89" t="str">
        <f ca="1">IFERROR(IF(VLOOKUP(B89,Tracker!A:M,10,0)="","",VLOOKUP(B89,Tracker!A:M,10,0)),"")</f>
        <v/>
      </c>
      <c r="L89" t="str">
        <f ca="1">IFERROR(IF(VLOOKUP(B89,Tracker!A:M,11,0)="","",VLOOKUP(B89,Tracker!A:M,11,0)),"")</f>
        <v/>
      </c>
      <c r="M89" t="str">
        <f ca="1">IFERROR(IF(VLOOKUP(B89,Tracker!A:M,12,0)="","",VLOOKUP(B89,Tracker!A:M,12,0)),"")</f>
        <v/>
      </c>
      <c r="N89" s="89" t="str">
        <f t="shared" ca="1" si="5"/>
        <v/>
      </c>
    </row>
    <row r="90" spans="1:14" x14ac:dyDescent="0.25">
      <c r="A90" t="str">
        <f t="shared" si="3"/>
        <v/>
      </c>
      <c r="B90" t="str">
        <f>IF(Tracker!A96=0,"",Tracker!A96)</f>
        <v/>
      </c>
      <c r="C90" s="69" t="str">
        <f ca="1">IFERROR(IF(VLOOKUP(B90,Tracker!A:M,2,0)="","",VLOOKUP(B90,Tracker!A:M,2,0)),"")</f>
        <v/>
      </c>
      <c r="D90" t="str">
        <f t="shared" ca="1" si="4"/>
        <v/>
      </c>
      <c r="E90" s="69" t="str">
        <f ca="1">IFERROR(IF(VLOOKUP(B90,Tracker!A:M,4,0)="","",VLOOKUP(B90,Tracker!A:M,4,0)),"")</f>
        <v/>
      </c>
      <c r="F90" t="str">
        <f ca="1">IFERROR(IF(VLOOKUP(B90,Tracker!A:M,5,0)="","",VLOOKUP(B90,Tracker!A:M,5,0)),"")</f>
        <v/>
      </c>
      <c r="G90" t="str">
        <f ca="1">IFERROR(IF(VLOOKUP(B90,Tracker!A:M,6,0)="","",VLOOKUP(B90,Tracker!A:M,6,0)),"")</f>
        <v/>
      </c>
      <c r="H90" t="str">
        <f ca="1">IFERROR(IF(VLOOKUP(B90,Tracker!A:M,7,0)="","",VLOOKUP(B90,Tracker!A:M,7,0)),"")</f>
        <v/>
      </c>
      <c r="I90" t="str">
        <f ca="1">IFERROR(IF(VLOOKUP(B90,Tracker!A:M,8,0)="","",VLOOKUP(B90,Tracker!A:M,8,0)),"")</f>
        <v/>
      </c>
      <c r="J90" t="str">
        <f ca="1">IFERROR(IF(VLOOKUP(B90,Tracker!A:M,9,0)="","",VLOOKUP(B90,Tracker!A:M,9,0)),"")</f>
        <v/>
      </c>
      <c r="K90" t="str">
        <f ca="1">IFERROR(IF(VLOOKUP(B90,Tracker!A:M,10,0)="","",VLOOKUP(B90,Tracker!A:M,10,0)),"")</f>
        <v/>
      </c>
      <c r="L90" t="str">
        <f ca="1">IFERROR(IF(VLOOKUP(B90,Tracker!A:M,11,0)="","",VLOOKUP(B90,Tracker!A:M,11,0)),"")</f>
        <v/>
      </c>
      <c r="M90" t="str">
        <f ca="1">IFERROR(IF(VLOOKUP(B90,Tracker!A:M,12,0)="","",VLOOKUP(B90,Tracker!A:M,12,0)),"")</f>
        <v/>
      </c>
      <c r="N90" s="89" t="str">
        <f t="shared" ca="1" si="5"/>
        <v/>
      </c>
    </row>
    <row r="91" spans="1:14" x14ac:dyDescent="0.25">
      <c r="A91" t="str">
        <f t="shared" si="3"/>
        <v/>
      </c>
      <c r="B91" t="str">
        <f>IF(Tracker!A97=0,"",Tracker!A97)</f>
        <v/>
      </c>
      <c r="C91" s="69" t="str">
        <f ca="1">IFERROR(IF(VLOOKUP(B91,Tracker!A:M,2,0)="","",VLOOKUP(B91,Tracker!A:M,2,0)),"")</f>
        <v/>
      </c>
      <c r="D91" t="str">
        <f t="shared" ca="1" si="4"/>
        <v/>
      </c>
      <c r="E91" s="69" t="str">
        <f ca="1">IFERROR(IF(VLOOKUP(B91,Tracker!A:M,4,0)="","",VLOOKUP(B91,Tracker!A:M,4,0)),"")</f>
        <v/>
      </c>
      <c r="F91" t="str">
        <f ca="1">IFERROR(IF(VLOOKUP(B91,Tracker!A:M,5,0)="","",VLOOKUP(B91,Tracker!A:M,5,0)),"")</f>
        <v/>
      </c>
      <c r="G91" t="str">
        <f ca="1">IFERROR(IF(VLOOKUP(B91,Tracker!A:M,6,0)="","",VLOOKUP(B91,Tracker!A:M,6,0)),"")</f>
        <v/>
      </c>
      <c r="H91" t="str">
        <f ca="1">IFERROR(IF(VLOOKUP(B91,Tracker!A:M,7,0)="","",VLOOKUP(B91,Tracker!A:M,7,0)),"")</f>
        <v/>
      </c>
      <c r="I91" t="str">
        <f ca="1">IFERROR(IF(VLOOKUP(B91,Tracker!A:M,8,0)="","",VLOOKUP(B91,Tracker!A:M,8,0)),"")</f>
        <v/>
      </c>
      <c r="J91" t="str">
        <f ca="1">IFERROR(IF(VLOOKUP(B91,Tracker!A:M,9,0)="","",VLOOKUP(B91,Tracker!A:M,9,0)),"")</f>
        <v/>
      </c>
      <c r="K91" t="str">
        <f ca="1">IFERROR(IF(VLOOKUP(B91,Tracker!A:M,10,0)="","",VLOOKUP(B91,Tracker!A:M,10,0)),"")</f>
        <v/>
      </c>
      <c r="L91" t="str">
        <f ca="1">IFERROR(IF(VLOOKUP(B91,Tracker!A:M,11,0)="","",VLOOKUP(B91,Tracker!A:M,11,0)),"")</f>
        <v/>
      </c>
      <c r="M91" t="str">
        <f ca="1">IFERROR(IF(VLOOKUP(B91,Tracker!A:M,12,0)="","",VLOOKUP(B91,Tracker!A:M,12,0)),"")</f>
        <v/>
      </c>
      <c r="N91" s="89" t="str">
        <f t="shared" ca="1" si="5"/>
        <v/>
      </c>
    </row>
    <row r="92" spans="1:14" x14ac:dyDescent="0.25">
      <c r="A92" t="str">
        <f t="shared" si="3"/>
        <v/>
      </c>
      <c r="B92" t="str">
        <f>IF(Tracker!A98=0,"",Tracker!A98)</f>
        <v/>
      </c>
      <c r="C92" s="69" t="str">
        <f ca="1">IFERROR(IF(VLOOKUP(B92,Tracker!A:M,2,0)="","",VLOOKUP(B92,Tracker!A:M,2,0)),"")</f>
        <v/>
      </c>
      <c r="D92" t="str">
        <f t="shared" ca="1" si="4"/>
        <v/>
      </c>
      <c r="E92" s="69" t="str">
        <f ca="1">IFERROR(IF(VLOOKUP(B92,Tracker!A:M,4,0)="","",VLOOKUP(B92,Tracker!A:M,4,0)),"")</f>
        <v/>
      </c>
      <c r="F92" t="str">
        <f ca="1">IFERROR(IF(VLOOKUP(B92,Tracker!A:M,5,0)="","",VLOOKUP(B92,Tracker!A:M,5,0)),"")</f>
        <v/>
      </c>
      <c r="G92" t="str">
        <f ca="1">IFERROR(IF(VLOOKUP(B92,Tracker!A:M,6,0)="","",VLOOKUP(B92,Tracker!A:M,6,0)),"")</f>
        <v/>
      </c>
      <c r="H92" t="str">
        <f ca="1">IFERROR(IF(VLOOKUP(B92,Tracker!A:M,7,0)="","",VLOOKUP(B92,Tracker!A:M,7,0)),"")</f>
        <v/>
      </c>
      <c r="I92" t="str">
        <f ca="1">IFERROR(IF(VLOOKUP(B92,Tracker!A:M,8,0)="","",VLOOKUP(B92,Tracker!A:M,8,0)),"")</f>
        <v/>
      </c>
      <c r="J92" t="str">
        <f ca="1">IFERROR(IF(VLOOKUP(B92,Tracker!A:M,9,0)="","",VLOOKUP(B92,Tracker!A:M,9,0)),"")</f>
        <v/>
      </c>
      <c r="K92" t="str">
        <f ca="1">IFERROR(IF(VLOOKUP(B92,Tracker!A:M,10,0)="","",VLOOKUP(B92,Tracker!A:M,10,0)),"")</f>
        <v/>
      </c>
      <c r="L92" t="str">
        <f ca="1">IFERROR(IF(VLOOKUP(B92,Tracker!A:M,11,0)="","",VLOOKUP(B92,Tracker!A:M,11,0)),"")</f>
        <v/>
      </c>
      <c r="M92" t="str">
        <f ca="1">IFERROR(IF(VLOOKUP(B92,Tracker!A:M,12,0)="","",VLOOKUP(B92,Tracker!A:M,12,0)),"")</f>
        <v/>
      </c>
      <c r="N92" s="89" t="str">
        <f t="shared" ca="1" si="5"/>
        <v/>
      </c>
    </row>
    <row r="93" spans="1:14" x14ac:dyDescent="0.25">
      <c r="A93" t="str">
        <f t="shared" si="3"/>
        <v/>
      </c>
      <c r="B93" t="str">
        <f>IF(Tracker!A99=0,"",Tracker!A99)</f>
        <v/>
      </c>
      <c r="C93" s="69" t="str">
        <f ca="1">IFERROR(IF(VLOOKUP(B93,Tracker!A:M,2,0)="","",VLOOKUP(B93,Tracker!A:M,2,0)),"")</f>
        <v/>
      </c>
      <c r="D93" t="str">
        <f t="shared" ca="1" si="4"/>
        <v/>
      </c>
      <c r="E93" s="69" t="str">
        <f ca="1">IFERROR(IF(VLOOKUP(B93,Tracker!A:M,4,0)="","",VLOOKUP(B93,Tracker!A:M,4,0)),"")</f>
        <v/>
      </c>
      <c r="F93" t="str">
        <f ca="1">IFERROR(IF(VLOOKUP(B93,Tracker!A:M,5,0)="","",VLOOKUP(B93,Tracker!A:M,5,0)),"")</f>
        <v/>
      </c>
      <c r="G93" t="str">
        <f ca="1">IFERROR(IF(VLOOKUP(B93,Tracker!A:M,6,0)="","",VLOOKUP(B93,Tracker!A:M,6,0)),"")</f>
        <v/>
      </c>
      <c r="H93" t="str">
        <f ca="1">IFERROR(IF(VLOOKUP(B93,Tracker!A:M,7,0)="","",VLOOKUP(B93,Tracker!A:M,7,0)),"")</f>
        <v/>
      </c>
      <c r="I93" t="str">
        <f ca="1">IFERROR(IF(VLOOKUP(B93,Tracker!A:M,8,0)="","",VLOOKUP(B93,Tracker!A:M,8,0)),"")</f>
        <v/>
      </c>
      <c r="J93" t="str">
        <f ca="1">IFERROR(IF(VLOOKUP(B93,Tracker!A:M,9,0)="","",VLOOKUP(B93,Tracker!A:M,9,0)),"")</f>
        <v/>
      </c>
      <c r="K93" t="str">
        <f ca="1">IFERROR(IF(VLOOKUP(B93,Tracker!A:M,10,0)="","",VLOOKUP(B93,Tracker!A:M,10,0)),"")</f>
        <v/>
      </c>
      <c r="L93" t="str">
        <f ca="1">IFERROR(IF(VLOOKUP(B93,Tracker!A:M,11,0)="","",VLOOKUP(B93,Tracker!A:M,11,0)),"")</f>
        <v/>
      </c>
      <c r="M93" t="str">
        <f ca="1">IFERROR(IF(VLOOKUP(B93,Tracker!A:M,12,0)="","",VLOOKUP(B93,Tracker!A:M,12,0)),"")</f>
        <v/>
      </c>
      <c r="N93" s="89" t="str">
        <f t="shared" ca="1" si="5"/>
        <v/>
      </c>
    </row>
    <row r="94" spans="1:14" x14ac:dyDescent="0.25">
      <c r="A94" t="str">
        <f t="shared" si="3"/>
        <v/>
      </c>
      <c r="B94" t="str">
        <f>IF(Tracker!A100=0,"",Tracker!A100)</f>
        <v/>
      </c>
      <c r="C94" s="69" t="str">
        <f ca="1">IFERROR(IF(VLOOKUP(B94,Tracker!A:M,2,0)="","",VLOOKUP(B94,Tracker!A:M,2,0)),"")</f>
        <v/>
      </c>
      <c r="D94" t="str">
        <f t="shared" ca="1" si="4"/>
        <v/>
      </c>
      <c r="E94" s="69" t="str">
        <f ca="1">IFERROR(IF(VLOOKUP(B94,Tracker!A:M,4,0)="","",VLOOKUP(B94,Tracker!A:M,4,0)),"")</f>
        <v/>
      </c>
      <c r="F94" t="str">
        <f ca="1">IFERROR(IF(VLOOKUP(B94,Tracker!A:M,5,0)="","",VLOOKUP(B94,Tracker!A:M,5,0)),"")</f>
        <v/>
      </c>
      <c r="G94" t="str">
        <f ca="1">IFERROR(IF(VLOOKUP(B94,Tracker!A:M,6,0)="","",VLOOKUP(B94,Tracker!A:M,6,0)),"")</f>
        <v/>
      </c>
      <c r="H94" t="str">
        <f ca="1">IFERROR(IF(VLOOKUP(B94,Tracker!A:M,7,0)="","",VLOOKUP(B94,Tracker!A:M,7,0)),"")</f>
        <v/>
      </c>
      <c r="I94" t="str">
        <f ca="1">IFERROR(IF(VLOOKUP(B94,Tracker!A:M,8,0)="","",VLOOKUP(B94,Tracker!A:M,8,0)),"")</f>
        <v/>
      </c>
      <c r="J94" t="str">
        <f ca="1">IFERROR(IF(VLOOKUP(B94,Tracker!A:M,9,0)="","",VLOOKUP(B94,Tracker!A:M,9,0)),"")</f>
        <v/>
      </c>
      <c r="K94" t="str">
        <f ca="1">IFERROR(IF(VLOOKUP(B94,Tracker!A:M,10,0)="","",VLOOKUP(B94,Tracker!A:M,10,0)),"")</f>
        <v/>
      </c>
      <c r="L94" t="str">
        <f ca="1">IFERROR(IF(VLOOKUP(B94,Tracker!A:M,11,0)="","",VLOOKUP(B94,Tracker!A:M,11,0)),"")</f>
        <v/>
      </c>
      <c r="M94" t="str">
        <f ca="1">IFERROR(IF(VLOOKUP(B94,Tracker!A:M,12,0)="","",VLOOKUP(B94,Tracker!A:M,12,0)),"")</f>
        <v/>
      </c>
      <c r="N94" s="89" t="str">
        <f t="shared" ca="1" si="5"/>
        <v/>
      </c>
    </row>
    <row r="95" spans="1:14" x14ac:dyDescent="0.25">
      <c r="A95" t="str">
        <f t="shared" si="3"/>
        <v/>
      </c>
      <c r="B95" t="str">
        <f>IF(Tracker!A101=0,"",Tracker!A101)</f>
        <v/>
      </c>
      <c r="C95" s="69" t="str">
        <f ca="1">IFERROR(IF(VLOOKUP(B95,Tracker!A:M,2,0)="","",VLOOKUP(B95,Tracker!A:M,2,0)),"")</f>
        <v/>
      </c>
      <c r="D95" t="str">
        <f t="shared" ca="1" si="4"/>
        <v/>
      </c>
      <c r="E95" s="69" t="str">
        <f ca="1">IFERROR(IF(VLOOKUP(B95,Tracker!A:M,4,0)="","",VLOOKUP(B95,Tracker!A:M,4,0)),"")</f>
        <v/>
      </c>
      <c r="F95" t="str">
        <f ca="1">IFERROR(IF(VLOOKUP(B95,Tracker!A:M,5,0)="","",VLOOKUP(B95,Tracker!A:M,5,0)),"")</f>
        <v/>
      </c>
      <c r="G95" t="str">
        <f ca="1">IFERROR(IF(VLOOKUP(B95,Tracker!A:M,6,0)="","",VLOOKUP(B95,Tracker!A:M,6,0)),"")</f>
        <v/>
      </c>
      <c r="H95" t="str">
        <f ca="1">IFERROR(IF(VLOOKUP(B95,Tracker!A:M,7,0)="","",VLOOKUP(B95,Tracker!A:M,7,0)),"")</f>
        <v/>
      </c>
      <c r="I95" t="str">
        <f ca="1">IFERROR(IF(VLOOKUP(B95,Tracker!A:M,8,0)="","",VLOOKUP(B95,Tracker!A:M,8,0)),"")</f>
        <v/>
      </c>
      <c r="J95" t="str">
        <f ca="1">IFERROR(IF(VLOOKUP(B95,Tracker!A:M,9,0)="","",VLOOKUP(B95,Tracker!A:M,9,0)),"")</f>
        <v/>
      </c>
      <c r="K95" t="str">
        <f ca="1">IFERROR(IF(VLOOKUP(B95,Tracker!A:M,10,0)="","",VLOOKUP(B95,Tracker!A:M,10,0)),"")</f>
        <v/>
      </c>
      <c r="L95" t="str">
        <f ca="1">IFERROR(IF(VLOOKUP(B95,Tracker!A:M,11,0)="","",VLOOKUP(B95,Tracker!A:M,11,0)),"")</f>
        <v/>
      </c>
      <c r="M95" t="str">
        <f ca="1">IFERROR(IF(VLOOKUP(B95,Tracker!A:M,12,0)="","",VLOOKUP(B95,Tracker!A:M,12,0)),"")</f>
        <v/>
      </c>
      <c r="N95" s="89" t="str">
        <f t="shared" ca="1" si="5"/>
        <v/>
      </c>
    </row>
    <row r="96" spans="1:14" x14ac:dyDescent="0.25">
      <c r="A96" t="str">
        <f t="shared" si="3"/>
        <v/>
      </c>
      <c r="B96" t="str">
        <f>IF(Tracker!A102=0,"",Tracker!A102)</f>
        <v/>
      </c>
      <c r="C96" s="69" t="str">
        <f ca="1">IFERROR(IF(VLOOKUP(B96,Tracker!A:M,2,0)="","",VLOOKUP(B96,Tracker!A:M,2,0)),"")</f>
        <v/>
      </c>
      <c r="D96" t="str">
        <f t="shared" ca="1" si="4"/>
        <v/>
      </c>
      <c r="E96" s="69" t="str">
        <f ca="1">IFERROR(IF(VLOOKUP(B96,Tracker!A:M,4,0)="","",VLOOKUP(B96,Tracker!A:M,4,0)),"")</f>
        <v/>
      </c>
      <c r="F96" t="str">
        <f ca="1">IFERROR(IF(VLOOKUP(B96,Tracker!A:M,5,0)="","",VLOOKUP(B96,Tracker!A:M,5,0)),"")</f>
        <v/>
      </c>
      <c r="G96" t="str">
        <f ca="1">IFERROR(IF(VLOOKUP(B96,Tracker!A:M,6,0)="","",VLOOKUP(B96,Tracker!A:M,6,0)),"")</f>
        <v/>
      </c>
      <c r="H96" t="str">
        <f ca="1">IFERROR(IF(VLOOKUP(B96,Tracker!A:M,7,0)="","",VLOOKUP(B96,Tracker!A:M,7,0)),"")</f>
        <v/>
      </c>
      <c r="I96" t="str">
        <f ca="1">IFERROR(IF(VLOOKUP(B96,Tracker!A:M,8,0)="","",VLOOKUP(B96,Tracker!A:M,8,0)),"")</f>
        <v/>
      </c>
      <c r="J96" t="str">
        <f ca="1">IFERROR(IF(VLOOKUP(B96,Tracker!A:M,9,0)="","",VLOOKUP(B96,Tracker!A:M,9,0)),"")</f>
        <v/>
      </c>
      <c r="K96" t="str">
        <f ca="1">IFERROR(IF(VLOOKUP(B96,Tracker!A:M,10,0)="","",VLOOKUP(B96,Tracker!A:M,10,0)),"")</f>
        <v/>
      </c>
      <c r="L96" t="str">
        <f ca="1">IFERROR(IF(VLOOKUP(B96,Tracker!A:M,11,0)="","",VLOOKUP(B96,Tracker!A:M,11,0)),"")</f>
        <v/>
      </c>
      <c r="M96" t="str">
        <f ca="1">IFERROR(IF(VLOOKUP(B96,Tracker!A:M,12,0)="","",VLOOKUP(B96,Tracker!A:M,12,0)),"")</f>
        <v/>
      </c>
      <c r="N96" s="89" t="str">
        <f t="shared" ca="1" si="5"/>
        <v/>
      </c>
    </row>
    <row r="97" spans="1:14" x14ac:dyDescent="0.25">
      <c r="A97" t="str">
        <f t="shared" si="3"/>
        <v/>
      </c>
      <c r="B97" t="str">
        <f>IF(Tracker!A103=0,"",Tracker!A103)</f>
        <v/>
      </c>
      <c r="C97" s="69" t="str">
        <f ca="1">IFERROR(IF(VLOOKUP(B97,Tracker!A:M,2,0)="","",VLOOKUP(B97,Tracker!A:M,2,0)),"")</f>
        <v/>
      </c>
      <c r="D97" t="str">
        <f t="shared" ca="1" si="4"/>
        <v/>
      </c>
      <c r="E97" s="69" t="str">
        <f ca="1">IFERROR(IF(VLOOKUP(B97,Tracker!A:M,4,0)="","",VLOOKUP(B97,Tracker!A:M,4,0)),"")</f>
        <v/>
      </c>
      <c r="F97" t="str">
        <f ca="1">IFERROR(IF(VLOOKUP(B97,Tracker!A:M,5,0)="","",VLOOKUP(B97,Tracker!A:M,5,0)),"")</f>
        <v/>
      </c>
      <c r="G97" t="str">
        <f ca="1">IFERROR(IF(VLOOKUP(B97,Tracker!A:M,6,0)="","",VLOOKUP(B97,Tracker!A:M,6,0)),"")</f>
        <v/>
      </c>
      <c r="H97" t="str">
        <f ca="1">IFERROR(IF(VLOOKUP(B97,Tracker!A:M,7,0)="","",VLOOKUP(B97,Tracker!A:M,7,0)),"")</f>
        <v/>
      </c>
      <c r="I97" t="str">
        <f ca="1">IFERROR(IF(VLOOKUP(B97,Tracker!A:M,8,0)="","",VLOOKUP(B97,Tracker!A:M,8,0)),"")</f>
        <v/>
      </c>
      <c r="J97" t="str">
        <f ca="1">IFERROR(IF(VLOOKUP(B97,Tracker!A:M,9,0)="","",VLOOKUP(B97,Tracker!A:M,9,0)),"")</f>
        <v/>
      </c>
      <c r="K97" t="str">
        <f ca="1">IFERROR(IF(VLOOKUP(B97,Tracker!A:M,10,0)="","",VLOOKUP(B97,Tracker!A:M,10,0)),"")</f>
        <v/>
      </c>
      <c r="L97" t="str">
        <f ca="1">IFERROR(IF(VLOOKUP(B97,Tracker!A:M,11,0)="","",VLOOKUP(B97,Tracker!A:M,11,0)),"")</f>
        <v/>
      </c>
      <c r="M97" t="str">
        <f ca="1">IFERROR(IF(VLOOKUP(B97,Tracker!A:M,12,0)="","",VLOOKUP(B97,Tracker!A:M,12,0)),"")</f>
        <v/>
      </c>
      <c r="N97" s="89" t="str">
        <f t="shared" ca="1" si="5"/>
        <v/>
      </c>
    </row>
    <row r="98" spans="1:14" x14ac:dyDescent="0.25">
      <c r="A98" t="str">
        <f t="shared" si="3"/>
        <v/>
      </c>
      <c r="B98" t="str">
        <f>IF(Tracker!A104=0,"",Tracker!A104)</f>
        <v/>
      </c>
      <c r="C98" s="69" t="str">
        <f ca="1">IFERROR(IF(VLOOKUP(B98,Tracker!A:M,2,0)="","",VLOOKUP(B98,Tracker!A:M,2,0)),"")</f>
        <v/>
      </c>
      <c r="D98" t="str">
        <f t="shared" ca="1" si="4"/>
        <v/>
      </c>
      <c r="E98" s="69" t="str">
        <f ca="1">IFERROR(IF(VLOOKUP(B98,Tracker!A:M,4,0)="","",VLOOKUP(B98,Tracker!A:M,4,0)),"")</f>
        <v/>
      </c>
      <c r="F98" t="str">
        <f ca="1">IFERROR(IF(VLOOKUP(B98,Tracker!A:M,5,0)="","",VLOOKUP(B98,Tracker!A:M,5,0)),"")</f>
        <v/>
      </c>
      <c r="G98" t="str">
        <f ca="1">IFERROR(IF(VLOOKUP(B98,Tracker!A:M,6,0)="","",VLOOKUP(B98,Tracker!A:M,6,0)),"")</f>
        <v/>
      </c>
      <c r="H98" t="str">
        <f ca="1">IFERROR(IF(VLOOKUP(B98,Tracker!A:M,7,0)="","",VLOOKUP(B98,Tracker!A:M,7,0)),"")</f>
        <v/>
      </c>
      <c r="I98" t="str">
        <f ca="1">IFERROR(IF(VLOOKUP(B98,Tracker!A:M,8,0)="","",VLOOKUP(B98,Tracker!A:M,8,0)),"")</f>
        <v/>
      </c>
      <c r="J98" t="str">
        <f ca="1">IFERROR(IF(VLOOKUP(B98,Tracker!A:M,9,0)="","",VLOOKUP(B98,Tracker!A:M,9,0)),"")</f>
        <v/>
      </c>
      <c r="K98" t="str">
        <f ca="1">IFERROR(IF(VLOOKUP(B98,Tracker!A:M,10,0)="","",VLOOKUP(B98,Tracker!A:M,10,0)),"")</f>
        <v/>
      </c>
      <c r="L98" t="str">
        <f ca="1">IFERROR(IF(VLOOKUP(B98,Tracker!A:M,11,0)="","",VLOOKUP(B98,Tracker!A:M,11,0)),"")</f>
        <v/>
      </c>
      <c r="M98" t="str">
        <f ca="1">IFERROR(IF(VLOOKUP(B98,Tracker!A:M,12,0)="","",VLOOKUP(B98,Tracker!A:M,12,0)),"")</f>
        <v/>
      </c>
      <c r="N98" s="89" t="str">
        <f t="shared" ca="1" si="5"/>
        <v/>
      </c>
    </row>
    <row r="99" spans="1:14" x14ac:dyDescent="0.25">
      <c r="A99" t="str">
        <f t="shared" si="3"/>
        <v/>
      </c>
      <c r="B99" t="str">
        <f>IF(Tracker!A105=0,"",Tracker!A105)</f>
        <v/>
      </c>
      <c r="C99" s="69" t="str">
        <f ca="1">IFERROR(IF(VLOOKUP(B99,Tracker!A:M,2,0)="","",VLOOKUP(B99,Tracker!A:M,2,0)),"")</f>
        <v/>
      </c>
      <c r="D99" t="str">
        <f t="shared" ca="1" si="4"/>
        <v/>
      </c>
      <c r="E99" s="69" t="str">
        <f ca="1">IFERROR(IF(VLOOKUP(B99,Tracker!A:M,4,0)="","",VLOOKUP(B99,Tracker!A:M,4,0)),"")</f>
        <v/>
      </c>
      <c r="F99" t="str">
        <f ca="1">IFERROR(IF(VLOOKUP(B99,Tracker!A:M,5,0)="","",VLOOKUP(B99,Tracker!A:M,5,0)),"")</f>
        <v/>
      </c>
      <c r="G99" t="str">
        <f ca="1">IFERROR(IF(VLOOKUP(B99,Tracker!A:M,6,0)="","",VLOOKUP(B99,Tracker!A:M,6,0)),"")</f>
        <v/>
      </c>
      <c r="H99" t="str">
        <f ca="1">IFERROR(IF(VLOOKUP(B99,Tracker!A:M,7,0)="","",VLOOKUP(B99,Tracker!A:M,7,0)),"")</f>
        <v/>
      </c>
      <c r="I99" t="str">
        <f ca="1">IFERROR(IF(VLOOKUP(B99,Tracker!A:M,8,0)="","",VLOOKUP(B99,Tracker!A:M,8,0)),"")</f>
        <v/>
      </c>
      <c r="J99" t="str">
        <f ca="1">IFERROR(IF(VLOOKUP(B99,Tracker!A:M,9,0)="","",VLOOKUP(B99,Tracker!A:M,9,0)),"")</f>
        <v/>
      </c>
      <c r="K99" t="str">
        <f ca="1">IFERROR(IF(VLOOKUP(B99,Tracker!A:M,10,0)="","",VLOOKUP(B99,Tracker!A:M,10,0)),"")</f>
        <v/>
      </c>
      <c r="L99" t="str">
        <f ca="1">IFERROR(IF(VLOOKUP(B99,Tracker!A:M,11,0)="","",VLOOKUP(B99,Tracker!A:M,11,0)),"")</f>
        <v/>
      </c>
      <c r="M99" t="str">
        <f ca="1">IFERROR(IF(VLOOKUP(B99,Tracker!A:M,12,0)="","",VLOOKUP(B99,Tracker!A:M,12,0)),"")</f>
        <v/>
      </c>
      <c r="N99" s="89" t="str">
        <f t="shared" ca="1" si="5"/>
        <v/>
      </c>
    </row>
    <row r="100" spans="1:14" x14ac:dyDescent="0.25">
      <c r="A100" t="str">
        <f t="shared" si="3"/>
        <v/>
      </c>
      <c r="B100" t="str">
        <f>IF(Tracker!A106=0,"",Tracker!A106)</f>
        <v/>
      </c>
      <c r="C100" s="69" t="str">
        <f ca="1">IFERROR(IF(VLOOKUP(B100,Tracker!A:M,2,0)="","",VLOOKUP(B100,Tracker!A:M,2,0)),"")</f>
        <v/>
      </c>
      <c r="D100" t="str">
        <f t="shared" ca="1" si="4"/>
        <v/>
      </c>
      <c r="E100" s="69" t="str">
        <f ca="1">IFERROR(IF(VLOOKUP(B100,Tracker!A:M,4,0)="","",VLOOKUP(B100,Tracker!A:M,4,0)),"")</f>
        <v/>
      </c>
      <c r="F100" t="str">
        <f ca="1">IFERROR(IF(VLOOKUP(B100,Tracker!A:M,5,0)="","",VLOOKUP(B100,Tracker!A:M,5,0)),"")</f>
        <v/>
      </c>
      <c r="G100" t="str">
        <f ca="1">IFERROR(IF(VLOOKUP(B100,Tracker!A:M,6,0)="","",VLOOKUP(B100,Tracker!A:M,6,0)),"")</f>
        <v/>
      </c>
      <c r="H100" t="str">
        <f ca="1">IFERROR(IF(VLOOKUP(B100,Tracker!A:M,7,0)="","",VLOOKUP(B100,Tracker!A:M,7,0)),"")</f>
        <v/>
      </c>
      <c r="I100" t="str">
        <f ca="1">IFERROR(IF(VLOOKUP(B100,Tracker!A:M,8,0)="","",VLOOKUP(B100,Tracker!A:M,8,0)),"")</f>
        <v/>
      </c>
      <c r="J100" t="str">
        <f ca="1">IFERROR(IF(VLOOKUP(B100,Tracker!A:M,9,0)="","",VLOOKUP(B100,Tracker!A:M,9,0)),"")</f>
        <v/>
      </c>
      <c r="K100" t="str">
        <f ca="1">IFERROR(IF(VLOOKUP(B100,Tracker!A:M,10,0)="","",VLOOKUP(B100,Tracker!A:M,10,0)),"")</f>
        <v/>
      </c>
      <c r="L100" t="str">
        <f ca="1">IFERROR(IF(VLOOKUP(B100,Tracker!A:M,11,0)="","",VLOOKUP(B100,Tracker!A:M,11,0)),"")</f>
        <v/>
      </c>
      <c r="M100" t="str">
        <f ca="1">IFERROR(IF(VLOOKUP(B100,Tracker!A:M,12,0)="","",VLOOKUP(B100,Tracker!A:M,12,0)),"")</f>
        <v/>
      </c>
      <c r="N100" s="89" t="str">
        <f t="shared" ca="1" si="5"/>
        <v/>
      </c>
    </row>
  </sheetData>
  <autoFilter ref="A1:N100" xr:uid="{0FB548DD-9002-4006-9E65-DFF6C7B5D92A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A22A029C30CE41BF3C3C826A046803" ma:contentTypeVersion="11" ma:contentTypeDescription="Create a new document." ma:contentTypeScope="" ma:versionID="26bfacf51527d8d4216a94b1c434f1bb">
  <xsd:schema xmlns:xsd="http://www.w3.org/2001/XMLSchema" xmlns:xs="http://www.w3.org/2001/XMLSchema" xmlns:p="http://schemas.microsoft.com/office/2006/metadata/properties" xmlns:ns3="f5c109fc-63a6-4582-b56b-fbbe02fec47c" xmlns:ns4="1904a378-7cc7-4810-a9d0-a3f00d4f505f" targetNamespace="http://schemas.microsoft.com/office/2006/metadata/properties" ma:root="true" ma:fieldsID="89a9439c15d38423167350a41546bf3b" ns3:_="" ns4:_="">
    <xsd:import namespace="f5c109fc-63a6-4582-b56b-fbbe02fec47c"/>
    <xsd:import namespace="1904a378-7cc7-4810-a9d0-a3f00d4f505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109fc-63a6-4582-b56b-fbbe02fec4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4a378-7cc7-4810-a9d0-a3f00d4f50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CA513C-4BE6-442B-8780-4A7C873FDF2D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BC8884-DB51-403C-8A67-EFB4B1AE6FD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5c109fc-63a6-4582-b56b-fbbe02fec47c"/>
    <ds:schemaRef ds:uri="1904a378-7cc7-4810-a9d0-a3f00d4f505f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4DABD7-1CF9-49DC-9A37-BB1A4EA2CF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Summary</vt:lpstr>
      <vt:lpstr>Tracker</vt:lpstr>
      <vt:lpstr>Squads</vt:lpstr>
      <vt:lpstr>Tables</vt:lpstr>
      <vt:lpstr>Timeline</vt:lpstr>
      <vt:lpstr>Export</vt:lpstr>
      <vt:lpstr>sqd</vt:lpstr>
      <vt:lpstr>tbl</vt:lpstr>
      <vt:lpstr>tline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McLaughlin</dc:creator>
  <cp:keywords/>
  <dc:description/>
  <cp:lastModifiedBy>John McLaughlin</cp:lastModifiedBy>
  <cp:revision/>
  <dcterms:created xsi:type="dcterms:W3CDTF">2020-09-07T11:57:19Z</dcterms:created>
  <dcterms:modified xsi:type="dcterms:W3CDTF">2020-09-11T13:53:01Z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0x01010016A22A029C30CE41BF3C3C826A046803</vt:lpwstr>
  </property>
</Properties>
</file>