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style3.xml" ContentType="application/vnd.ms-office.chartstyle+xml"/>
  <Override PartName="/xl/charts/colors3.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drawings/drawing4.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5.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6.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7.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drawings/drawing8.xml" ContentType="application/vnd.openxmlformats-officedocument.drawing+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drawings/drawing9.xml" ContentType="application/vnd.openxmlformats-officedocument.drawing+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drawings/drawing10.xml" ContentType="application/vnd.openxmlformats-officedocument.drawing+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drawings/drawing11.xml" ContentType="application/vnd.openxmlformats-officedocument.drawing+xml"/>
  <Override PartName="/xl/charts/chart37.xml" ContentType="application/vnd.openxmlformats-officedocument.drawingml.chart+xml"/>
  <Override PartName="/xl/charts/style4.xml" ContentType="application/vnd.ms-office.chartstyle+xml"/>
  <Override PartName="/xl/charts/colors4.xml" ContentType="application/vnd.ms-office.chartcolorstyle+xml"/>
  <Override PartName="/xl/charts/chart38.xml" ContentType="application/vnd.openxmlformats-officedocument.drawingml.chart+xml"/>
  <Override PartName="/xl/charts/chart39.xml" ContentType="application/vnd.openxmlformats-officedocument.drawingml.chart+xml"/>
  <Override PartName="/xl/charts/style5.xml" ContentType="application/vnd.ms-office.chartstyle+xml"/>
  <Override PartName="/xl/charts/colors5.xml" ContentType="application/vnd.ms-office.chartcolorstyle+xml"/>
  <Override PartName="/xl/charts/chart40.xml" ContentType="application/vnd.openxmlformats-officedocument.drawingml.chart+xml"/>
  <Override PartName="/xl/charts/style6.xml" ContentType="application/vnd.ms-office.chartstyle+xml"/>
  <Override PartName="/xl/charts/colors6.xml" ContentType="application/vnd.ms-office.chartcolorstyle+xml"/>
  <Override PartName="/xl/charts/chart41.xml" ContentType="application/vnd.openxmlformats-officedocument.drawingml.chart+xml"/>
  <Override PartName="/xl/charts/chart42.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D:\MMU-Stuff\Degree Year 3- Semester 3\T BS2251-Business Statistical Analysis\Project\"/>
    </mc:Choice>
  </mc:AlternateContent>
  <xr:revisionPtr revIDLastSave="0" documentId="13_ncr:1_{0AE387D1-DE0E-4294-AF61-738EE451429E}" xr6:coauthVersionLast="47" xr6:coauthVersionMax="47" xr10:uidLastSave="{00000000-0000-0000-0000-000000000000}"/>
  <bookViews>
    <workbookView xWindow="-108" yWindow="-108" windowWidth="23256" windowHeight="12456" xr2:uid="{5A613001-57CF-104C-9247-1B4E3D41723C}"/>
  </bookViews>
  <sheets>
    <sheet name="process parameter" sheetId="2" r:id="rId1"/>
    <sheet name="customer forecast" sheetId="1" r:id="rId2"/>
    <sheet name="105-02050" sheetId="3" r:id="rId3"/>
    <sheet name="105-04633" sheetId="4" r:id="rId4"/>
    <sheet name="110-04674" sheetId="5" r:id="rId5"/>
    <sheet name="105-04751" sheetId="7" r:id="rId6"/>
    <sheet name="105-04752" sheetId="8" r:id="rId7"/>
    <sheet name="105-07638" sheetId="9" r:id="rId8"/>
    <sheet name="105-06116" sheetId="10" r:id="rId9"/>
    <sheet name="105-04802" sheetId="11" r:id="rId10"/>
    <sheet name="110-02888 n 110-02898" sheetId="12" r:id="rId11"/>
    <sheet name="Analysis" sheetId="14" r:id="rId12"/>
  </sheets>
  <definedNames>
    <definedName name="_xlnm._FilterDatabase" localSheetId="0" hidden="1">'process parameter'!$B$3:$K$9</definedName>
    <definedName name="NA">#REF!</definedName>
    <definedName name="solver_eng" localSheetId="1" hidden="1">1</definedName>
    <definedName name="solver_lin" localSheetId="1" hidden="1">2</definedName>
    <definedName name="solver_neg" localSheetId="1" hidden="1">1</definedName>
    <definedName name="solver_num" localSheetId="1" hidden="1">0</definedName>
    <definedName name="solver_opt" localSheetId="1" hidden="1">'customer forecast'!$I$24</definedName>
    <definedName name="solver_typ" localSheetId="1" hidden="1">1</definedName>
    <definedName name="solver_val" localSheetId="1" hidden="1">0</definedName>
    <definedName name="solver_ver" localSheetId="1"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E28" i="14" l="1"/>
  <c r="BE27" i="14"/>
  <c r="BE26" i="14"/>
  <c r="BE21" i="14"/>
  <c r="BE20" i="14"/>
  <c r="BE23" i="14"/>
  <c r="A195" i="14" a="1"/>
  <c r="A195" i="14" s="1"/>
  <c r="E40" i="7" l="1"/>
  <c r="E56" i="7"/>
  <c r="E150" i="14"/>
  <c r="E149" i="14"/>
  <c r="E148" i="14"/>
  <c r="E147" i="14"/>
  <c r="E146" i="14"/>
  <c r="E145" i="14"/>
  <c r="E144" i="14"/>
  <c r="E143" i="14"/>
  <c r="E142" i="14"/>
  <c r="D150" i="14"/>
  <c r="D149" i="14"/>
  <c r="D148" i="14"/>
  <c r="D147" i="14"/>
  <c r="D146" i="14"/>
  <c r="D144" i="14"/>
  <c r="D143" i="14"/>
  <c r="D142" i="14"/>
  <c r="F66" i="12"/>
  <c r="F67" i="12"/>
  <c r="F68" i="12"/>
  <c r="F69" i="12"/>
  <c r="F70" i="12"/>
  <c r="F71" i="12"/>
  <c r="F72" i="12"/>
  <c r="F73" i="12"/>
  <c r="F74" i="12"/>
  <c r="F75" i="12"/>
  <c r="F76" i="12"/>
  <c r="F77" i="12"/>
  <c r="F78" i="12"/>
  <c r="F79" i="12"/>
  <c r="F80" i="12"/>
  <c r="F81" i="12"/>
  <c r="E63" i="12"/>
  <c r="E64" i="12"/>
  <c r="E65" i="12"/>
  <c r="E66" i="12"/>
  <c r="E67" i="12"/>
  <c r="E68" i="12"/>
  <c r="E69" i="12"/>
  <c r="E70" i="12"/>
  <c r="E71" i="12"/>
  <c r="E72" i="12"/>
  <c r="E73" i="12"/>
  <c r="E74" i="12"/>
  <c r="E75" i="12"/>
  <c r="E76" i="12"/>
  <c r="E77" i="12"/>
  <c r="E78" i="12"/>
  <c r="E79" i="12"/>
  <c r="E80" i="12"/>
  <c r="E81" i="12"/>
  <c r="F36" i="11"/>
  <c r="F37" i="11"/>
  <c r="F38" i="11"/>
  <c r="F39" i="11"/>
  <c r="F40" i="11"/>
  <c r="F41" i="11"/>
  <c r="F42" i="11"/>
  <c r="F43" i="11"/>
  <c r="F44" i="11"/>
  <c r="F45" i="11"/>
  <c r="F46" i="11"/>
  <c r="F47" i="11"/>
  <c r="F48" i="11"/>
  <c r="F49" i="11"/>
  <c r="F50" i="11"/>
  <c r="F51" i="11"/>
  <c r="E33" i="11"/>
  <c r="E34" i="11"/>
  <c r="E35" i="11"/>
  <c r="E36" i="11"/>
  <c r="E37" i="11"/>
  <c r="E38" i="11"/>
  <c r="E39" i="11"/>
  <c r="E40" i="11"/>
  <c r="E41" i="11"/>
  <c r="E42" i="11"/>
  <c r="E43" i="11"/>
  <c r="E44" i="11"/>
  <c r="E45" i="11"/>
  <c r="E46" i="11"/>
  <c r="E47" i="11"/>
  <c r="E48" i="11"/>
  <c r="E49" i="11"/>
  <c r="E50" i="11"/>
  <c r="E51" i="11"/>
  <c r="G28" i="10"/>
  <c r="H28" i="10" s="1"/>
  <c r="F56" i="10"/>
  <c r="F57" i="10"/>
  <c r="F58" i="10"/>
  <c r="F59" i="10"/>
  <c r="F60" i="10"/>
  <c r="F61" i="10"/>
  <c r="F62" i="10"/>
  <c r="F63" i="10"/>
  <c r="F64" i="10"/>
  <c r="F65" i="10"/>
  <c r="F66" i="10"/>
  <c r="F67" i="10"/>
  <c r="F68" i="10"/>
  <c r="F69" i="10"/>
  <c r="F70" i="10"/>
  <c r="F71" i="10"/>
  <c r="F72" i="10"/>
  <c r="F73" i="10"/>
  <c r="F74" i="10"/>
  <c r="F75" i="10"/>
  <c r="F76" i="10"/>
  <c r="F77" i="10"/>
  <c r="F78" i="10"/>
  <c r="F79" i="10"/>
  <c r="E32" i="10"/>
  <c r="E33" i="10"/>
  <c r="F36" i="10" s="1"/>
  <c r="E34" i="10"/>
  <c r="F37" i="10" s="1"/>
  <c r="E35" i="10"/>
  <c r="F38" i="10" s="1"/>
  <c r="E36" i="10"/>
  <c r="F39" i="10" s="1"/>
  <c r="E37" i="10"/>
  <c r="F40" i="10" s="1"/>
  <c r="E38" i="10"/>
  <c r="F41" i="10" s="1"/>
  <c r="E39" i="10"/>
  <c r="F42" i="10" s="1"/>
  <c r="E40" i="10"/>
  <c r="F43" i="10" s="1"/>
  <c r="E41" i="10"/>
  <c r="F44" i="10" s="1"/>
  <c r="E42" i="10"/>
  <c r="F45" i="10" s="1"/>
  <c r="E43" i="10"/>
  <c r="F46" i="10" s="1"/>
  <c r="E44" i="10"/>
  <c r="F47" i="10" s="1"/>
  <c r="E45" i="10"/>
  <c r="F48" i="10" s="1"/>
  <c r="E46" i="10"/>
  <c r="F49" i="10" s="1"/>
  <c r="E47" i="10"/>
  <c r="F50" i="10" s="1"/>
  <c r="E48" i="10"/>
  <c r="E49" i="10"/>
  <c r="E50" i="10"/>
  <c r="J37" i="9"/>
  <c r="J38" i="9"/>
  <c r="J39" i="9"/>
  <c r="J40" i="9"/>
  <c r="J41" i="9"/>
  <c r="J42" i="9"/>
  <c r="J43" i="9"/>
  <c r="J44" i="9"/>
  <c r="J45" i="9"/>
  <c r="J46" i="9"/>
  <c r="J47" i="9"/>
  <c r="J48" i="9"/>
  <c r="J49" i="9"/>
  <c r="J50" i="9"/>
  <c r="J51" i="9"/>
  <c r="J52" i="9"/>
  <c r="J53" i="9"/>
  <c r="E66" i="9"/>
  <c r="E67" i="9"/>
  <c r="E68" i="9"/>
  <c r="E69" i="9"/>
  <c r="E70" i="9"/>
  <c r="E71" i="9"/>
  <c r="E72" i="9"/>
  <c r="E73" i="9"/>
  <c r="E74" i="9"/>
  <c r="E75" i="9"/>
  <c r="E76" i="9"/>
  <c r="E77" i="9"/>
  <c r="E78" i="9"/>
  <c r="E79" i="9"/>
  <c r="E80" i="9"/>
  <c r="E81" i="9"/>
  <c r="E82" i="9"/>
  <c r="E83"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E65" i="9"/>
  <c r="E138" i="4"/>
  <c r="D138" i="4"/>
  <c r="C138" i="4"/>
  <c r="E136" i="3"/>
  <c r="D136" i="3"/>
  <c r="C136" i="3"/>
  <c r="I28" i="10" l="1"/>
  <c r="J28" i="10"/>
  <c r="F35" i="10"/>
  <c r="E36" i="9" l="1"/>
  <c r="F39" i="9" s="1"/>
  <c r="F40" i="9"/>
  <c r="F41" i="9"/>
  <c r="F42" i="9"/>
  <c r="F43" i="9"/>
  <c r="F44" i="9"/>
  <c r="G42" i="9"/>
  <c r="H42" i="9" s="1"/>
  <c r="F46" i="9"/>
  <c r="F47" i="9"/>
  <c r="F48" i="9"/>
  <c r="G46" i="9"/>
  <c r="H46" i="9" s="1"/>
  <c r="F50" i="9"/>
  <c r="F51" i="9"/>
  <c r="F52" i="9"/>
  <c r="F53" i="9"/>
  <c r="G51" i="9"/>
  <c r="H51" i="9" s="1"/>
  <c r="E48" i="8"/>
  <c r="E49" i="8"/>
  <c r="E50" i="8"/>
  <c r="E51" i="8"/>
  <c r="F51" i="8" s="1"/>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F39" i="8"/>
  <c r="F40" i="8"/>
  <c r="F41" i="8"/>
  <c r="F42" i="8"/>
  <c r="F43" i="8"/>
  <c r="F44" i="8"/>
  <c r="F45" i="8"/>
  <c r="F46" i="8"/>
  <c r="F47" i="8"/>
  <c r="F48" i="8"/>
  <c r="F49" i="8"/>
  <c r="F50" i="8"/>
  <c r="F54" i="8"/>
  <c r="E36" i="8"/>
  <c r="E37" i="8"/>
  <c r="E38" i="8"/>
  <c r="E39" i="8"/>
  <c r="E40" i="8"/>
  <c r="E41" i="8"/>
  <c r="G41" i="8" s="1"/>
  <c r="H41" i="8" s="1"/>
  <c r="E42" i="8"/>
  <c r="E43" i="8"/>
  <c r="G43" i="8" s="1"/>
  <c r="H43" i="8" s="1"/>
  <c r="E44" i="8"/>
  <c r="E45" i="8"/>
  <c r="E46" i="8"/>
  <c r="E47" i="8"/>
  <c r="G48" i="8"/>
  <c r="H48" i="8" s="1"/>
  <c r="G49" i="8"/>
  <c r="H49" i="8" s="1"/>
  <c r="J41" i="7"/>
  <c r="J42" i="7"/>
  <c r="J43" i="7"/>
  <c r="J44" i="7"/>
  <c r="J45" i="7"/>
  <c r="J46" i="7"/>
  <c r="J47" i="7"/>
  <c r="J48" i="7"/>
  <c r="J49" i="7"/>
  <c r="J50" i="7"/>
  <c r="J51" i="7"/>
  <c r="J52" i="7"/>
  <c r="J53" i="7"/>
  <c r="J54" i="7"/>
  <c r="J55" i="7"/>
  <c r="C7"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F42" i="7"/>
  <c r="E39" i="7"/>
  <c r="F43" i="7"/>
  <c r="E41" i="7"/>
  <c r="G41" i="7" s="1"/>
  <c r="H41" i="7" s="1"/>
  <c r="E42" i="7"/>
  <c r="F45" i="7" s="1"/>
  <c r="E43" i="7"/>
  <c r="F46" i="7" s="1"/>
  <c r="E44" i="7"/>
  <c r="F47" i="7" s="1"/>
  <c r="E45" i="7"/>
  <c r="F48" i="7" s="1"/>
  <c r="E46" i="7"/>
  <c r="E47" i="7"/>
  <c r="F50" i="7" s="1"/>
  <c r="E48" i="7"/>
  <c r="F51" i="7" s="1"/>
  <c r="E49" i="7"/>
  <c r="F52" i="7" s="1"/>
  <c r="E50" i="7"/>
  <c r="F53" i="7" s="1"/>
  <c r="E51" i="7"/>
  <c r="G51" i="7" s="1"/>
  <c r="H51" i="7" s="1"/>
  <c r="E52" i="7"/>
  <c r="F55" i="7" s="1"/>
  <c r="E53" i="7"/>
  <c r="F56" i="7" s="1"/>
  <c r="E54" i="7"/>
  <c r="F57" i="7" s="1"/>
  <c r="E55" i="7"/>
  <c r="G55" i="7" s="1"/>
  <c r="H55" i="7" s="1"/>
  <c r="F37" i="5"/>
  <c r="F38" i="5"/>
  <c r="F39" i="5"/>
  <c r="F40" i="5"/>
  <c r="F41" i="5"/>
  <c r="F42" i="5"/>
  <c r="F43" i="5"/>
  <c r="F44" i="5"/>
  <c r="F45" i="5"/>
  <c r="F46" i="5"/>
  <c r="F47" i="5"/>
  <c r="F48" i="5"/>
  <c r="F49" i="5"/>
  <c r="F50" i="5"/>
  <c r="F51" i="5"/>
  <c r="F52" i="5"/>
  <c r="E34" i="5"/>
  <c r="E35" i="5"/>
  <c r="E36" i="5"/>
  <c r="E37" i="5"/>
  <c r="E38" i="5"/>
  <c r="E39" i="5"/>
  <c r="E40" i="5"/>
  <c r="E41" i="5"/>
  <c r="E42" i="5"/>
  <c r="E43" i="5"/>
  <c r="E44" i="5"/>
  <c r="E45" i="5"/>
  <c r="E46" i="5"/>
  <c r="E47" i="5"/>
  <c r="E48" i="5"/>
  <c r="E49" i="5"/>
  <c r="G49" i="5" s="1"/>
  <c r="H49" i="5" s="1"/>
  <c r="J49" i="5" s="1"/>
  <c r="E50" i="5"/>
  <c r="E51" i="5"/>
  <c r="E52" i="5"/>
  <c r="K51" i="4"/>
  <c r="J51" i="4" s="1"/>
  <c r="I51" i="4"/>
  <c r="H51" i="4"/>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G51" i="5"/>
  <c r="H51" i="5" s="1"/>
  <c r="J51" i="5" s="1"/>
  <c r="E80" i="4"/>
  <c r="E79" i="4"/>
  <c r="E78" i="4"/>
  <c r="E77" i="4"/>
  <c r="E76" i="4"/>
  <c r="F79" i="4" s="1"/>
  <c r="E75" i="4"/>
  <c r="F78" i="4" s="1"/>
  <c r="E74" i="4"/>
  <c r="E73" i="4"/>
  <c r="E72" i="4"/>
  <c r="E71" i="4"/>
  <c r="E70" i="4"/>
  <c r="E69" i="4"/>
  <c r="E68" i="4"/>
  <c r="E67" i="4"/>
  <c r="F70" i="4" s="1"/>
  <c r="E66" i="4"/>
  <c r="F69" i="4" s="1"/>
  <c r="E65" i="4"/>
  <c r="E64" i="4"/>
  <c r="E63" i="4"/>
  <c r="E62" i="4"/>
  <c r="E61" i="4"/>
  <c r="F64" i="4" s="1"/>
  <c r="E60" i="4"/>
  <c r="F63" i="4" s="1"/>
  <c r="E59" i="4"/>
  <c r="E58" i="4"/>
  <c r="F61" i="4" s="1"/>
  <c r="E57" i="4"/>
  <c r="E56" i="4"/>
  <c r="E55" i="4"/>
  <c r="E54" i="4"/>
  <c r="E53" i="4"/>
  <c r="F56" i="4" s="1"/>
  <c r="E52" i="4"/>
  <c r="E51" i="4"/>
  <c r="F54" i="4" s="1"/>
  <c r="E50" i="4"/>
  <c r="E49" i="4"/>
  <c r="E48" i="4"/>
  <c r="E47" i="4"/>
  <c r="E46" i="4"/>
  <c r="E45" i="4"/>
  <c r="E44" i="4"/>
  <c r="F47" i="4" s="1"/>
  <c r="E43" i="4"/>
  <c r="E42" i="4"/>
  <c r="E41" i="4"/>
  <c r="E40" i="4"/>
  <c r="E39" i="4"/>
  <c r="E38" i="4"/>
  <c r="E37" i="4"/>
  <c r="G37" i="4" s="1"/>
  <c r="H37" i="4" s="1"/>
  <c r="J37" i="4" s="1"/>
  <c r="E36" i="4"/>
  <c r="E35" i="4"/>
  <c r="G35" i="4" s="1"/>
  <c r="H35" i="4" s="1"/>
  <c r="J35" i="4" s="1"/>
  <c r="E34" i="4"/>
  <c r="E33" i="4"/>
  <c r="J51" i="3"/>
  <c r="K51" i="3"/>
  <c r="J34" i="3"/>
  <c r="J35" i="3"/>
  <c r="J36" i="3"/>
  <c r="J37" i="3"/>
  <c r="J38" i="3"/>
  <c r="J39" i="3"/>
  <c r="J40" i="3"/>
  <c r="J41" i="3"/>
  <c r="J42" i="3"/>
  <c r="J43" i="3"/>
  <c r="J44" i="3"/>
  <c r="J45" i="3"/>
  <c r="J46" i="3"/>
  <c r="J47" i="3"/>
  <c r="J48" i="3"/>
  <c r="J49" i="3"/>
  <c r="J50" i="3"/>
  <c r="E34" i="3"/>
  <c r="E35" i="3"/>
  <c r="E36" i="3"/>
  <c r="E37" i="3"/>
  <c r="F40" i="3" s="1"/>
  <c r="E38" i="3"/>
  <c r="F41" i="3" s="1"/>
  <c r="E39" i="3"/>
  <c r="F42" i="3" s="1"/>
  <c r="E40" i="3"/>
  <c r="F43" i="3" s="1"/>
  <c r="E41" i="3"/>
  <c r="E42" i="3"/>
  <c r="E43" i="3"/>
  <c r="E44" i="3"/>
  <c r="E45" i="3"/>
  <c r="F48" i="3" s="1"/>
  <c r="E46" i="3"/>
  <c r="F49" i="3" s="1"/>
  <c r="E47" i="3"/>
  <c r="E48" i="3"/>
  <c r="G48" i="3" s="1"/>
  <c r="H48" i="3" s="1"/>
  <c r="E49" i="3"/>
  <c r="E50" i="3"/>
  <c r="E51" i="3"/>
  <c r="E52" i="3"/>
  <c r="E53" i="3"/>
  <c r="E54" i="3"/>
  <c r="E55" i="3"/>
  <c r="E56" i="3"/>
  <c r="E57" i="3"/>
  <c r="E58" i="3"/>
  <c r="E59" i="3"/>
  <c r="E60" i="3"/>
  <c r="E61" i="3"/>
  <c r="F64" i="3" s="1"/>
  <c r="E62" i="3"/>
  <c r="F65" i="3" s="1"/>
  <c r="E63" i="3"/>
  <c r="F66" i="3" s="1"/>
  <c r="E64" i="3"/>
  <c r="F67" i="3" s="1"/>
  <c r="E65" i="3"/>
  <c r="E66" i="3"/>
  <c r="E67" i="3"/>
  <c r="E68" i="3"/>
  <c r="E69" i="3"/>
  <c r="E70" i="3"/>
  <c r="E71" i="3"/>
  <c r="F74" i="3" s="1"/>
  <c r="E72" i="3"/>
  <c r="F75" i="3" s="1"/>
  <c r="E73" i="3"/>
  <c r="E74" i="3"/>
  <c r="E75" i="3"/>
  <c r="E76" i="3"/>
  <c r="E77" i="3"/>
  <c r="F80" i="3" s="1"/>
  <c r="E78" i="3"/>
  <c r="E79" i="3"/>
  <c r="E80" i="3"/>
  <c r="E33" i="3"/>
  <c r="J39" i="4"/>
  <c r="J48" i="4"/>
  <c r="J49" i="4"/>
  <c r="G48" i="7"/>
  <c r="H48" i="7" s="1"/>
  <c r="F76" i="4"/>
  <c r="F72" i="4"/>
  <c r="F71" i="4"/>
  <c r="F68" i="4"/>
  <c r="F65" i="4"/>
  <c r="F60" i="4"/>
  <c r="G49" i="4"/>
  <c r="H49" i="4" s="1"/>
  <c r="G47" i="4"/>
  <c r="H47" i="4" s="1"/>
  <c r="J47" i="4" s="1"/>
  <c r="F48" i="4"/>
  <c r="G41" i="4"/>
  <c r="H41" i="4" s="1"/>
  <c r="J41" i="4" s="1"/>
  <c r="G40" i="4"/>
  <c r="H40" i="4" s="1"/>
  <c r="J40" i="4" s="1"/>
  <c r="G33" i="3"/>
  <c r="G34" i="3"/>
  <c r="G35" i="3"/>
  <c r="G36" i="3"/>
  <c r="G37" i="3"/>
  <c r="H37" i="3" s="1"/>
  <c r="G38" i="3"/>
  <c r="G39" i="3"/>
  <c r="H39" i="3" s="1"/>
  <c r="G41" i="3"/>
  <c r="G42" i="3"/>
  <c r="G43" i="3"/>
  <c r="G44" i="3"/>
  <c r="G45" i="3"/>
  <c r="G46" i="3"/>
  <c r="G47" i="3"/>
  <c r="G49" i="3"/>
  <c r="G50" i="3"/>
  <c r="G32" i="3"/>
  <c r="F50" i="3"/>
  <c r="F53" i="3"/>
  <c r="F57" i="3"/>
  <c r="F61" i="3"/>
  <c r="F70" i="3"/>
  <c r="F35" i="3"/>
  <c r="F36" i="3"/>
  <c r="F37" i="3"/>
  <c r="F38" i="3"/>
  <c r="F39" i="3"/>
  <c r="F44" i="3"/>
  <c r="F45" i="3"/>
  <c r="F46" i="3"/>
  <c r="F47" i="3"/>
  <c r="H45" i="3"/>
  <c r="I45" i="3" s="1"/>
  <c r="H44" i="3"/>
  <c r="H32" i="3"/>
  <c r="I32" i="3" s="1"/>
  <c r="E110" i="12"/>
  <c r="E109" i="12"/>
  <c r="E108" i="12"/>
  <c r="E107" i="12"/>
  <c r="E106" i="12"/>
  <c r="E105" i="12"/>
  <c r="E104" i="12"/>
  <c r="E103" i="12"/>
  <c r="E102" i="12"/>
  <c r="E101" i="12"/>
  <c r="E100" i="12"/>
  <c r="E99" i="12"/>
  <c r="E98" i="12"/>
  <c r="E97" i="12"/>
  <c r="E96" i="12"/>
  <c r="E95" i="12"/>
  <c r="E94" i="12"/>
  <c r="E93" i="12"/>
  <c r="E92" i="12"/>
  <c r="E91" i="12"/>
  <c r="E90" i="12"/>
  <c r="E89" i="12"/>
  <c r="E88" i="12"/>
  <c r="E87" i="12"/>
  <c r="E86" i="12"/>
  <c r="E85" i="12"/>
  <c r="E84" i="12"/>
  <c r="E83" i="12"/>
  <c r="E82" i="12"/>
  <c r="G80" i="12"/>
  <c r="H80" i="12" s="1"/>
  <c r="G79" i="12"/>
  <c r="H79" i="12" s="1"/>
  <c r="G73" i="12"/>
  <c r="H73" i="12" s="1"/>
  <c r="G71" i="12"/>
  <c r="H71" i="12" s="1"/>
  <c r="G67" i="12"/>
  <c r="H67" i="12" s="1"/>
  <c r="G65" i="12"/>
  <c r="H65" i="12" s="1"/>
  <c r="E80" i="11"/>
  <c r="E79" i="11"/>
  <c r="E78" i="11"/>
  <c r="E77" i="11"/>
  <c r="E76" i="11"/>
  <c r="E75" i="11"/>
  <c r="E74" i="11"/>
  <c r="E73" i="11"/>
  <c r="E72" i="11"/>
  <c r="E71" i="11"/>
  <c r="E70" i="11"/>
  <c r="E69" i="11"/>
  <c r="E68" i="11"/>
  <c r="E67" i="11"/>
  <c r="E66" i="11"/>
  <c r="E65" i="11"/>
  <c r="E64" i="11"/>
  <c r="E63" i="11"/>
  <c r="E62" i="11"/>
  <c r="E61" i="11"/>
  <c r="E60" i="11"/>
  <c r="E59" i="11"/>
  <c r="E58" i="11"/>
  <c r="E57" i="11"/>
  <c r="E56" i="11"/>
  <c r="E55" i="11"/>
  <c r="E54" i="11"/>
  <c r="E53" i="11"/>
  <c r="E52" i="11"/>
  <c r="G50" i="11"/>
  <c r="H50" i="11" s="1"/>
  <c r="G32" i="11"/>
  <c r="H32" i="11" s="1"/>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F55" i="10" s="1"/>
  <c r="E51" i="10"/>
  <c r="G48" i="10"/>
  <c r="H48" i="10" s="1"/>
  <c r="J48" i="10" s="1"/>
  <c r="G40" i="10"/>
  <c r="H40" i="10" s="1"/>
  <c r="J40" i="10" s="1"/>
  <c r="G35" i="10"/>
  <c r="H35" i="10" s="1"/>
  <c r="J35" i="10" s="1"/>
  <c r="G53" i="8"/>
  <c r="H53" i="8" s="1"/>
  <c r="J53" i="8" s="1"/>
  <c r="G44" i="8"/>
  <c r="H44" i="8" s="1"/>
  <c r="G37" i="8"/>
  <c r="H37" i="8" s="1"/>
  <c r="G35" i="8"/>
  <c r="H35" i="8" s="1"/>
  <c r="G43" i="7"/>
  <c r="H43" i="7" s="1"/>
  <c r="G46" i="5"/>
  <c r="H46" i="5" s="1"/>
  <c r="J46" i="5" s="1"/>
  <c r="F80" i="4"/>
  <c r="F62" i="4"/>
  <c r="F55" i="4"/>
  <c r="G45" i="4"/>
  <c r="H45" i="4" s="1"/>
  <c r="J45" i="4" s="1"/>
  <c r="G43" i="4"/>
  <c r="H43" i="4" s="1"/>
  <c r="J43" i="4" s="1"/>
  <c r="F63" i="3"/>
  <c r="F71" i="3"/>
  <c r="F79" i="3"/>
  <c r="F58" i="3"/>
  <c r="F59" i="3"/>
  <c r="F60" i="3"/>
  <c r="F62" i="3"/>
  <c r="F68" i="3"/>
  <c r="F69" i="3"/>
  <c r="F72" i="3"/>
  <c r="F73" i="3"/>
  <c r="F76" i="3"/>
  <c r="F77" i="3"/>
  <c r="F78" i="3"/>
  <c r="F53" i="4"/>
  <c r="F57" i="4"/>
  <c r="F58" i="4"/>
  <c r="F59" i="4"/>
  <c r="F66" i="4"/>
  <c r="F67" i="4"/>
  <c r="F73" i="4"/>
  <c r="F74" i="4"/>
  <c r="F75" i="4"/>
  <c r="F77" i="4"/>
  <c r="G39" i="4"/>
  <c r="H39" i="4" s="1"/>
  <c r="G48" i="4"/>
  <c r="H48" i="4" s="1"/>
  <c r="G77" i="12"/>
  <c r="H77" i="12" s="1"/>
  <c r="G75" i="12"/>
  <c r="H75" i="12" s="1"/>
  <c r="G69" i="12"/>
  <c r="H69" i="12" s="1"/>
  <c r="G61" i="12"/>
  <c r="H61" i="12" s="1"/>
  <c r="G60" i="12"/>
  <c r="H60" i="12" s="1"/>
  <c r="G59" i="12"/>
  <c r="H59" i="12" s="1"/>
  <c r="G48" i="11"/>
  <c r="H48" i="11" s="1"/>
  <c r="G40" i="11"/>
  <c r="H40" i="11" s="1"/>
  <c r="J40" i="11" s="1"/>
  <c r="G37" i="11"/>
  <c r="H37" i="11" s="1"/>
  <c r="J37" i="11" s="1"/>
  <c r="G36" i="11"/>
  <c r="H36" i="11" s="1"/>
  <c r="J36" i="11" s="1"/>
  <c r="G31" i="11"/>
  <c r="H31" i="11" s="1"/>
  <c r="J31" i="11" s="1"/>
  <c r="G30" i="11"/>
  <c r="H30" i="11" s="1"/>
  <c r="G29" i="11"/>
  <c r="H29" i="11" s="1"/>
  <c r="J29" i="11" s="1"/>
  <c r="G49" i="10"/>
  <c r="H49" i="10" s="1"/>
  <c r="J49" i="10" s="1"/>
  <c r="G45" i="10"/>
  <c r="H45" i="10" s="1"/>
  <c r="J45" i="10" s="1"/>
  <c r="G44" i="10"/>
  <c r="H44" i="10" s="1"/>
  <c r="J44" i="10" s="1"/>
  <c r="G41" i="10"/>
  <c r="H41" i="10" s="1"/>
  <c r="J41" i="10" s="1"/>
  <c r="G39" i="10"/>
  <c r="H39" i="10" s="1"/>
  <c r="J39" i="10" s="1"/>
  <c r="G37" i="10"/>
  <c r="H37" i="10" s="1"/>
  <c r="J37" i="10" s="1"/>
  <c r="G36" i="10"/>
  <c r="H36" i="10" s="1"/>
  <c r="J36" i="10" s="1"/>
  <c r="G31" i="10"/>
  <c r="H31" i="10" s="1"/>
  <c r="J31" i="10" s="1"/>
  <c r="G30" i="10"/>
  <c r="H30" i="10" s="1"/>
  <c r="G29" i="10"/>
  <c r="H29" i="10" s="1"/>
  <c r="J29" i="10" s="1"/>
  <c r="G53" i="9"/>
  <c r="H53" i="9" s="1"/>
  <c r="G52" i="9"/>
  <c r="H52" i="9" s="1"/>
  <c r="G50" i="9"/>
  <c r="H50" i="9" s="1"/>
  <c r="G48" i="9"/>
  <c r="H48" i="9" s="1"/>
  <c r="G44" i="9"/>
  <c r="H44" i="9" s="1"/>
  <c r="G40" i="9"/>
  <c r="H40" i="9" s="1"/>
  <c r="G35" i="9"/>
  <c r="H35" i="9" s="1"/>
  <c r="G34" i="9"/>
  <c r="H34" i="9" s="1"/>
  <c r="G33" i="9"/>
  <c r="H33" i="9" s="1"/>
  <c r="G32" i="9"/>
  <c r="H32" i="9" s="1"/>
  <c r="G45" i="8"/>
  <c r="H45" i="8" s="1"/>
  <c r="G40" i="8"/>
  <c r="H40" i="8" s="1"/>
  <c r="G39" i="8"/>
  <c r="H39" i="8" s="1"/>
  <c r="G34" i="8"/>
  <c r="H34" i="8" s="1"/>
  <c r="G33" i="8"/>
  <c r="H33" i="8" s="1"/>
  <c r="G32" i="8"/>
  <c r="H32" i="8" s="1"/>
  <c r="G56" i="7"/>
  <c r="H56" i="7" s="1"/>
  <c r="G52" i="7"/>
  <c r="H52" i="7" s="1"/>
  <c r="G45" i="7"/>
  <c r="H45" i="7" s="1"/>
  <c r="G44" i="7"/>
  <c r="H44" i="7" s="1"/>
  <c r="G38" i="7"/>
  <c r="H38" i="7" s="1"/>
  <c r="J38" i="7" s="1"/>
  <c r="G37" i="7"/>
  <c r="H37" i="7" s="1"/>
  <c r="G36" i="7"/>
  <c r="H36" i="7" s="1"/>
  <c r="J36" i="7" s="1"/>
  <c r="G35" i="7"/>
  <c r="H35" i="7" s="1"/>
  <c r="G33" i="5"/>
  <c r="H33" i="5" s="1"/>
  <c r="J33" i="5" s="1"/>
  <c r="G32" i="5"/>
  <c r="H32" i="5" s="1"/>
  <c r="G31" i="5"/>
  <c r="H31" i="5" s="1"/>
  <c r="J31" i="5" s="1"/>
  <c r="G30" i="5"/>
  <c r="H30" i="5" s="1"/>
  <c r="G32" i="4"/>
  <c r="H32" i="4" s="1"/>
  <c r="J32" i="4" s="1"/>
  <c r="G31" i="4"/>
  <c r="H31" i="4" s="1"/>
  <c r="G30" i="4"/>
  <c r="H30" i="4" s="1"/>
  <c r="J30" i="4" s="1"/>
  <c r="G29" i="4"/>
  <c r="H29" i="4" s="1"/>
  <c r="G30" i="3"/>
  <c r="H30" i="3" s="1"/>
  <c r="G31" i="3"/>
  <c r="H31" i="3" s="1"/>
  <c r="I31" i="3" s="1"/>
  <c r="H33" i="3"/>
  <c r="J33" i="3" s="1"/>
  <c r="H34" i="3"/>
  <c r="H35" i="3"/>
  <c r="I35" i="3" s="1"/>
  <c r="H41" i="3"/>
  <c r="I41" i="3" s="1"/>
  <c r="H42" i="3"/>
  <c r="H43" i="3"/>
  <c r="I43" i="3" s="1"/>
  <c r="H49" i="3"/>
  <c r="I49" i="3" s="1"/>
  <c r="H50" i="3"/>
  <c r="G29" i="3"/>
  <c r="H29" i="3" s="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AJ12" i="11"/>
  <c r="AK12" i="11"/>
  <c r="AL12" i="11"/>
  <c r="AM12" i="11"/>
  <c r="AN12" i="11"/>
  <c r="AO12" i="11"/>
  <c r="AP12" i="11"/>
  <c r="AQ12" i="11"/>
  <c r="AR12" i="11"/>
  <c r="AS12" i="11"/>
  <c r="AT12" i="11"/>
  <c r="AU12" i="11"/>
  <c r="AV12" i="11"/>
  <c r="AW12" i="11"/>
  <c r="AX12" i="11"/>
  <c r="AY12" i="11"/>
  <c r="AZ12" i="11"/>
  <c r="BA12" i="11"/>
  <c r="BB12" i="11"/>
  <c r="D12" i="7"/>
  <c r="E12" i="7"/>
  <c r="F12" i="7"/>
  <c r="G12" i="7"/>
  <c r="H12" i="7"/>
  <c r="I12" i="7"/>
  <c r="J12" i="7"/>
  <c r="K12" i="7"/>
  <c r="L12" i="7"/>
  <c r="M12" i="7"/>
  <c r="N12" i="7"/>
  <c r="O12" i="7"/>
  <c r="P12" i="7"/>
  <c r="Q12" i="7"/>
  <c r="R12" i="7"/>
  <c r="S12" i="7"/>
  <c r="T12" i="7"/>
  <c r="U12" i="7"/>
  <c r="V12" i="7"/>
  <c r="W12" i="7"/>
  <c r="X12" i="7"/>
  <c r="Y12" i="7"/>
  <c r="Z12" i="7"/>
  <c r="AA12" i="7"/>
  <c r="AB12" i="7"/>
  <c r="AC12" i="7"/>
  <c r="AD12" i="7"/>
  <c r="AE12" i="7"/>
  <c r="AF12" i="7"/>
  <c r="AG12" i="7"/>
  <c r="AH12" i="7"/>
  <c r="AI12" i="7"/>
  <c r="AJ12" i="7"/>
  <c r="AK12" i="7"/>
  <c r="AL12" i="7"/>
  <c r="AM12" i="7"/>
  <c r="AN12" i="7"/>
  <c r="AO12" i="7"/>
  <c r="AP12" i="7"/>
  <c r="AQ12" i="7"/>
  <c r="AR12" i="7"/>
  <c r="AS12" i="7"/>
  <c r="AT12" i="7"/>
  <c r="AU12" i="7"/>
  <c r="AV12" i="7"/>
  <c r="AW12" i="7"/>
  <c r="AX12" i="7"/>
  <c r="AY12" i="7"/>
  <c r="AZ12" i="7"/>
  <c r="BA12" i="7"/>
  <c r="BB12" i="7"/>
  <c r="D12" i="8"/>
  <c r="E12" i="8"/>
  <c r="F12" i="8"/>
  <c r="G12" i="8"/>
  <c r="H12" i="8"/>
  <c r="I12" i="8"/>
  <c r="J12" i="8"/>
  <c r="K12" i="8"/>
  <c r="L12" i="8"/>
  <c r="M12" i="8"/>
  <c r="N12" i="8"/>
  <c r="O12" i="8"/>
  <c r="P12" i="8"/>
  <c r="Q12" i="8"/>
  <c r="R12" i="8"/>
  <c r="S12" i="8"/>
  <c r="T12" i="8"/>
  <c r="U12" i="8"/>
  <c r="V12" i="8"/>
  <c r="W12" i="8"/>
  <c r="X12" i="8"/>
  <c r="Y12" i="8"/>
  <c r="Z12" i="8"/>
  <c r="AA12" i="8"/>
  <c r="AB12" i="8"/>
  <c r="AC12" i="8"/>
  <c r="AD12" i="8"/>
  <c r="AE12" i="8"/>
  <c r="AF12" i="8"/>
  <c r="AG12" i="8"/>
  <c r="AH12" i="8"/>
  <c r="AI12" i="8"/>
  <c r="AJ12" i="8"/>
  <c r="AK12" i="8"/>
  <c r="AL12" i="8"/>
  <c r="AM12" i="8"/>
  <c r="AN12" i="8"/>
  <c r="AO12" i="8"/>
  <c r="AP12" i="8"/>
  <c r="AQ12" i="8"/>
  <c r="AR12" i="8"/>
  <c r="AS12" i="8"/>
  <c r="AT12" i="8"/>
  <c r="AU12" i="8"/>
  <c r="AV12" i="8"/>
  <c r="AW12" i="8"/>
  <c r="AX12" i="8"/>
  <c r="AY12" i="8"/>
  <c r="AZ12" i="8"/>
  <c r="BA12" i="8"/>
  <c r="BB12" i="8"/>
  <c r="D12" i="9"/>
  <c r="E12" i="9"/>
  <c r="F12" i="9"/>
  <c r="G12" i="9"/>
  <c r="H12" i="9"/>
  <c r="I12" i="9"/>
  <c r="J12" i="9"/>
  <c r="K12" i="9"/>
  <c r="L12" i="9"/>
  <c r="M12" i="9"/>
  <c r="N12" i="9"/>
  <c r="O12" i="9"/>
  <c r="P12" i="9"/>
  <c r="Q12" i="9"/>
  <c r="R12" i="9"/>
  <c r="S12" i="9"/>
  <c r="T12" i="9"/>
  <c r="U12" i="9"/>
  <c r="V12" i="9"/>
  <c r="W12" i="9"/>
  <c r="X12" i="9"/>
  <c r="Y12" i="9"/>
  <c r="Z12" i="9"/>
  <c r="AA12" i="9"/>
  <c r="AB12" i="9"/>
  <c r="AC12" i="9"/>
  <c r="AD12" i="9"/>
  <c r="AE12" i="9"/>
  <c r="AF12" i="9"/>
  <c r="AG12" i="9"/>
  <c r="AH12" i="9"/>
  <c r="AI12" i="9"/>
  <c r="AJ12" i="9"/>
  <c r="AK12" i="9"/>
  <c r="AL12" i="9"/>
  <c r="AM12" i="9"/>
  <c r="AN12" i="9"/>
  <c r="AO12" i="9"/>
  <c r="AP12" i="9"/>
  <c r="AQ12" i="9"/>
  <c r="AR12" i="9"/>
  <c r="AS12" i="9"/>
  <c r="AT12" i="9"/>
  <c r="AU12" i="9"/>
  <c r="AV12" i="9"/>
  <c r="AW12" i="9"/>
  <c r="AX12" i="9"/>
  <c r="AY12" i="9"/>
  <c r="AZ12" i="9"/>
  <c r="BA12" i="9"/>
  <c r="BB12" i="9"/>
  <c r="D12" i="10"/>
  <c r="E12" i="10"/>
  <c r="F12" i="10"/>
  <c r="G12" i="10"/>
  <c r="H12" i="10"/>
  <c r="I12" i="10"/>
  <c r="J12" i="10"/>
  <c r="K12" i="10"/>
  <c r="L12" i="10"/>
  <c r="M12" i="10"/>
  <c r="N12" i="10"/>
  <c r="O12" i="10"/>
  <c r="P12" i="10"/>
  <c r="Q12" i="10"/>
  <c r="R12" i="10"/>
  <c r="S12" i="10"/>
  <c r="T12" i="10"/>
  <c r="U12" i="10"/>
  <c r="V12" i="10"/>
  <c r="W12" i="10"/>
  <c r="X12" i="10"/>
  <c r="Y12" i="10"/>
  <c r="Z12" i="10"/>
  <c r="AA12" i="10"/>
  <c r="AB12" i="10"/>
  <c r="AC12" i="10"/>
  <c r="AD12" i="10"/>
  <c r="AE12" i="10"/>
  <c r="AF12" i="10"/>
  <c r="AG12" i="10"/>
  <c r="AH12" i="10"/>
  <c r="AI12" i="10"/>
  <c r="AJ12" i="10"/>
  <c r="AK12" i="10"/>
  <c r="AL12" i="10"/>
  <c r="AM12" i="10"/>
  <c r="AN12" i="10"/>
  <c r="AO12" i="10"/>
  <c r="AP12" i="10"/>
  <c r="AQ12" i="10"/>
  <c r="AR12" i="10"/>
  <c r="AS12" i="10"/>
  <c r="AT12" i="10"/>
  <c r="AU12" i="10"/>
  <c r="AV12" i="10"/>
  <c r="AW12" i="10"/>
  <c r="AX12" i="10"/>
  <c r="AY12" i="10"/>
  <c r="AZ12" i="10"/>
  <c r="BA12" i="10"/>
  <c r="BB12" i="10"/>
  <c r="Y12" i="12"/>
  <c r="Z12" i="12"/>
  <c r="AA12" i="12"/>
  <c r="AB12" i="12"/>
  <c r="AC12" i="12"/>
  <c r="AD12" i="12"/>
  <c r="AE12" i="12"/>
  <c r="AF12" i="12"/>
  <c r="AG12" i="12"/>
  <c r="AH12" i="12"/>
  <c r="AI12" i="12"/>
  <c r="AJ12" i="12"/>
  <c r="AK12" i="12"/>
  <c r="AL12" i="12"/>
  <c r="AM12" i="12"/>
  <c r="AN12" i="12"/>
  <c r="AO12" i="12"/>
  <c r="AP12" i="12"/>
  <c r="AQ12" i="12"/>
  <c r="AR12" i="12"/>
  <c r="AS12" i="12"/>
  <c r="AT12" i="12"/>
  <c r="AU12" i="12"/>
  <c r="AV12" i="12"/>
  <c r="AW12" i="12"/>
  <c r="AX12" i="12"/>
  <c r="AY12" i="12"/>
  <c r="AZ12" i="12"/>
  <c r="BA12" i="12"/>
  <c r="BB12" i="12"/>
  <c r="D12" i="12"/>
  <c r="E12" i="12"/>
  <c r="F12" i="12"/>
  <c r="G12" i="12"/>
  <c r="H12" i="12"/>
  <c r="I12" i="12"/>
  <c r="J12" i="12"/>
  <c r="K12" i="12"/>
  <c r="L12" i="12"/>
  <c r="M12" i="12"/>
  <c r="N12" i="12"/>
  <c r="O12" i="12"/>
  <c r="P12" i="12"/>
  <c r="Q12" i="12"/>
  <c r="R12" i="12"/>
  <c r="S12" i="12"/>
  <c r="T12" i="12"/>
  <c r="U12" i="12"/>
  <c r="V12" i="12"/>
  <c r="W12" i="12"/>
  <c r="X12" i="12"/>
  <c r="C12" i="12"/>
  <c r="C12" i="11"/>
  <c r="C12" i="10"/>
  <c r="C12" i="9"/>
  <c r="C12" i="8"/>
  <c r="C12" i="7"/>
  <c r="D12" i="5"/>
  <c r="E12"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AH12" i="5"/>
  <c r="AI12" i="5"/>
  <c r="AJ12" i="5"/>
  <c r="AK12" i="5"/>
  <c r="AL12" i="5"/>
  <c r="AM12" i="5"/>
  <c r="AN12" i="5"/>
  <c r="AO12" i="5"/>
  <c r="AP12" i="5"/>
  <c r="AQ12" i="5"/>
  <c r="AR12" i="5"/>
  <c r="AS12" i="5"/>
  <c r="AT12" i="5"/>
  <c r="AU12" i="5"/>
  <c r="AV12" i="5"/>
  <c r="AW12" i="5"/>
  <c r="AX12" i="5"/>
  <c r="AY12" i="5"/>
  <c r="AZ12" i="5"/>
  <c r="BA12" i="5"/>
  <c r="BB12" i="5"/>
  <c r="C12" i="5"/>
  <c r="Z12" i="4"/>
  <c r="AA12" i="4"/>
  <c r="AB12" i="4"/>
  <c r="AC12" i="4"/>
  <c r="AD12" i="4"/>
  <c r="AE12" i="4"/>
  <c r="AF12" i="4"/>
  <c r="AG12" i="4"/>
  <c r="AH12" i="4"/>
  <c r="AI12" i="4"/>
  <c r="AJ12" i="4"/>
  <c r="AK12" i="4"/>
  <c r="AL12" i="4"/>
  <c r="AM12" i="4"/>
  <c r="AN12" i="4"/>
  <c r="AO12" i="4"/>
  <c r="AP12" i="4"/>
  <c r="AQ12" i="4"/>
  <c r="AR12" i="4"/>
  <c r="AS12" i="4"/>
  <c r="AT12" i="4"/>
  <c r="AU12" i="4"/>
  <c r="AV12" i="4"/>
  <c r="AW12" i="4"/>
  <c r="AX12" i="4"/>
  <c r="AY12" i="4"/>
  <c r="AZ12" i="4"/>
  <c r="BA12" i="4"/>
  <c r="BB12" i="4"/>
  <c r="Y12" i="4"/>
  <c r="D12" i="4"/>
  <c r="E12" i="4"/>
  <c r="F12" i="4"/>
  <c r="G12" i="4"/>
  <c r="H12" i="4"/>
  <c r="I12" i="4"/>
  <c r="J12" i="4"/>
  <c r="K12" i="4"/>
  <c r="L12" i="4"/>
  <c r="M12" i="4"/>
  <c r="N12" i="4"/>
  <c r="O12" i="4"/>
  <c r="P12" i="4"/>
  <c r="Q12" i="4"/>
  <c r="R12" i="4"/>
  <c r="S12" i="4"/>
  <c r="T12" i="4"/>
  <c r="U12" i="4"/>
  <c r="V12" i="4"/>
  <c r="W12" i="4"/>
  <c r="X12" i="4"/>
  <c r="C12" i="4"/>
  <c r="D12" i="3"/>
  <c r="E12" i="3"/>
  <c r="F12" i="3"/>
  <c r="G12" i="3"/>
  <c r="H12" i="3"/>
  <c r="I12" i="3"/>
  <c r="J12" i="3"/>
  <c r="K12" i="3"/>
  <c r="L12" i="3"/>
  <c r="M12" i="3"/>
  <c r="N12" i="3"/>
  <c r="O12" i="3"/>
  <c r="P12" i="3"/>
  <c r="Q12" i="3"/>
  <c r="R12" i="3"/>
  <c r="S12" i="3"/>
  <c r="T12" i="3"/>
  <c r="U12" i="3"/>
  <c r="V12" i="3"/>
  <c r="W12" i="3"/>
  <c r="X12" i="3"/>
  <c r="Y12" i="3"/>
  <c r="Z12" i="3"/>
  <c r="AA12" i="3"/>
  <c r="AB12" i="3"/>
  <c r="AC12" i="3"/>
  <c r="AD12" i="3"/>
  <c r="AE12" i="3"/>
  <c r="AF12" i="3"/>
  <c r="AG12" i="3"/>
  <c r="AH12" i="3"/>
  <c r="AI12" i="3"/>
  <c r="AJ12" i="3"/>
  <c r="AK12" i="3"/>
  <c r="AL12" i="3"/>
  <c r="AM12" i="3"/>
  <c r="AN12" i="3"/>
  <c r="AO12" i="3"/>
  <c r="AP12" i="3"/>
  <c r="AQ12" i="3"/>
  <c r="AR12" i="3"/>
  <c r="AS12" i="3"/>
  <c r="AT12" i="3"/>
  <c r="AU12" i="3"/>
  <c r="AV12" i="3"/>
  <c r="AW12" i="3"/>
  <c r="AX12" i="3"/>
  <c r="AY12" i="3"/>
  <c r="AZ12" i="3"/>
  <c r="BA12" i="3"/>
  <c r="BB12" i="3"/>
  <c r="C12" i="3"/>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AF7" i="12"/>
  <c r="AG7" i="12"/>
  <c r="AH7" i="12"/>
  <c r="AI7" i="12"/>
  <c r="AJ7" i="12"/>
  <c r="AK7" i="12"/>
  <c r="AL7" i="12"/>
  <c r="AM7" i="12"/>
  <c r="AN7" i="12"/>
  <c r="AO7" i="12"/>
  <c r="AP7" i="12"/>
  <c r="AQ7" i="12"/>
  <c r="AR7" i="12"/>
  <c r="AS7" i="12"/>
  <c r="AT7" i="12"/>
  <c r="AU7" i="12"/>
  <c r="AV7" i="12"/>
  <c r="AW7" i="12"/>
  <c r="AX7" i="12"/>
  <c r="AY7" i="12"/>
  <c r="AZ7" i="12"/>
  <c r="BA7" i="12"/>
  <c r="BB7" i="12"/>
  <c r="C7" i="12"/>
  <c r="D7" i="11"/>
  <c r="E7" i="11"/>
  <c r="F7" i="11"/>
  <c r="G7" i="11"/>
  <c r="H7" i="11"/>
  <c r="I7" i="11"/>
  <c r="J7" i="11"/>
  <c r="K7" i="11"/>
  <c r="L7" i="11"/>
  <c r="M7" i="11"/>
  <c r="N7" i="11"/>
  <c r="O7" i="11"/>
  <c r="P7" i="11"/>
  <c r="Q7" i="11"/>
  <c r="R7" i="11"/>
  <c r="S7" i="11"/>
  <c r="T7" i="11"/>
  <c r="U7" i="11"/>
  <c r="V7" i="11"/>
  <c r="W7" i="11"/>
  <c r="X7" i="11"/>
  <c r="Y7" i="11"/>
  <c r="Z7" i="11"/>
  <c r="AA7" i="11"/>
  <c r="AB7" i="11"/>
  <c r="AC7" i="11"/>
  <c r="AD7" i="11"/>
  <c r="AE7" i="11"/>
  <c r="AF7" i="11"/>
  <c r="AG7" i="11"/>
  <c r="AH7" i="11"/>
  <c r="AI7" i="11"/>
  <c r="AJ7" i="11"/>
  <c r="AK7" i="11"/>
  <c r="AL7" i="11"/>
  <c r="AM7" i="11"/>
  <c r="AN7" i="11"/>
  <c r="AO7" i="11"/>
  <c r="AP7" i="11"/>
  <c r="AQ7" i="11"/>
  <c r="AR7" i="11"/>
  <c r="AS7" i="11"/>
  <c r="AT7" i="11"/>
  <c r="AU7" i="11"/>
  <c r="AV7" i="11"/>
  <c r="AW7" i="11"/>
  <c r="AX7" i="11"/>
  <c r="AY7" i="11"/>
  <c r="AZ7" i="11"/>
  <c r="BA7" i="11"/>
  <c r="BB7" i="11"/>
  <c r="C7" i="11"/>
  <c r="D7" i="10"/>
  <c r="E7" i="10"/>
  <c r="F7" i="10"/>
  <c r="G7" i="10"/>
  <c r="H7" i="10"/>
  <c r="I7" i="10"/>
  <c r="J7" i="10"/>
  <c r="K7" i="10"/>
  <c r="L7" i="10"/>
  <c r="M7" i="10"/>
  <c r="N7" i="10"/>
  <c r="O7" i="10"/>
  <c r="P7" i="10"/>
  <c r="Q7" i="10"/>
  <c r="R7" i="10"/>
  <c r="S7" i="10"/>
  <c r="T7" i="10"/>
  <c r="U7" i="10"/>
  <c r="V7" i="10"/>
  <c r="W7" i="10"/>
  <c r="X7" i="10"/>
  <c r="Y7" i="10"/>
  <c r="Z7" i="10"/>
  <c r="AA7" i="10"/>
  <c r="AB7" i="10"/>
  <c r="AC7" i="10"/>
  <c r="AD7" i="10"/>
  <c r="AE7" i="10"/>
  <c r="AF7" i="10"/>
  <c r="AG7" i="10"/>
  <c r="AH7" i="10"/>
  <c r="AI7" i="10"/>
  <c r="AJ7" i="10"/>
  <c r="AK7" i="10"/>
  <c r="AL7" i="10"/>
  <c r="AM7" i="10"/>
  <c r="AN7" i="10"/>
  <c r="AO7" i="10"/>
  <c r="AP7" i="10"/>
  <c r="AQ7" i="10"/>
  <c r="AR7" i="10"/>
  <c r="AS7" i="10"/>
  <c r="AT7" i="10"/>
  <c r="AU7" i="10"/>
  <c r="AV7" i="10"/>
  <c r="AW7" i="10"/>
  <c r="AX7" i="10"/>
  <c r="AY7" i="10"/>
  <c r="AZ7" i="10"/>
  <c r="BA7" i="10"/>
  <c r="BB7" i="10"/>
  <c r="C7" i="10"/>
  <c r="D7" i="9"/>
  <c r="E7" i="9"/>
  <c r="F7" i="9"/>
  <c r="G7" i="9"/>
  <c r="H7" i="9"/>
  <c r="I7" i="9"/>
  <c r="J7" i="9"/>
  <c r="K7" i="9"/>
  <c r="L7" i="9"/>
  <c r="M7" i="9"/>
  <c r="N7" i="9"/>
  <c r="O7" i="9"/>
  <c r="P7" i="9"/>
  <c r="Q7" i="9"/>
  <c r="R7" i="9"/>
  <c r="S7" i="9"/>
  <c r="T7" i="9"/>
  <c r="U7" i="9"/>
  <c r="V7" i="9"/>
  <c r="W7" i="9"/>
  <c r="X7" i="9"/>
  <c r="Y7" i="9"/>
  <c r="Z7" i="9"/>
  <c r="AA7" i="9"/>
  <c r="AB7" i="9"/>
  <c r="AC7" i="9"/>
  <c r="AD7" i="9"/>
  <c r="AE7" i="9"/>
  <c r="AF7" i="9"/>
  <c r="AG7" i="9"/>
  <c r="AH7" i="9"/>
  <c r="AI7" i="9"/>
  <c r="AJ7" i="9"/>
  <c r="AK7" i="9"/>
  <c r="AL7" i="9"/>
  <c r="AM7" i="9"/>
  <c r="AN7" i="9"/>
  <c r="AO7" i="9"/>
  <c r="AP7" i="9"/>
  <c r="AQ7" i="9"/>
  <c r="AR7" i="9"/>
  <c r="AS7" i="9"/>
  <c r="AT7" i="9"/>
  <c r="AU7" i="9"/>
  <c r="AV7" i="9"/>
  <c r="AW7" i="9"/>
  <c r="AX7" i="9"/>
  <c r="AY7" i="9"/>
  <c r="AZ7" i="9"/>
  <c r="BA7" i="9"/>
  <c r="BB7" i="9"/>
  <c r="C7" i="9"/>
  <c r="D7" i="8"/>
  <c r="E7" i="8"/>
  <c r="F7" i="8"/>
  <c r="G7" i="8"/>
  <c r="H7" i="8"/>
  <c r="I7" i="8"/>
  <c r="J7" i="8"/>
  <c r="K7" i="8"/>
  <c r="L7" i="8"/>
  <c r="M7" i="8"/>
  <c r="N7" i="8"/>
  <c r="O7" i="8"/>
  <c r="P7" i="8"/>
  <c r="Q7" i="8"/>
  <c r="R7" i="8"/>
  <c r="S7" i="8"/>
  <c r="T7" i="8"/>
  <c r="U7" i="8"/>
  <c r="V7" i="8"/>
  <c r="W7" i="8"/>
  <c r="X7" i="8"/>
  <c r="Y7" i="8"/>
  <c r="Z7" i="8"/>
  <c r="AA7" i="8"/>
  <c r="AB7" i="8"/>
  <c r="AC7" i="8"/>
  <c r="AD7" i="8"/>
  <c r="AE7" i="8"/>
  <c r="AF7" i="8"/>
  <c r="AG7" i="8"/>
  <c r="AH7" i="8"/>
  <c r="AI7" i="8"/>
  <c r="AJ7" i="8"/>
  <c r="AK7" i="8"/>
  <c r="AL7" i="8"/>
  <c r="AM7" i="8"/>
  <c r="AN7" i="8"/>
  <c r="AO7" i="8"/>
  <c r="AP7" i="8"/>
  <c r="AQ7" i="8"/>
  <c r="AR7" i="8"/>
  <c r="AS7" i="8"/>
  <c r="AT7" i="8"/>
  <c r="AU7" i="8"/>
  <c r="AV7" i="8"/>
  <c r="AW7" i="8"/>
  <c r="AX7" i="8"/>
  <c r="AY7" i="8"/>
  <c r="AZ7" i="8"/>
  <c r="BA7" i="8"/>
  <c r="BB7" i="8"/>
  <c r="C7" i="8"/>
  <c r="D7" i="7"/>
  <c r="E7" i="7"/>
  <c r="F7" i="7"/>
  <c r="G7" i="7"/>
  <c r="H7" i="7"/>
  <c r="I7" i="7"/>
  <c r="J7" i="7"/>
  <c r="K7" i="7"/>
  <c r="L7" i="7"/>
  <c r="M7" i="7"/>
  <c r="N7" i="7"/>
  <c r="O7" i="7"/>
  <c r="P7" i="7"/>
  <c r="Q7" i="7"/>
  <c r="R7" i="7"/>
  <c r="S7" i="7"/>
  <c r="T7" i="7"/>
  <c r="U7" i="7"/>
  <c r="V7" i="7"/>
  <c r="W7" i="7"/>
  <c r="X7" i="7"/>
  <c r="Y7" i="7"/>
  <c r="Z7" i="7"/>
  <c r="AA7" i="7"/>
  <c r="AB7" i="7"/>
  <c r="AC7" i="7"/>
  <c r="AD7" i="7"/>
  <c r="AE7" i="7"/>
  <c r="AF7" i="7"/>
  <c r="AG7" i="7"/>
  <c r="AH7" i="7"/>
  <c r="AI7" i="7"/>
  <c r="AJ7" i="7"/>
  <c r="AK7" i="7"/>
  <c r="AL7" i="7"/>
  <c r="AM7" i="7"/>
  <c r="AN7" i="7"/>
  <c r="AO7" i="7"/>
  <c r="AP7" i="7"/>
  <c r="AQ7" i="7"/>
  <c r="AR7" i="7"/>
  <c r="AS7" i="7"/>
  <c r="AT7" i="7"/>
  <c r="AU7" i="7"/>
  <c r="AV7" i="7"/>
  <c r="AW7" i="7"/>
  <c r="AX7" i="7"/>
  <c r="AY7" i="7"/>
  <c r="AZ7" i="7"/>
  <c r="BA7" i="7"/>
  <c r="BB7" i="7"/>
  <c r="B2" i="11"/>
  <c r="M4" i="2"/>
  <c r="H7" i="3"/>
  <c r="G78" i="12" l="1"/>
  <c r="H78" i="12" s="1"/>
  <c r="J78" i="12" s="1"/>
  <c r="G62" i="12"/>
  <c r="H62" i="12" s="1"/>
  <c r="I62" i="12" s="1"/>
  <c r="G44" i="11"/>
  <c r="H44" i="11" s="1"/>
  <c r="J44" i="11" s="1"/>
  <c r="G45" i="11"/>
  <c r="H45" i="11" s="1"/>
  <c r="J45" i="11" s="1"/>
  <c r="F54" i="10"/>
  <c r="F51" i="10"/>
  <c r="F52" i="10"/>
  <c r="F53" i="10"/>
  <c r="F54" i="9"/>
  <c r="F49" i="9"/>
  <c r="F45" i="9"/>
  <c r="G51" i="8"/>
  <c r="H51" i="8" s="1"/>
  <c r="F53" i="8"/>
  <c r="F52" i="8"/>
  <c r="I33" i="8"/>
  <c r="J33" i="8"/>
  <c r="F49" i="7"/>
  <c r="F54" i="7"/>
  <c r="G49" i="7"/>
  <c r="H49" i="7" s="1"/>
  <c r="F44" i="7"/>
  <c r="G38" i="5"/>
  <c r="H38" i="5" s="1"/>
  <c r="J38" i="5" s="1"/>
  <c r="I37" i="3"/>
  <c r="I39" i="3"/>
  <c r="G40" i="3"/>
  <c r="H40" i="3" s="1"/>
  <c r="J32" i="3"/>
  <c r="F49" i="4"/>
  <c r="F50" i="4"/>
  <c r="F46" i="4"/>
  <c r="I40" i="4"/>
  <c r="F39" i="4"/>
  <c r="F40" i="4"/>
  <c r="F38" i="4"/>
  <c r="F36" i="4"/>
  <c r="G42" i="5"/>
  <c r="H42" i="5" s="1"/>
  <c r="J42" i="5" s="1"/>
  <c r="G50" i="5"/>
  <c r="H50" i="5" s="1"/>
  <c r="J50" i="5" s="1"/>
  <c r="F41" i="4"/>
  <c r="F42" i="4"/>
  <c r="H46" i="3"/>
  <c r="H38" i="3"/>
  <c r="H36" i="3"/>
  <c r="F56" i="3"/>
  <c r="F51" i="3"/>
  <c r="H47" i="3"/>
  <c r="J29" i="3"/>
  <c r="I29" i="3"/>
  <c r="I33" i="3"/>
  <c r="G49" i="11"/>
  <c r="H49" i="11" s="1"/>
  <c r="J49" i="11" s="1"/>
  <c r="G41" i="11"/>
  <c r="H41" i="11" s="1"/>
  <c r="J41" i="11" s="1"/>
  <c r="G33" i="11"/>
  <c r="H33" i="11" s="1"/>
  <c r="J33" i="11" s="1"/>
  <c r="G38" i="9"/>
  <c r="H38" i="9" s="1"/>
  <c r="G37" i="9"/>
  <c r="H37" i="9" s="1"/>
  <c r="I41" i="8"/>
  <c r="J41" i="8"/>
  <c r="J45" i="8"/>
  <c r="I45" i="8"/>
  <c r="I35" i="8"/>
  <c r="J35" i="8"/>
  <c r="J49" i="8"/>
  <c r="I49" i="8"/>
  <c r="G52" i="8"/>
  <c r="H52" i="8" s="1"/>
  <c r="I52" i="8" s="1"/>
  <c r="I53" i="8"/>
  <c r="G47" i="7"/>
  <c r="H47" i="7" s="1"/>
  <c r="G39" i="7"/>
  <c r="H39" i="7" s="1"/>
  <c r="G50" i="4"/>
  <c r="H50" i="4" s="1"/>
  <c r="J50" i="4" s="1"/>
  <c r="F52" i="4"/>
  <c r="F45" i="4"/>
  <c r="F37" i="4"/>
  <c r="F51" i="4"/>
  <c r="F44" i="4"/>
  <c r="F43" i="4"/>
  <c r="F52" i="3"/>
  <c r="F55" i="3"/>
  <c r="F54" i="3"/>
  <c r="G44" i="4"/>
  <c r="H44" i="4" s="1"/>
  <c r="J44" i="4" s="1"/>
  <c r="G36" i="4"/>
  <c r="H36" i="4" s="1"/>
  <c r="J36" i="4" s="1"/>
  <c r="J60" i="12"/>
  <c r="I60" i="12"/>
  <c r="J71" i="12"/>
  <c r="I71" i="12"/>
  <c r="J61" i="12"/>
  <c r="I61" i="12"/>
  <c r="J77" i="12"/>
  <c r="I77" i="12"/>
  <c r="J59" i="12"/>
  <c r="I59" i="12"/>
  <c r="J65" i="12"/>
  <c r="I65" i="12"/>
  <c r="J62" i="12"/>
  <c r="J67" i="12"/>
  <c r="I67" i="12"/>
  <c r="J73" i="12"/>
  <c r="I73" i="12"/>
  <c r="J79" i="12"/>
  <c r="I79" i="12"/>
  <c r="J69" i="12"/>
  <c r="I69" i="12"/>
  <c r="I80" i="12"/>
  <c r="J80" i="12"/>
  <c r="J75" i="12"/>
  <c r="I75" i="12"/>
  <c r="G63" i="12"/>
  <c r="H63" i="12" s="1"/>
  <c r="G66" i="12"/>
  <c r="H66" i="12" s="1"/>
  <c r="G70" i="12"/>
  <c r="H70" i="12" s="1"/>
  <c r="G74" i="12"/>
  <c r="H74" i="12" s="1"/>
  <c r="G64" i="12"/>
  <c r="H64" i="12" s="1"/>
  <c r="G68" i="12"/>
  <c r="H68" i="12" s="1"/>
  <c r="G72" i="12"/>
  <c r="H72" i="12" s="1"/>
  <c r="G76" i="12"/>
  <c r="H76" i="12" s="1"/>
  <c r="J30" i="11"/>
  <c r="I30" i="11"/>
  <c r="J48" i="11"/>
  <c r="I48" i="11"/>
  <c r="J32" i="11"/>
  <c r="I32" i="11"/>
  <c r="J50" i="11"/>
  <c r="I50" i="11"/>
  <c r="I29" i="11"/>
  <c r="I31" i="11"/>
  <c r="I37" i="11"/>
  <c r="G35" i="11"/>
  <c r="H35" i="11" s="1"/>
  <c r="I36" i="11"/>
  <c r="G39" i="11"/>
  <c r="H39" i="11" s="1"/>
  <c r="I40" i="11"/>
  <c r="G43" i="11"/>
  <c r="H43" i="11" s="1"/>
  <c r="G47" i="11"/>
  <c r="H47" i="11" s="1"/>
  <c r="G34" i="11"/>
  <c r="H34" i="11" s="1"/>
  <c r="G38" i="11"/>
  <c r="H38" i="11" s="1"/>
  <c r="G42" i="11"/>
  <c r="H42" i="11" s="1"/>
  <c r="G46" i="11"/>
  <c r="H46" i="11" s="1"/>
  <c r="I44" i="10"/>
  <c r="I35" i="10"/>
  <c r="I40" i="10"/>
  <c r="I45" i="10"/>
  <c r="I39" i="10"/>
  <c r="I30" i="10"/>
  <c r="J30" i="10"/>
  <c r="I49" i="10"/>
  <c r="I36" i="10"/>
  <c r="I41" i="10"/>
  <c r="I37" i="10"/>
  <c r="I48" i="10"/>
  <c r="G47" i="10"/>
  <c r="H47" i="10" s="1"/>
  <c r="J47" i="10" s="1"/>
  <c r="G32" i="10"/>
  <c r="H32" i="10" s="1"/>
  <c r="J32" i="10" s="1"/>
  <c r="G43" i="10"/>
  <c r="H43" i="10" s="1"/>
  <c r="J43" i="10" s="1"/>
  <c r="G34" i="10"/>
  <c r="H34" i="10" s="1"/>
  <c r="J34" i="10" s="1"/>
  <c r="G38" i="10"/>
  <c r="H38" i="10" s="1"/>
  <c r="J38" i="10" s="1"/>
  <c r="G42" i="10"/>
  <c r="H42" i="10" s="1"/>
  <c r="J42" i="10" s="1"/>
  <c r="G46" i="10"/>
  <c r="H46" i="10" s="1"/>
  <c r="J46" i="10" s="1"/>
  <c r="I29" i="10"/>
  <c r="I31" i="10"/>
  <c r="G33" i="10"/>
  <c r="H33" i="10" s="1"/>
  <c r="J33" i="10" s="1"/>
  <c r="J33" i="9"/>
  <c r="I33" i="9"/>
  <c r="J34" i="9"/>
  <c r="I34" i="9"/>
  <c r="I44" i="9"/>
  <c r="J35" i="9"/>
  <c r="I35" i="9"/>
  <c r="I50" i="9"/>
  <c r="I40" i="9"/>
  <c r="I51" i="9"/>
  <c r="I46" i="9"/>
  <c r="I37" i="9"/>
  <c r="I52" i="9"/>
  <c r="I42" i="9"/>
  <c r="I53" i="9"/>
  <c r="J32" i="9"/>
  <c r="I32" i="9"/>
  <c r="I48" i="9"/>
  <c r="G36" i="9"/>
  <c r="H36" i="9" s="1"/>
  <c r="G39" i="9"/>
  <c r="H39" i="9" s="1"/>
  <c r="G43" i="9"/>
  <c r="H43" i="9" s="1"/>
  <c r="G47" i="9"/>
  <c r="H47" i="9" s="1"/>
  <c r="G41" i="9"/>
  <c r="H41" i="9" s="1"/>
  <c r="G45" i="9"/>
  <c r="H45" i="9" s="1"/>
  <c r="G49" i="9"/>
  <c r="H49" i="9" s="1"/>
  <c r="J40" i="8"/>
  <c r="I40" i="8"/>
  <c r="J32" i="8"/>
  <c r="I32" i="8"/>
  <c r="I48" i="8"/>
  <c r="J48" i="8"/>
  <c r="I37" i="8"/>
  <c r="J37" i="8"/>
  <c r="J51" i="8"/>
  <c r="I51" i="8"/>
  <c r="J43" i="8"/>
  <c r="I43" i="8"/>
  <c r="I44" i="8"/>
  <c r="J44" i="8"/>
  <c r="I34" i="8"/>
  <c r="J34" i="8"/>
  <c r="J39" i="8"/>
  <c r="I39" i="8"/>
  <c r="G47" i="8"/>
  <c r="H47" i="8" s="1"/>
  <c r="G38" i="8"/>
  <c r="H38" i="8" s="1"/>
  <c r="G42" i="8"/>
  <c r="H42" i="8" s="1"/>
  <c r="G46" i="8"/>
  <c r="H46" i="8" s="1"/>
  <c r="G50" i="8"/>
  <c r="H50" i="8" s="1"/>
  <c r="G36" i="8"/>
  <c r="H36" i="8" s="1"/>
  <c r="I45" i="7"/>
  <c r="I52" i="7"/>
  <c r="J37" i="7"/>
  <c r="I37" i="7"/>
  <c r="J56" i="7"/>
  <c r="I56" i="7"/>
  <c r="I49" i="7"/>
  <c r="J35" i="7"/>
  <c r="I35" i="7"/>
  <c r="I41" i="7"/>
  <c r="I51" i="7"/>
  <c r="I43" i="7"/>
  <c r="I48" i="7"/>
  <c r="J39" i="7"/>
  <c r="I44" i="7"/>
  <c r="I55" i="7"/>
  <c r="G42" i="7"/>
  <c r="H42" i="7" s="1"/>
  <c r="G46" i="7"/>
  <c r="H46" i="7" s="1"/>
  <c r="G50" i="7"/>
  <c r="H50" i="7" s="1"/>
  <c r="G54" i="7"/>
  <c r="H54" i="7" s="1"/>
  <c r="G53" i="7"/>
  <c r="H53" i="7" s="1"/>
  <c r="I36" i="7"/>
  <c r="I38" i="7"/>
  <c r="G40" i="7"/>
  <c r="H40" i="7" s="1"/>
  <c r="J40" i="7" s="1"/>
  <c r="J32" i="5"/>
  <c r="I32" i="5"/>
  <c r="I38" i="5"/>
  <c r="I51" i="5"/>
  <c r="I46" i="5"/>
  <c r="J30" i="5"/>
  <c r="I30" i="5"/>
  <c r="I49" i="5"/>
  <c r="G34" i="5"/>
  <c r="H34" i="5" s="1"/>
  <c r="G37" i="5"/>
  <c r="H37" i="5" s="1"/>
  <c r="J37" i="5" s="1"/>
  <c r="G41" i="5"/>
  <c r="H41" i="5" s="1"/>
  <c r="J41" i="5" s="1"/>
  <c r="G45" i="5"/>
  <c r="H45" i="5" s="1"/>
  <c r="J45" i="5" s="1"/>
  <c r="G36" i="5"/>
  <c r="H36" i="5" s="1"/>
  <c r="J36" i="5" s="1"/>
  <c r="G40" i="5"/>
  <c r="H40" i="5" s="1"/>
  <c r="J40" i="5" s="1"/>
  <c r="G44" i="5"/>
  <c r="H44" i="5" s="1"/>
  <c r="J44" i="5" s="1"/>
  <c r="G48" i="5"/>
  <c r="H48" i="5" s="1"/>
  <c r="J48" i="5" s="1"/>
  <c r="I31" i="5"/>
  <c r="I33" i="5"/>
  <c r="G35" i="5"/>
  <c r="H35" i="5" s="1"/>
  <c r="J35" i="5" s="1"/>
  <c r="G39" i="5"/>
  <c r="H39" i="5" s="1"/>
  <c r="J39" i="5" s="1"/>
  <c r="G43" i="5"/>
  <c r="H43" i="5" s="1"/>
  <c r="J43" i="5" s="1"/>
  <c r="G47" i="5"/>
  <c r="H47" i="5" s="1"/>
  <c r="J47" i="5" s="1"/>
  <c r="I37" i="4"/>
  <c r="I49" i="4"/>
  <c r="I48" i="4"/>
  <c r="I41" i="4"/>
  <c r="I45" i="4"/>
  <c r="I39" i="4"/>
  <c r="I35" i="4"/>
  <c r="J29" i="4"/>
  <c r="I29" i="4"/>
  <c r="J31" i="4"/>
  <c r="I31" i="4"/>
  <c r="I43" i="4"/>
  <c r="I47" i="4"/>
  <c r="G33" i="4"/>
  <c r="H33" i="4" s="1"/>
  <c r="I30" i="4"/>
  <c r="I32" i="4"/>
  <c r="G34" i="4"/>
  <c r="H34" i="4" s="1"/>
  <c r="J34" i="4" s="1"/>
  <c r="G38" i="4"/>
  <c r="H38" i="4" s="1"/>
  <c r="J38" i="4" s="1"/>
  <c r="G42" i="4"/>
  <c r="H42" i="4" s="1"/>
  <c r="J42" i="4" s="1"/>
  <c r="G46" i="4"/>
  <c r="H46" i="4" s="1"/>
  <c r="J46" i="4" s="1"/>
  <c r="I40" i="3"/>
  <c r="I50" i="3"/>
  <c r="I34" i="3"/>
  <c r="I44" i="3"/>
  <c r="I38" i="3"/>
  <c r="I48" i="3"/>
  <c r="I42" i="3"/>
  <c r="I36" i="3"/>
  <c r="I46" i="3"/>
  <c r="I30" i="3"/>
  <c r="J30" i="3"/>
  <c r="J31" i="3"/>
  <c r="A55" i="14"/>
  <c r="M5" i="2"/>
  <c r="M6" i="2"/>
  <c r="M7" i="2"/>
  <c r="M8" i="2"/>
  <c r="M9" i="2"/>
  <c r="M10" i="2"/>
  <c r="M11" i="2"/>
  <c r="M12" i="2"/>
  <c r="M13" i="2"/>
  <c r="D20" i="14"/>
  <c r="D35" i="14" s="1"/>
  <c r="E20" i="14"/>
  <c r="E35" i="14" s="1"/>
  <c r="F20" i="14"/>
  <c r="F35" i="14" s="1"/>
  <c r="G20" i="14"/>
  <c r="H20" i="14"/>
  <c r="I20" i="14"/>
  <c r="J20" i="14"/>
  <c r="J35" i="14" s="1"/>
  <c r="K20" i="14"/>
  <c r="K35" i="14" s="1"/>
  <c r="L20" i="14"/>
  <c r="L35" i="14" s="1"/>
  <c r="M20" i="14"/>
  <c r="M35" i="14" s="1"/>
  <c r="N20" i="14"/>
  <c r="N35" i="14" s="1"/>
  <c r="O20" i="14"/>
  <c r="P20" i="14"/>
  <c r="Q20" i="14"/>
  <c r="R20" i="14"/>
  <c r="R35" i="14" s="1"/>
  <c r="S20" i="14"/>
  <c r="S35" i="14" s="1"/>
  <c r="T20" i="14"/>
  <c r="T35" i="14" s="1"/>
  <c r="U20" i="14"/>
  <c r="U35" i="14" s="1"/>
  <c r="V20" i="14"/>
  <c r="V35" i="14" s="1"/>
  <c r="W20" i="14"/>
  <c r="X20" i="14"/>
  <c r="Y20" i="14"/>
  <c r="Z20" i="14"/>
  <c r="Z35" i="14" s="1"/>
  <c r="AA20" i="14"/>
  <c r="AA35" i="14" s="1"/>
  <c r="AB20" i="14"/>
  <c r="AB35" i="14" s="1"/>
  <c r="AC20" i="14"/>
  <c r="AC35" i="14" s="1"/>
  <c r="AD20" i="14"/>
  <c r="AD35" i="14" s="1"/>
  <c r="AE20" i="14"/>
  <c r="AF20" i="14"/>
  <c r="AG20" i="14"/>
  <c r="AH20" i="14"/>
  <c r="AH35" i="14" s="1"/>
  <c r="AI20" i="14"/>
  <c r="AI35" i="14" s="1"/>
  <c r="AJ20" i="14"/>
  <c r="AJ35" i="14" s="1"/>
  <c r="AK20" i="14"/>
  <c r="AK35" i="14" s="1"/>
  <c r="AL20" i="14"/>
  <c r="AL35" i="14" s="1"/>
  <c r="AM20" i="14"/>
  <c r="AN20" i="14"/>
  <c r="AO20" i="14"/>
  <c r="AP20" i="14"/>
  <c r="AP35" i="14" s="1"/>
  <c r="AQ20" i="14"/>
  <c r="AQ35" i="14" s="1"/>
  <c r="AR20" i="14"/>
  <c r="AR35" i="14" s="1"/>
  <c r="AS20" i="14"/>
  <c r="AS35" i="14" s="1"/>
  <c r="AT20" i="14"/>
  <c r="AT35" i="14" s="1"/>
  <c r="AU20" i="14"/>
  <c r="AV20" i="14"/>
  <c r="AW20" i="14"/>
  <c r="AX20" i="14"/>
  <c r="AX35" i="14" s="1"/>
  <c r="AY20" i="14"/>
  <c r="AY35" i="14" s="1"/>
  <c r="AZ20" i="14"/>
  <c r="AZ35" i="14" s="1"/>
  <c r="BA20" i="14"/>
  <c r="BA35" i="14" s="1"/>
  <c r="BB20" i="14"/>
  <c r="BB35" i="14" s="1"/>
  <c r="D21" i="14"/>
  <c r="D36" i="14" s="1"/>
  <c r="E21" i="14"/>
  <c r="E36" i="14" s="1"/>
  <c r="F21" i="14"/>
  <c r="G21" i="14"/>
  <c r="G36" i="14" s="1"/>
  <c r="H21" i="14"/>
  <c r="H36" i="14" s="1"/>
  <c r="I21" i="14"/>
  <c r="I36" i="14" s="1"/>
  <c r="J21" i="14"/>
  <c r="J36" i="14" s="1"/>
  <c r="K21" i="14"/>
  <c r="K36" i="14" s="1"/>
  <c r="L21" i="14"/>
  <c r="L36" i="14" s="1"/>
  <c r="M21" i="14"/>
  <c r="M36" i="14" s="1"/>
  <c r="N21" i="14"/>
  <c r="O21" i="14"/>
  <c r="O36" i="14" s="1"/>
  <c r="P21" i="14"/>
  <c r="P36" i="14" s="1"/>
  <c r="Q21" i="14"/>
  <c r="Q36" i="14" s="1"/>
  <c r="R21" i="14"/>
  <c r="R36" i="14" s="1"/>
  <c r="S21" i="14"/>
  <c r="S36" i="14" s="1"/>
  <c r="T21" i="14"/>
  <c r="T36" i="14" s="1"/>
  <c r="U21" i="14"/>
  <c r="U36" i="14" s="1"/>
  <c r="V21" i="14"/>
  <c r="W21" i="14"/>
  <c r="W36" i="14" s="1"/>
  <c r="X21" i="14"/>
  <c r="X36" i="14" s="1"/>
  <c r="Y21" i="14"/>
  <c r="Y36" i="14" s="1"/>
  <c r="Z21" i="14"/>
  <c r="Z36" i="14" s="1"/>
  <c r="AA21" i="14"/>
  <c r="AA36" i="14" s="1"/>
  <c r="AB21" i="14"/>
  <c r="AB36" i="14" s="1"/>
  <c r="AC21" i="14"/>
  <c r="AC36" i="14" s="1"/>
  <c r="AD21" i="14"/>
  <c r="AE21" i="14"/>
  <c r="AE36" i="14" s="1"/>
  <c r="AF21" i="14"/>
  <c r="AF36" i="14" s="1"/>
  <c r="AG21" i="14"/>
  <c r="AG36" i="14" s="1"/>
  <c r="AH21" i="14"/>
  <c r="AH36" i="14" s="1"/>
  <c r="AI21" i="14"/>
  <c r="AI36" i="14" s="1"/>
  <c r="AJ21" i="14"/>
  <c r="AJ36" i="14" s="1"/>
  <c r="AK21" i="14"/>
  <c r="AK36" i="14" s="1"/>
  <c r="AL21" i="14"/>
  <c r="AM21" i="14"/>
  <c r="AM36" i="14" s="1"/>
  <c r="AN21" i="14"/>
  <c r="AN36" i="14" s="1"/>
  <c r="AO21" i="14"/>
  <c r="AO36" i="14" s="1"/>
  <c r="AP21" i="14"/>
  <c r="AP36" i="14" s="1"/>
  <c r="AQ21" i="14"/>
  <c r="AQ36" i="14" s="1"/>
  <c r="AR21" i="14"/>
  <c r="AR36" i="14" s="1"/>
  <c r="AS21" i="14"/>
  <c r="AS36" i="14" s="1"/>
  <c r="AT21" i="14"/>
  <c r="AU21" i="14"/>
  <c r="AU36" i="14" s="1"/>
  <c r="AV21" i="14"/>
  <c r="AV36" i="14" s="1"/>
  <c r="AW21" i="14"/>
  <c r="AW36" i="14" s="1"/>
  <c r="AX21" i="14"/>
  <c r="AX36" i="14" s="1"/>
  <c r="AY21" i="14"/>
  <c r="AY36" i="14" s="1"/>
  <c r="AZ21" i="14"/>
  <c r="AZ36" i="14" s="1"/>
  <c r="BA21" i="14"/>
  <c r="BA36" i="14" s="1"/>
  <c r="BB21" i="14"/>
  <c r="D22" i="14"/>
  <c r="D37" i="14" s="1"/>
  <c r="E22" i="14"/>
  <c r="E37" i="14" s="1"/>
  <c r="F22" i="14"/>
  <c r="F37" i="14" s="1"/>
  <c r="G22" i="14"/>
  <c r="G37" i="14" s="1"/>
  <c r="H22" i="14"/>
  <c r="H37" i="14" s="1"/>
  <c r="I22" i="14"/>
  <c r="I37" i="14" s="1"/>
  <c r="J22" i="14"/>
  <c r="J37" i="14" s="1"/>
  <c r="K22" i="14"/>
  <c r="L22" i="14"/>
  <c r="L37" i="14" s="1"/>
  <c r="M22" i="14"/>
  <c r="M37" i="14" s="1"/>
  <c r="N22" i="14"/>
  <c r="N37" i="14" s="1"/>
  <c r="O22" i="14"/>
  <c r="O37" i="14" s="1"/>
  <c r="P22" i="14"/>
  <c r="P37" i="14" s="1"/>
  <c r="Q22" i="14"/>
  <c r="Q37" i="14" s="1"/>
  <c r="R22" i="14"/>
  <c r="R37" i="14" s="1"/>
  <c r="S22" i="14"/>
  <c r="T22" i="14"/>
  <c r="T37" i="14" s="1"/>
  <c r="U22" i="14"/>
  <c r="U37" i="14" s="1"/>
  <c r="V22" i="14"/>
  <c r="V37" i="14" s="1"/>
  <c r="W22" i="14"/>
  <c r="W37" i="14" s="1"/>
  <c r="X22" i="14"/>
  <c r="X37" i="14" s="1"/>
  <c r="Y22" i="14"/>
  <c r="Y37" i="14" s="1"/>
  <c r="Z22" i="14"/>
  <c r="Z37" i="14" s="1"/>
  <c r="AA22" i="14"/>
  <c r="AB22" i="14"/>
  <c r="AB37" i="14" s="1"/>
  <c r="AC22" i="14"/>
  <c r="AC37" i="14" s="1"/>
  <c r="AD22" i="14"/>
  <c r="AD37" i="14" s="1"/>
  <c r="AE22" i="14"/>
  <c r="AE37" i="14" s="1"/>
  <c r="AF22" i="14"/>
  <c r="AF37" i="14" s="1"/>
  <c r="AG22" i="14"/>
  <c r="AG37" i="14" s="1"/>
  <c r="AH22" i="14"/>
  <c r="AH37" i="14" s="1"/>
  <c r="AI22" i="14"/>
  <c r="AJ22" i="14"/>
  <c r="AJ37" i="14" s="1"/>
  <c r="AK22" i="14"/>
  <c r="AK37" i="14" s="1"/>
  <c r="AL22" i="14"/>
  <c r="AL37" i="14" s="1"/>
  <c r="AM22" i="14"/>
  <c r="AM37" i="14" s="1"/>
  <c r="AN22" i="14"/>
  <c r="AN37" i="14" s="1"/>
  <c r="AO22" i="14"/>
  <c r="AO37" i="14" s="1"/>
  <c r="AP22" i="14"/>
  <c r="AP37" i="14" s="1"/>
  <c r="AQ22" i="14"/>
  <c r="AQ37" i="14" s="1"/>
  <c r="AR22" i="14"/>
  <c r="AS22" i="14"/>
  <c r="AS37" i="14" s="1"/>
  <c r="AT22" i="14"/>
  <c r="AT37" i="14" s="1"/>
  <c r="AU22" i="14"/>
  <c r="AU37" i="14" s="1"/>
  <c r="AV22" i="14"/>
  <c r="AV37" i="14" s="1"/>
  <c r="AW22" i="14"/>
  <c r="AW37" i="14" s="1"/>
  <c r="AX22" i="14"/>
  <c r="AX37" i="14" s="1"/>
  <c r="AY22" i="14"/>
  <c r="AZ22" i="14"/>
  <c r="AZ37" i="14" s="1"/>
  <c r="BA22" i="14"/>
  <c r="BA37" i="14" s="1"/>
  <c r="BB22" i="14"/>
  <c r="BB37" i="14" s="1"/>
  <c r="D23" i="14"/>
  <c r="D38" i="14" s="1"/>
  <c r="E23" i="14"/>
  <c r="F23" i="14"/>
  <c r="F38" i="14" s="1"/>
  <c r="G23" i="14"/>
  <c r="G38" i="14" s="1"/>
  <c r="H23" i="14"/>
  <c r="H38" i="14" s="1"/>
  <c r="I23" i="14"/>
  <c r="I38" i="14" s="1"/>
  <c r="J23" i="14"/>
  <c r="J38" i="14" s="1"/>
  <c r="K23" i="14"/>
  <c r="K38" i="14" s="1"/>
  <c r="L23" i="14"/>
  <c r="L38" i="14" s="1"/>
  <c r="M23" i="14"/>
  <c r="N23" i="14"/>
  <c r="N38" i="14" s="1"/>
  <c r="O23" i="14"/>
  <c r="O38" i="14" s="1"/>
  <c r="P23" i="14"/>
  <c r="P38" i="14" s="1"/>
  <c r="Q23" i="14"/>
  <c r="Q38" i="14" s="1"/>
  <c r="R23" i="14"/>
  <c r="R38" i="14" s="1"/>
  <c r="S23" i="14"/>
  <c r="S38" i="14" s="1"/>
  <c r="T23" i="14"/>
  <c r="T38" i="14" s="1"/>
  <c r="U23" i="14"/>
  <c r="V23" i="14"/>
  <c r="V38" i="14" s="1"/>
  <c r="W23" i="14"/>
  <c r="W38" i="14" s="1"/>
  <c r="X23" i="14"/>
  <c r="X38" i="14" s="1"/>
  <c r="Y23" i="14"/>
  <c r="Y38" i="14" s="1"/>
  <c r="Z23" i="14"/>
  <c r="Z38" i="14" s="1"/>
  <c r="AA23" i="14"/>
  <c r="AA38" i="14" s="1"/>
  <c r="AB23" i="14"/>
  <c r="AB38" i="14" s="1"/>
  <c r="AC23" i="14"/>
  <c r="AD23" i="14"/>
  <c r="AD38" i="14" s="1"/>
  <c r="AE23" i="14"/>
  <c r="AE38" i="14" s="1"/>
  <c r="AF23" i="14"/>
  <c r="AF38" i="14" s="1"/>
  <c r="AG23" i="14"/>
  <c r="AG38" i="14" s="1"/>
  <c r="AH23" i="14"/>
  <c r="AH38" i="14" s="1"/>
  <c r="AI23" i="14"/>
  <c r="AI38" i="14" s="1"/>
  <c r="AJ23" i="14"/>
  <c r="AJ38" i="14" s="1"/>
  <c r="AK23" i="14"/>
  <c r="AL23" i="14"/>
  <c r="AL38" i="14" s="1"/>
  <c r="AM23" i="14"/>
  <c r="AM38" i="14" s="1"/>
  <c r="AN23" i="14"/>
  <c r="AN38" i="14" s="1"/>
  <c r="AO23" i="14"/>
  <c r="AO38" i="14" s="1"/>
  <c r="AP23" i="14"/>
  <c r="AP38" i="14" s="1"/>
  <c r="AQ23" i="14"/>
  <c r="AQ38" i="14" s="1"/>
  <c r="AR23" i="14"/>
  <c r="AR38" i="14" s="1"/>
  <c r="AS23" i="14"/>
  <c r="AT23" i="14"/>
  <c r="AT38" i="14" s="1"/>
  <c r="AU23" i="14"/>
  <c r="AU38" i="14" s="1"/>
  <c r="AV23" i="14"/>
  <c r="AV38" i="14" s="1"/>
  <c r="AW23" i="14"/>
  <c r="AW38" i="14" s="1"/>
  <c r="AX23" i="14"/>
  <c r="AX38" i="14" s="1"/>
  <c r="AY23" i="14"/>
  <c r="AY38" i="14" s="1"/>
  <c r="AZ23" i="14"/>
  <c r="AZ38" i="14" s="1"/>
  <c r="BA23" i="14"/>
  <c r="BB23" i="14"/>
  <c r="BB38" i="14" s="1"/>
  <c r="D24" i="14"/>
  <c r="D39" i="14" s="1"/>
  <c r="E24" i="14"/>
  <c r="E39" i="14" s="1"/>
  <c r="F24" i="14"/>
  <c r="F39" i="14" s="1"/>
  <c r="G24" i="14"/>
  <c r="G39" i="14" s="1"/>
  <c r="H24" i="14"/>
  <c r="H39" i="14" s="1"/>
  <c r="I24" i="14"/>
  <c r="I39" i="14" s="1"/>
  <c r="J24" i="14"/>
  <c r="J39" i="14" s="1"/>
  <c r="K24" i="14"/>
  <c r="K39" i="14" s="1"/>
  <c r="L24" i="14"/>
  <c r="L39" i="14" s="1"/>
  <c r="M24" i="14"/>
  <c r="M39" i="14" s="1"/>
  <c r="N24" i="14"/>
  <c r="N39" i="14" s="1"/>
  <c r="O24" i="14"/>
  <c r="O39" i="14" s="1"/>
  <c r="P24" i="14"/>
  <c r="P39" i="14" s="1"/>
  <c r="Q24" i="14"/>
  <c r="Q39" i="14" s="1"/>
  <c r="R24" i="14"/>
  <c r="R39" i="14" s="1"/>
  <c r="S24" i="14"/>
  <c r="S39" i="14" s="1"/>
  <c r="T24" i="14"/>
  <c r="T39" i="14" s="1"/>
  <c r="U24" i="14"/>
  <c r="U39" i="14" s="1"/>
  <c r="V24" i="14"/>
  <c r="V39" i="14" s="1"/>
  <c r="W24" i="14"/>
  <c r="W39" i="14" s="1"/>
  <c r="X24" i="14"/>
  <c r="X39" i="14" s="1"/>
  <c r="Y24" i="14"/>
  <c r="Y39" i="14" s="1"/>
  <c r="Z24" i="14"/>
  <c r="Z39" i="14" s="1"/>
  <c r="AA24" i="14"/>
  <c r="AA39" i="14" s="1"/>
  <c r="AB24" i="14"/>
  <c r="AB39" i="14" s="1"/>
  <c r="AC24" i="14"/>
  <c r="AC39" i="14" s="1"/>
  <c r="AD24" i="14"/>
  <c r="AD39" i="14" s="1"/>
  <c r="AE24" i="14"/>
  <c r="AE39" i="14" s="1"/>
  <c r="AF24" i="14"/>
  <c r="AF39" i="14" s="1"/>
  <c r="AG24" i="14"/>
  <c r="AG39" i="14" s="1"/>
  <c r="AH24" i="14"/>
  <c r="AH39" i="14" s="1"/>
  <c r="AI24" i="14"/>
  <c r="AI39" i="14" s="1"/>
  <c r="AJ24" i="14"/>
  <c r="AJ39" i="14" s="1"/>
  <c r="AK24" i="14"/>
  <c r="AK39" i="14" s="1"/>
  <c r="AL24" i="14"/>
  <c r="AL39" i="14" s="1"/>
  <c r="AM24" i="14"/>
  <c r="AM39" i="14" s="1"/>
  <c r="AN24" i="14"/>
  <c r="AN39" i="14" s="1"/>
  <c r="AO24" i="14"/>
  <c r="AO39" i="14" s="1"/>
  <c r="AP24" i="14"/>
  <c r="AP39" i="14" s="1"/>
  <c r="AQ24" i="14"/>
  <c r="AQ39" i="14" s="1"/>
  <c r="AR24" i="14"/>
  <c r="AR39" i="14" s="1"/>
  <c r="AS24" i="14"/>
  <c r="AS39" i="14" s="1"/>
  <c r="AT24" i="14"/>
  <c r="AT39" i="14" s="1"/>
  <c r="AU24" i="14"/>
  <c r="AU39" i="14" s="1"/>
  <c r="AV24" i="14"/>
  <c r="AV39" i="14" s="1"/>
  <c r="AW24" i="14"/>
  <c r="AW39" i="14" s="1"/>
  <c r="AX24" i="14"/>
  <c r="AX39" i="14" s="1"/>
  <c r="AY24" i="14"/>
  <c r="AY39" i="14" s="1"/>
  <c r="AZ24" i="14"/>
  <c r="AZ39" i="14" s="1"/>
  <c r="BA24" i="14"/>
  <c r="BA39" i="14" s="1"/>
  <c r="BB24" i="14"/>
  <c r="BB39" i="14" s="1"/>
  <c r="D25" i="14"/>
  <c r="D40" i="14" s="1"/>
  <c r="E25" i="14"/>
  <c r="E40" i="14" s="1"/>
  <c r="F25" i="14"/>
  <c r="F40" i="14" s="1"/>
  <c r="G25" i="14"/>
  <c r="G40" i="14" s="1"/>
  <c r="H25" i="14"/>
  <c r="H40" i="14" s="1"/>
  <c r="I25" i="14"/>
  <c r="I40" i="14" s="1"/>
  <c r="J25" i="14"/>
  <c r="J40" i="14" s="1"/>
  <c r="K25" i="14"/>
  <c r="K40" i="14" s="1"/>
  <c r="L25" i="14"/>
  <c r="L40" i="14" s="1"/>
  <c r="M25" i="14"/>
  <c r="M40" i="14" s="1"/>
  <c r="N25" i="14"/>
  <c r="N40" i="14" s="1"/>
  <c r="O25" i="14"/>
  <c r="O40" i="14" s="1"/>
  <c r="P25" i="14"/>
  <c r="P40" i="14" s="1"/>
  <c r="Q25" i="14"/>
  <c r="Q40" i="14" s="1"/>
  <c r="R25" i="14"/>
  <c r="R40" i="14" s="1"/>
  <c r="S25" i="14"/>
  <c r="S40" i="14" s="1"/>
  <c r="T25" i="14"/>
  <c r="T40" i="14" s="1"/>
  <c r="U25" i="14"/>
  <c r="U40" i="14" s="1"/>
  <c r="V25" i="14"/>
  <c r="V40" i="14" s="1"/>
  <c r="W25" i="14"/>
  <c r="W40" i="14" s="1"/>
  <c r="X25" i="14"/>
  <c r="X40" i="14" s="1"/>
  <c r="Y25" i="14"/>
  <c r="Y40" i="14" s="1"/>
  <c r="Z25" i="14"/>
  <c r="Z40" i="14" s="1"/>
  <c r="AA25" i="14"/>
  <c r="AA40" i="14" s="1"/>
  <c r="AB25" i="14"/>
  <c r="AB40" i="14" s="1"/>
  <c r="AC25" i="14"/>
  <c r="AC40" i="14" s="1"/>
  <c r="AD25" i="14"/>
  <c r="AD40" i="14" s="1"/>
  <c r="AE25" i="14"/>
  <c r="AE40" i="14" s="1"/>
  <c r="AF25" i="14"/>
  <c r="AF40" i="14" s="1"/>
  <c r="AG25" i="14"/>
  <c r="AG40" i="14" s="1"/>
  <c r="AH25" i="14"/>
  <c r="AH40" i="14" s="1"/>
  <c r="AI25" i="14"/>
  <c r="AI40" i="14" s="1"/>
  <c r="AJ25" i="14"/>
  <c r="AJ40" i="14" s="1"/>
  <c r="AK25" i="14"/>
  <c r="AK40" i="14" s="1"/>
  <c r="AL25" i="14"/>
  <c r="AL40" i="14" s="1"/>
  <c r="AM25" i="14"/>
  <c r="AM40" i="14" s="1"/>
  <c r="AN25" i="14"/>
  <c r="AN40" i="14" s="1"/>
  <c r="AO25" i="14"/>
  <c r="AO40" i="14" s="1"/>
  <c r="AP25" i="14"/>
  <c r="AP40" i="14" s="1"/>
  <c r="AQ25" i="14"/>
  <c r="AQ40" i="14" s="1"/>
  <c r="AR25" i="14"/>
  <c r="AR40" i="14" s="1"/>
  <c r="AS25" i="14"/>
  <c r="AS40" i="14" s="1"/>
  <c r="AT25" i="14"/>
  <c r="AT40" i="14" s="1"/>
  <c r="AU25" i="14"/>
  <c r="AU40" i="14" s="1"/>
  <c r="AV25" i="14"/>
  <c r="AV40" i="14" s="1"/>
  <c r="AW25" i="14"/>
  <c r="AW40" i="14" s="1"/>
  <c r="AX25" i="14"/>
  <c r="AX40" i="14" s="1"/>
  <c r="AY25" i="14"/>
  <c r="AY40" i="14" s="1"/>
  <c r="AZ25" i="14"/>
  <c r="AZ40" i="14" s="1"/>
  <c r="BA25" i="14"/>
  <c r="BA40" i="14" s="1"/>
  <c r="BB25" i="14"/>
  <c r="BB40" i="14" s="1"/>
  <c r="D26" i="14"/>
  <c r="D41" i="14" s="1"/>
  <c r="E26" i="14"/>
  <c r="E41" i="14" s="1"/>
  <c r="F26" i="14"/>
  <c r="F41" i="14" s="1"/>
  <c r="G26" i="14"/>
  <c r="G41" i="14" s="1"/>
  <c r="H26" i="14"/>
  <c r="H41" i="14" s="1"/>
  <c r="I26" i="14"/>
  <c r="I41" i="14" s="1"/>
  <c r="J26" i="14"/>
  <c r="J41" i="14" s="1"/>
  <c r="K26" i="14"/>
  <c r="K41" i="14" s="1"/>
  <c r="L26" i="14"/>
  <c r="L41" i="14" s="1"/>
  <c r="M26" i="14"/>
  <c r="M41" i="14" s="1"/>
  <c r="N26" i="14"/>
  <c r="N41" i="14" s="1"/>
  <c r="O26" i="14"/>
  <c r="O41" i="14" s="1"/>
  <c r="P26" i="14"/>
  <c r="P41" i="14" s="1"/>
  <c r="Q26" i="14"/>
  <c r="Q41" i="14" s="1"/>
  <c r="R26" i="14"/>
  <c r="R41" i="14" s="1"/>
  <c r="S26" i="14"/>
  <c r="S41" i="14" s="1"/>
  <c r="T26" i="14"/>
  <c r="T41" i="14" s="1"/>
  <c r="U26" i="14"/>
  <c r="U41" i="14" s="1"/>
  <c r="V26" i="14"/>
  <c r="V41" i="14" s="1"/>
  <c r="W26" i="14"/>
  <c r="W41" i="14" s="1"/>
  <c r="X26" i="14"/>
  <c r="X41" i="14" s="1"/>
  <c r="Y26" i="14"/>
  <c r="Y41" i="14" s="1"/>
  <c r="Z26" i="14"/>
  <c r="Z41" i="14" s="1"/>
  <c r="AA26" i="14"/>
  <c r="AA41" i="14" s="1"/>
  <c r="AB26" i="14"/>
  <c r="AB41" i="14" s="1"/>
  <c r="AC26" i="14"/>
  <c r="AC41" i="14" s="1"/>
  <c r="AD26" i="14"/>
  <c r="AD41" i="14" s="1"/>
  <c r="AE26" i="14"/>
  <c r="AE41" i="14" s="1"/>
  <c r="AF26" i="14"/>
  <c r="AF41" i="14" s="1"/>
  <c r="AG26" i="14"/>
  <c r="AG41" i="14" s="1"/>
  <c r="AH26" i="14"/>
  <c r="AH41" i="14" s="1"/>
  <c r="AI26" i="14"/>
  <c r="AI41" i="14" s="1"/>
  <c r="AJ26" i="14"/>
  <c r="AJ41" i="14" s="1"/>
  <c r="AK26" i="14"/>
  <c r="AK41" i="14" s="1"/>
  <c r="AL26" i="14"/>
  <c r="AL41" i="14" s="1"/>
  <c r="AM26" i="14"/>
  <c r="AM41" i="14" s="1"/>
  <c r="AN26" i="14"/>
  <c r="AN41" i="14" s="1"/>
  <c r="AO26" i="14"/>
  <c r="AO41" i="14" s="1"/>
  <c r="AP26" i="14"/>
  <c r="AP41" i="14" s="1"/>
  <c r="AQ26" i="14"/>
  <c r="AQ41" i="14" s="1"/>
  <c r="AR26" i="14"/>
  <c r="AR41" i="14" s="1"/>
  <c r="AS26" i="14"/>
  <c r="AS41" i="14" s="1"/>
  <c r="AT26" i="14"/>
  <c r="AT41" i="14" s="1"/>
  <c r="AU26" i="14"/>
  <c r="AU41" i="14" s="1"/>
  <c r="AV26" i="14"/>
  <c r="AV41" i="14" s="1"/>
  <c r="AW26" i="14"/>
  <c r="AW41" i="14" s="1"/>
  <c r="AX26" i="14"/>
  <c r="AX41" i="14" s="1"/>
  <c r="AY26" i="14"/>
  <c r="AY41" i="14" s="1"/>
  <c r="AZ26" i="14"/>
  <c r="AZ41" i="14" s="1"/>
  <c r="BA26" i="14"/>
  <c r="BA41" i="14" s="1"/>
  <c r="BB26" i="14"/>
  <c r="BB41" i="14" s="1"/>
  <c r="D27" i="14"/>
  <c r="D42" i="14" s="1"/>
  <c r="E27" i="14"/>
  <c r="E42" i="14" s="1"/>
  <c r="F27" i="14"/>
  <c r="F42" i="14" s="1"/>
  <c r="G27" i="14"/>
  <c r="G42" i="14" s="1"/>
  <c r="H27" i="14"/>
  <c r="H42" i="14" s="1"/>
  <c r="I27" i="14"/>
  <c r="I42" i="14" s="1"/>
  <c r="J27" i="14"/>
  <c r="J42" i="14" s="1"/>
  <c r="K27" i="14"/>
  <c r="K42" i="14" s="1"/>
  <c r="L27" i="14"/>
  <c r="L42" i="14" s="1"/>
  <c r="M27" i="14"/>
  <c r="M42" i="14" s="1"/>
  <c r="N27" i="14"/>
  <c r="N42" i="14" s="1"/>
  <c r="O27" i="14"/>
  <c r="O42" i="14" s="1"/>
  <c r="P27" i="14"/>
  <c r="P42" i="14" s="1"/>
  <c r="Q27" i="14"/>
  <c r="Q42" i="14" s="1"/>
  <c r="R27" i="14"/>
  <c r="R42" i="14" s="1"/>
  <c r="S27" i="14"/>
  <c r="S42" i="14" s="1"/>
  <c r="T27" i="14"/>
  <c r="T42" i="14" s="1"/>
  <c r="U27" i="14"/>
  <c r="U42" i="14" s="1"/>
  <c r="V27" i="14"/>
  <c r="V42" i="14" s="1"/>
  <c r="W27" i="14"/>
  <c r="W42" i="14" s="1"/>
  <c r="X27" i="14"/>
  <c r="X42" i="14" s="1"/>
  <c r="Y27" i="14"/>
  <c r="Y42" i="14" s="1"/>
  <c r="Z27" i="14"/>
  <c r="Z42" i="14" s="1"/>
  <c r="AA27" i="14"/>
  <c r="AA42" i="14" s="1"/>
  <c r="AB27" i="14"/>
  <c r="AB42" i="14" s="1"/>
  <c r="AC27" i="14"/>
  <c r="AC42" i="14" s="1"/>
  <c r="AD27" i="14"/>
  <c r="AD42" i="14" s="1"/>
  <c r="AE27" i="14"/>
  <c r="AE42" i="14" s="1"/>
  <c r="AF27" i="14"/>
  <c r="AF42" i="14" s="1"/>
  <c r="AG27" i="14"/>
  <c r="AG42" i="14" s="1"/>
  <c r="AH27" i="14"/>
  <c r="AH42" i="14" s="1"/>
  <c r="AI27" i="14"/>
  <c r="AI42" i="14" s="1"/>
  <c r="AJ27" i="14"/>
  <c r="AJ42" i="14" s="1"/>
  <c r="AK27" i="14"/>
  <c r="AK42" i="14" s="1"/>
  <c r="AL27" i="14"/>
  <c r="AL42" i="14" s="1"/>
  <c r="AM27" i="14"/>
  <c r="AM42" i="14" s="1"/>
  <c r="AN27" i="14"/>
  <c r="AN42" i="14" s="1"/>
  <c r="AO27" i="14"/>
  <c r="AO42" i="14" s="1"/>
  <c r="AP27" i="14"/>
  <c r="AP42" i="14" s="1"/>
  <c r="AQ27" i="14"/>
  <c r="AQ42" i="14" s="1"/>
  <c r="AR27" i="14"/>
  <c r="AR42" i="14" s="1"/>
  <c r="AS27" i="14"/>
  <c r="AS42" i="14" s="1"/>
  <c r="AT27" i="14"/>
  <c r="AT42" i="14" s="1"/>
  <c r="AU27" i="14"/>
  <c r="AU42" i="14" s="1"/>
  <c r="AV27" i="14"/>
  <c r="AV42" i="14" s="1"/>
  <c r="AW27" i="14"/>
  <c r="AW42" i="14" s="1"/>
  <c r="AX27" i="14"/>
  <c r="AX42" i="14" s="1"/>
  <c r="AY27" i="14"/>
  <c r="AY42" i="14" s="1"/>
  <c r="AZ27" i="14"/>
  <c r="AZ42" i="14" s="1"/>
  <c r="BA27" i="14"/>
  <c r="BA42" i="14" s="1"/>
  <c r="BB27" i="14"/>
  <c r="BB42" i="14" s="1"/>
  <c r="D28" i="14"/>
  <c r="D43" i="14" s="1"/>
  <c r="E28" i="14"/>
  <c r="E43" i="14" s="1"/>
  <c r="F28" i="14"/>
  <c r="F43" i="14" s="1"/>
  <c r="G28" i="14"/>
  <c r="G43" i="14" s="1"/>
  <c r="H28" i="14"/>
  <c r="H43" i="14" s="1"/>
  <c r="I28" i="14"/>
  <c r="I43" i="14" s="1"/>
  <c r="J28" i="14"/>
  <c r="J43" i="14" s="1"/>
  <c r="K28" i="14"/>
  <c r="K43" i="14" s="1"/>
  <c r="L28" i="14"/>
  <c r="L43" i="14" s="1"/>
  <c r="M28" i="14"/>
  <c r="M43" i="14" s="1"/>
  <c r="N28" i="14"/>
  <c r="N43" i="14" s="1"/>
  <c r="O28" i="14"/>
  <c r="O43" i="14" s="1"/>
  <c r="P28" i="14"/>
  <c r="P43" i="14" s="1"/>
  <c r="Q28" i="14"/>
  <c r="Q43" i="14" s="1"/>
  <c r="R28" i="14"/>
  <c r="R43" i="14" s="1"/>
  <c r="S28" i="14"/>
  <c r="S43" i="14" s="1"/>
  <c r="T28" i="14"/>
  <c r="T43" i="14" s="1"/>
  <c r="U28" i="14"/>
  <c r="U43" i="14" s="1"/>
  <c r="V28" i="14"/>
  <c r="V43" i="14" s="1"/>
  <c r="W28" i="14"/>
  <c r="W43" i="14" s="1"/>
  <c r="X28" i="14"/>
  <c r="X43" i="14" s="1"/>
  <c r="Y28" i="14"/>
  <c r="Y43" i="14" s="1"/>
  <c r="Z28" i="14"/>
  <c r="Z43" i="14" s="1"/>
  <c r="AA28" i="14"/>
  <c r="AA43" i="14" s="1"/>
  <c r="AB28" i="14"/>
  <c r="AB43" i="14" s="1"/>
  <c r="AC28" i="14"/>
  <c r="AC43" i="14" s="1"/>
  <c r="AD28" i="14"/>
  <c r="AD43" i="14" s="1"/>
  <c r="AE28" i="14"/>
  <c r="AE43" i="14" s="1"/>
  <c r="AF28" i="14"/>
  <c r="AF43" i="14" s="1"/>
  <c r="AG28" i="14"/>
  <c r="AG43" i="14" s="1"/>
  <c r="AH28" i="14"/>
  <c r="AH43" i="14" s="1"/>
  <c r="AI28" i="14"/>
  <c r="AI43" i="14" s="1"/>
  <c r="AJ28" i="14"/>
  <c r="AJ43" i="14" s="1"/>
  <c r="AK28" i="14"/>
  <c r="AK43" i="14" s="1"/>
  <c r="AL28" i="14"/>
  <c r="AL43" i="14" s="1"/>
  <c r="AM28" i="14"/>
  <c r="AM43" i="14" s="1"/>
  <c r="AN28" i="14"/>
  <c r="AN43" i="14" s="1"/>
  <c r="AO28" i="14"/>
  <c r="AO43" i="14" s="1"/>
  <c r="AP28" i="14"/>
  <c r="AP43" i="14" s="1"/>
  <c r="AQ28" i="14"/>
  <c r="AQ43" i="14" s="1"/>
  <c r="AR28" i="14"/>
  <c r="AR43" i="14" s="1"/>
  <c r="AS28" i="14"/>
  <c r="AS43" i="14" s="1"/>
  <c r="AT28" i="14"/>
  <c r="AT43" i="14" s="1"/>
  <c r="AU28" i="14"/>
  <c r="AU43" i="14" s="1"/>
  <c r="AV28" i="14"/>
  <c r="AV43" i="14" s="1"/>
  <c r="AW28" i="14"/>
  <c r="AW43" i="14" s="1"/>
  <c r="AX28" i="14"/>
  <c r="AX43" i="14" s="1"/>
  <c r="AY28" i="14"/>
  <c r="AY43" i="14" s="1"/>
  <c r="AZ28" i="14"/>
  <c r="AZ43" i="14" s="1"/>
  <c r="BA28" i="14"/>
  <c r="BA43" i="14" s="1"/>
  <c r="BB28" i="14"/>
  <c r="BB43" i="14" s="1"/>
  <c r="C28" i="14"/>
  <c r="C43" i="14" s="1"/>
  <c r="C27" i="14"/>
  <c r="C42" i="14" s="1"/>
  <c r="C26" i="14"/>
  <c r="C41" i="14" s="1"/>
  <c r="C25" i="14"/>
  <c r="C40" i="14" s="1"/>
  <c r="C24" i="14"/>
  <c r="C39" i="14" s="1"/>
  <c r="C23" i="14"/>
  <c r="C38" i="14" s="1"/>
  <c r="C22" i="14"/>
  <c r="C37" i="14" s="1"/>
  <c r="C21" i="14"/>
  <c r="C36" i="14" s="1"/>
  <c r="C12" i="14"/>
  <c r="C11" i="14"/>
  <c r="C10" i="14"/>
  <c r="C9" i="14"/>
  <c r="C8" i="14"/>
  <c r="C7" i="14"/>
  <c r="C6" i="14"/>
  <c r="C5" i="14"/>
  <c r="C4" i="14"/>
  <c r="C20" i="14"/>
  <c r="C35" i="14" s="1"/>
  <c r="B3" i="12"/>
  <c r="A3" i="12"/>
  <c r="A2" i="12"/>
  <c r="C8" i="12"/>
  <c r="B2" i="12"/>
  <c r="C8" i="11"/>
  <c r="A2" i="11"/>
  <c r="AN46" i="14" l="1"/>
  <c r="H81" i="12"/>
  <c r="I78" i="12"/>
  <c r="I45" i="11"/>
  <c r="I44" i="11"/>
  <c r="I33" i="11"/>
  <c r="I49" i="11"/>
  <c r="I41" i="11"/>
  <c r="H51" i="11"/>
  <c r="H50" i="10"/>
  <c r="I38" i="9"/>
  <c r="H54" i="9"/>
  <c r="H54" i="8"/>
  <c r="J52" i="8"/>
  <c r="I39" i="7"/>
  <c r="H57" i="7"/>
  <c r="J34" i="5"/>
  <c r="K52" i="5" s="1"/>
  <c r="J52" i="5" s="1"/>
  <c r="H52" i="5"/>
  <c r="I50" i="5"/>
  <c r="I42" i="5"/>
  <c r="J33" i="4"/>
  <c r="I47" i="3"/>
  <c r="I47" i="7"/>
  <c r="I50" i="4"/>
  <c r="H51" i="3"/>
  <c r="I51" i="3"/>
  <c r="I44" i="4"/>
  <c r="I36" i="4"/>
  <c r="J74" i="12"/>
  <c r="I74" i="12"/>
  <c r="J70" i="12"/>
  <c r="I70" i="12"/>
  <c r="J66" i="12"/>
  <c r="I66" i="12"/>
  <c r="I64" i="12"/>
  <c r="J64" i="12"/>
  <c r="I76" i="12"/>
  <c r="J76" i="12"/>
  <c r="I72" i="12"/>
  <c r="J72" i="12"/>
  <c r="I68" i="12"/>
  <c r="J68" i="12"/>
  <c r="J63" i="12"/>
  <c r="I63" i="12"/>
  <c r="J34" i="11"/>
  <c r="I34" i="11"/>
  <c r="J47" i="11"/>
  <c r="I47" i="11"/>
  <c r="J43" i="11"/>
  <c r="I43" i="11"/>
  <c r="J39" i="11"/>
  <c r="I39" i="11"/>
  <c r="J46" i="11"/>
  <c r="I46" i="11"/>
  <c r="J42" i="11"/>
  <c r="I42" i="11"/>
  <c r="J38" i="11"/>
  <c r="I38" i="11"/>
  <c r="J35" i="11"/>
  <c r="I35" i="11"/>
  <c r="I32" i="10"/>
  <c r="I38" i="10"/>
  <c r="I47" i="10"/>
  <c r="I46" i="10"/>
  <c r="I42" i="10"/>
  <c r="I34" i="10"/>
  <c r="I43" i="10"/>
  <c r="I33" i="10"/>
  <c r="I43" i="9"/>
  <c r="I49" i="9"/>
  <c r="J36" i="9"/>
  <c r="I36" i="9"/>
  <c r="I39" i="9"/>
  <c r="I45" i="9"/>
  <c r="I41" i="9"/>
  <c r="I47" i="9"/>
  <c r="J50" i="8"/>
  <c r="I50" i="8"/>
  <c r="J36" i="8"/>
  <c r="I36" i="8"/>
  <c r="J46" i="8"/>
  <c r="I46" i="8"/>
  <c r="J38" i="8"/>
  <c r="I38" i="8"/>
  <c r="J47" i="8"/>
  <c r="I47" i="8"/>
  <c r="J42" i="8"/>
  <c r="I42" i="8"/>
  <c r="I54" i="7"/>
  <c r="I50" i="7"/>
  <c r="I46" i="7"/>
  <c r="I53" i="7"/>
  <c r="I42" i="7"/>
  <c r="I40" i="7"/>
  <c r="I48" i="5"/>
  <c r="I40" i="5"/>
  <c r="I44" i="5"/>
  <c r="I47" i="5"/>
  <c r="I34" i="5"/>
  <c r="I43" i="5"/>
  <c r="I36" i="5"/>
  <c r="I39" i="5"/>
  <c r="I45" i="5"/>
  <c r="I35" i="5"/>
  <c r="I41" i="5"/>
  <c r="I37" i="5"/>
  <c r="I34" i="4"/>
  <c r="I42" i="4"/>
  <c r="I38" i="4"/>
  <c r="I33" i="4"/>
  <c r="I46" i="4"/>
  <c r="AD46" i="14"/>
  <c r="D45" i="14"/>
  <c r="AZ45" i="14"/>
  <c r="AR45" i="14"/>
  <c r="AJ45" i="14"/>
  <c r="AB45" i="14"/>
  <c r="T45" i="14"/>
  <c r="L45" i="14"/>
  <c r="AP46" i="14"/>
  <c r="AH46" i="14"/>
  <c r="J46" i="14"/>
  <c r="AC46" i="14"/>
  <c r="AY45" i="14"/>
  <c r="AQ45" i="14"/>
  <c r="AI45" i="14"/>
  <c r="AA45" i="14"/>
  <c r="S45" i="14"/>
  <c r="K45" i="14"/>
  <c r="C46" i="14"/>
  <c r="AO46" i="14"/>
  <c r="AG46" i="14"/>
  <c r="Y46" i="14"/>
  <c r="I46" i="14"/>
  <c r="AX45" i="14"/>
  <c r="AP45" i="14"/>
  <c r="AH45" i="14"/>
  <c r="Z45" i="14"/>
  <c r="R45" i="14"/>
  <c r="J45" i="14"/>
  <c r="L46" i="14"/>
  <c r="AZ46" i="14"/>
  <c r="AJ46" i="14"/>
  <c r="AB46" i="14"/>
  <c r="T46" i="14"/>
  <c r="D46" i="14"/>
  <c r="AQ46" i="14"/>
  <c r="AF46" i="14"/>
  <c r="AX46" i="14"/>
  <c r="Z46" i="14"/>
  <c r="R46" i="14"/>
  <c r="AU46" i="14"/>
  <c r="AM46" i="14"/>
  <c r="AE46" i="14"/>
  <c r="W46" i="14"/>
  <c r="O46" i="14"/>
  <c r="G46" i="14"/>
  <c r="C45" i="14"/>
  <c r="AW46" i="14"/>
  <c r="Q46" i="14"/>
  <c r="BB46" i="14"/>
  <c r="AT46" i="14"/>
  <c r="AL46" i="14"/>
  <c r="V46" i="14"/>
  <c r="N46" i="14"/>
  <c r="F46" i="14"/>
  <c r="AV46" i="14"/>
  <c r="BA46" i="14"/>
  <c r="AS46" i="14"/>
  <c r="AK46" i="14"/>
  <c r="U46" i="14"/>
  <c r="M46" i="14"/>
  <c r="E46" i="14"/>
  <c r="C14" i="14"/>
  <c r="X46" i="14"/>
  <c r="P46" i="14"/>
  <c r="H46" i="14"/>
  <c r="BA29" i="14"/>
  <c r="U29" i="14"/>
  <c r="AZ44" i="14"/>
  <c r="AJ44" i="14"/>
  <c r="AC29" i="14"/>
  <c r="AK29" i="14"/>
  <c r="E29" i="14"/>
  <c r="AS29" i="14"/>
  <c r="M29" i="14"/>
  <c r="C44" i="14"/>
  <c r="AQ44" i="14"/>
  <c r="L44" i="14"/>
  <c r="X29" i="14"/>
  <c r="X35" i="14"/>
  <c r="X45" i="14" s="1"/>
  <c r="AU29" i="14"/>
  <c r="AU35" i="14"/>
  <c r="AU45" i="14" s="1"/>
  <c r="G29" i="14"/>
  <c r="G35" i="14"/>
  <c r="G45" i="14" s="1"/>
  <c r="AS38" i="14"/>
  <c r="AS45" i="14" s="1"/>
  <c r="AC38" i="14"/>
  <c r="AC45" i="14" s="1"/>
  <c r="M38" i="14"/>
  <c r="M45" i="14" s="1"/>
  <c r="C29" i="14"/>
  <c r="AZ29" i="14"/>
  <c r="AR29" i="14"/>
  <c r="BA38" i="14"/>
  <c r="BA45" i="14" s="1"/>
  <c r="AK38" i="14"/>
  <c r="AK45" i="14" s="1"/>
  <c r="U38" i="14"/>
  <c r="U45" i="14" s="1"/>
  <c r="E38" i="14"/>
  <c r="E45" i="14" s="1"/>
  <c r="AY29" i="14"/>
  <c r="AQ29" i="14"/>
  <c r="AI29" i="14"/>
  <c r="AA29" i="14"/>
  <c r="AA37" i="14"/>
  <c r="AA46" i="14" s="1"/>
  <c r="S29" i="14"/>
  <c r="S37" i="14"/>
  <c r="S46" i="14" s="1"/>
  <c r="K29" i="14"/>
  <c r="K37" i="14"/>
  <c r="K46" i="14" s="1"/>
  <c r="BB29" i="14"/>
  <c r="BB36" i="14"/>
  <c r="BB45" i="14" s="1"/>
  <c r="AT29" i="14"/>
  <c r="AT36" i="14"/>
  <c r="AT45" i="14" s="1"/>
  <c r="AL29" i="14"/>
  <c r="AL36" i="14"/>
  <c r="AL45" i="14" s="1"/>
  <c r="AD29" i="14"/>
  <c r="AD36" i="14"/>
  <c r="AD45" i="14" s="1"/>
  <c r="V29" i="14"/>
  <c r="V36" i="14"/>
  <c r="V45" i="14" s="1"/>
  <c r="N29" i="14"/>
  <c r="N36" i="14"/>
  <c r="N45" i="14" s="1"/>
  <c r="F29" i="14"/>
  <c r="F36" i="14"/>
  <c r="F45" i="14" s="1"/>
  <c r="AW29" i="14"/>
  <c r="AW35" i="14"/>
  <c r="AW45" i="14" s="1"/>
  <c r="AO29" i="14"/>
  <c r="AO35" i="14"/>
  <c r="AO45" i="14" s="1"/>
  <c r="AG29" i="14"/>
  <c r="AG35" i="14"/>
  <c r="AG45" i="14" s="1"/>
  <c r="Y29" i="14"/>
  <c r="Y35" i="14"/>
  <c r="Y45" i="14" s="1"/>
  <c r="Q29" i="14"/>
  <c r="Q35" i="14"/>
  <c r="Q45" i="14" s="1"/>
  <c r="I29" i="14"/>
  <c r="I35" i="14"/>
  <c r="I45" i="14" s="1"/>
  <c r="P29" i="14"/>
  <c r="P35" i="14"/>
  <c r="P45" i="14" s="1"/>
  <c r="H29" i="14"/>
  <c r="H35" i="14"/>
  <c r="H45" i="14" s="1"/>
  <c r="AX44" i="14"/>
  <c r="AM29" i="14"/>
  <c r="AM35" i="14"/>
  <c r="AM45" i="14" s="1"/>
  <c r="AP44" i="14"/>
  <c r="AN29" i="14"/>
  <c r="AN35" i="14"/>
  <c r="AN45" i="14" s="1"/>
  <c r="AE29" i="14"/>
  <c r="AE35" i="14"/>
  <c r="AE45" i="14" s="1"/>
  <c r="AH44" i="14"/>
  <c r="Z44" i="14"/>
  <c r="AF29" i="14"/>
  <c r="AF35" i="14"/>
  <c r="AF45" i="14" s="1"/>
  <c r="W29" i="14"/>
  <c r="W35" i="14"/>
  <c r="W45" i="14" s="1"/>
  <c r="AY37" i="14"/>
  <c r="AY46" i="14" s="1"/>
  <c r="AB44" i="14"/>
  <c r="T44" i="14"/>
  <c r="D44" i="14"/>
  <c r="R44" i="14"/>
  <c r="AV29" i="14"/>
  <c r="AV35" i="14"/>
  <c r="AV45" i="14" s="1"/>
  <c r="O29" i="14"/>
  <c r="O35" i="14"/>
  <c r="O45" i="14" s="1"/>
  <c r="AI37" i="14"/>
  <c r="AI46" i="14" s="1"/>
  <c r="AR37" i="14"/>
  <c r="AR46" i="14" s="1"/>
  <c r="J44" i="14"/>
  <c r="AJ29" i="14"/>
  <c r="AB29" i="14"/>
  <c r="T29" i="14"/>
  <c r="L29" i="14"/>
  <c r="D29" i="14"/>
  <c r="AX29" i="14"/>
  <c r="AP29" i="14"/>
  <c r="AH29" i="14"/>
  <c r="Z29" i="14"/>
  <c r="R29" i="14"/>
  <c r="J29" i="14"/>
  <c r="D8" i="11"/>
  <c r="E8" i="11" s="1"/>
  <c r="F8" i="11" s="1"/>
  <c r="G8" i="11" s="1"/>
  <c r="H8" i="11" s="1"/>
  <c r="I8" i="11" s="1"/>
  <c r="J8" i="11" s="1"/>
  <c r="K8" i="11" s="1"/>
  <c r="L8" i="11" s="1"/>
  <c r="M8" i="11" s="1"/>
  <c r="N8" i="11" s="1"/>
  <c r="O8" i="11" s="1"/>
  <c r="P8" i="11" s="1"/>
  <c r="Q8" i="11" s="1"/>
  <c r="R8" i="11" s="1"/>
  <c r="S8" i="11" s="1"/>
  <c r="T8" i="11" s="1"/>
  <c r="U8" i="11" s="1"/>
  <c r="V8" i="11" s="1"/>
  <c r="W8" i="11" s="1"/>
  <c r="X8" i="11" s="1"/>
  <c r="Y8" i="11" s="1"/>
  <c r="Z8" i="11" s="1"/>
  <c r="AA8" i="11" s="1"/>
  <c r="AB8" i="11" s="1"/>
  <c r="AC8" i="11" s="1"/>
  <c r="AD8" i="11" s="1"/>
  <c r="AE8" i="11" s="1"/>
  <c r="AF8" i="11" s="1"/>
  <c r="AG8" i="11" s="1"/>
  <c r="AH8" i="11" s="1"/>
  <c r="AI8" i="11" s="1"/>
  <c r="AJ8" i="11" s="1"/>
  <c r="AK8" i="11" s="1"/>
  <c r="AL8" i="11" s="1"/>
  <c r="AM8" i="11" s="1"/>
  <c r="AN8" i="11" s="1"/>
  <c r="AO8" i="11" s="1"/>
  <c r="AP8" i="11" s="1"/>
  <c r="AQ8" i="11" s="1"/>
  <c r="AR8" i="11" s="1"/>
  <c r="AS8" i="11" s="1"/>
  <c r="AT8" i="11" s="1"/>
  <c r="AU8" i="11" s="1"/>
  <c r="AV8" i="11" s="1"/>
  <c r="AW8" i="11" s="1"/>
  <c r="AX8" i="11" s="1"/>
  <c r="AY8" i="11" s="1"/>
  <c r="AZ8" i="11" s="1"/>
  <c r="BA8" i="11" s="1"/>
  <c r="BB8" i="11" s="1"/>
  <c r="D8" i="12"/>
  <c r="E8" i="12" s="1"/>
  <c r="F8" i="12" s="1"/>
  <c r="G8" i="12" s="1"/>
  <c r="H8" i="12" s="1"/>
  <c r="I8" i="12" s="1"/>
  <c r="J8" i="12" s="1"/>
  <c r="K8" i="12" s="1"/>
  <c r="L8" i="12" s="1"/>
  <c r="M8" i="12" s="1"/>
  <c r="N8" i="12" s="1"/>
  <c r="O8" i="12" s="1"/>
  <c r="P8" i="12" s="1"/>
  <c r="Q8" i="12" s="1"/>
  <c r="R8" i="12" s="1"/>
  <c r="S8" i="12" s="1"/>
  <c r="T8" i="12" s="1"/>
  <c r="U8" i="12" s="1"/>
  <c r="V8" i="12" s="1"/>
  <c r="W8" i="12" s="1"/>
  <c r="X8" i="12" s="1"/>
  <c r="Y8" i="12" s="1"/>
  <c r="Z8" i="12" s="1"/>
  <c r="AA8" i="12" s="1"/>
  <c r="AB8" i="12" s="1"/>
  <c r="AC8" i="12" s="1"/>
  <c r="AD8" i="12" s="1"/>
  <c r="AE8" i="12" s="1"/>
  <c r="AF8" i="12" s="1"/>
  <c r="AG8" i="12" s="1"/>
  <c r="AH8" i="12" s="1"/>
  <c r="AI8" i="12" s="1"/>
  <c r="AJ8" i="12" s="1"/>
  <c r="AK8" i="12" s="1"/>
  <c r="AL8" i="12" s="1"/>
  <c r="AM8" i="12" s="1"/>
  <c r="AN8" i="12" s="1"/>
  <c r="AO8" i="12" s="1"/>
  <c r="AP8" i="12" s="1"/>
  <c r="AQ8" i="12" s="1"/>
  <c r="AR8" i="12" s="1"/>
  <c r="AS8" i="12" s="1"/>
  <c r="AT8" i="12" s="1"/>
  <c r="AU8" i="12" s="1"/>
  <c r="AV8" i="12" s="1"/>
  <c r="AW8" i="12" s="1"/>
  <c r="AX8" i="12" s="1"/>
  <c r="AY8" i="12" s="1"/>
  <c r="AZ8" i="12" s="1"/>
  <c r="BA8" i="12" s="1"/>
  <c r="BB8" i="12" s="1"/>
  <c r="B195" i="14" l="1" a="1"/>
  <c r="B195" i="14" s="1"/>
  <c r="I81" i="12"/>
  <c r="K81" i="12"/>
  <c r="J81" i="12" s="1"/>
  <c r="I51" i="11"/>
  <c r="K51" i="11"/>
  <c r="J51" i="11" s="1"/>
  <c r="I50" i="10"/>
  <c r="K50" i="10"/>
  <c r="J50" i="10" s="1"/>
  <c r="I54" i="9"/>
  <c r="K54" i="9"/>
  <c r="J54" i="9" s="1"/>
  <c r="K54" i="8"/>
  <c r="J54" i="8" s="1"/>
  <c r="I54" i="8"/>
  <c r="K57" i="7"/>
  <c r="J57" i="7" s="1"/>
  <c r="D145" i="14" s="1"/>
  <c r="I57" i="7"/>
  <c r="I52" i="5"/>
  <c r="AE44" i="14"/>
  <c r="AY44" i="14"/>
  <c r="Q44" i="14"/>
  <c r="AD44" i="14"/>
  <c r="K44" i="14"/>
  <c r="M44" i="14"/>
  <c r="AR44" i="14"/>
  <c r="E44" i="14"/>
  <c r="AC44" i="14"/>
  <c r="AS44" i="14"/>
  <c r="AI44" i="14"/>
  <c r="F44" i="14"/>
  <c r="U44" i="14"/>
  <c r="O44" i="14"/>
  <c r="W44" i="14"/>
  <c r="AG44" i="14"/>
  <c r="AA44" i="14"/>
  <c r="AV44" i="14"/>
  <c r="AU44" i="14"/>
  <c r="AL44" i="14"/>
  <c r="AN44" i="14"/>
  <c r="N44" i="14"/>
  <c r="BA44" i="14"/>
  <c r="AF44" i="14"/>
  <c r="I44" i="14"/>
  <c r="AO44" i="14"/>
  <c r="V44" i="14"/>
  <c r="BB44" i="14"/>
  <c r="H44" i="14"/>
  <c r="S44" i="14"/>
  <c r="AK44" i="14"/>
  <c r="P44" i="14"/>
  <c r="AT44" i="14"/>
  <c r="AM44" i="14"/>
  <c r="X44" i="14"/>
  <c r="Y44" i="14"/>
  <c r="G44" i="14"/>
  <c r="AW44" i="14"/>
  <c r="C8" i="10" l="1"/>
  <c r="D8" i="10" s="1"/>
  <c r="E8" i="10" s="1"/>
  <c r="F8" i="10" s="1"/>
  <c r="B2" i="10"/>
  <c r="A2" i="10"/>
  <c r="C8" i="9"/>
  <c r="B17" i="9"/>
  <c r="B2" i="9"/>
  <c r="A2" i="9"/>
  <c r="C8" i="8"/>
  <c r="B17" i="8"/>
  <c r="B2" i="8"/>
  <c r="A2" i="8"/>
  <c r="B17" i="7"/>
  <c r="C8" i="7"/>
  <c r="B2" i="7"/>
  <c r="A2" i="7"/>
  <c r="G8" i="10" l="1"/>
  <c r="D8" i="8"/>
  <c r="E8" i="8" s="1"/>
  <c r="F8" i="8" s="1"/>
  <c r="G8" i="8" s="1"/>
  <c r="H8" i="8" s="1"/>
  <c r="I8" i="8" s="1"/>
  <c r="J8" i="8" s="1"/>
  <c r="K8" i="8" s="1"/>
  <c r="L8" i="8" s="1"/>
  <c r="M8" i="8" s="1"/>
  <c r="N8" i="8" s="1"/>
  <c r="O8" i="8" s="1"/>
  <c r="P8" i="8" s="1"/>
  <c r="Q8" i="8" s="1"/>
  <c r="R8" i="8" s="1"/>
  <c r="S8" i="8" s="1"/>
  <c r="T8" i="8" s="1"/>
  <c r="U8" i="8" s="1"/>
  <c r="V8" i="8" s="1"/>
  <c r="W8" i="8" s="1"/>
  <c r="X8" i="8" s="1"/>
  <c r="Y8" i="8" s="1"/>
  <c r="Z8" i="8" s="1"/>
  <c r="AA8" i="8" s="1"/>
  <c r="AB8" i="8" s="1"/>
  <c r="AC8" i="8" s="1"/>
  <c r="AD8" i="8" s="1"/>
  <c r="AE8" i="8" s="1"/>
  <c r="AF8" i="8" s="1"/>
  <c r="AG8" i="8" s="1"/>
  <c r="AH8" i="8" s="1"/>
  <c r="AI8" i="8" s="1"/>
  <c r="AJ8" i="8" s="1"/>
  <c r="AK8" i="8" s="1"/>
  <c r="AL8" i="8" s="1"/>
  <c r="AM8" i="8" s="1"/>
  <c r="AN8" i="8" s="1"/>
  <c r="AO8" i="8" s="1"/>
  <c r="AP8" i="8" s="1"/>
  <c r="AQ8" i="8" s="1"/>
  <c r="AR8" i="8" s="1"/>
  <c r="AS8" i="8" s="1"/>
  <c r="AT8" i="8" s="1"/>
  <c r="AU8" i="8" s="1"/>
  <c r="AV8" i="8" s="1"/>
  <c r="AW8" i="8" s="1"/>
  <c r="AX8" i="8" s="1"/>
  <c r="AY8" i="8" s="1"/>
  <c r="AZ8" i="8" s="1"/>
  <c r="BA8" i="8" s="1"/>
  <c r="BB8" i="8" s="1"/>
  <c r="H8" i="10"/>
  <c r="I8" i="10" s="1"/>
  <c r="J8" i="10" s="1"/>
  <c r="K8" i="10" s="1"/>
  <c r="L8" i="10" s="1"/>
  <c r="M8" i="10" s="1"/>
  <c r="N8" i="10" s="1"/>
  <c r="O8" i="10" s="1"/>
  <c r="P8" i="10" s="1"/>
  <c r="Q8" i="10" s="1"/>
  <c r="R8" i="10" s="1"/>
  <c r="S8" i="10" s="1"/>
  <c r="T8" i="10" s="1"/>
  <c r="U8" i="10" s="1"/>
  <c r="V8" i="10" s="1"/>
  <c r="W8" i="10" s="1"/>
  <c r="X8" i="10" s="1"/>
  <c r="Y8" i="10" s="1"/>
  <c r="Z8" i="10" s="1"/>
  <c r="AA8" i="10" s="1"/>
  <c r="AB8" i="10" s="1"/>
  <c r="AC8" i="10" s="1"/>
  <c r="AD8" i="10" s="1"/>
  <c r="AE8" i="10" s="1"/>
  <c r="AF8" i="10" s="1"/>
  <c r="AG8" i="10" s="1"/>
  <c r="AH8" i="10" s="1"/>
  <c r="AI8" i="10" s="1"/>
  <c r="AJ8" i="10" s="1"/>
  <c r="AK8" i="10" s="1"/>
  <c r="AL8" i="10" s="1"/>
  <c r="AM8" i="10" s="1"/>
  <c r="AN8" i="10" s="1"/>
  <c r="AO8" i="10" s="1"/>
  <c r="AP8" i="10" s="1"/>
  <c r="AQ8" i="10" s="1"/>
  <c r="AR8" i="10" s="1"/>
  <c r="AS8" i="10" s="1"/>
  <c r="AT8" i="10" s="1"/>
  <c r="AU8" i="10" s="1"/>
  <c r="AV8" i="10" s="1"/>
  <c r="AW8" i="10" s="1"/>
  <c r="AX8" i="10" s="1"/>
  <c r="AY8" i="10" s="1"/>
  <c r="AZ8" i="10" s="1"/>
  <c r="BA8" i="10" s="1"/>
  <c r="BB8" i="10" s="1"/>
  <c r="D8" i="9"/>
  <c r="E8" i="9" s="1"/>
  <c r="F8" i="9" s="1"/>
  <c r="G8" i="9" s="1"/>
  <c r="H8" i="9" s="1"/>
  <c r="I8" i="9" s="1"/>
  <c r="J8" i="9" s="1"/>
  <c r="K8" i="9" s="1"/>
  <c r="L8" i="9" s="1"/>
  <c r="M8" i="9" s="1"/>
  <c r="N8" i="9" s="1"/>
  <c r="O8" i="9" s="1"/>
  <c r="P8" i="9" s="1"/>
  <c r="Q8" i="9" s="1"/>
  <c r="R8" i="9" s="1"/>
  <c r="S8" i="9" s="1"/>
  <c r="T8" i="9" s="1"/>
  <c r="U8" i="9" s="1"/>
  <c r="V8" i="9" s="1"/>
  <c r="W8" i="9" s="1"/>
  <c r="X8" i="9" s="1"/>
  <c r="Y8" i="9" s="1"/>
  <c r="Z8" i="9" s="1"/>
  <c r="AA8" i="9" s="1"/>
  <c r="AB8" i="9" s="1"/>
  <c r="AC8" i="9" s="1"/>
  <c r="AD8" i="9" s="1"/>
  <c r="AE8" i="9" s="1"/>
  <c r="AF8" i="9" s="1"/>
  <c r="AG8" i="9" s="1"/>
  <c r="AH8" i="9" s="1"/>
  <c r="AI8" i="9" s="1"/>
  <c r="AJ8" i="9" s="1"/>
  <c r="AK8" i="9" s="1"/>
  <c r="AL8" i="9" s="1"/>
  <c r="AM8" i="9" s="1"/>
  <c r="AN8" i="9" s="1"/>
  <c r="AO8" i="9" s="1"/>
  <c r="AP8" i="9" s="1"/>
  <c r="AQ8" i="9" s="1"/>
  <c r="AR8" i="9" s="1"/>
  <c r="AS8" i="9" s="1"/>
  <c r="AT8" i="9" s="1"/>
  <c r="AU8" i="9" s="1"/>
  <c r="AV8" i="9" s="1"/>
  <c r="AW8" i="9" s="1"/>
  <c r="AX8" i="9" s="1"/>
  <c r="AY8" i="9" s="1"/>
  <c r="AZ8" i="9" s="1"/>
  <c r="BA8" i="9" s="1"/>
  <c r="BB8" i="9" s="1"/>
  <c r="D8" i="7"/>
  <c r="E8" i="7" s="1"/>
  <c r="F8" i="7" s="1"/>
  <c r="G8" i="7" s="1"/>
  <c r="H8" i="7" s="1"/>
  <c r="I8" i="7" s="1"/>
  <c r="J8" i="7" s="1"/>
  <c r="K8" i="7" s="1"/>
  <c r="L8" i="7" s="1"/>
  <c r="M8" i="7" s="1"/>
  <c r="N8" i="7" s="1"/>
  <c r="O8" i="7" s="1"/>
  <c r="P8" i="7" s="1"/>
  <c r="Q8" i="7" s="1"/>
  <c r="R8" i="7" s="1"/>
  <c r="S8" i="7" s="1"/>
  <c r="T8" i="7" s="1"/>
  <c r="U8" i="7" s="1"/>
  <c r="V8" i="7" s="1"/>
  <c r="W8" i="7" s="1"/>
  <c r="X8" i="7" s="1"/>
  <c r="Y8" i="7" s="1"/>
  <c r="Z8" i="7" s="1"/>
  <c r="AA8" i="7" s="1"/>
  <c r="AB8" i="7" s="1"/>
  <c r="AC8" i="7" s="1"/>
  <c r="AD8" i="7" s="1"/>
  <c r="AE8" i="7" s="1"/>
  <c r="AF8" i="7" s="1"/>
  <c r="AG8" i="7" s="1"/>
  <c r="AH8" i="7" s="1"/>
  <c r="AI8" i="7" s="1"/>
  <c r="AJ8" i="7" s="1"/>
  <c r="AK8" i="7" s="1"/>
  <c r="AL8" i="7" s="1"/>
  <c r="AM8" i="7" s="1"/>
  <c r="AN8" i="7" s="1"/>
  <c r="AO8" i="7" s="1"/>
  <c r="AP8" i="7" s="1"/>
  <c r="AQ8" i="7" s="1"/>
  <c r="AR8" i="7" s="1"/>
  <c r="AS8" i="7" s="1"/>
  <c r="AT8" i="7" s="1"/>
  <c r="AU8" i="7" s="1"/>
  <c r="AV8" i="7" s="1"/>
  <c r="AW8" i="7" s="1"/>
  <c r="AX8" i="7" s="1"/>
  <c r="AY8" i="7" s="1"/>
  <c r="AZ8" i="7" s="1"/>
  <c r="BA8" i="7" s="1"/>
  <c r="BB8" i="7" s="1"/>
  <c r="B18" i="5" l="1"/>
  <c r="B14" i="5"/>
  <c r="D7" i="5"/>
  <c r="E7" i="5"/>
  <c r="F7" i="5"/>
  <c r="G7" i="5"/>
  <c r="H7" i="5"/>
  <c r="I7" i="5"/>
  <c r="J7" i="5"/>
  <c r="K7" i="5"/>
  <c r="L7" i="5"/>
  <c r="M7" i="5"/>
  <c r="N7" i="5"/>
  <c r="O7" i="5"/>
  <c r="P7" i="5"/>
  <c r="Q7" i="5"/>
  <c r="R7" i="5"/>
  <c r="S7" i="5"/>
  <c r="T7" i="5"/>
  <c r="U7" i="5"/>
  <c r="V7" i="5"/>
  <c r="W7" i="5"/>
  <c r="X7" i="5"/>
  <c r="Y7" i="5"/>
  <c r="Z7" i="5"/>
  <c r="AA7" i="5"/>
  <c r="AB7" i="5"/>
  <c r="AC7" i="5"/>
  <c r="AD7" i="5"/>
  <c r="AE7" i="5"/>
  <c r="AF7" i="5"/>
  <c r="AG7" i="5"/>
  <c r="AH7" i="5"/>
  <c r="AI7" i="5"/>
  <c r="AJ7" i="5"/>
  <c r="AK7" i="5"/>
  <c r="AL7" i="5"/>
  <c r="AM7" i="5"/>
  <c r="AN7" i="5"/>
  <c r="AO7" i="5"/>
  <c r="AP7" i="5"/>
  <c r="AQ7" i="5"/>
  <c r="AR7" i="5"/>
  <c r="AS7" i="5"/>
  <c r="AT7" i="5"/>
  <c r="AU7" i="5"/>
  <c r="AV7" i="5"/>
  <c r="AW7" i="5"/>
  <c r="AX7" i="5"/>
  <c r="AY7" i="5"/>
  <c r="AZ7" i="5"/>
  <c r="BA7" i="5"/>
  <c r="BB7" i="5"/>
  <c r="C7" i="5"/>
  <c r="C8" i="5" s="1"/>
  <c r="B2" i="5"/>
  <c r="A2" i="5"/>
  <c r="B17" i="4"/>
  <c r="D7" i="4"/>
  <c r="E7" i="4"/>
  <c r="F7" i="4"/>
  <c r="G7" i="4"/>
  <c r="H7" i="4"/>
  <c r="I7" i="4"/>
  <c r="J7" i="4"/>
  <c r="K7" i="4"/>
  <c r="L7" i="4"/>
  <c r="M7" i="4"/>
  <c r="N7" i="4"/>
  <c r="O7" i="4"/>
  <c r="P7" i="4"/>
  <c r="Q7" i="4"/>
  <c r="R7" i="4"/>
  <c r="S7" i="4"/>
  <c r="T7" i="4"/>
  <c r="U7" i="4"/>
  <c r="V7" i="4"/>
  <c r="W7" i="4"/>
  <c r="X7" i="4"/>
  <c r="Y7" i="4"/>
  <c r="Z7" i="4"/>
  <c r="AA7" i="4"/>
  <c r="AB7" i="4"/>
  <c r="AC7" i="4"/>
  <c r="AD7" i="4"/>
  <c r="AE7" i="4"/>
  <c r="AF7" i="4"/>
  <c r="AG7" i="4"/>
  <c r="AH7" i="4"/>
  <c r="AI7" i="4"/>
  <c r="AJ7" i="4"/>
  <c r="AK7" i="4"/>
  <c r="AL7" i="4"/>
  <c r="AM7" i="4"/>
  <c r="AN7" i="4"/>
  <c r="AO7" i="4"/>
  <c r="AP7" i="4"/>
  <c r="AQ7" i="4"/>
  <c r="AR7" i="4"/>
  <c r="AS7" i="4"/>
  <c r="AT7" i="4"/>
  <c r="AU7" i="4"/>
  <c r="AV7" i="4"/>
  <c r="AW7" i="4"/>
  <c r="AX7" i="4"/>
  <c r="AY7" i="4"/>
  <c r="AZ7" i="4"/>
  <c r="BA7" i="4"/>
  <c r="BB7" i="4"/>
  <c r="C7" i="4"/>
  <c r="C8" i="4" s="1"/>
  <c r="B2" i="4"/>
  <c r="A2" i="4"/>
  <c r="D7" i="3"/>
  <c r="E7" i="3"/>
  <c r="F7" i="3"/>
  <c r="G7" i="3"/>
  <c r="I7" i="3"/>
  <c r="J7" i="3"/>
  <c r="K7" i="3"/>
  <c r="L7" i="3"/>
  <c r="M7" i="3"/>
  <c r="N7" i="3"/>
  <c r="O7" i="3"/>
  <c r="P7" i="3"/>
  <c r="Q7" i="3"/>
  <c r="R7" i="3"/>
  <c r="S7" i="3"/>
  <c r="T7" i="3"/>
  <c r="U7" i="3"/>
  <c r="V7" i="3"/>
  <c r="W7" i="3"/>
  <c r="X7" i="3"/>
  <c r="Y7" i="3"/>
  <c r="Z7" i="3"/>
  <c r="AA7" i="3"/>
  <c r="AB7" i="3"/>
  <c r="AC7" i="3"/>
  <c r="AD7" i="3"/>
  <c r="AE7" i="3"/>
  <c r="AF7" i="3"/>
  <c r="AG7" i="3"/>
  <c r="AH7" i="3"/>
  <c r="AI7" i="3"/>
  <c r="AJ7" i="3"/>
  <c r="AK7" i="3"/>
  <c r="AL7" i="3"/>
  <c r="AM7" i="3"/>
  <c r="AN7" i="3"/>
  <c r="AO7" i="3"/>
  <c r="AP7" i="3"/>
  <c r="AQ7" i="3"/>
  <c r="AR7" i="3"/>
  <c r="AS7" i="3"/>
  <c r="AT7" i="3"/>
  <c r="AU7" i="3"/>
  <c r="AV7" i="3"/>
  <c r="AW7" i="3"/>
  <c r="AX7" i="3"/>
  <c r="AY7" i="3"/>
  <c r="AZ7" i="3"/>
  <c r="BA7" i="3"/>
  <c r="BB7" i="3"/>
  <c r="C7" i="3"/>
  <c r="C8" i="3" s="1"/>
  <c r="B2" i="3"/>
  <c r="A2" i="3"/>
  <c r="B18" i="12"/>
  <c r="B17" i="12"/>
  <c r="B18" i="11"/>
  <c r="B17" i="11"/>
  <c r="B18" i="10"/>
  <c r="B17" i="10"/>
  <c r="B18" i="9"/>
  <c r="B18" i="8"/>
  <c r="B18" i="7"/>
  <c r="B17" i="5"/>
  <c r="B18" i="4"/>
  <c r="B18" i="3"/>
  <c r="B17" i="3"/>
  <c r="B14" i="10" l="1"/>
  <c r="A59" i="14"/>
  <c r="B14" i="7"/>
  <c r="P31" i="7" s="1"/>
  <c r="P9" i="7" s="1"/>
  <c r="A56" i="14"/>
  <c r="B14" i="3"/>
  <c r="O24" i="3" s="1"/>
  <c r="O9" i="3" s="1"/>
  <c r="A53" i="14"/>
  <c r="B14" i="9"/>
  <c r="U28" i="9" s="1"/>
  <c r="U9" i="9" s="1"/>
  <c r="A58" i="14"/>
  <c r="B14" i="4"/>
  <c r="A54" i="14"/>
  <c r="B14" i="12"/>
  <c r="AF55" i="12" s="1"/>
  <c r="AF9" i="12" s="1"/>
  <c r="A61" i="14"/>
  <c r="B19" i="10"/>
  <c r="B14" i="8"/>
  <c r="AE28" i="8" s="1"/>
  <c r="AE9" i="8" s="1"/>
  <c r="A57" i="14"/>
  <c r="B14" i="11"/>
  <c r="B19" i="11" s="1"/>
  <c r="A60" i="14"/>
  <c r="AW24" i="3"/>
  <c r="AW9" i="3" s="1"/>
  <c r="G24" i="3"/>
  <c r="G9" i="3" s="1"/>
  <c r="AM24" i="3"/>
  <c r="AM9" i="3" s="1"/>
  <c r="AN31" i="7"/>
  <c r="AN9" i="7" s="1"/>
  <c r="AH31" i="7"/>
  <c r="AH9" i="7" s="1"/>
  <c r="S31" i="7"/>
  <c r="S9" i="7" s="1"/>
  <c r="AO31" i="7"/>
  <c r="AO9" i="7" s="1"/>
  <c r="AU31" i="7"/>
  <c r="AU9" i="7" s="1"/>
  <c r="E31" i="7"/>
  <c r="E9" i="7" s="1"/>
  <c r="N31" i="7"/>
  <c r="N9" i="7" s="1"/>
  <c r="N56" i="14" s="1"/>
  <c r="N71" i="14" s="1"/>
  <c r="K31" i="7"/>
  <c r="K9" i="7" s="1"/>
  <c r="X31" i="7"/>
  <c r="X9" i="7" s="1"/>
  <c r="D31" i="7"/>
  <c r="D9" i="7" s="1"/>
  <c r="M31" i="7"/>
  <c r="M9" i="7" s="1"/>
  <c r="AD31" i="7"/>
  <c r="AD9" i="7" s="1"/>
  <c r="AI31" i="7"/>
  <c r="AI9" i="7" s="1"/>
  <c r="T31" i="7"/>
  <c r="T9" i="7" s="1"/>
  <c r="AF31" i="7"/>
  <c r="AF9" i="7" s="1"/>
  <c r="AF56" i="14" s="1"/>
  <c r="AF71" i="14" s="1"/>
  <c r="AE31" i="7"/>
  <c r="AE9" i="7" s="1"/>
  <c r="AM31" i="7"/>
  <c r="AM9" i="7" s="1"/>
  <c r="V31" i="7"/>
  <c r="V9" i="7" s="1"/>
  <c r="G31" i="7"/>
  <c r="G9" i="7" s="1"/>
  <c r="W31" i="7"/>
  <c r="W9" i="7" s="1"/>
  <c r="AV31" i="7"/>
  <c r="AV9" i="7" s="1"/>
  <c r="I31" i="7"/>
  <c r="I9" i="7" s="1"/>
  <c r="F31" i="7"/>
  <c r="F9" i="7" s="1"/>
  <c r="BB31" i="7"/>
  <c r="BB9" i="7" s="1"/>
  <c r="AA31" i="7"/>
  <c r="AA9" i="7" s="1"/>
  <c r="C31" i="7"/>
  <c r="C9" i="7" s="1"/>
  <c r="AP31" i="7"/>
  <c r="AP9" i="7" s="1"/>
  <c r="L31" i="7"/>
  <c r="L9" i="7" s="1"/>
  <c r="AX31" i="7"/>
  <c r="AX9" i="7" s="1"/>
  <c r="AL31" i="7"/>
  <c r="AL9" i="7" s="1"/>
  <c r="AW31" i="7"/>
  <c r="AW9" i="7" s="1"/>
  <c r="AW56" i="14" s="1"/>
  <c r="AW71" i="14" s="1"/>
  <c r="H31" i="7"/>
  <c r="H9" i="7" s="1"/>
  <c r="Q31" i="7"/>
  <c r="Q9" i="7" s="1"/>
  <c r="Y31" i="7"/>
  <c r="Y9" i="7" s="1"/>
  <c r="Z31" i="7"/>
  <c r="Z9" i="7" s="1"/>
  <c r="R31" i="7"/>
  <c r="R9" i="7" s="1"/>
  <c r="O31" i="7"/>
  <c r="O9" i="7" s="1"/>
  <c r="AB31" i="7"/>
  <c r="AB9" i="7" s="1"/>
  <c r="AK31" i="7"/>
  <c r="AK9" i="7" s="1"/>
  <c r="AK56" i="14" s="1"/>
  <c r="AK71" i="14" s="1"/>
  <c r="AT31" i="7"/>
  <c r="AT9" i="7" s="1"/>
  <c r="J31" i="7"/>
  <c r="J9" i="7" s="1"/>
  <c r="AJ31" i="7"/>
  <c r="AJ9" i="7" s="1"/>
  <c r="AG31" i="7"/>
  <c r="AG9" i="7" s="1"/>
  <c r="AR31" i="7"/>
  <c r="AR9" i="7" s="1"/>
  <c r="AY31" i="7"/>
  <c r="AY9" i="7" s="1"/>
  <c r="AZ31" i="7"/>
  <c r="AZ9" i="7" s="1"/>
  <c r="O25" i="11"/>
  <c r="O9" i="11" s="1"/>
  <c r="O60" i="14" s="1"/>
  <c r="O75" i="14" s="1"/>
  <c r="N25" i="11"/>
  <c r="N9" i="11" s="1"/>
  <c r="N60" i="14" s="1"/>
  <c r="N75" i="14" s="1"/>
  <c r="R25" i="11"/>
  <c r="R9" i="11" s="1"/>
  <c r="R60" i="14" s="1"/>
  <c r="R75" i="14" s="1"/>
  <c r="C25" i="11"/>
  <c r="C9" i="11" s="1"/>
  <c r="G25" i="11"/>
  <c r="G9" i="11" s="1"/>
  <c r="G60" i="14" s="1"/>
  <c r="G75" i="14" s="1"/>
  <c r="AY25" i="11"/>
  <c r="AY9" i="11" s="1"/>
  <c r="AY60" i="14" s="1"/>
  <c r="AY75" i="14" s="1"/>
  <c r="J25" i="11"/>
  <c r="J9" i="11" s="1"/>
  <c r="J60" i="14" s="1"/>
  <c r="J75" i="14" s="1"/>
  <c r="P25" i="11"/>
  <c r="P9" i="11" s="1"/>
  <c r="P60" i="14" s="1"/>
  <c r="P75" i="14" s="1"/>
  <c r="H25" i="11"/>
  <c r="H9" i="11" s="1"/>
  <c r="H60" i="14" s="1"/>
  <c r="H75" i="14" s="1"/>
  <c r="Q25" i="11"/>
  <c r="Q9" i="11" s="1"/>
  <c r="Q60" i="14" s="1"/>
  <c r="Q75" i="14" s="1"/>
  <c r="K25" i="11"/>
  <c r="K9" i="11" s="1"/>
  <c r="K60" i="14" s="1"/>
  <c r="K75" i="14" s="1"/>
  <c r="AG25" i="11"/>
  <c r="AG9" i="11" s="1"/>
  <c r="AG60" i="14" s="1"/>
  <c r="AG75" i="14" s="1"/>
  <c r="F25" i="11"/>
  <c r="F9" i="11" s="1"/>
  <c r="F60" i="14" s="1"/>
  <c r="F75" i="14" s="1"/>
  <c r="BA25" i="11"/>
  <c r="BA9" i="11" s="1"/>
  <c r="BA60" i="14" s="1"/>
  <c r="BA75" i="14" s="1"/>
  <c r="AJ25" i="11"/>
  <c r="AJ9" i="11" s="1"/>
  <c r="AJ60" i="14" s="1"/>
  <c r="AJ75" i="14" s="1"/>
  <c r="AX25" i="11"/>
  <c r="AX9" i="11" s="1"/>
  <c r="AX60" i="14" s="1"/>
  <c r="AX75" i="14" s="1"/>
  <c r="Y25" i="11"/>
  <c r="Y9" i="11" s="1"/>
  <c r="AO25" i="11"/>
  <c r="AO9" i="11" s="1"/>
  <c r="AO60" i="14" s="1"/>
  <c r="AO75" i="14" s="1"/>
  <c r="L25" i="11"/>
  <c r="L9" i="11" s="1"/>
  <c r="L60" i="14" s="1"/>
  <c r="L75" i="14" s="1"/>
  <c r="AA25" i="11"/>
  <c r="AA9" i="11" s="1"/>
  <c r="AA60" i="14" s="1"/>
  <c r="AA75" i="14" s="1"/>
  <c r="AN25" i="11"/>
  <c r="AN9" i="11" s="1"/>
  <c r="AN60" i="14" s="1"/>
  <c r="AN75" i="14" s="1"/>
  <c r="I25" i="11"/>
  <c r="I9" i="11" s="1"/>
  <c r="I60" i="14" s="1"/>
  <c r="I75" i="14" s="1"/>
  <c r="AQ25" i="11"/>
  <c r="AQ9" i="11" s="1"/>
  <c r="AQ60" i="14" s="1"/>
  <c r="AQ75" i="14" s="1"/>
  <c r="AM25" i="11"/>
  <c r="AM9" i="11" s="1"/>
  <c r="AM60" i="14" s="1"/>
  <c r="AM75" i="14" s="1"/>
  <c r="AR25" i="11"/>
  <c r="AR9" i="11" s="1"/>
  <c r="AR60" i="14" s="1"/>
  <c r="AR75" i="14" s="1"/>
  <c r="AS25" i="11"/>
  <c r="AS9" i="11" s="1"/>
  <c r="AS60" i="14" s="1"/>
  <c r="AS75" i="14" s="1"/>
  <c r="AB25" i="11"/>
  <c r="AB9" i="11" s="1"/>
  <c r="AB60" i="14" s="1"/>
  <c r="AB75" i="14" s="1"/>
  <c r="AH25" i="11"/>
  <c r="AH9" i="11" s="1"/>
  <c r="AH60" i="14" s="1"/>
  <c r="AH75" i="14" s="1"/>
  <c r="AV25" i="11"/>
  <c r="AV9" i="11" s="1"/>
  <c r="AV60" i="14" s="1"/>
  <c r="AV75" i="14" s="1"/>
  <c r="AU25" i="11"/>
  <c r="AU9" i="11" s="1"/>
  <c r="AU60" i="14" s="1"/>
  <c r="AU75" i="14" s="1"/>
  <c r="AK25" i="11"/>
  <c r="AK9" i="11" s="1"/>
  <c r="AK60" i="14" s="1"/>
  <c r="AK75" i="14" s="1"/>
  <c r="AC25" i="11"/>
  <c r="AC9" i="11" s="1"/>
  <c r="AC60" i="14" s="1"/>
  <c r="AC75" i="14" s="1"/>
  <c r="Z25" i="11"/>
  <c r="Z9" i="11" s="1"/>
  <c r="Z60" i="14" s="1"/>
  <c r="Z75" i="14" s="1"/>
  <c r="AL25" i="11"/>
  <c r="AL9" i="11" s="1"/>
  <c r="AL60" i="14" s="1"/>
  <c r="AL75" i="14" s="1"/>
  <c r="AE25" i="11"/>
  <c r="AE9" i="11" s="1"/>
  <c r="AE60" i="14" s="1"/>
  <c r="AE75" i="14" s="1"/>
  <c r="M25" i="11"/>
  <c r="M9" i="11" s="1"/>
  <c r="M60" i="14" s="1"/>
  <c r="M75" i="14" s="1"/>
  <c r="AF25" i="11"/>
  <c r="AF9" i="11" s="1"/>
  <c r="AF60" i="14" s="1"/>
  <c r="AF75" i="14" s="1"/>
  <c r="V25" i="11"/>
  <c r="V9" i="11" s="1"/>
  <c r="V60" i="14" s="1"/>
  <c r="V75" i="14" s="1"/>
  <c r="E25" i="11"/>
  <c r="E9" i="11" s="1"/>
  <c r="E60" i="14" s="1"/>
  <c r="E75" i="14" s="1"/>
  <c r="S25" i="11"/>
  <c r="S9" i="11" s="1"/>
  <c r="S60" i="14" s="1"/>
  <c r="S75" i="14" s="1"/>
  <c r="W25" i="11"/>
  <c r="W9" i="11" s="1"/>
  <c r="W60" i="14" s="1"/>
  <c r="W75" i="14" s="1"/>
  <c r="T25" i="11"/>
  <c r="T9" i="11" s="1"/>
  <c r="T60" i="14" s="1"/>
  <c r="T75" i="14" s="1"/>
  <c r="AI25" i="11"/>
  <c r="AI9" i="11" s="1"/>
  <c r="AI60" i="14" s="1"/>
  <c r="AI75" i="14" s="1"/>
  <c r="D25" i="11"/>
  <c r="D9" i="11" s="1"/>
  <c r="D60" i="14" s="1"/>
  <c r="D75" i="14" s="1"/>
  <c r="AD25" i="11"/>
  <c r="AD9" i="11" s="1"/>
  <c r="AD60" i="14" s="1"/>
  <c r="AD75" i="14" s="1"/>
  <c r="Z28" i="9"/>
  <c r="Z9" i="9" s="1"/>
  <c r="T28" i="9"/>
  <c r="T9" i="9" s="1"/>
  <c r="AC28" i="9"/>
  <c r="AC9" i="9" s="1"/>
  <c r="AX28" i="9"/>
  <c r="AX9" i="9" s="1"/>
  <c r="D28" i="9"/>
  <c r="D9" i="9" s="1"/>
  <c r="N28" i="9"/>
  <c r="N9" i="9" s="1"/>
  <c r="AK28" i="9"/>
  <c r="AK9" i="9" s="1"/>
  <c r="AT28" i="9"/>
  <c r="AT9" i="9" s="1"/>
  <c r="AS28" i="9"/>
  <c r="AS9" i="9" s="1"/>
  <c r="G28" i="9"/>
  <c r="G9" i="9" s="1"/>
  <c r="AA28" i="9"/>
  <c r="AA9" i="9" s="1"/>
  <c r="J28" i="9"/>
  <c r="J9" i="9" s="1"/>
  <c r="B19" i="12"/>
  <c r="P55" i="12"/>
  <c r="P9" i="12" s="1"/>
  <c r="P61" i="14" s="1"/>
  <c r="P76" i="14" s="1"/>
  <c r="O55" i="12"/>
  <c r="O9" i="12" s="1"/>
  <c r="AG55" i="12"/>
  <c r="AG9" i="12" s="1"/>
  <c r="N55" i="12"/>
  <c r="N9" i="12" s="1"/>
  <c r="D55" i="12"/>
  <c r="D9" i="12" s="1"/>
  <c r="J55" i="12"/>
  <c r="J9" i="12" s="1"/>
  <c r="AQ55" i="12"/>
  <c r="AQ9" i="12" s="1"/>
  <c r="AQ61" i="14" s="1"/>
  <c r="AQ76" i="14" s="1"/>
  <c r="W55" i="12"/>
  <c r="W9" i="12" s="1"/>
  <c r="AR55" i="12"/>
  <c r="AR9" i="12" s="1"/>
  <c r="C55" i="12"/>
  <c r="C9" i="12" s="1"/>
  <c r="AJ55" i="12"/>
  <c r="AJ9" i="12" s="1"/>
  <c r="AH55" i="12"/>
  <c r="AH9" i="12" s="1"/>
  <c r="AN55" i="12"/>
  <c r="AN9" i="12" s="1"/>
  <c r="I55" i="12"/>
  <c r="I9" i="12" s="1"/>
  <c r="F55" i="12"/>
  <c r="F9" i="12" s="1"/>
  <c r="F61" i="14" s="1"/>
  <c r="F76" i="14" s="1"/>
  <c r="BA55" i="12"/>
  <c r="BA9" i="12" s="1"/>
  <c r="AI55" i="12"/>
  <c r="AI9" i="12" s="1"/>
  <c r="AO55" i="12"/>
  <c r="AO9" i="12" s="1"/>
  <c r="AW55" i="12"/>
  <c r="AW9" i="12" s="1"/>
  <c r="AW61" i="14" s="1"/>
  <c r="AW76" i="14" s="1"/>
  <c r="BB55" i="12"/>
  <c r="BB9" i="12" s="1"/>
  <c r="K55" i="12"/>
  <c r="K9" i="12" s="1"/>
  <c r="AU55" i="12"/>
  <c r="AU9" i="12" s="1"/>
  <c r="AL55" i="12"/>
  <c r="AL9" i="12" s="1"/>
  <c r="AB55" i="12"/>
  <c r="AB9" i="12" s="1"/>
  <c r="Q55" i="12"/>
  <c r="Q9" i="12" s="1"/>
  <c r="AM55" i="12"/>
  <c r="AM9" i="12" s="1"/>
  <c r="AM61" i="14" s="1"/>
  <c r="AM76" i="14" s="1"/>
  <c r="AZ55" i="12"/>
  <c r="AZ9" i="12" s="1"/>
  <c r="AZ61" i="14" s="1"/>
  <c r="AZ76" i="14" s="1"/>
  <c r="AA55" i="12"/>
  <c r="AA9" i="12" s="1"/>
  <c r="AS55" i="12"/>
  <c r="AS9" i="12" s="1"/>
  <c r="X55" i="12"/>
  <c r="X9" i="12" s="1"/>
  <c r="AK55" i="12"/>
  <c r="AK9" i="12" s="1"/>
  <c r="AT55" i="12"/>
  <c r="AT9" i="12" s="1"/>
  <c r="AC55" i="12"/>
  <c r="AC9" i="12" s="1"/>
  <c r="AC61" i="14" s="1"/>
  <c r="AC76" i="14" s="1"/>
  <c r="AP55" i="12"/>
  <c r="AP9" i="12" s="1"/>
  <c r="AP61" i="14" s="1"/>
  <c r="AP76" i="14" s="1"/>
  <c r="U55" i="12"/>
  <c r="U9" i="12" s="1"/>
  <c r="U61" i="14" s="1"/>
  <c r="U76" i="14" s="1"/>
  <c r="AD55" i="12"/>
  <c r="AD9" i="12" s="1"/>
  <c r="Z55" i="12"/>
  <c r="Z9" i="12" s="1"/>
  <c r="AV55" i="12"/>
  <c r="AV9" i="12" s="1"/>
  <c r="V55" i="12"/>
  <c r="V9" i="12" s="1"/>
  <c r="L55" i="12"/>
  <c r="L9" i="12" s="1"/>
  <c r="R55" i="12"/>
  <c r="R9" i="12" s="1"/>
  <c r="R61" i="14" s="1"/>
  <c r="R76" i="14" s="1"/>
  <c r="E55" i="12"/>
  <c r="E9" i="12" s="1"/>
  <c r="E61" i="14" s="1"/>
  <c r="E76" i="14" s="1"/>
  <c r="H55" i="12"/>
  <c r="H9" i="12" s="1"/>
  <c r="H61" i="14" s="1"/>
  <c r="H76" i="14" s="1"/>
  <c r="Y55" i="12"/>
  <c r="Y9" i="12" s="1"/>
  <c r="M55" i="12"/>
  <c r="M9" i="12" s="1"/>
  <c r="Y26" i="5"/>
  <c r="Y9" i="5" s="1"/>
  <c r="Y55" i="14" s="1"/>
  <c r="Y70" i="14" s="1"/>
  <c r="B19" i="7"/>
  <c r="AY24" i="10"/>
  <c r="AY9" i="10" s="1"/>
  <c r="AY59" i="14" s="1"/>
  <c r="AY74" i="14" s="1"/>
  <c r="AR28" i="8"/>
  <c r="AR9" i="8" s="1"/>
  <c r="BB28" i="8"/>
  <c r="BB9" i="8" s="1"/>
  <c r="AM28" i="8"/>
  <c r="AM9" i="8" s="1"/>
  <c r="I28" i="8"/>
  <c r="I9" i="8" s="1"/>
  <c r="N28" i="8"/>
  <c r="N9" i="8" s="1"/>
  <c r="AW28" i="8"/>
  <c r="AW9" i="8" s="1"/>
  <c r="Q28" i="8"/>
  <c r="Q9" i="8" s="1"/>
  <c r="Z28" i="8"/>
  <c r="Z9" i="8" s="1"/>
  <c r="W28" i="8"/>
  <c r="W9" i="8" s="1"/>
  <c r="T28" i="8"/>
  <c r="T9" i="8" s="1"/>
  <c r="V28" i="8"/>
  <c r="V9" i="8" s="1"/>
  <c r="G28" i="8"/>
  <c r="G9" i="8" s="1"/>
  <c r="L28" i="8"/>
  <c r="L9" i="8" s="1"/>
  <c r="AN28" i="8"/>
  <c r="AN9" i="8" s="1"/>
  <c r="O24" i="10"/>
  <c r="O9" i="10" s="1"/>
  <c r="O59" i="14" s="1"/>
  <c r="O74" i="14" s="1"/>
  <c r="AF24" i="10"/>
  <c r="AF9" i="10" s="1"/>
  <c r="AF59" i="14" s="1"/>
  <c r="AF74" i="14" s="1"/>
  <c r="J24" i="10"/>
  <c r="J9" i="10" s="1"/>
  <c r="J59" i="14" s="1"/>
  <c r="J74" i="14" s="1"/>
  <c r="S24" i="10"/>
  <c r="S9" i="10" s="1"/>
  <c r="S59" i="14" s="1"/>
  <c r="S74" i="14" s="1"/>
  <c r="AJ24" i="10"/>
  <c r="AJ9" i="10" s="1"/>
  <c r="AJ59" i="14" s="1"/>
  <c r="AJ74" i="14" s="1"/>
  <c r="AS24" i="10"/>
  <c r="AS9" i="10" s="1"/>
  <c r="AS59" i="14" s="1"/>
  <c r="AS74" i="14" s="1"/>
  <c r="AN24" i="10"/>
  <c r="AN9" i="10" s="1"/>
  <c r="R24" i="10"/>
  <c r="R9" i="10" s="1"/>
  <c r="R59" i="14" s="1"/>
  <c r="R74" i="14" s="1"/>
  <c r="AA24" i="10"/>
  <c r="AA9" i="10" s="1"/>
  <c r="AA59" i="14" s="1"/>
  <c r="AA74" i="14" s="1"/>
  <c r="AR24" i="10"/>
  <c r="AR9" i="10" s="1"/>
  <c r="AR59" i="14" s="1"/>
  <c r="AR74" i="14" s="1"/>
  <c r="BA24" i="10"/>
  <c r="BA9" i="10" s="1"/>
  <c r="BA59" i="14" s="1"/>
  <c r="BA74" i="14" s="1"/>
  <c r="AO24" i="10"/>
  <c r="AO9" i="10" s="1"/>
  <c r="AO59" i="14" s="1"/>
  <c r="AO74" i="14" s="1"/>
  <c r="T24" i="10"/>
  <c r="T9" i="10" s="1"/>
  <c r="T59" i="14" s="1"/>
  <c r="T74" i="14" s="1"/>
  <c r="G24" i="10"/>
  <c r="G9" i="10" s="1"/>
  <c r="G59" i="14" s="1"/>
  <c r="G74" i="14" s="1"/>
  <c r="W24" i="10"/>
  <c r="W9" i="10" s="1"/>
  <c r="C24" i="10"/>
  <c r="C9" i="10" s="1"/>
  <c r="AL24" i="10"/>
  <c r="AL9" i="10" s="1"/>
  <c r="AL59" i="14" s="1"/>
  <c r="AL74" i="14" s="1"/>
  <c r="K24" i="10"/>
  <c r="K9" i="10" s="1"/>
  <c r="AE24" i="10"/>
  <c r="AE9" i="10" s="1"/>
  <c r="AE59" i="14" s="1"/>
  <c r="AE74" i="14" s="1"/>
  <c r="I24" i="10"/>
  <c r="I9" i="10" s="1"/>
  <c r="I59" i="14" s="1"/>
  <c r="I74" i="14" s="1"/>
  <c r="Z24" i="10"/>
  <c r="Z9" i="10" s="1"/>
  <c r="Z59" i="14" s="1"/>
  <c r="Z74" i="14" s="1"/>
  <c r="AI24" i="10"/>
  <c r="AI9" i="10" s="1"/>
  <c r="AI59" i="14" s="1"/>
  <c r="AI74" i="14" s="1"/>
  <c r="AZ24" i="10"/>
  <c r="AZ9" i="10" s="1"/>
  <c r="F24" i="10"/>
  <c r="F9" i="10" s="1"/>
  <c r="F59" i="14" s="1"/>
  <c r="F74" i="14" s="1"/>
  <c r="X24" i="10"/>
  <c r="X9" i="10" s="1"/>
  <c r="X59" i="14" s="1"/>
  <c r="X74" i="14" s="1"/>
  <c r="AT24" i="10"/>
  <c r="AT9" i="10" s="1"/>
  <c r="AT59" i="14" s="1"/>
  <c r="AT74" i="14" s="1"/>
  <c r="AM24" i="10"/>
  <c r="AM9" i="10" s="1"/>
  <c r="AM59" i="14" s="1"/>
  <c r="AM74" i="14" s="1"/>
  <c r="Q24" i="10"/>
  <c r="Q9" i="10" s="1"/>
  <c r="Q59" i="14" s="1"/>
  <c r="Q74" i="14" s="1"/>
  <c r="AH24" i="10"/>
  <c r="AH9" i="10" s="1"/>
  <c r="AH59" i="14" s="1"/>
  <c r="AH74" i="14" s="1"/>
  <c r="AQ24" i="10"/>
  <c r="AQ9" i="10" s="1"/>
  <c r="AQ59" i="14" s="1"/>
  <c r="AQ74" i="14" s="1"/>
  <c r="E24" i="10"/>
  <c r="E9" i="10" s="1"/>
  <c r="N24" i="10"/>
  <c r="N9" i="10" s="1"/>
  <c r="N59" i="14" s="1"/>
  <c r="N74" i="14" s="1"/>
  <c r="AK24" i="10"/>
  <c r="AK9" i="10" s="1"/>
  <c r="AK59" i="14" s="1"/>
  <c r="AK74" i="14" s="1"/>
  <c r="BB24" i="10"/>
  <c r="BB9" i="10" s="1"/>
  <c r="BB59" i="14" s="1"/>
  <c r="BB74" i="14" s="1"/>
  <c r="AU24" i="10"/>
  <c r="AU9" i="10" s="1"/>
  <c r="AU59" i="14" s="1"/>
  <c r="AU74" i="14" s="1"/>
  <c r="Y24" i="10"/>
  <c r="Y9" i="10" s="1"/>
  <c r="Y59" i="14" s="1"/>
  <c r="Y74" i="14" s="1"/>
  <c r="AP24" i="10"/>
  <c r="AP9" i="10" s="1"/>
  <c r="AP59" i="14" s="1"/>
  <c r="AP74" i="14" s="1"/>
  <c r="D24" i="10"/>
  <c r="D9" i="10" s="1"/>
  <c r="D59" i="14" s="1"/>
  <c r="D74" i="14" s="1"/>
  <c r="M24" i="10"/>
  <c r="M9" i="10" s="1"/>
  <c r="V24" i="10"/>
  <c r="V9" i="10" s="1"/>
  <c r="V59" i="14" s="1"/>
  <c r="V74" i="14" s="1"/>
  <c r="P24" i="10"/>
  <c r="P9" i="10" s="1"/>
  <c r="P59" i="14" s="1"/>
  <c r="P74" i="14" s="1"/>
  <c r="AC24" i="10"/>
  <c r="AC9" i="10" s="1"/>
  <c r="AC59" i="14" s="1"/>
  <c r="AC74" i="14" s="1"/>
  <c r="AW24" i="10"/>
  <c r="AW9" i="10" s="1"/>
  <c r="AW59" i="14" s="1"/>
  <c r="AW74" i="14" s="1"/>
  <c r="AV24" i="10"/>
  <c r="AV9" i="10" s="1"/>
  <c r="AV59" i="14" s="1"/>
  <c r="AV74" i="14" s="1"/>
  <c r="H24" i="10"/>
  <c r="H9" i="10" s="1"/>
  <c r="H59" i="14" s="1"/>
  <c r="H74" i="14" s="1"/>
  <c r="AG24" i="10"/>
  <c r="AG9" i="10" s="1"/>
  <c r="AG59" i="14" s="1"/>
  <c r="AG74" i="14" s="1"/>
  <c r="AX24" i="10"/>
  <c r="AX9" i="10" s="1"/>
  <c r="L24" i="10"/>
  <c r="L9" i="10" s="1"/>
  <c r="L59" i="14" s="1"/>
  <c r="L74" i="14" s="1"/>
  <c r="U24" i="10"/>
  <c r="U9" i="10" s="1"/>
  <c r="U59" i="14" s="1"/>
  <c r="U74" i="14" s="1"/>
  <c r="AD24" i="10"/>
  <c r="AD9" i="10" s="1"/>
  <c r="AD59" i="14" s="1"/>
  <c r="AD74" i="14" s="1"/>
  <c r="AB24" i="10"/>
  <c r="AB9" i="10" s="1"/>
  <c r="AB59" i="14" s="1"/>
  <c r="AB74" i="14" s="1"/>
  <c r="I26" i="5"/>
  <c r="I9" i="5" s="1"/>
  <c r="I55" i="14" s="1"/>
  <c r="I70" i="14" s="1"/>
  <c r="B19" i="4"/>
  <c r="D8" i="5"/>
  <c r="E8" i="5" s="1"/>
  <c r="F8" i="5" s="1"/>
  <c r="G8" i="5" s="1"/>
  <c r="H8" i="5" s="1"/>
  <c r="I8" i="5" s="1"/>
  <c r="J8" i="5" s="1"/>
  <c r="K8" i="5" s="1"/>
  <c r="L8" i="5" s="1"/>
  <c r="M8" i="5" s="1"/>
  <c r="N8" i="5" s="1"/>
  <c r="O8" i="5" s="1"/>
  <c r="P8" i="5" s="1"/>
  <c r="Q8" i="5" s="1"/>
  <c r="R8" i="5" s="1"/>
  <c r="S8" i="5" s="1"/>
  <c r="T8" i="5" s="1"/>
  <c r="U8" i="5" s="1"/>
  <c r="V8" i="5" s="1"/>
  <c r="W8" i="5" s="1"/>
  <c r="X8" i="5" s="1"/>
  <c r="Y8" i="5" s="1"/>
  <c r="Z8" i="5" s="1"/>
  <c r="AA8" i="5" s="1"/>
  <c r="AB8" i="5" s="1"/>
  <c r="AC8" i="5" s="1"/>
  <c r="AD8" i="5" s="1"/>
  <c r="AE8" i="5" s="1"/>
  <c r="AF8" i="5" s="1"/>
  <c r="AG8" i="5" s="1"/>
  <c r="AH8" i="5" s="1"/>
  <c r="AI8" i="5" s="1"/>
  <c r="AJ8" i="5" s="1"/>
  <c r="AK8" i="5" s="1"/>
  <c r="AL8" i="5" s="1"/>
  <c r="AM8" i="5" s="1"/>
  <c r="AN8" i="5" s="1"/>
  <c r="AO8" i="5" s="1"/>
  <c r="AP8" i="5" s="1"/>
  <c r="AQ8" i="5" s="1"/>
  <c r="AR8" i="5" s="1"/>
  <c r="AS8" i="5" s="1"/>
  <c r="AT8" i="5" s="1"/>
  <c r="AU8" i="5" s="1"/>
  <c r="AV8" i="5" s="1"/>
  <c r="AW8" i="5" s="1"/>
  <c r="AX8" i="5" s="1"/>
  <c r="AY8" i="5" s="1"/>
  <c r="AZ8" i="5" s="1"/>
  <c r="BA8" i="5" s="1"/>
  <c r="BB8" i="5" s="1"/>
  <c r="D8" i="4"/>
  <c r="E8" i="4" s="1"/>
  <c r="F8" i="4" s="1"/>
  <c r="G8" i="4" s="1"/>
  <c r="H8" i="4" s="1"/>
  <c r="I8" i="4" s="1"/>
  <c r="J8" i="4" s="1"/>
  <c r="K8" i="4" s="1"/>
  <c r="L8" i="4" s="1"/>
  <c r="M8" i="4" s="1"/>
  <c r="N8" i="4" s="1"/>
  <c r="O8" i="4" s="1"/>
  <c r="P8" i="4" s="1"/>
  <c r="Q8" i="4" s="1"/>
  <c r="R8" i="4" s="1"/>
  <c r="S8" i="4" s="1"/>
  <c r="T8" i="4" s="1"/>
  <c r="U8" i="4" s="1"/>
  <c r="V8" i="4" s="1"/>
  <c r="W8" i="4" s="1"/>
  <c r="X8" i="4" s="1"/>
  <c r="Y8" i="4" s="1"/>
  <c r="Z8" i="4" s="1"/>
  <c r="AA8" i="4" s="1"/>
  <c r="AB8" i="4" s="1"/>
  <c r="AC8" i="4" s="1"/>
  <c r="AD8" i="4" s="1"/>
  <c r="AE8" i="4" s="1"/>
  <c r="AF8" i="4" s="1"/>
  <c r="AG8" i="4" s="1"/>
  <c r="AH8" i="4" s="1"/>
  <c r="AI8" i="4" s="1"/>
  <c r="AJ8" i="4" s="1"/>
  <c r="AK8" i="4" s="1"/>
  <c r="AL8" i="4" s="1"/>
  <c r="AM8" i="4" s="1"/>
  <c r="AN8" i="4" s="1"/>
  <c r="AO8" i="4" s="1"/>
  <c r="AP8" i="4" s="1"/>
  <c r="AQ8" i="4" s="1"/>
  <c r="AR8" i="4" s="1"/>
  <c r="AS8" i="4" s="1"/>
  <c r="AT8" i="4" s="1"/>
  <c r="AU8" i="4" s="1"/>
  <c r="AV8" i="4" s="1"/>
  <c r="AW8" i="4" s="1"/>
  <c r="AX8" i="4" s="1"/>
  <c r="AY8" i="4" s="1"/>
  <c r="AZ8" i="4" s="1"/>
  <c r="BA8" i="4" s="1"/>
  <c r="BB8" i="4" s="1"/>
  <c r="Q26" i="5"/>
  <c r="Q9" i="5" s="1"/>
  <c r="Q55" i="14" s="1"/>
  <c r="Q70" i="14" s="1"/>
  <c r="W25" i="4"/>
  <c r="W9" i="4" s="1"/>
  <c r="W54" i="14" s="1"/>
  <c r="W69" i="14" s="1"/>
  <c r="O25" i="4"/>
  <c r="O9" i="4" s="1"/>
  <c r="O54" i="14" s="1"/>
  <c r="O69" i="14" s="1"/>
  <c r="AE25" i="4"/>
  <c r="AE9" i="4" s="1"/>
  <c r="AE54" i="14" s="1"/>
  <c r="AE69" i="14" s="1"/>
  <c r="AM25" i="4"/>
  <c r="AM9" i="4" s="1"/>
  <c r="G25" i="4"/>
  <c r="G9" i="4" s="1"/>
  <c r="G54" i="14" s="1"/>
  <c r="G69" i="14" s="1"/>
  <c r="AI26" i="5"/>
  <c r="AI9" i="5" s="1"/>
  <c r="AI55" i="14" s="1"/>
  <c r="AI70" i="14" s="1"/>
  <c r="AA26" i="5"/>
  <c r="AA9" i="5" s="1"/>
  <c r="AA55" i="14" s="1"/>
  <c r="AA70" i="14" s="1"/>
  <c r="C26" i="5"/>
  <c r="C9" i="5" s="1"/>
  <c r="AP26" i="5"/>
  <c r="AP9" i="5" s="1"/>
  <c r="AP55" i="14" s="1"/>
  <c r="AP70" i="14" s="1"/>
  <c r="AY26" i="5"/>
  <c r="AY9" i="5" s="1"/>
  <c r="AY55" i="14" s="1"/>
  <c r="AY70" i="14" s="1"/>
  <c r="K26" i="5"/>
  <c r="K9" i="5" s="1"/>
  <c r="K55" i="14" s="1"/>
  <c r="K70" i="14" s="1"/>
  <c r="AX26" i="5"/>
  <c r="AX9" i="5" s="1"/>
  <c r="AX55" i="14" s="1"/>
  <c r="AX70" i="14" s="1"/>
  <c r="AQ26" i="5"/>
  <c r="AQ9" i="5" s="1"/>
  <c r="AQ55" i="14" s="1"/>
  <c r="AQ70" i="14" s="1"/>
  <c r="S26" i="5"/>
  <c r="S9" i="5" s="1"/>
  <c r="S55" i="14" s="1"/>
  <c r="S70" i="14" s="1"/>
  <c r="AH26" i="5"/>
  <c r="AH9" i="5" s="1"/>
  <c r="AH55" i="14" s="1"/>
  <c r="AH70" i="14" s="1"/>
  <c r="Z26" i="5"/>
  <c r="Z9" i="5" s="1"/>
  <c r="Z55" i="14" s="1"/>
  <c r="Z70" i="14" s="1"/>
  <c r="R26" i="5"/>
  <c r="R9" i="5" s="1"/>
  <c r="R55" i="14" s="1"/>
  <c r="R70" i="14" s="1"/>
  <c r="J26" i="5"/>
  <c r="J9" i="5" s="1"/>
  <c r="J55" i="14" s="1"/>
  <c r="J70" i="14" s="1"/>
  <c r="B19" i="5"/>
  <c r="AG26" i="5"/>
  <c r="AG9" i="5" s="1"/>
  <c r="AG55" i="14" s="1"/>
  <c r="AG70" i="14" s="1"/>
  <c r="AO26" i="5"/>
  <c r="AO9" i="5" s="1"/>
  <c r="AO55" i="14" s="1"/>
  <c r="AO70" i="14" s="1"/>
  <c r="BB26" i="5"/>
  <c r="BB9" i="5" s="1"/>
  <c r="BB55" i="14" s="1"/>
  <c r="BB70" i="14" s="1"/>
  <c r="AW26" i="5"/>
  <c r="AW9" i="5" s="1"/>
  <c r="AW55" i="14" s="1"/>
  <c r="AW70" i="14" s="1"/>
  <c r="G26" i="5"/>
  <c r="G9" i="5" s="1"/>
  <c r="G55" i="14" s="1"/>
  <c r="G70" i="14" s="1"/>
  <c r="O26" i="5"/>
  <c r="O9" i="5" s="1"/>
  <c r="O55" i="14" s="1"/>
  <c r="O70" i="14" s="1"/>
  <c r="W26" i="5"/>
  <c r="W9" i="5" s="1"/>
  <c r="W55" i="14" s="1"/>
  <c r="W70" i="14" s="1"/>
  <c r="AE26" i="5"/>
  <c r="AE9" i="5" s="1"/>
  <c r="AE55" i="14" s="1"/>
  <c r="AE70" i="14" s="1"/>
  <c r="AM26" i="5"/>
  <c r="AM9" i="5" s="1"/>
  <c r="AM55" i="14" s="1"/>
  <c r="AM70" i="14" s="1"/>
  <c r="AU26" i="5"/>
  <c r="AU9" i="5" s="1"/>
  <c r="AU55" i="14" s="1"/>
  <c r="AU70" i="14" s="1"/>
  <c r="H26" i="5"/>
  <c r="H9" i="5" s="1"/>
  <c r="H55" i="14" s="1"/>
  <c r="H70" i="14" s="1"/>
  <c r="P26" i="5"/>
  <c r="P9" i="5" s="1"/>
  <c r="P55" i="14" s="1"/>
  <c r="P70" i="14" s="1"/>
  <c r="X26" i="5"/>
  <c r="X9" i="5" s="1"/>
  <c r="X55" i="14" s="1"/>
  <c r="X70" i="14" s="1"/>
  <c r="AF26" i="5"/>
  <c r="AF9" i="5" s="1"/>
  <c r="AF55" i="14" s="1"/>
  <c r="AF70" i="14" s="1"/>
  <c r="AN26" i="5"/>
  <c r="AN9" i="5" s="1"/>
  <c r="AN55" i="14" s="1"/>
  <c r="AN70" i="14" s="1"/>
  <c r="AV26" i="5"/>
  <c r="AV9" i="5" s="1"/>
  <c r="AV55" i="14" s="1"/>
  <c r="AV70" i="14" s="1"/>
  <c r="D26" i="5"/>
  <c r="D9" i="5" s="1"/>
  <c r="D55" i="14" s="1"/>
  <c r="D70" i="14" s="1"/>
  <c r="L26" i="5"/>
  <c r="L9" i="5" s="1"/>
  <c r="L55" i="14" s="1"/>
  <c r="L70" i="14" s="1"/>
  <c r="T26" i="5"/>
  <c r="T9" i="5" s="1"/>
  <c r="T55" i="14" s="1"/>
  <c r="T70" i="14" s="1"/>
  <c r="AB26" i="5"/>
  <c r="AB9" i="5" s="1"/>
  <c r="AB55" i="14" s="1"/>
  <c r="AB70" i="14" s="1"/>
  <c r="AJ26" i="5"/>
  <c r="AJ9" i="5" s="1"/>
  <c r="AJ55" i="14" s="1"/>
  <c r="AJ70" i="14" s="1"/>
  <c r="AR26" i="5"/>
  <c r="AR9" i="5" s="1"/>
  <c r="AR55" i="14" s="1"/>
  <c r="AR70" i="14" s="1"/>
  <c r="AZ26" i="5"/>
  <c r="AZ9" i="5" s="1"/>
  <c r="AZ55" i="14" s="1"/>
  <c r="AZ70" i="14" s="1"/>
  <c r="E26" i="5"/>
  <c r="E9" i="5" s="1"/>
  <c r="E55" i="14" s="1"/>
  <c r="E70" i="14" s="1"/>
  <c r="M26" i="5"/>
  <c r="M9" i="5" s="1"/>
  <c r="M55" i="14" s="1"/>
  <c r="M70" i="14" s="1"/>
  <c r="U26" i="5"/>
  <c r="U9" i="5" s="1"/>
  <c r="U55" i="14" s="1"/>
  <c r="U70" i="14" s="1"/>
  <c r="AC26" i="5"/>
  <c r="AC9" i="5" s="1"/>
  <c r="AC55" i="14" s="1"/>
  <c r="AC70" i="14" s="1"/>
  <c r="AK26" i="5"/>
  <c r="AK9" i="5" s="1"/>
  <c r="AK55" i="14" s="1"/>
  <c r="AK70" i="14" s="1"/>
  <c r="AS26" i="5"/>
  <c r="AS9" i="5" s="1"/>
  <c r="AS55" i="14" s="1"/>
  <c r="AS70" i="14" s="1"/>
  <c r="BA26" i="5"/>
  <c r="BA9" i="5" s="1"/>
  <c r="BA55" i="14" s="1"/>
  <c r="BA70" i="14" s="1"/>
  <c r="F26" i="5"/>
  <c r="F9" i="5" s="1"/>
  <c r="F55" i="14" s="1"/>
  <c r="F70" i="14" s="1"/>
  <c r="N26" i="5"/>
  <c r="N9" i="5" s="1"/>
  <c r="N55" i="14" s="1"/>
  <c r="N70" i="14" s="1"/>
  <c r="V26" i="5"/>
  <c r="V9" i="5" s="1"/>
  <c r="V55" i="14" s="1"/>
  <c r="V70" i="14" s="1"/>
  <c r="AD26" i="5"/>
  <c r="AD9" i="5" s="1"/>
  <c r="AD55" i="14" s="1"/>
  <c r="AD70" i="14" s="1"/>
  <c r="AL26" i="5"/>
  <c r="AL9" i="5" s="1"/>
  <c r="AL55" i="14" s="1"/>
  <c r="AL70" i="14" s="1"/>
  <c r="AT26" i="5"/>
  <c r="AT9" i="5" s="1"/>
  <c r="AT55" i="14" s="1"/>
  <c r="AT70" i="14" s="1"/>
  <c r="BB25" i="4"/>
  <c r="BB9" i="4" s="1"/>
  <c r="BB54" i="14" s="1"/>
  <c r="BB69" i="14" s="1"/>
  <c r="AT25" i="4"/>
  <c r="AT9" i="4" s="1"/>
  <c r="AT54" i="14" s="1"/>
  <c r="AT69" i="14" s="1"/>
  <c r="AL25" i="4"/>
  <c r="AL9" i="4" s="1"/>
  <c r="AL54" i="14" s="1"/>
  <c r="AL69" i="14" s="1"/>
  <c r="AD25" i="4"/>
  <c r="AD9" i="4" s="1"/>
  <c r="AD54" i="14" s="1"/>
  <c r="AD69" i="14" s="1"/>
  <c r="V25" i="4"/>
  <c r="V9" i="4" s="1"/>
  <c r="N25" i="4"/>
  <c r="N9" i="4" s="1"/>
  <c r="N54" i="14" s="1"/>
  <c r="N69" i="14" s="1"/>
  <c r="F25" i="4"/>
  <c r="F9" i="4" s="1"/>
  <c r="F54" i="14" s="1"/>
  <c r="F69" i="14" s="1"/>
  <c r="AY25" i="4"/>
  <c r="AY9" i="4" s="1"/>
  <c r="AY54" i="14" s="1"/>
  <c r="AY69" i="14" s="1"/>
  <c r="S25" i="4"/>
  <c r="S9" i="4" s="1"/>
  <c r="S54" i="14" s="1"/>
  <c r="S69" i="14" s="1"/>
  <c r="AF25" i="4"/>
  <c r="AF9" i="4" s="1"/>
  <c r="AF54" i="14" s="1"/>
  <c r="AF69" i="14" s="1"/>
  <c r="BA25" i="4"/>
  <c r="BA9" i="4" s="1"/>
  <c r="BA54" i="14" s="1"/>
  <c r="BA69" i="14" s="1"/>
  <c r="AS25" i="4"/>
  <c r="AS9" i="4" s="1"/>
  <c r="AS54" i="14" s="1"/>
  <c r="AS69" i="14" s="1"/>
  <c r="AK25" i="4"/>
  <c r="AK9" i="4" s="1"/>
  <c r="AC25" i="4"/>
  <c r="AC9" i="4" s="1"/>
  <c r="AC54" i="14" s="1"/>
  <c r="AC69" i="14" s="1"/>
  <c r="U25" i="4"/>
  <c r="U9" i="4" s="1"/>
  <c r="U54" i="14" s="1"/>
  <c r="U69" i="14" s="1"/>
  <c r="M25" i="4"/>
  <c r="M9" i="4" s="1"/>
  <c r="M54" i="14" s="1"/>
  <c r="M69" i="14" s="1"/>
  <c r="E25" i="4"/>
  <c r="E9" i="4" s="1"/>
  <c r="E54" i="14" s="1"/>
  <c r="E69" i="14" s="1"/>
  <c r="AI25" i="4"/>
  <c r="AI9" i="4" s="1"/>
  <c r="AI54" i="14" s="1"/>
  <c r="AI69" i="14" s="1"/>
  <c r="K25" i="4"/>
  <c r="K9" i="4" s="1"/>
  <c r="K54" i="14" s="1"/>
  <c r="K69" i="14" s="1"/>
  <c r="AN25" i="4"/>
  <c r="AN9" i="4" s="1"/>
  <c r="AN54" i="14" s="1"/>
  <c r="AN69" i="14" s="1"/>
  <c r="AZ25" i="4"/>
  <c r="AZ9" i="4" s="1"/>
  <c r="AR25" i="4"/>
  <c r="AR9" i="4" s="1"/>
  <c r="AR54" i="14" s="1"/>
  <c r="AR69" i="14" s="1"/>
  <c r="AJ25" i="4"/>
  <c r="AJ9" i="4" s="1"/>
  <c r="AJ54" i="14" s="1"/>
  <c r="AJ69" i="14" s="1"/>
  <c r="AB25" i="4"/>
  <c r="AB9" i="4" s="1"/>
  <c r="AB54" i="14" s="1"/>
  <c r="AB69" i="14" s="1"/>
  <c r="T25" i="4"/>
  <c r="T9" i="4" s="1"/>
  <c r="T54" i="14" s="1"/>
  <c r="T69" i="14" s="1"/>
  <c r="L25" i="4"/>
  <c r="L9" i="4" s="1"/>
  <c r="L54" i="14" s="1"/>
  <c r="L69" i="14" s="1"/>
  <c r="D25" i="4"/>
  <c r="D9" i="4" s="1"/>
  <c r="D54" i="14" s="1"/>
  <c r="D69" i="14" s="1"/>
  <c r="AQ25" i="4"/>
  <c r="AQ9" i="4" s="1"/>
  <c r="AQ54" i="14" s="1"/>
  <c r="AQ69" i="14" s="1"/>
  <c r="AA25" i="4"/>
  <c r="AA9" i="4" s="1"/>
  <c r="C25" i="4"/>
  <c r="C9" i="4" s="1"/>
  <c r="AV25" i="4"/>
  <c r="AV9" i="4" s="1"/>
  <c r="AV54" i="14" s="1"/>
  <c r="AV69" i="14" s="1"/>
  <c r="AX25" i="4"/>
  <c r="AX9" i="4" s="1"/>
  <c r="AX54" i="14" s="1"/>
  <c r="AX69" i="14" s="1"/>
  <c r="AP25" i="4"/>
  <c r="AP9" i="4" s="1"/>
  <c r="AP54" i="14" s="1"/>
  <c r="AP69" i="14" s="1"/>
  <c r="AH25" i="4"/>
  <c r="AH9" i="4" s="1"/>
  <c r="AH54" i="14" s="1"/>
  <c r="AH69" i="14" s="1"/>
  <c r="Z25" i="4"/>
  <c r="Z9" i="4" s="1"/>
  <c r="Z54" i="14" s="1"/>
  <c r="Z69" i="14" s="1"/>
  <c r="R25" i="4"/>
  <c r="R9" i="4" s="1"/>
  <c r="R54" i="14" s="1"/>
  <c r="R69" i="14" s="1"/>
  <c r="J25" i="4"/>
  <c r="J9" i="4" s="1"/>
  <c r="AW25" i="4"/>
  <c r="AW9" i="4" s="1"/>
  <c r="AW54" i="14" s="1"/>
  <c r="AW69" i="14" s="1"/>
  <c r="AO25" i="4"/>
  <c r="AO9" i="4" s="1"/>
  <c r="AO54" i="14" s="1"/>
  <c r="AO69" i="14" s="1"/>
  <c r="AG25" i="4"/>
  <c r="AG9" i="4" s="1"/>
  <c r="AG54" i="14" s="1"/>
  <c r="AG69" i="14" s="1"/>
  <c r="Y25" i="4"/>
  <c r="Y9" i="4" s="1"/>
  <c r="Y54" i="14" s="1"/>
  <c r="Y69" i="14" s="1"/>
  <c r="Q25" i="4"/>
  <c r="Q9" i="4" s="1"/>
  <c r="Q54" i="14" s="1"/>
  <c r="Q69" i="14" s="1"/>
  <c r="I25" i="4"/>
  <c r="I9" i="4" s="1"/>
  <c r="I54" i="14" s="1"/>
  <c r="I69" i="14" s="1"/>
  <c r="X25" i="4"/>
  <c r="X9" i="4" s="1"/>
  <c r="X54" i="14" s="1"/>
  <c r="X69" i="14" s="1"/>
  <c r="P25" i="4"/>
  <c r="P9" i="4" s="1"/>
  <c r="H25" i="4"/>
  <c r="H9" i="4" s="1"/>
  <c r="H54" i="14" s="1"/>
  <c r="H69" i="14" s="1"/>
  <c r="AU25" i="4"/>
  <c r="AU9" i="4" s="1"/>
  <c r="AU54" i="14" s="1"/>
  <c r="AU69" i="14" s="1"/>
  <c r="AL24" i="3"/>
  <c r="AL9" i="3" s="1"/>
  <c r="AX24" i="3"/>
  <c r="AX9" i="3" s="1"/>
  <c r="C24" i="3"/>
  <c r="C9" i="3" s="1"/>
  <c r="K24" i="3"/>
  <c r="K9" i="3" s="1"/>
  <c r="AB24" i="3"/>
  <c r="AB9" i="3" s="1"/>
  <c r="D8" i="3"/>
  <c r="E8" i="3" s="1"/>
  <c r="F8" i="3" s="1"/>
  <c r="G8" i="3" s="1"/>
  <c r="H8" i="3" s="1"/>
  <c r="I8" i="3" s="1"/>
  <c r="J8" i="3" s="1"/>
  <c r="K8" i="3" s="1"/>
  <c r="L8" i="3" s="1"/>
  <c r="M8" i="3" s="1"/>
  <c r="N8" i="3" s="1"/>
  <c r="O8" i="3" s="1"/>
  <c r="P8" i="3" s="1"/>
  <c r="Q8" i="3" s="1"/>
  <c r="R8" i="3" s="1"/>
  <c r="S8" i="3" s="1"/>
  <c r="T8" i="3" s="1"/>
  <c r="U8" i="3" s="1"/>
  <c r="V8" i="3" s="1"/>
  <c r="W8" i="3" s="1"/>
  <c r="X8" i="3" s="1"/>
  <c r="Y8" i="3" s="1"/>
  <c r="Z8" i="3" s="1"/>
  <c r="AA8" i="3" s="1"/>
  <c r="AB8" i="3" s="1"/>
  <c r="AC8" i="3" s="1"/>
  <c r="AD8" i="3" s="1"/>
  <c r="AE8" i="3" s="1"/>
  <c r="AF8" i="3" s="1"/>
  <c r="AG8" i="3" s="1"/>
  <c r="AH8" i="3" s="1"/>
  <c r="AI8" i="3" s="1"/>
  <c r="AJ8" i="3" s="1"/>
  <c r="AK8" i="3" s="1"/>
  <c r="AL8" i="3" s="1"/>
  <c r="AM8" i="3" s="1"/>
  <c r="AN8" i="3" s="1"/>
  <c r="AO8" i="3" s="1"/>
  <c r="AP8" i="3" s="1"/>
  <c r="AQ8" i="3" s="1"/>
  <c r="AR8" i="3" s="1"/>
  <c r="AS8" i="3" s="1"/>
  <c r="AT8" i="3" s="1"/>
  <c r="AU8" i="3" s="1"/>
  <c r="AV8" i="3" s="1"/>
  <c r="AW8" i="3" s="1"/>
  <c r="AX8" i="3" s="1"/>
  <c r="AY8" i="3" s="1"/>
  <c r="AZ8" i="3" s="1"/>
  <c r="BA8" i="3" s="1"/>
  <c r="BB8" i="3" s="1"/>
  <c r="BB57" i="14" l="1"/>
  <c r="BB72" i="14" s="1"/>
  <c r="AT58" i="14"/>
  <c r="AT73" i="14" s="1"/>
  <c r="T57" i="14"/>
  <c r="T72" i="14" s="1"/>
  <c r="C53" i="14"/>
  <c r="AW53" i="14"/>
  <c r="AW68" i="14" s="1"/>
  <c r="Q24" i="3"/>
  <c r="Q9" i="3" s="1"/>
  <c r="M24" i="3"/>
  <c r="M9" i="3" s="1"/>
  <c r="T24" i="3"/>
  <c r="T9" i="3" s="1"/>
  <c r="T53" i="14" s="1"/>
  <c r="T68" i="14" s="1"/>
  <c r="R24" i="3"/>
  <c r="R9" i="3" s="1"/>
  <c r="AD24" i="3"/>
  <c r="AD9" i="3" s="1"/>
  <c r="AD53" i="14" s="1"/>
  <c r="AD68" i="14" s="1"/>
  <c r="AF24" i="3"/>
  <c r="AF9" i="3" s="1"/>
  <c r="AF53" i="14" s="1"/>
  <c r="AF68" i="14" s="1"/>
  <c r="AP24" i="3"/>
  <c r="AP9" i="3" s="1"/>
  <c r="AP53" i="14" s="1"/>
  <c r="AP68" i="14" s="1"/>
  <c r="L24" i="3"/>
  <c r="L9" i="3" s="1"/>
  <c r="L53" i="14" s="1"/>
  <c r="L68" i="14" s="1"/>
  <c r="V24" i="3"/>
  <c r="V9" i="3" s="1"/>
  <c r="H24" i="3"/>
  <c r="H9" i="3" s="1"/>
  <c r="AE24" i="3"/>
  <c r="AE9" i="3" s="1"/>
  <c r="D24" i="3"/>
  <c r="D9" i="3" s="1"/>
  <c r="D53" i="14" s="1"/>
  <c r="N24" i="3"/>
  <c r="N9" i="3" s="1"/>
  <c r="J24" i="3"/>
  <c r="J9" i="3" s="1"/>
  <c r="J53" i="14" s="1"/>
  <c r="J68" i="14" s="1"/>
  <c r="S24" i="3"/>
  <c r="S9" i="3" s="1"/>
  <c r="X24" i="3"/>
  <c r="X9" i="3" s="1"/>
  <c r="X53" i="14" s="1"/>
  <c r="X68" i="14" s="1"/>
  <c r="K53" i="14"/>
  <c r="AG56" i="14"/>
  <c r="AG71" i="14" s="1"/>
  <c r="Z56" i="14"/>
  <c r="Z71" i="14" s="1"/>
  <c r="AP56" i="14"/>
  <c r="AP71" i="14" s="1"/>
  <c r="G56" i="14"/>
  <c r="G71" i="14" s="1"/>
  <c r="M56" i="14"/>
  <c r="M71" i="14" s="1"/>
  <c r="S56" i="14"/>
  <c r="S71" i="14" s="1"/>
  <c r="AM53" i="14"/>
  <c r="AM68" i="14" s="1"/>
  <c r="AE57" i="14"/>
  <c r="AE72" i="14" s="1"/>
  <c r="AB53" i="14"/>
  <c r="AB68" i="14" s="1"/>
  <c r="AL53" i="14"/>
  <c r="AL68" i="14" s="1"/>
  <c r="Z57" i="14"/>
  <c r="Z72" i="14" s="1"/>
  <c r="L61" i="14"/>
  <c r="L76" i="14" s="1"/>
  <c r="W61" i="14"/>
  <c r="W76" i="14" s="1"/>
  <c r="AN57" i="14"/>
  <c r="AN72" i="14" s="1"/>
  <c r="AW57" i="14"/>
  <c r="AW72" i="14" s="1"/>
  <c r="V53" i="14"/>
  <c r="V68" i="14" s="1"/>
  <c r="S53" i="14"/>
  <c r="S68" i="14" s="1"/>
  <c r="G57" i="14"/>
  <c r="G72" i="14" s="1"/>
  <c r="I57" i="14"/>
  <c r="I72" i="14" s="1"/>
  <c r="AJ56" i="14"/>
  <c r="AJ71" i="14" s="1"/>
  <c r="Y56" i="14"/>
  <c r="Y71" i="14" s="1"/>
  <c r="V56" i="14"/>
  <c r="V71" i="14" s="1"/>
  <c r="D56" i="14"/>
  <c r="D71" i="14" s="1"/>
  <c r="AH56" i="14"/>
  <c r="AH71" i="14" s="1"/>
  <c r="G53" i="14"/>
  <c r="G68" i="14" s="1"/>
  <c r="U58" i="14"/>
  <c r="U73" i="14" s="1"/>
  <c r="N58" i="14"/>
  <c r="N73" i="14" s="1"/>
  <c r="J56" i="14"/>
  <c r="J71" i="14" s="1"/>
  <c r="Q56" i="14"/>
  <c r="Q71" i="14" s="1"/>
  <c r="AA56" i="14"/>
  <c r="AA71" i="14" s="1"/>
  <c r="AM56" i="14"/>
  <c r="AM71" i="14" s="1"/>
  <c r="X56" i="14"/>
  <c r="X71" i="14" s="1"/>
  <c r="AN56" i="14"/>
  <c r="AN71" i="14" s="1"/>
  <c r="AT56" i="14"/>
  <c r="AT71" i="14" s="1"/>
  <c r="H56" i="14"/>
  <c r="H71" i="14" s="1"/>
  <c r="BB56" i="14"/>
  <c r="BB71" i="14" s="1"/>
  <c r="AE56" i="14"/>
  <c r="AE71" i="14" s="1"/>
  <c r="K56" i="14"/>
  <c r="K71" i="14" s="1"/>
  <c r="Q53" i="14"/>
  <c r="Q68" i="14" s="1"/>
  <c r="M53" i="14"/>
  <c r="M68" i="14" s="1"/>
  <c r="O53" i="14"/>
  <c r="J58" i="14"/>
  <c r="J73" i="14" s="1"/>
  <c r="AU61" i="14"/>
  <c r="AU76" i="14" s="1"/>
  <c r="I61" i="14"/>
  <c r="I76" i="14" s="1"/>
  <c r="J61" i="14"/>
  <c r="J76" i="14" s="1"/>
  <c r="AZ56" i="14"/>
  <c r="AZ71" i="14" s="1"/>
  <c r="AB56" i="14"/>
  <c r="AB71" i="14" s="1"/>
  <c r="AL56" i="14"/>
  <c r="AL71" i="14" s="1"/>
  <c r="I56" i="14"/>
  <c r="I71" i="14" s="1"/>
  <c r="T56" i="14"/>
  <c r="T71" i="14" s="1"/>
  <c r="E56" i="14"/>
  <c r="E71" i="14" s="1"/>
  <c r="H53" i="14"/>
  <c r="AE53" i="14"/>
  <c r="AE68" i="14" s="1"/>
  <c r="AF61" i="14"/>
  <c r="AF76" i="14" s="1"/>
  <c r="P56" i="14"/>
  <c r="P71" i="14" s="1"/>
  <c r="AX58" i="14"/>
  <c r="AX73" i="14" s="1"/>
  <c r="AS61" i="14"/>
  <c r="AS76" i="14" s="1"/>
  <c r="K61" i="14"/>
  <c r="K76" i="14" s="1"/>
  <c r="AN61" i="14"/>
  <c r="AN76" i="14" s="1"/>
  <c r="D61" i="14"/>
  <c r="D76" i="14" s="1"/>
  <c r="G58" i="14"/>
  <c r="G73" i="14" s="1"/>
  <c r="T58" i="14"/>
  <c r="T73" i="14" s="1"/>
  <c r="AY56" i="14"/>
  <c r="AY71" i="14" s="1"/>
  <c r="O56" i="14"/>
  <c r="O71" i="14" s="1"/>
  <c r="AX56" i="14"/>
  <c r="AX71" i="14" s="1"/>
  <c r="AV56" i="14"/>
  <c r="AV71" i="14" s="1"/>
  <c r="AI56" i="14"/>
  <c r="AI71" i="14" s="1"/>
  <c r="AU56" i="14"/>
  <c r="AU71" i="14" s="1"/>
  <c r="R53" i="14"/>
  <c r="AD61" i="14"/>
  <c r="AD76" i="14" s="1"/>
  <c r="AA61" i="14"/>
  <c r="AA76" i="14" s="1"/>
  <c r="BB61" i="14"/>
  <c r="BB76" i="14" s="1"/>
  <c r="AH61" i="14"/>
  <c r="AH76" i="14" s="1"/>
  <c r="AR56" i="14"/>
  <c r="AR71" i="14" s="1"/>
  <c r="R56" i="14"/>
  <c r="R71" i="14" s="1"/>
  <c r="L56" i="14"/>
  <c r="L71" i="14" s="1"/>
  <c r="W56" i="14"/>
  <c r="W71" i="14" s="1"/>
  <c r="AD56" i="14"/>
  <c r="AD71" i="14" s="1"/>
  <c r="AO56" i="14"/>
  <c r="AO71" i="14" s="1"/>
  <c r="Q57" i="14"/>
  <c r="Q72" i="14" s="1"/>
  <c r="AR57" i="14"/>
  <c r="AR72" i="14" s="1"/>
  <c r="D58" i="14"/>
  <c r="D73" i="14" s="1"/>
  <c r="AF28" i="9"/>
  <c r="AF9" i="9" s="1"/>
  <c r="AF58" i="14" s="1"/>
  <c r="AF73" i="14" s="1"/>
  <c r="AJ28" i="9"/>
  <c r="AJ9" i="9" s="1"/>
  <c r="AJ58" i="14" s="1"/>
  <c r="AJ73" i="14" s="1"/>
  <c r="AL28" i="9"/>
  <c r="AL9" i="9" s="1"/>
  <c r="AL58" i="14" s="1"/>
  <c r="AL73" i="14" s="1"/>
  <c r="AB28" i="9"/>
  <c r="AB9" i="9" s="1"/>
  <c r="AB58" i="14" s="1"/>
  <c r="AB73" i="14" s="1"/>
  <c r="I28" i="9"/>
  <c r="I9" i="9" s="1"/>
  <c r="I58" i="14" s="1"/>
  <c r="I73" i="14" s="1"/>
  <c r="C10" i="7"/>
  <c r="C11" i="7" s="1"/>
  <c r="C56" i="14"/>
  <c r="C71" i="14" s="1"/>
  <c r="AD28" i="8"/>
  <c r="AD9" i="8" s="1"/>
  <c r="AD57" i="14" s="1"/>
  <c r="AD72" i="14" s="1"/>
  <c r="AY28" i="8"/>
  <c r="AY9" i="8" s="1"/>
  <c r="AY57" i="14" s="1"/>
  <c r="AY72" i="14" s="1"/>
  <c r="AF28" i="8"/>
  <c r="AF9" i="8" s="1"/>
  <c r="AF57" i="14" s="1"/>
  <c r="AF72" i="14" s="1"/>
  <c r="K28" i="8"/>
  <c r="K9" i="8" s="1"/>
  <c r="K57" i="14" s="1"/>
  <c r="K72" i="14" s="1"/>
  <c r="AQ28" i="8"/>
  <c r="AQ9" i="8" s="1"/>
  <c r="AQ57" i="14" s="1"/>
  <c r="AQ72" i="14" s="1"/>
  <c r="AB28" i="8"/>
  <c r="AB9" i="8" s="1"/>
  <c r="AB57" i="14" s="1"/>
  <c r="AB72" i="14" s="1"/>
  <c r="AH24" i="3"/>
  <c r="AH9" i="3" s="1"/>
  <c r="AH53" i="14" s="1"/>
  <c r="AH68" i="14" s="1"/>
  <c r="AN24" i="3"/>
  <c r="AN9" i="3" s="1"/>
  <c r="AN53" i="14" s="1"/>
  <c r="AN68" i="14" s="1"/>
  <c r="B19" i="3"/>
  <c r="AO24" i="3"/>
  <c r="AO9" i="3" s="1"/>
  <c r="AO53" i="14" s="1"/>
  <c r="AO68" i="14" s="1"/>
  <c r="U28" i="8"/>
  <c r="U9" i="8" s="1"/>
  <c r="U57" i="14" s="1"/>
  <c r="U72" i="14" s="1"/>
  <c r="AP28" i="8"/>
  <c r="AP9" i="8" s="1"/>
  <c r="AP57" i="14" s="1"/>
  <c r="AP72" i="14" s="1"/>
  <c r="Y28" i="8"/>
  <c r="Y9" i="8" s="1"/>
  <c r="Y57" i="14" s="1"/>
  <c r="Y72" i="14" s="1"/>
  <c r="C28" i="8"/>
  <c r="C9" i="8" s="1"/>
  <c r="H28" i="8"/>
  <c r="H9" i="8" s="1"/>
  <c r="H57" i="14" s="1"/>
  <c r="H72" i="14" s="1"/>
  <c r="S28" i="8"/>
  <c r="S9" i="8" s="1"/>
  <c r="S57" i="14" s="1"/>
  <c r="S72" i="14" s="1"/>
  <c r="V61" i="14"/>
  <c r="V76" i="14" s="1"/>
  <c r="AT61" i="14"/>
  <c r="AT76" i="14" s="1"/>
  <c r="Q61" i="14"/>
  <c r="Q76" i="14" s="1"/>
  <c r="AO61" i="14"/>
  <c r="AO76" i="14" s="1"/>
  <c r="AJ61" i="14"/>
  <c r="AJ76" i="14" s="1"/>
  <c r="N61" i="14"/>
  <c r="N76" i="14" s="1"/>
  <c r="AW28" i="9"/>
  <c r="AW9" i="9" s="1"/>
  <c r="AW58" i="14" s="1"/>
  <c r="AW73" i="14" s="1"/>
  <c r="AZ28" i="9"/>
  <c r="AZ9" i="9" s="1"/>
  <c r="AZ58" i="14" s="1"/>
  <c r="AZ73" i="14" s="1"/>
  <c r="P28" i="9"/>
  <c r="P9" i="9" s="1"/>
  <c r="P58" i="14" s="1"/>
  <c r="P73" i="14" s="1"/>
  <c r="Y28" i="9"/>
  <c r="Y9" i="9" s="1"/>
  <c r="Y58" i="14" s="1"/>
  <c r="Y73" i="14" s="1"/>
  <c r="M28" i="9"/>
  <c r="M9" i="9" s="1"/>
  <c r="M58" i="14" s="1"/>
  <c r="M73" i="14" s="1"/>
  <c r="Q28" i="9"/>
  <c r="Q9" i="9" s="1"/>
  <c r="Q58" i="14" s="1"/>
  <c r="Q73" i="14" s="1"/>
  <c r="BB28" i="9"/>
  <c r="BB9" i="9" s="1"/>
  <c r="BB58" i="14" s="1"/>
  <c r="BB73" i="14" s="1"/>
  <c r="I24" i="3"/>
  <c r="I9" i="3" s="1"/>
  <c r="I53" i="14" s="1"/>
  <c r="I68" i="14" s="1"/>
  <c r="Z24" i="3"/>
  <c r="Z9" i="3" s="1"/>
  <c r="Z53" i="14" s="1"/>
  <c r="AV24" i="3"/>
  <c r="AV9" i="3" s="1"/>
  <c r="AV53" i="14" s="1"/>
  <c r="BA24" i="3"/>
  <c r="BA9" i="3" s="1"/>
  <c r="BA53" i="14" s="1"/>
  <c r="BA68" i="14" s="1"/>
  <c r="F56" i="14"/>
  <c r="F71" i="14" s="1"/>
  <c r="AM58" i="14"/>
  <c r="AM73" i="14" s="1"/>
  <c r="L57" i="14"/>
  <c r="L72" i="14" s="1"/>
  <c r="W57" i="14"/>
  <c r="W72" i="14" s="1"/>
  <c r="AM57" i="14"/>
  <c r="AM72" i="14" s="1"/>
  <c r="AS58" i="14"/>
  <c r="AS73" i="14" s="1"/>
  <c r="Z58" i="14"/>
  <c r="Z73" i="14" s="1"/>
  <c r="M28" i="8"/>
  <c r="M9" i="8" s="1"/>
  <c r="M57" i="14" s="1"/>
  <c r="M72" i="14" s="1"/>
  <c r="AC28" i="8"/>
  <c r="AC9" i="8" s="1"/>
  <c r="AC57" i="14" s="1"/>
  <c r="AC72" i="14" s="1"/>
  <c r="AU28" i="8"/>
  <c r="AU9" i="8" s="1"/>
  <c r="AU57" i="14" s="1"/>
  <c r="AU72" i="14" s="1"/>
  <c r="E28" i="8"/>
  <c r="E9" i="8" s="1"/>
  <c r="E57" i="14" s="1"/>
  <c r="E72" i="14" s="1"/>
  <c r="AS28" i="8"/>
  <c r="AS9" i="8" s="1"/>
  <c r="AS57" i="14" s="1"/>
  <c r="AS72" i="14" s="1"/>
  <c r="C10" i="5"/>
  <c r="C11" i="5" s="1"/>
  <c r="C55" i="14"/>
  <c r="C70" i="14" s="1"/>
  <c r="AQ28" i="9"/>
  <c r="AQ9" i="9" s="1"/>
  <c r="AQ58" i="14" s="1"/>
  <c r="AQ73" i="14" s="1"/>
  <c r="AP28" i="9"/>
  <c r="AP9" i="9" s="1"/>
  <c r="AP58" i="14" s="1"/>
  <c r="AP73" i="14" s="1"/>
  <c r="AH28" i="9"/>
  <c r="AH9" i="9" s="1"/>
  <c r="AH58" i="14" s="1"/>
  <c r="AH73" i="14" s="1"/>
  <c r="AQ24" i="3"/>
  <c r="AQ9" i="3" s="1"/>
  <c r="AQ53" i="14" s="1"/>
  <c r="AG24" i="3"/>
  <c r="AG9" i="3" s="1"/>
  <c r="AG53" i="14" s="1"/>
  <c r="AX28" i="8"/>
  <c r="AX9" i="8" s="1"/>
  <c r="AX57" i="14" s="1"/>
  <c r="AX72" i="14" s="1"/>
  <c r="AG28" i="8"/>
  <c r="AG9" i="8" s="1"/>
  <c r="AG57" i="14" s="1"/>
  <c r="AG72" i="14" s="1"/>
  <c r="F28" i="8"/>
  <c r="F9" i="8" s="1"/>
  <c r="F57" i="14" s="1"/>
  <c r="F72" i="14" s="1"/>
  <c r="AH28" i="8"/>
  <c r="AH9" i="8" s="1"/>
  <c r="AH57" i="14" s="1"/>
  <c r="AH72" i="14" s="1"/>
  <c r="BA28" i="8"/>
  <c r="BA9" i="8" s="1"/>
  <c r="BA57" i="14" s="1"/>
  <c r="BA72" i="14" s="1"/>
  <c r="J28" i="8"/>
  <c r="J9" i="8" s="1"/>
  <c r="J57" i="14" s="1"/>
  <c r="J72" i="14" s="1"/>
  <c r="M61" i="14"/>
  <c r="M76" i="14" s="1"/>
  <c r="AV61" i="14"/>
  <c r="AV76" i="14" s="1"/>
  <c r="AK61" i="14"/>
  <c r="AK76" i="14" s="1"/>
  <c r="AB61" i="14"/>
  <c r="AB76" i="14" s="1"/>
  <c r="AI61" i="14"/>
  <c r="AI76" i="14" s="1"/>
  <c r="C10" i="12"/>
  <c r="C11" i="12" s="1"/>
  <c r="C61" i="14"/>
  <c r="C76" i="14" s="1"/>
  <c r="AG61" i="14"/>
  <c r="AG76" i="14" s="1"/>
  <c r="O28" i="9"/>
  <c r="O9" i="9" s="1"/>
  <c r="O58" i="14" s="1"/>
  <c r="O73" i="14" s="1"/>
  <c r="S28" i="9"/>
  <c r="S9" i="9" s="1"/>
  <c r="S58" i="14" s="1"/>
  <c r="S73" i="14" s="1"/>
  <c r="AY28" i="9"/>
  <c r="AY9" i="9" s="1"/>
  <c r="AY58" i="14" s="1"/>
  <c r="AY73" i="14" s="1"/>
  <c r="H28" i="9"/>
  <c r="H9" i="9" s="1"/>
  <c r="H58" i="14" s="1"/>
  <c r="H73" i="14" s="1"/>
  <c r="AE28" i="9"/>
  <c r="AE9" i="9" s="1"/>
  <c r="AE58" i="14" s="1"/>
  <c r="AE73" i="14" s="1"/>
  <c r="C28" i="9"/>
  <c r="C9" i="9" s="1"/>
  <c r="AI28" i="9"/>
  <c r="AI9" i="9" s="1"/>
  <c r="AI58" i="14" s="1"/>
  <c r="AI73" i="14" s="1"/>
  <c r="W24" i="3"/>
  <c r="W9" i="3" s="1"/>
  <c r="W53" i="14" s="1"/>
  <c r="P24" i="3"/>
  <c r="P9" i="3" s="1"/>
  <c r="P53" i="14" s="1"/>
  <c r="U24" i="3"/>
  <c r="U9" i="3" s="1"/>
  <c r="U53" i="14" s="1"/>
  <c r="Y60" i="14"/>
  <c r="Y75" i="14" s="1"/>
  <c r="B19" i="9"/>
  <c r="N57" i="14"/>
  <c r="N72" i="14" s="1"/>
  <c r="AA58" i="14"/>
  <c r="AA73" i="14" s="1"/>
  <c r="AC58" i="14"/>
  <c r="AC73" i="14" s="1"/>
  <c r="AR28" i="9"/>
  <c r="AR9" i="9" s="1"/>
  <c r="AR58" i="14" s="1"/>
  <c r="AR73" i="14" s="1"/>
  <c r="AX53" i="14"/>
  <c r="AX68" i="14" s="1"/>
  <c r="AG28" i="9"/>
  <c r="AG9" i="9" s="1"/>
  <c r="AG58" i="14" s="1"/>
  <c r="AG73" i="14" s="1"/>
  <c r="AU28" i="9"/>
  <c r="AU9" i="9" s="1"/>
  <c r="AU58" i="14" s="1"/>
  <c r="AU73" i="14" s="1"/>
  <c r="AM28" i="9"/>
  <c r="AM9" i="9" s="1"/>
  <c r="Y24" i="3"/>
  <c r="Y9" i="3" s="1"/>
  <c r="Y53" i="14" s="1"/>
  <c r="Y68" i="14" s="1"/>
  <c r="C10" i="10"/>
  <c r="C11" i="10" s="1"/>
  <c r="C59" i="14"/>
  <c r="C74" i="14" s="1"/>
  <c r="D28" i="8"/>
  <c r="D9" i="8" s="1"/>
  <c r="P28" i="8"/>
  <c r="P9" i="8" s="1"/>
  <c r="P57" i="14" s="1"/>
  <c r="P72" i="14" s="1"/>
  <c r="AZ28" i="8"/>
  <c r="AZ9" i="8" s="1"/>
  <c r="AZ57" i="14" s="1"/>
  <c r="AZ72" i="14" s="1"/>
  <c r="AJ28" i="8"/>
  <c r="AJ9" i="8" s="1"/>
  <c r="AJ57" i="14" s="1"/>
  <c r="AJ72" i="14" s="1"/>
  <c r="AV28" i="8"/>
  <c r="AV9" i="8" s="1"/>
  <c r="AV57" i="14" s="1"/>
  <c r="AV72" i="14" s="1"/>
  <c r="Z61" i="14"/>
  <c r="Z76" i="14" s="1"/>
  <c r="AL61" i="14"/>
  <c r="AL76" i="14" s="1"/>
  <c r="AR61" i="14"/>
  <c r="AR76" i="14" s="1"/>
  <c r="R28" i="9"/>
  <c r="R9" i="9" s="1"/>
  <c r="R58" i="14" s="1"/>
  <c r="R73" i="14" s="1"/>
  <c r="E28" i="9"/>
  <c r="E9" i="9" s="1"/>
  <c r="E58" i="14" s="1"/>
  <c r="E73" i="14" s="1"/>
  <c r="AD28" i="9"/>
  <c r="AD9" i="9" s="1"/>
  <c r="AD58" i="14" s="1"/>
  <c r="AD73" i="14" s="1"/>
  <c r="B19" i="8"/>
  <c r="AS24" i="3"/>
  <c r="AS9" i="3" s="1"/>
  <c r="AS53" i="14" s="1"/>
  <c r="AY24" i="3"/>
  <c r="AY9" i="3" s="1"/>
  <c r="AY53" i="14" s="1"/>
  <c r="AY68" i="14" s="1"/>
  <c r="K59" i="14"/>
  <c r="K74" i="14" s="1"/>
  <c r="V57" i="14"/>
  <c r="V72" i="14" s="1"/>
  <c r="AK58" i="14"/>
  <c r="AK73" i="14" s="1"/>
  <c r="O28" i="8"/>
  <c r="O9" i="8" s="1"/>
  <c r="O57" i="14" s="1"/>
  <c r="O72" i="14" s="1"/>
  <c r="F28" i="9"/>
  <c r="F9" i="9" s="1"/>
  <c r="F58" i="14" s="1"/>
  <c r="F73" i="14" s="1"/>
  <c r="N53" i="14"/>
  <c r="BA28" i="9"/>
  <c r="BA9" i="9" s="1"/>
  <c r="BA58" i="14" s="1"/>
  <c r="BA73" i="14" s="1"/>
  <c r="AZ24" i="3"/>
  <c r="AZ9" i="3" s="1"/>
  <c r="AZ53" i="14" s="1"/>
  <c r="F24" i="3"/>
  <c r="F9" i="3" s="1"/>
  <c r="F53" i="14" s="1"/>
  <c r="F68" i="14" s="1"/>
  <c r="AR24" i="3"/>
  <c r="AR9" i="3" s="1"/>
  <c r="AR53" i="14" s="1"/>
  <c r="AI24" i="3"/>
  <c r="AI9" i="3" s="1"/>
  <c r="AI53" i="14" s="1"/>
  <c r="AI68" i="14" s="1"/>
  <c r="AU24" i="3"/>
  <c r="AU9" i="3" s="1"/>
  <c r="AU53" i="14" s="1"/>
  <c r="AU68" i="14" s="1"/>
  <c r="C10" i="4"/>
  <c r="C11" i="4" s="1"/>
  <c r="C54" i="14"/>
  <c r="C69" i="14" s="1"/>
  <c r="AO28" i="8"/>
  <c r="AO9" i="8" s="1"/>
  <c r="AO57" i="14" s="1"/>
  <c r="AO72" i="14" s="1"/>
  <c r="R28" i="8"/>
  <c r="R9" i="8" s="1"/>
  <c r="R57" i="14" s="1"/>
  <c r="R72" i="14" s="1"/>
  <c r="Y61" i="14"/>
  <c r="Y76" i="14" s="1"/>
  <c r="X61" i="14"/>
  <c r="X76" i="14" s="1"/>
  <c r="BA61" i="14"/>
  <c r="BA76" i="14" s="1"/>
  <c r="O61" i="14"/>
  <c r="O76" i="14" s="1"/>
  <c r="V28" i="9"/>
  <c r="V9" i="9" s="1"/>
  <c r="V58" i="14" s="1"/>
  <c r="V73" i="14" s="1"/>
  <c r="AO28" i="9"/>
  <c r="AO9" i="9" s="1"/>
  <c r="AO58" i="14" s="1"/>
  <c r="AO73" i="14" s="1"/>
  <c r="K28" i="9"/>
  <c r="K9" i="9" s="1"/>
  <c r="K58" i="14" s="1"/>
  <c r="K73" i="14" s="1"/>
  <c r="C10" i="11"/>
  <c r="C11" i="11" s="1"/>
  <c r="C60" i="14"/>
  <c r="C75" i="14" s="1"/>
  <c r="AK24" i="3"/>
  <c r="AK9" i="3" s="1"/>
  <c r="AK53" i="14" s="1"/>
  <c r="AJ24" i="3"/>
  <c r="AJ9" i="3" s="1"/>
  <c r="AJ53" i="14" s="1"/>
  <c r="AJ68" i="14" s="1"/>
  <c r="AA24" i="3"/>
  <c r="AA9" i="3" s="1"/>
  <c r="AA53" i="14" s="1"/>
  <c r="AA68" i="14" s="1"/>
  <c r="AT24" i="3"/>
  <c r="AT9" i="3" s="1"/>
  <c r="AT53" i="14" s="1"/>
  <c r="P54" i="14"/>
  <c r="P69" i="14" s="1"/>
  <c r="J54" i="14"/>
  <c r="J69" i="14" s="1"/>
  <c r="AA54" i="14"/>
  <c r="AA69" i="14" s="1"/>
  <c r="AZ54" i="14"/>
  <c r="AZ69" i="14" s="1"/>
  <c r="AK54" i="14"/>
  <c r="AK69" i="14" s="1"/>
  <c r="V54" i="14"/>
  <c r="V69" i="14" s="1"/>
  <c r="AM54" i="14"/>
  <c r="AM69" i="14" s="1"/>
  <c r="AX59" i="14"/>
  <c r="AX74" i="14" s="1"/>
  <c r="M59" i="14"/>
  <c r="M74" i="14" s="1"/>
  <c r="E59" i="14"/>
  <c r="E74" i="14" s="1"/>
  <c r="AZ59" i="14"/>
  <c r="AZ74" i="14" s="1"/>
  <c r="W59" i="14"/>
  <c r="W74" i="14" s="1"/>
  <c r="AN59" i="14"/>
  <c r="AN74" i="14" s="1"/>
  <c r="AK28" i="8"/>
  <c r="AK9" i="8" s="1"/>
  <c r="AK57" i="14" s="1"/>
  <c r="AK72" i="14" s="1"/>
  <c r="X28" i="8"/>
  <c r="X9" i="8" s="1"/>
  <c r="X57" i="14" s="1"/>
  <c r="X72" i="14" s="1"/>
  <c r="AT28" i="8"/>
  <c r="AT9" i="8" s="1"/>
  <c r="AT57" i="14" s="1"/>
  <c r="AT72" i="14" s="1"/>
  <c r="AI28" i="8"/>
  <c r="AI9" i="8" s="1"/>
  <c r="AI57" i="14" s="1"/>
  <c r="AI72" i="14" s="1"/>
  <c r="AL28" i="8"/>
  <c r="AL9" i="8" s="1"/>
  <c r="AL57" i="14" s="1"/>
  <c r="AL72" i="14" s="1"/>
  <c r="AA28" i="8"/>
  <c r="AA9" i="8" s="1"/>
  <c r="AA57" i="14" s="1"/>
  <c r="AA72" i="14" s="1"/>
  <c r="AX55" i="12"/>
  <c r="AX9" i="12" s="1"/>
  <c r="AX61" i="14" s="1"/>
  <c r="AX76" i="14" s="1"/>
  <c r="T55" i="12"/>
  <c r="T9" i="12" s="1"/>
  <c r="T61" i="14" s="1"/>
  <c r="T76" i="14" s="1"/>
  <c r="S55" i="12"/>
  <c r="S9" i="12" s="1"/>
  <c r="S61" i="14" s="1"/>
  <c r="S76" i="14" s="1"/>
  <c r="G55" i="12"/>
  <c r="G9" i="12" s="1"/>
  <c r="G61" i="14" s="1"/>
  <c r="G76" i="14" s="1"/>
  <c r="AY55" i="12"/>
  <c r="AY9" i="12" s="1"/>
  <c r="AY61" i="14" s="1"/>
  <c r="AY76" i="14" s="1"/>
  <c r="AE55" i="12"/>
  <c r="AE9" i="12" s="1"/>
  <c r="AE61" i="14" s="1"/>
  <c r="AE76" i="14" s="1"/>
  <c r="AV28" i="9"/>
  <c r="AV9" i="9" s="1"/>
  <c r="AV58" i="14" s="1"/>
  <c r="AV73" i="14" s="1"/>
  <c r="X28" i="9"/>
  <c r="X9" i="9" s="1"/>
  <c r="X58" i="14" s="1"/>
  <c r="X73" i="14" s="1"/>
  <c r="AN28" i="9"/>
  <c r="AN9" i="9" s="1"/>
  <c r="AN58" i="14" s="1"/>
  <c r="AN73" i="14" s="1"/>
  <c r="L28" i="9"/>
  <c r="L9" i="9" s="1"/>
  <c r="L58" i="14" s="1"/>
  <c r="L73" i="14" s="1"/>
  <c r="W28" i="9"/>
  <c r="W9" i="9" s="1"/>
  <c r="W58" i="14" s="1"/>
  <c r="W73" i="14" s="1"/>
  <c r="AW25" i="11"/>
  <c r="AW9" i="11" s="1"/>
  <c r="AW60" i="14" s="1"/>
  <c r="AW75" i="14" s="1"/>
  <c r="AP25" i="11"/>
  <c r="AP9" i="11" s="1"/>
  <c r="AP60" i="14" s="1"/>
  <c r="AP75" i="14" s="1"/>
  <c r="AT25" i="11"/>
  <c r="AT9" i="11" s="1"/>
  <c r="AT60" i="14" s="1"/>
  <c r="AT75" i="14" s="1"/>
  <c r="X25" i="11"/>
  <c r="X9" i="11" s="1"/>
  <c r="X60" i="14" s="1"/>
  <c r="X75" i="14" s="1"/>
  <c r="BB25" i="11"/>
  <c r="BB9" i="11" s="1"/>
  <c r="BB60" i="14" s="1"/>
  <c r="BB75" i="14" s="1"/>
  <c r="U25" i="11"/>
  <c r="U9" i="11" s="1"/>
  <c r="U60" i="14" s="1"/>
  <c r="U75" i="14" s="1"/>
  <c r="AZ25" i="11"/>
  <c r="AZ9" i="11" s="1"/>
  <c r="AZ60" i="14" s="1"/>
  <c r="AZ75" i="14" s="1"/>
  <c r="AS31" i="7"/>
  <c r="AS9" i="7" s="1"/>
  <c r="AS56" i="14" s="1"/>
  <c r="AS71" i="14" s="1"/>
  <c r="AQ31" i="7"/>
  <c r="AQ9" i="7" s="1"/>
  <c r="AQ56" i="14" s="1"/>
  <c r="AQ71" i="14" s="1"/>
  <c r="U31" i="7"/>
  <c r="U9" i="7" s="1"/>
  <c r="U56" i="14" s="1"/>
  <c r="U71" i="14" s="1"/>
  <c r="BA31" i="7"/>
  <c r="BA9" i="7" s="1"/>
  <c r="BA56" i="14" s="1"/>
  <c r="BA71" i="14" s="1"/>
  <c r="AC31" i="7"/>
  <c r="AC9" i="7" s="1"/>
  <c r="AC56" i="14" s="1"/>
  <c r="AC71" i="14" s="1"/>
  <c r="AC24" i="3"/>
  <c r="AC9" i="3" s="1"/>
  <c r="AC53" i="14" s="1"/>
  <c r="AC68" i="14" s="1"/>
  <c r="BB24" i="3"/>
  <c r="BB9" i="3" s="1"/>
  <c r="BB53" i="14" s="1"/>
  <c r="E24" i="3"/>
  <c r="E9" i="3" s="1"/>
  <c r="E53" i="14" s="1"/>
  <c r="E68" i="14" s="1"/>
  <c r="K68" i="14"/>
  <c r="C10" i="3"/>
  <c r="C11" i="3" s="1"/>
  <c r="D10" i="10"/>
  <c r="D11" i="10" s="1"/>
  <c r="D10" i="12"/>
  <c r="D11" i="12" s="1"/>
  <c r="D10" i="7"/>
  <c r="D10" i="5"/>
  <c r="D11" i="5" s="1"/>
  <c r="D10" i="4"/>
  <c r="D11" i="4" s="1"/>
  <c r="R62" i="14" l="1"/>
  <c r="AM77" i="14"/>
  <c r="R68" i="14"/>
  <c r="R77" i="14" s="1"/>
  <c r="AB62" i="14"/>
  <c r="BB62" i="14"/>
  <c r="Q62" i="14"/>
  <c r="N62" i="14"/>
  <c r="O62" i="14"/>
  <c r="G77" i="14"/>
  <c r="S77" i="14"/>
  <c r="U62" i="14"/>
  <c r="AD62" i="14"/>
  <c r="T62" i="14"/>
  <c r="F77" i="14"/>
  <c r="AV62" i="14"/>
  <c r="H62" i="14"/>
  <c r="AP77" i="14"/>
  <c r="AX62" i="14"/>
  <c r="AP62" i="14"/>
  <c r="L62" i="14"/>
  <c r="AY62" i="14"/>
  <c r="AF62" i="14"/>
  <c r="Y62" i="14"/>
  <c r="AH62" i="14"/>
  <c r="AZ62" i="14"/>
  <c r="Z62" i="14"/>
  <c r="D68" i="14"/>
  <c r="Q77" i="14"/>
  <c r="AC62" i="14"/>
  <c r="AS62" i="14"/>
  <c r="I77" i="14"/>
  <c r="H68" i="14"/>
  <c r="H77" i="14" s="1"/>
  <c r="AU62" i="14"/>
  <c r="M77" i="14"/>
  <c r="AN62" i="14"/>
  <c r="AU77" i="14"/>
  <c r="AQ62" i="14"/>
  <c r="X77" i="14"/>
  <c r="AL62" i="14"/>
  <c r="AT62" i="14"/>
  <c r="F62" i="14"/>
  <c r="S62" i="14"/>
  <c r="AW62" i="14"/>
  <c r="U68" i="14"/>
  <c r="U77" i="14" s="1"/>
  <c r="AJ77" i="14"/>
  <c r="W62" i="14"/>
  <c r="Y77" i="14"/>
  <c r="Z68" i="14"/>
  <c r="Z77" i="14" s="1"/>
  <c r="AG62" i="14"/>
  <c r="K62" i="14"/>
  <c r="AZ68" i="14"/>
  <c r="J62" i="14"/>
  <c r="AE62" i="14"/>
  <c r="AR62" i="14"/>
  <c r="K77" i="14"/>
  <c r="J77" i="14"/>
  <c r="I62" i="14"/>
  <c r="AT68" i="14"/>
  <c r="AT77" i="14" s="1"/>
  <c r="N68" i="14"/>
  <c r="N77" i="14" s="1"/>
  <c r="G62" i="14"/>
  <c r="AM62" i="14"/>
  <c r="AD77" i="14"/>
  <c r="AY77" i="14"/>
  <c r="X62" i="14"/>
  <c r="P62" i="14"/>
  <c r="AK62" i="14"/>
  <c r="AO77" i="14"/>
  <c r="V77" i="14"/>
  <c r="O68" i="14"/>
  <c r="O77" i="14" s="1"/>
  <c r="AG68" i="14"/>
  <c r="AG77" i="14" s="1"/>
  <c r="AJ62" i="14"/>
  <c r="L77" i="14"/>
  <c r="M62" i="14"/>
  <c r="BA77" i="14"/>
  <c r="AN77" i="14"/>
  <c r="AL77" i="14"/>
  <c r="AI77" i="14"/>
  <c r="AX77" i="14"/>
  <c r="E77" i="14"/>
  <c r="AB77" i="14"/>
  <c r="AH77" i="14"/>
  <c r="T77" i="14"/>
  <c r="AW77" i="14"/>
  <c r="AF77" i="14"/>
  <c r="AE77" i="14"/>
  <c r="AS68" i="14"/>
  <c r="AS77" i="14" s="1"/>
  <c r="AC77" i="14"/>
  <c r="AK68" i="14"/>
  <c r="AK77" i="14" s="1"/>
  <c r="E10" i="12"/>
  <c r="AZ77" i="14"/>
  <c r="AQ68" i="14"/>
  <c r="AQ77" i="14" s="1"/>
  <c r="AR68" i="14"/>
  <c r="AR77" i="14" s="1"/>
  <c r="E62" i="14"/>
  <c r="E10" i="10"/>
  <c r="E11" i="10" s="1"/>
  <c r="BA62" i="14"/>
  <c r="BB68" i="14"/>
  <c r="BB77" i="14" s="1"/>
  <c r="P68" i="14"/>
  <c r="P77" i="14" s="1"/>
  <c r="AO62" i="14"/>
  <c r="D10" i="8"/>
  <c r="D57" i="14"/>
  <c r="D72" i="14" s="1"/>
  <c r="D77" i="14" s="1"/>
  <c r="C10" i="9"/>
  <c r="C58" i="14"/>
  <c r="C73" i="14" s="1"/>
  <c r="AV68" i="14"/>
  <c r="AV77" i="14" s="1"/>
  <c r="C10" i="8"/>
  <c r="C11" i="8" s="1"/>
  <c r="C57" i="14"/>
  <c r="C72" i="14" s="1"/>
  <c r="AA62" i="14"/>
  <c r="AI62" i="14"/>
  <c r="W68" i="14"/>
  <c r="W77" i="14" s="1"/>
  <c r="D10" i="11"/>
  <c r="AA77" i="14"/>
  <c r="E10" i="5"/>
  <c r="E11" i="5" s="1"/>
  <c r="V62" i="14"/>
  <c r="C68" i="14"/>
  <c r="D11" i="7"/>
  <c r="E10" i="7"/>
  <c r="E10" i="4"/>
  <c r="E11" i="4" s="1"/>
  <c r="F10" i="10"/>
  <c r="F10" i="5"/>
  <c r="C62" i="14" l="1"/>
  <c r="D62" i="14"/>
  <c r="C77" i="14"/>
  <c r="C195" i="14" s="1" a="1"/>
  <c r="C195" i="14" s="1"/>
  <c r="D11" i="11"/>
  <c r="E10" i="11"/>
  <c r="C11" i="9"/>
  <c r="D10" i="9"/>
  <c r="D11" i="8"/>
  <c r="E10" i="8"/>
  <c r="E11" i="12"/>
  <c r="F10" i="12"/>
  <c r="E11" i="7"/>
  <c r="F10" i="7"/>
  <c r="F10" i="4"/>
  <c r="F11" i="10"/>
  <c r="G10" i="10"/>
  <c r="F11" i="5"/>
  <c r="G10" i="5"/>
  <c r="F11" i="12" l="1"/>
  <c r="G10" i="12"/>
  <c r="E11" i="8"/>
  <c r="F10" i="8"/>
  <c r="D11" i="9"/>
  <c r="E10" i="9"/>
  <c r="E11" i="11"/>
  <c r="F10" i="11"/>
  <c r="F11" i="4"/>
  <c r="G10" i="4"/>
  <c r="F11" i="7"/>
  <c r="G10" i="7"/>
  <c r="G11" i="10"/>
  <c r="H10" i="10"/>
  <c r="G11" i="5"/>
  <c r="H10" i="5"/>
  <c r="G10" i="11" l="1"/>
  <c r="F11" i="11"/>
  <c r="E11" i="9"/>
  <c r="F10" i="9"/>
  <c r="F11" i="8"/>
  <c r="G10" i="8"/>
  <c r="G11" i="12"/>
  <c r="H10" i="12"/>
  <c r="G11" i="4"/>
  <c r="H10" i="4"/>
  <c r="H11" i="10"/>
  <c r="I10" i="10"/>
  <c r="G11" i="7"/>
  <c r="H10" i="7"/>
  <c r="H11" i="5"/>
  <c r="I10" i="5"/>
  <c r="H11" i="12" l="1"/>
  <c r="I10" i="12"/>
  <c r="G11" i="8"/>
  <c r="H10" i="8"/>
  <c r="F11" i="9"/>
  <c r="G10" i="9"/>
  <c r="G11" i="11"/>
  <c r="H10" i="11"/>
  <c r="H11" i="7"/>
  <c r="I10" i="7"/>
  <c r="I11" i="10"/>
  <c r="J10" i="10"/>
  <c r="H11" i="4"/>
  <c r="I10" i="4"/>
  <c r="I11" i="5"/>
  <c r="J10" i="5"/>
  <c r="G11" i="9" l="1"/>
  <c r="H10" i="9"/>
  <c r="H11" i="8"/>
  <c r="I10" i="8"/>
  <c r="I11" i="12"/>
  <c r="J10" i="12"/>
  <c r="I10" i="11"/>
  <c r="H11" i="11"/>
  <c r="I11" i="4"/>
  <c r="J10" i="4"/>
  <c r="I11" i="7"/>
  <c r="J10" i="7"/>
  <c r="J11" i="10"/>
  <c r="K10" i="10"/>
  <c r="J11" i="5"/>
  <c r="K10" i="5"/>
  <c r="I11" i="11" l="1"/>
  <c r="J10" i="11"/>
  <c r="J11" i="12"/>
  <c r="K10" i="12"/>
  <c r="I11" i="8"/>
  <c r="J10" i="8"/>
  <c r="H11" i="9"/>
  <c r="I10" i="9"/>
  <c r="K11" i="10"/>
  <c r="L10" i="10"/>
  <c r="J11" i="7"/>
  <c r="K10" i="7"/>
  <c r="J11" i="4"/>
  <c r="K10" i="4"/>
  <c r="K11" i="5"/>
  <c r="L10" i="5"/>
  <c r="I11" i="9" l="1"/>
  <c r="J10" i="9"/>
  <c r="J11" i="8"/>
  <c r="K10" i="8"/>
  <c r="K11" i="12"/>
  <c r="L10" i="12"/>
  <c r="J11" i="11"/>
  <c r="K10" i="11"/>
  <c r="L11" i="10"/>
  <c r="M10" i="10"/>
  <c r="K11" i="4"/>
  <c r="L10" i="4"/>
  <c r="K11" i="7"/>
  <c r="L10" i="7"/>
  <c r="L11" i="5"/>
  <c r="M10" i="5"/>
  <c r="L11" i="12" l="1"/>
  <c r="M10" i="12"/>
  <c r="L10" i="8"/>
  <c r="K11" i="8"/>
  <c r="J11" i="9"/>
  <c r="K10" i="9"/>
  <c r="K11" i="11"/>
  <c r="L10" i="11"/>
  <c r="L11" i="7"/>
  <c r="M10" i="7"/>
  <c r="L11" i="4"/>
  <c r="M10" i="4"/>
  <c r="M11" i="10"/>
  <c r="N10" i="10"/>
  <c r="M11" i="5"/>
  <c r="N10" i="5"/>
  <c r="L11" i="11" l="1"/>
  <c r="M10" i="11"/>
  <c r="K11" i="9"/>
  <c r="L10" i="9"/>
  <c r="L11" i="8"/>
  <c r="M10" i="8"/>
  <c r="M11" i="12"/>
  <c r="N10" i="12"/>
  <c r="N11" i="10"/>
  <c r="O10" i="10"/>
  <c r="M11" i="4"/>
  <c r="N10" i="4"/>
  <c r="M11" i="7"/>
  <c r="N10" i="7"/>
  <c r="N11" i="5"/>
  <c r="O10" i="5"/>
  <c r="M11" i="8" l="1"/>
  <c r="N10" i="8"/>
  <c r="L11" i="9"/>
  <c r="M10" i="9"/>
  <c r="M11" i="11"/>
  <c r="N10" i="11"/>
  <c r="N11" i="12"/>
  <c r="O10" i="12"/>
  <c r="N11" i="7"/>
  <c r="O10" i="7"/>
  <c r="O11" i="10"/>
  <c r="P10" i="10"/>
  <c r="O10" i="4"/>
  <c r="N11" i="4"/>
  <c r="O11" i="5"/>
  <c r="P10" i="5"/>
  <c r="N11" i="11" l="1"/>
  <c r="O10" i="11"/>
  <c r="N10" i="9"/>
  <c r="M11" i="9"/>
  <c r="N11" i="8"/>
  <c r="O10" i="8"/>
  <c r="O11" i="12"/>
  <c r="P10" i="12"/>
  <c r="P11" i="10"/>
  <c r="Q10" i="10"/>
  <c r="O11" i="7"/>
  <c r="P10" i="7"/>
  <c r="O11" i="4"/>
  <c r="P10" i="4"/>
  <c r="P11" i="5"/>
  <c r="Q10" i="5"/>
  <c r="P11" i="12" l="1"/>
  <c r="Q10" i="12"/>
  <c r="O11" i="11"/>
  <c r="P10" i="11"/>
  <c r="O11" i="8"/>
  <c r="P10" i="8"/>
  <c r="N11" i="9"/>
  <c r="O10" i="9"/>
  <c r="P11" i="4"/>
  <c r="Q10" i="4"/>
  <c r="P11" i="7"/>
  <c r="Q10" i="7"/>
  <c r="Q11" i="10"/>
  <c r="R10" i="10"/>
  <c r="Q11" i="5"/>
  <c r="R10" i="5"/>
  <c r="O11" i="9" l="1"/>
  <c r="P10" i="9"/>
  <c r="P11" i="11"/>
  <c r="Q10" i="11"/>
  <c r="P11" i="8"/>
  <c r="Q10" i="8"/>
  <c r="Q11" i="12"/>
  <c r="R10" i="12"/>
  <c r="R11" i="10"/>
  <c r="S10" i="10"/>
  <c r="Q11" i="7"/>
  <c r="R10" i="7"/>
  <c r="Q11" i="4"/>
  <c r="R10" i="4"/>
  <c r="R11" i="5"/>
  <c r="S10" i="5"/>
  <c r="Q11" i="8" l="1"/>
  <c r="R10" i="8"/>
  <c r="R10" i="11"/>
  <c r="Q11" i="11"/>
  <c r="P11" i="9"/>
  <c r="Q10" i="9"/>
  <c r="R11" i="12"/>
  <c r="S10" i="12"/>
  <c r="R11" i="7"/>
  <c r="S10" i="7"/>
  <c r="S11" i="10"/>
  <c r="T10" i="10"/>
  <c r="R11" i="4"/>
  <c r="S10" i="4"/>
  <c r="S11" i="5"/>
  <c r="T10" i="5"/>
  <c r="S11" i="12" l="1"/>
  <c r="T10" i="12"/>
  <c r="Q11" i="9"/>
  <c r="R10" i="9"/>
  <c r="R11" i="11"/>
  <c r="S10" i="11"/>
  <c r="R11" i="8"/>
  <c r="S10" i="8"/>
  <c r="S11" i="4"/>
  <c r="T10" i="4"/>
  <c r="T11" i="10"/>
  <c r="U10" i="10"/>
  <c r="S11" i="7"/>
  <c r="T10" i="7"/>
  <c r="T11" i="5"/>
  <c r="U10" i="5"/>
  <c r="S11" i="11" l="1"/>
  <c r="T10" i="11"/>
  <c r="R11" i="9"/>
  <c r="S10" i="9"/>
  <c r="T11" i="12"/>
  <c r="U10" i="12"/>
  <c r="T10" i="8"/>
  <c r="S11" i="8"/>
  <c r="T11" i="7"/>
  <c r="U10" i="7"/>
  <c r="T11" i="4"/>
  <c r="U10" i="4"/>
  <c r="U11" i="10"/>
  <c r="V10" i="10"/>
  <c r="U11" i="5"/>
  <c r="V10" i="5"/>
  <c r="T11" i="8" l="1"/>
  <c r="U10" i="8"/>
  <c r="U11" i="12"/>
  <c r="V10" i="12"/>
  <c r="S11" i="9"/>
  <c r="T10" i="9"/>
  <c r="T11" i="11"/>
  <c r="U10" i="11"/>
  <c r="V11" i="10"/>
  <c r="W10" i="10"/>
  <c r="U11" i="7"/>
  <c r="V10" i="7"/>
  <c r="U11" i="4"/>
  <c r="V10" i="4"/>
  <c r="V11" i="5"/>
  <c r="W10" i="5"/>
  <c r="U11" i="11" l="1"/>
  <c r="V10" i="11"/>
  <c r="T11" i="9"/>
  <c r="U10" i="9"/>
  <c r="V11" i="12"/>
  <c r="W10" i="12"/>
  <c r="U11" i="8"/>
  <c r="V10" i="8"/>
  <c r="V11" i="7"/>
  <c r="W10" i="7"/>
  <c r="W11" i="10"/>
  <c r="X10" i="10"/>
  <c r="V11" i="4"/>
  <c r="W10" i="4"/>
  <c r="W11" i="5"/>
  <c r="X10" i="5"/>
  <c r="W11" i="12" l="1"/>
  <c r="X10" i="12"/>
  <c r="U11" i="9"/>
  <c r="V10" i="9"/>
  <c r="V11" i="11"/>
  <c r="W10" i="11"/>
  <c r="V11" i="8"/>
  <c r="W10" i="8"/>
  <c r="X11" i="10"/>
  <c r="Y10" i="10"/>
  <c r="W11" i="4"/>
  <c r="X10" i="4"/>
  <c r="W11" i="7"/>
  <c r="X10" i="7"/>
  <c r="X11" i="5"/>
  <c r="Y10" i="5"/>
  <c r="W11" i="11" l="1"/>
  <c r="X10" i="11"/>
  <c r="V11" i="9"/>
  <c r="W10" i="9"/>
  <c r="X11" i="12"/>
  <c r="Y10" i="12"/>
  <c r="W11" i="8"/>
  <c r="X10" i="8"/>
  <c r="X11" i="4"/>
  <c r="Y10" i="4"/>
  <c r="X11" i="7"/>
  <c r="Y10" i="7"/>
  <c r="Y11" i="10"/>
  <c r="Z10" i="10"/>
  <c r="Y11" i="5"/>
  <c r="Z10" i="5"/>
  <c r="Y10" i="8" l="1"/>
  <c r="X11" i="8"/>
  <c r="Y11" i="12"/>
  <c r="Z10" i="12"/>
  <c r="W11" i="9"/>
  <c r="X10" i="9"/>
  <c r="X11" i="11"/>
  <c r="Y10" i="11"/>
  <c r="Z11" i="10"/>
  <c r="AA10" i="10"/>
  <c r="Y11" i="7"/>
  <c r="Z10" i="7"/>
  <c r="Y11" i="4"/>
  <c r="Z10" i="4"/>
  <c r="Z11" i="5"/>
  <c r="AA10" i="5"/>
  <c r="Z11" i="12" l="1"/>
  <c r="AA10" i="12"/>
  <c r="Y11" i="8"/>
  <c r="Z10" i="8"/>
  <c r="Y11" i="11"/>
  <c r="Z10" i="11"/>
  <c r="X11" i="9"/>
  <c r="Y10" i="9"/>
  <c r="Z11" i="7"/>
  <c r="AA10" i="7"/>
  <c r="Z11" i="4"/>
  <c r="AA10" i="4"/>
  <c r="AA11" i="10"/>
  <c r="AB10" i="10"/>
  <c r="AA11" i="5"/>
  <c r="AB10" i="5"/>
  <c r="Z11" i="11" l="1"/>
  <c r="AA10" i="11"/>
  <c r="Z11" i="8"/>
  <c r="AA10" i="8"/>
  <c r="AA11" i="12"/>
  <c r="AB10" i="12"/>
  <c r="Y11" i="9"/>
  <c r="Z10" i="9"/>
  <c r="AB11" i="10"/>
  <c r="AC10" i="10"/>
  <c r="AA11" i="7"/>
  <c r="AB10" i="7"/>
  <c r="AA11" i="4"/>
  <c r="AB10" i="4"/>
  <c r="AB11" i="5"/>
  <c r="AC10" i="5"/>
  <c r="Z11" i="9" l="1"/>
  <c r="AA10" i="9"/>
  <c r="AB11" i="12"/>
  <c r="AC10" i="12"/>
  <c r="AB10" i="8"/>
  <c r="AA11" i="8"/>
  <c r="AA11" i="11"/>
  <c r="AB10" i="11"/>
  <c r="AB11" i="7"/>
  <c r="AC10" i="7"/>
  <c r="AC11" i="10"/>
  <c r="AD10" i="10"/>
  <c r="AB11" i="4"/>
  <c r="AC10" i="4"/>
  <c r="AC11" i="5"/>
  <c r="AD10" i="5"/>
  <c r="AB11" i="8" l="1"/>
  <c r="AC10" i="8"/>
  <c r="AC11" i="12"/>
  <c r="AD10" i="12"/>
  <c r="AA11" i="9"/>
  <c r="AB10" i="9"/>
  <c r="AB11" i="11"/>
  <c r="AC10" i="11"/>
  <c r="AC11" i="4"/>
  <c r="AD10" i="4"/>
  <c r="AC11" i="7"/>
  <c r="AD10" i="7"/>
  <c r="AD11" i="10"/>
  <c r="AE10" i="10"/>
  <c r="AD11" i="5"/>
  <c r="AE10" i="5"/>
  <c r="AB11" i="9" l="1"/>
  <c r="AC10" i="9"/>
  <c r="AD11" i="12"/>
  <c r="AE10" i="12"/>
  <c r="AC11" i="8"/>
  <c r="AD10" i="8"/>
  <c r="AC11" i="11"/>
  <c r="AD10" i="11"/>
  <c r="AD11" i="7"/>
  <c r="AE10" i="7"/>
  <c r="AE11" i="10"/>
  <c r="AF10" i="10"/>
  <c r="AD11" i="4"/>
  <c r="AE10" i="4"/>
  <c r="AE11" i="5"/>
  <c r="AF10" i="5"/>
  <c r="AD11" i="11" l="1"/>
  <c r="AE10" i="11"/>
  <c r="AE10" i="8"/>
  <c r="AD11" i="8"/>
  <c r="AE11" i="12"/>
  <c r="AF10" i="12"/>
  <c r="AC11" i="9"/>
  <c r="AD10" i="9"/>
  <c r="AF11" i="10"/>
  <c r="AG10" i="10"/>
  <c r="AE11" i="4"/>
  <c r="AF10" i="4"/>
  <c r="AE11" i="7"/>
  <c r="AF10" i="7"/>
  <c r="AF11" i="5"/>
  <c r="AG10" i="5"/>
  <c r="AF11" i="12" l="1"/>
  <c r="AG10" i="12"/>
  <c r="AE11" i="8"/>
  <c r="AF10" i="8"/>
  <c r="AE11" i="11"/>
  <c r="AF10" i="11"/>
  <c r="AD11" i="9"/>
  <c r="AE10" i="9"/>
  <c r="AF11" i="7"/>
  <c r="AG10" i="7"/>
  <c r="AG11" i="10"/>
  <c r="AH10" i="10"/>
  <c r="AF11" i="4"/>
  <c r="AG10" i="4"/>
  <c r="AG11" i="5"/>
  <c r="AH10" i="5"/>
  <c r="AF11" i="11" l="1"/>
  <c r="AG10" i="11"/>
  <c r="AF11" i="8"/>
  <c r="AG10" i="8"/>
  <c r="AG11" i="12"/>
  <c r="AH10" i="12"/>
  <c r="AE11" i="9"/>
  <c r="AF10" i="9"/>
  <c r="AH11" i="10"/>
  <c r="AI10" i="10"/>
  <c r="AG11" i="4"/>
  <c r="AH10" i="4"/>
  <c r="AG11" i="7"/>
  <c r="AH10" i="7"/>
  <c r="AH11" i="5"/>
  <c r="AI10" i="5"/>
  <c r="AF11" i="9" l="1"/>
  <c r="AG10" i="9"/>
  <c r="AH11" i="12"/>
  <c r="AI10" i="12"/>
  <c r="AG11" i="8"/>
  <c r="AH10" i="8"/>
  <c r="AH10" i="11"/>
  <c r="AG11" i="11"/>
  <c r="AH11" i="7"/>
  <c r="AI10" i="7"/>
  <c r="AH11" i="4"/>
  <c r="AI10" i="4"/>
  <c r="AI11" i="10"/>
  <c r="AJ10" i="10"/>
  <c r="AI11" i="5"/>
  <c r="AJ10" i="5"/>
  <c r="AH11" i="11" l="1"/>
  <c r="AI10" i="11"/>
  <c r="AH11" i="8"/>
  <c r="AI10" i="8"/>
  <c r="AI11" i="12"/>
  <c r="AJ10" i="12"/>
  <c r="AG11" i="9"/>
  <c r="AH10" i="9"/>
  <c r="AJ11" i="10"/>
  <c r="AK10" i="10"/>
  <c r="AI11" i="4"/>
  <c r="AJ10" i="4"/>
  <c r="AI11" i="7"/>
  <c r="AJ10" i="7"/>
  <c r="AJ11" i="5"/>
  <c r="AK10" i="5"/>
  <c r="AJ11" i="12" l="1"/>
  <c r="AK10" i="12"/>
  <c r="AI11" i="8"/>
  <c r="AJ10" i="8"/>
  <c r="AI11" i="11"/>
  <c r="AJ10" i="11"/>
  <c r="AH11" i="9"/>
  <c r="AI10" i="9"/>
  <c r="AK10" i="4"/>
  <c r="AJ11" i="4"/>
  <c r="AJ11" i="7"/>
  <c r="AK10" i="7"/>
  <c r="AK11" i="10"/>
  <c r="AL10" i="10"/>
  <c r="AK11" i="5"/>
  <c r="AL10" i="5"/>
  <c r="D10" i="3"/>
  <c r="D11" i="3" s="1"/>
  <c r="AI11" i="9" l="1"/>
  <c r="AJ10" i="9"/>
  <c r="AJ11" i="11"/>
  <c r="AK10" i="11"/>
  <c r="AJ11" i="8"/>
  <c r="AK10" i="8"/>
  <c r="AK11" i="12"/>
  <c r="AL10" i="12"/>
  <c r="AK11" i="7"/>
  <c r="AL10" i="7"/>
  <c r="AL11" i="10"/>
  <c r="AM10" i="10"/>
  <c r="AK11" i="4"/>
  <c r="AL10" i="4"/>
  <c r="AL11" i="5"/>
  <c r="AM10" i="5"/>
  <c r="E10" i="3"/>
  <c r="E11" i="3" s="1"/>
  <c r="AL11" i="12" l="1"/>
  <c r="AM10" i="12"/>
  <c r="AK11" i="8"/>
  <c r="AL10" i="8"/>
  <c r="AK11" i="11"/>
  <c r="AL10" i="11"/>
  <c r="AJ11" i="9"/>
  <c r="AK10" i="9"/>
  <c r="AL11" i="4"/>
  <c r="AM10" i="4"/>
  <c r="AM11" i="10"/>
  <c r="AN10" i="10"/>
  <c r="AL11" i="7"/>
  <c r="AM10" i="7"/>
  <c r="AM11" i="5"/>
  <c r="AN10" i="5"/>
  <c r="F10" i="3"/>
  <c r="F11" i="3" s="1"/>
  <c r="AL11" i="8" l="1"/>
  <c r="AM10" i="8"/>
  <c r="AM11" i="12"/>
  <c r="AN10" i="12"/>
  <c r="AK11" i="9"/>
  <c r="AL10" i="9"/>
  <c r="AL11" i="11"/>
  <c r="AM10" i="11"/>
  <c r="AN11" i="10"/>
  <c r="AO10" i="10"/>
  <c r="AM11" i="7"/>
  <c r="AN10" i="7"/>
  <c r="AM11" i="4"/>
  <c r="AN10" i="4"/>
  <c r="AN11" i="5"/>
  <c r="AO10" i="5"/>
  <c r="G10" i="3"/>
  <c r="G11" i="3" s="1"/>
  <c r="AL11" i="9" l="1"/>
  <c r="AM10" i="9"/>
  <c r="AN11" i="12"/>
  <c r="AO10" i="12"/>
  <c r="AM11" i="8"/>
  <c r="AN10" i="8"/>
  <c r="AN10" i="11"/>
  <c r="AM11" i="11"/>
  <c r="AN11" i="4"/>
  <c r="AO10" i="4"/>
  <c r="AO11" i="10"/>
  <c r="AP10" i="10"/>
  <c r="AN11" i="7"/>
  <c r="AO10" i="7"/>
  <c r="AO11" i="5"/>
  <c r="AP10" i="5"/>
  <c r="H10" i="3"/>
  <c r="H11" i="3" s="1"/>
  <c r="AN11" i="11" l="1"/>
  <c r="AO10" i="11"/>
  <c r="AN11" i="8"/>
  <c r="AO10" i="8"/>
  <c r="AO11" i="12"/>
  <c r="AP10" i="12"/>
  <c r="AM11" i="9"/>
  <c r="AN10" i="9"/>
  <c r="AP11" i="10"/>
  <c r="AQ10" i="10"/>
  <c r="AO11" i="4"/>
  <c r="AP10" i="4"/>
  <c r="AO11" i="7"/>
  <c r="AP10" i="7"/>
  <c r="AP11" i="5"/>
  <c r="AQ10" i="5"/>
  <c r="I10" i="3"/>
  <c r="I11" i="3" s="1"/>
  <c r="AP11" i="12" l="1"/>
  <c r="AQ10" i="12"/>
  <c r="AO11" i="8"/>
  <c r="AP10" i="8"/>
  <c r="AO11" i="11"/>
  <c r="AP10" i="11"/>
  <c r="AN11" i="9"/>
  <c r="AO10" i="9"/>
  <c r="AP11" i="4"/>
  <c r="AQ10" i="4"/>
  <c r="AQ11" i="10"/>
  <c r="AR10" i="10"/>
  <c r="AP11" i="7"/>
  <c r="AQ10" i="7"/>
  <c r="AQ11" i="5"/>
  <c r="AR10" i="5"/>
  <c r="J10" i="3"/>
  <c r="J11" i="3" s="1"/>
  <c r="AP11" i="11" l="1"/>
  <c r="AQ10" i="11"/>
  <c r="AP11" i="8"/>
  <c r="AQ10" i="8"/>
  <c r="AQ11" i="12"/>
  <c r="AR10" i="12"/>
  <c r="AO11" i="9"/>
  <c r="AP10" i="9"/>
  <c r="AR11" i="10"/>
  <c r="AS10" i="10"/>
  <c r="AQ11" i="7"/>
  <c r="AR10" i="7"/>
  <c r="AR10" i="4"/>
  <c r="AQ11" i="4"/>
  <c r="AR11" i="5"/>
  <c r="AS10" i="5"/>
  <c r="K10" i="3"/>
  <c r="K11" i="3" s="1"/>
  <c r="AQ10" i="9" l="1"/>
  <c r="AP11" i="9"/>
  <c r="AR11" i="12"/>
  <c r="AS10" i="12"/>
  <c r="AQ11" i="8"/>
  <c r="AR10" i="8"/>
  <c r="AQ11" i="11"/>
  <c r="AR10" i="11"/>
  <c r="AR11" i="7"/>
  <c r="AS10" i="7"/>
  <c r="AR11" i="4"/>
  <c r="AS10" i="4"/>
  <c r="AS11" i="10"/>
  <c r="AT10" i="10"/>
  <c r="AS11" i="5"/>
  <c r="AT10" i="5"/>
  <c r="L10" i="3"/>
  <c r="L11" i="3" s="1"/>
  <c r="AR11" i="8" l="1"/>
  <c r="AS10" i="8"/>
  <c r="AS11" i="12"/>
  <c r="AT10" i="12"/>
  <c r="AQ11" i="9"/>
  <c r="AR10" i="9"/>
  <c r="AR11" i="11"/>
  <c r="AS10" i="11"/>
  <c r="AS11" i="4"/>
  <c r="AT10" i="4"/>
  <c r="AS11" i="7"/>
  <c r="AT10" i="7"/>
  <c r="AT11" i="10"/>
  <c r="AU10" i="10"/>
  <c r="AT11" i="5"/>
  <c r="AU10" i="5"/>
  <c r="M10" i="3"/>
  <c r="M11" i="3" s="1"/>
  <c r="AR11" i="9" l="1"/>
  <c r="AS10" i="9"/>
  <c r="AT11" i="12"/>
  <c r="AU10" i="12"/>
  <c r="AS11" i="8"/>
  <c r="AT10" i="8"/>
  <c r="AS11" i="11"/>
  <c r="AT10" i="11"/>
  <c r="AU11" i="10"/>
  <c r="AV10" i="10"/>
  <c r="AT11" i="7"/>
  <c r="AU10" i="7"/>
  <c r="AT11" i="4"/>
  <c r="AU10" i="4"/>
  <c r="AU11" i="5"/>
  <c r="AV10" i="5"/>
  <c r="N10" i="3"/>
  <c r="N11" i="3" s="1"/>
  <c r="AT11" i="8" l="1"/>
  <c r="AU10" i="8"/>
  <c r="AU11" i="12"/>
  <c r="AV10" i="12"/>
  <c r="AS11" i="9"/>
  <c r="AT10" i="9"/>
  <c r="AT11" i="11"/>
  <c r="AU10" i="11"/>
  <c r="AV11" i="10"/>
  <c r="AW10" i="10"/>
  <c r="AU11" i="7"/>
  <c r="AV10" i="7"/>
  <c r="AU11" i="4"/>
  <c r="AV10" i="4"/>
  <c r="AV11" i="5"/>
  <c r="AW10" i="5"/>
  <c r="O10" i="3"/>
  <c r="O11" i="3" s="1"/>
  <c r="AU11" i="11" l="1"/>
  <c r="AV10" i="11"/>
  <c r="AT11" i="9"/>
  <c r="AU10" i="9"/>
  <c r="AV11" i="12"/>
  <c r="AW10" i="12"/>
  <c r="AU11" i="8"/>
  <c r="AV10" i="8"/>
  <c r="AW11" i="10"/>
  <c r="AX10" i="10"/>
  <c r="AV11" i="4"/>
  <c r="AW10" i="4"/>
  <c r="AV11" i="7"/>
  <c r="AW10" i="7"/>
  <c r="AW11" i="5"/>
  <c r="AX10" i="5"/>
  <c r="P10" i="3"/>
  <c r="P11" i="3" s="1"/>
  <c r="AV11" i="8" l="1"/>
  <c r="AW10" i="8"/>
  <c r="AW11" i="12"/>
  <c r="AX10" i="12"/>
  <c r="AU11" i="9"/>
  <c r="AV10" i="9"/>
  <c r="AV11" i="11"/>
  <c r="AW10" i="11"/>
  <c r="AW11" i="7"/>
  <c r="AX10" i="7"/>
  <c r="AX10" i="4"/>
  <c r="AW11" i="4"/>
  <c r="AX11" i="10"/>
  <c r="AY10" i="10"/>
  <c r="AX11" i="5"/>
  <c r="AY10" i="5"/>
  <c r="Q10" i="3"/>
  <c r="Q11" i="3" s="1"/>
  <c r="AW11" i="11" l="1"/>
  <c r="AX10" i="11"/>
  <c r="AW10" i="9"/>
  <c r="AV11" i="9"/>
  <c r="AX11" i="12"/>
  <c r="AY10" i="12"/>
  <c r="AW11" i="8"/>
  <c r="AX10" i="8"/>
  <c r="AY11" i="10"/>
  <c r="AZ10" i="10"/>
  <c r="AX11" i="7"/>
  <c r="AY10" i="7"/>
  <c r="AX11" i="4"/>
  <c r="AY10" i="4"/>
  <c r="AY11" i="5"/>
  <c r="AZ10" i="5"/>
  <c r="R10" i="3"/>
  <c r="R11" i="3" s="1"/>
  <c r="AY11" i="12" l="1"/>
  <c r="AZ10" i="12"/>
  <c r="AW11" i="9"/>
  <c r="AX10" i="9"/>
  <c r="AX11" i="11"/>
  <c r="AY10" i="11"/>
  <c r="AX11" i="8"/>
  <c r="AY10" i="8"/>
  <c r="AY11" i="7"/>
  <c r="AZ10" i="7"/>
  <c r="AY11" i="4"/>
  <c r="AZ10" i="4"/>
  <c r="AZ11" i="10"/>
  <c r="BA10" i="10"/>
  <c r="AZ11" i="5"/>
  <c r="BA10" i="5"/>
  <c r="S10" i="3"/>
  <c r="S11" i="3" s="1"/>
  <c r="AY11" i="8" l="1"/>
  <c r="AZ10" i="8"/>
  <c r="AY11" i="11"/>
  <c r="AZ10" i="11"/>
  <c r="AX11" i="9"/>
  <c r="AY10" i="9"/>
  <c r="AZ11" i="12"/>
  <c r="BA10" i="12"/>
  <c r="AZ11" i="4"/>
  <c r="BA10" i="4"/>
  <c r="BA11" i="10"/>
  <c r="BB10" i="10"/>
  <c r="BB11" i="10" s="1"/>
  <c r="AZ11" i="7"/>
  <c r="BA10" i="7"/>
  <c r="BA11" i="5"/>
  <c r="BB10" i="5"/>
  <c r="BB11" i="5" s="1"/>
  <c r="T10" i="3"/>
  <c r="T11" i="3" s="1"/>
  <c r="AY11" i="9" l="1"/>
  <c r="AZ10" i="9"/>
  <c r="AZ11" i="11"/>
  <c r="BA10" i="11"/>
  <c r="BA11" i="12"/>
  <c r="BB10" i="12"/>
  <c r="BB11" i="12" s="1"/>
  <c r="AZ11" i="8"/>
  <c r="BA10" i="8"/>
  <c r="BA11" i="7"/>
  <c r="BB10" i="7"/>
  <c r="BB11" i="7" s="1"/>
  <c r="BA11" i="4"/>
  <c r="BB10" i="4"/>
  <c r="BB11" i="4" s="1"/>
  <c r="U10" i="3"/>
  <c r="U11" i="3" s="1"/>
  <c r="BA11" i="11" l="1"/>
  <c r="BB10" i="11"/>
  <c r="BB11" i="11" s="1"/>
  <c r="AZ11" i="9"/>
  <c r="BA10" i="9"/>
  <c r="BA11" i="8"/>
  <c r="BB10" i="8"/>
  <c r="BB11" i="8" s="1"/>
  <c r="V10" i="3"/>
  <c r="V11" i="3" s="1"/>
  <c r="BA11" i="9" l="1"/>
  <c r="BB10" i="9"/>
  <c r="BB11" i="9" s="1"/>
  <c r="W10" i="3"/>
  <c r="W11" i="3" s="1"/>
  <c r="X10" i="3" l="1"/>
  <c r="X11" i="3" s="1"/>
  <c r="Y10" i="3" l="1"/>
  <c r="Y11" i="3" s="1"/>
  <c r="Z10" i="3" l="1"/>
  <c r="Z11" i="3" s="1"/>
  <c r="AA10" i="3" l="1"/>
  <c r="AA11" i="3" s="1"/>
  <c r="AB10" i="3" l="1"/>
  <c r="AB11" i="3" s="1"/>
  <c r="AC10" i="3" l="1"/>
  <c r="AC11" i="3" s="1"/>
  <c r="AD10" i="3" l="1"/>
  <c r="AD11" i="3" s="1"/>
  <c r="AE10" i="3" l="1"/>
  <c r="AE11" i="3" s="1"/>
  <c r="AF10" i="3" l="1"/>
  <c r="AF11" i="3" s="1"/>
  <c r="AG10" i="3" l="1"/>
  <c r="AG11" i="3" s="1"/>
  <c r="AH10" i="3" l="1"/>
  <c r="AH11" i="3" s="1"/>
  <c r="AI10" i="3" l="1"/>
  <c r="AI11" i="3" s="1"/>
  <c r="AJ10" i="3" l="1"/>
  <c r="AJ11" i="3" s="1"/>
  <c r="AK10" i="3" l="1"/>
  <c r="AK11" i="3" s="1"/>
  <c r="AL10" i="3" l="1"/>
  <c r="AL11" i="3" s="1"/>
  <c r="AM10" i="3" l="1"/>
  <c r="AM11" i="3" s="1"/>
  <c r="AN10" i="3" l="1"/>
  <c r="AN11" i="3" s="1"/>
  <c r="AO10" i="3" l="1"/>
  <c r="AO11" i="3" s="1"/>
  <c r="AP10" i="3" l="1"/>
  <c r="AP11" i="3" s="1"/>
  <c r="AQ10" i="3" l="1"/>
  <c r="AQ11" i="3" s="1"/>
  <c r="AR10" i="3" l="1"/>
  <c r="AR11" i="3" s="1"/>
  <c r="AS10" i="3" l="1"/>
  <c r="AS11" i="3" s="1"/>
  <c r="AT10" i="3" l="1"/>
  <c r="AT11" i="3" s="1"/>
  <c r="AU10" i="3" l="1"/>
  <c r="AU11" i="3" s="1"/>
  <c r="AV10" i="3" l="1"/>
  <c r="AV11" i="3" s="1"/>
  <c r="AW10" i="3" l="1"/>
  <c r="AW11" i="3" s="1"/>
  <c r="AX10" i="3" l="1"/>
  <c r="AX11" i="3" s="1"/>
  <c r="AY10" i="3" l="1"/>
  <c r="AY11" i="3" s="1"/>
  <c r="AZ10" i="3" l="1"/>
  <c r="AZ11" i="3" s="1"/>
  <c r="BA10" i="3" l="1"/>
  <c r="BA11" i="3" s="1"/>
  <c r="BB10" i="3" l="1"/>
  <c r="BB11" i="3"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<sst xmlns="http://schemas.openxmlformats.org/spreadsheetml/2006/main" count="968" uniqueCount="204">
  <si>
    <t>Part Number</t>
  </si>
  <si>
    <t>Category</t>
  </si>
  <si>
    <t>Rubber</t>
  </si>
  <si>
    <t>Plastic</t>
  </si>
  <si>
    <t>105-02050</t>
  </si>
  <si>
    <t>105-04633</t>
  </si>
  <si>
    <t>110-04674</t>
  </si>
  <si>
    <t>105-04751</t>
  </si>
  <si>
    <t>105-04752</t>
  </si>
  <si>
    <t>105-7638</t>
  </si>
  <si>
    <t>105-04802</t>
  </si>
  <si>
    <t>105-06116</t>
  </si>
  <si>
    <t>110-02888</t>
  </si>
  <si>
    <t>110-02898</t>
  </si>
  <si>
    <t>Description</t>
  </si>
  <si>
    <t>Yield Rate</t>
  </si>
  <si>
    <t>FLEX</t>
  </si>
  <si>
    <t>May</t>
  </si>
  <si>
    <t>ICTZ</t>
  </si>
  <si>
    <t>No.</t>
  </si>
  <si>
    <t>I-RING</t>
  </si>
  <si>
    <t>Compression</t>
  </si>
  <si>
    <t>Tool Cavity</t>
  </si>
  <si>
    <t>ORING, BUTTON</t>
  </si>
  <si>
    <t>ORING, SMALL</t>
  </si>
  <si>
    <t>ORING, LARGE</t>
  </si>
  <si>
    <t>ORING, SEAL</t>
  </si>
  <si>
    <t>ORING, MIC</t>
  </si>
  <si>
    <t>SNOUT, COVER</t>
  </si>
  <si>
    <t>BUTTON</t>
  </si>
  <si>
    <t>BUTTON, THIN</t>
  </si>
  <si>
    <t>Post Process</t>
  </si>
  <si>
    <t xml:space="preserve"> Cycle Time (sec)</t>
  </si>
  <si>
    <t xml:space="preserve">Additional information: </t>
  </si>
  <si>
    <t>- Working hour: 6 days/week, 20hours/day.</t>
  </si>
  <si>
    <t>Output per hour</t>
  </si>
  <si>
    <t>Jan</t>
  </si>
  <si>
    <t>Feb</t>
  </si>
  <si>
    <t>Mar</t>
  </si>
  <si>
    <t>Apr</t>
  </si>
  <si>
    <t>Jun</t>
  </si>
  <si>
    <t>Jul</t>
  </si>
  <si>
    <t>Aug</t>
  </si>
  <si>
    <t>Sept</t>
  </si>
  <si>
    <t>Oct</t>
  </si>
  <si>
    <t>Nov</t>
  </si>
  <si>
    <t>Dec</t>
  </si>
  <si>
    <t>Cost (USD)</t>
  </si>
  <si>
    <t>Selling Price (USD)</t>
  </si>
  <si>
    <t>Part information &amp; Process Parameter</t>
  </si>
  <si>
    <t>105-07638</t>
  </si>
  <si>
    <t>Customer</t>
  </si>
  <si>
    <t>COPL</t>
  </si>
  <si>
    <t>PRODUCTION PLAN</t>
  </si>
  <si>
    <t>PRODUCTION CUM</t>
  </si>
  <si>
    <t>DELTA</t>
  </si>
  <si>
    <t>YIELD</t>
  </si>
  <si>
    <t>HOURS/DAY</t>
  </si>
  <si>
    <t>DAYS/WEEK</t>
  </si>
  <si>
    <t>CYCLE TIME (Sec)</t>
  </si>
  <si>
    <t>NO. OF CAVITY</t>
  </si>
  <si>
    <t>OUTPUT PER WEEK</t>
  </si>
  <si>
    <t>TOTAL</t>
  </si>
  <si>
    <t>DEMAND</t>
  </si>
  <si>
    <t>DEMAND CUM</t>
  </si>
  <si>
    <t>TOOL 1</t>
  </si>
  <si>
    <t>TOOL 2</t>
  </si>
  <si>
    <t>WEEKLY YIELDED CAPACITY/TOOL</t>
  </si>
  <si>
    <t>GASKET</t>
  </si>
  <si>
    <t>TOOL 3</t>
  </si>
  <si>
    <t>TOOL 3 (backup)</t>
  </si>
  <si>
    <t>TOOL 2 (backup)</t>
  </si>
  <si>
    <t>TOOL 4</t>
  </si>
  <si>
    <t>TOOL 4 (backup)</t>
  </si>
  <si>
    <t>TOOL 5</t>
  </si>
  <si>
    <t>TOOL 6</t>
  </si>
  <si>
    <t>TOOL 7</t>
  </si>
  <si>
    <t>TOOL 8</t>
  </si>
  <si>
    <t>TOOL 9</t>
  </si>
  <si>
    <t>TOOL 9 (backup)</t>
  </si>
  <si>
    <t>TOOL 6 (backup)</t>
  </si>
  <si>
    <t>TOOL 10</t>
  </si>
  <si>
    <t>TOOL 11</t>
  </si>
  <si>
    <t>TOOL 12</t>
  </si>
  <si>
    <t>TOOL 13</t>
  </si>
  <si>
    <t>TOOL 14</t>
  </si>
  <si>
    <t>TOOL 15</t>
  </si>
  <si>
    <t>TOOL 16</t>
  </si>
  <si>
    <t>TOOL 17</t>
  </si>
  <si>
    <t>TOOL 18</t>
  </si>
  <si>
    <t>TOOL 19</t>
  </si>
  <si>
    <t>TOOL 20</t>
  </si>
  <si>
    <t>TOOL 21</t>
  </si>
  <si>
    <t>TOOL 22</t>
  </si>
  <si>
    <t>TOOL 23</t>
  </si>
  <si>
    <t>TOOL 24</t>
  </si>
  <si>
    <t>TOOL 25</t>
  </si>
  <si>
    <t>TOOL 26</t>
  </si>
  <si>
    <t>TOOL 27</t>
  </si>
  <si>
    <t>TOOL 28</t>
  </si>
  <si>
    <t>110-02898-T</t>
  </si>
  <si>
    <t>110-02888-N</t>
  </si>
  <si>
    <t>(Share tool)</t>
  </si>
  <si>
    <t>TOOL 32 (backup)</t>
  </si>
  <si>
    <t>TOOL 31 (backup)</t>
  </si>
  <si>
    <t>TOOL 30 (backup)</t>
  </si>
  <si>
    <t>TOOL 29 (backup)</t>
  </si>
  <si>
    <t>TOOL 33 (backup)</t>
  </si>
  <si>
    <t>TOOL 8 (backup)</t>
  </si>
  <si>
    <t>Total Number of Tools Needed for Compression Process</t>
  </si>
  <si>
    <t>Part No.</t>
  </si>
  <si>
    <t>No. of Tools</t>
  </si>
  <si>
    <t>110-02888-N n 110-02898-T</t>
  </si>
  <si>
    <t>Compression Machine</t>
  </si>
  <si>
    <t>50T</t>
  </si>
  <si>
    <t>Output per week</t>
  </si>
  <si>
    <t>Yield</t>
  </si>
  <si>
    <t>Manpower Needed for Post-Process</t>
  </si>
  <si>
    <t>Manpower Needed for Compression Process</t>
  </si>
  <si>
    <t>Total Manpower Needed</t>
  </si>
  <si>
    <t>Planned Production (no. of tools = no. of compression machine needed)  for Compression Process</t>
  </si>
  <si>
    <t>TOTAL PLASTIC</t>
  </si>
  <si>
    <t>TOTAL RUBBER</t>
  </si>
  <si>
    <t>150T</t>
  </si>
  <si>
    <t>Price</t>
  </si>
  <si>
    <t>ACTUAL SHIPMENT</t>
  </si>
  <si>
    <t>CUSTOMER FORECAST</t>
  </si>
  <si>
    <t>SHIPMENT</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</si>
  <si>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</si>
  <si>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</si>
  <si>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</si>
  <si>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</si>
  <si>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</si>
  <si>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</si>
  <si>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</si>
  <si>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</si>
  <si>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</si>
  <si>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</si>
  <si>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</si>
  <si>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</si>
  <si>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</si>
  <si>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</si>
  <si>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</si>
  <si>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</si>
  <si>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</si>
  <si>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</si>
  <si>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</si>
  <si>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</si>
  <si>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</si>
  <si>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</si>
  <si>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</si>
  <si>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</si>
  <si>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Week Number</t>
  </si>
  <si>
    <t>STANDARD ERROR</t>
  </si>
  <si>
    <t>RESIDUAL OUTPUT</t>
  </si>
  <si>
    <t>Observation</t>
  </si>
  <si>
    <t>Predicted SHIPMENT</t>
  </si>
  <si>
    <t>Residuals</t>
  </si>
  <si>
    <t>PROBABILITY OUTPUT</t>
  </si>
  <si>
    <t>Percentile</t>
  </si>
  <si>
    <t>4 MOVING AVERAGE</t>
  </si>
  <si>
    <t>ERROR</t>
  </si>
  <si>
    <t>|ERROR|</t>
  </si>
  <si>
    <t>Error^2</t>
  </si>
  <si>
    <t>|%Error|</t>
  </si>
  <si>
    <t>MAD</t>
  </si>
  <si>
    <t>MSE</t>
  </si>
  <si>
    <t>MAPE</t>
  </si>
  <si>
    <t>SHIPMENT 2022</t>
  </si>
  <si>
    <t>SHIPMENT 2021</t>
  </si>
  <si>
    <t>SHIPMENT 2023</t>
  </si>
  <si>
    <t>Predicted SHIPMENT 2022</t>
  </si>
  <si>
    <t>SUMMARY OUTPUT -- SHIPMENT VS DEMAND</t>
  </si>
  <si>
    <t>SUMMARY OUTPUT -- 2021 VS 2022</t>
  </si>
  <si>
    <t>REGRESSION ANALYSIS</t>
  </si>
  <si>
    <t>P-VALUE (FCST vs ACTUAL SHIPMENT)</t>
  </si>
  <si>
    <t>ACTUAL SHIPMENT 2021 VS 2022 VS 2023</t>
  </si>
  <si>
    <t>ACTUAL SHIPMENT - 2023</t>
  </si>
  <si>
    <t xml:space="preserve">Conclusion: </t>
  </si>
  <si>
    <t>From trend-line above, the trend-line pattern for 2021 and 2022 is similar. Different is the total amount of shipment. However, for 2023, the pattern have shifted. Need continue to monitor 2023 actual shipment for further analysis.</t>
  </si>
  <si>
    <t>1. For regression analysis, forecast is not significant to actual shipment.</t>
  </si>
  <si>
    <t xml:space="preserve">2. The mean absolute percentage error (MAPE) means there are large discrepancy between the forcasted values and actual shipment. The forecasting model has lower level of accuracy in predicting the outcomes. </t>
  </si>
  <si>
    <t>However, since we do not have more information on the reason of such discrepency, we can only use the moving average method to predict the following shipment, for reference only.</t>
  </si>
  <si>
    <t>Standard Residuals</t>
  </si>
  <si>
    <t>Total Planned Production (x-axis)</t>
  </si>
  <si>
    <t>Total Manpower Needed (y-axis)</t>
  </si>
  <si>
    <t>Predicted Total Manpower Needed (y-axis)</t>
  </si>
  <si>
    <t>Week</t>
  </si>
  <si>
    <t>Average</t>
  </si>
  <si>
    <r>
      <t xml:space="preserve">One Sample test for mean, </t>
    </r>
    <r>
      <rPr>
        <sz val="12"/>
        <color theme="1"/>
        <rFont val="Segoe UI Symbol"/>
        <family val="2"/>
      </rPr>
      <t>σ</t>
    </r>
    <r>
      <rPr>
        <sz val="10.199999999999999"/>
        <color theme="1"/>
        <rFont val="Calibri"/>
        <family val="2"/>
      </rPr>
      <t xml:space="preserve"> unknown</t>
    </r>
  </si>
  <si>
    <t>Standard Deviation</t>
  </si>
  <si>
    <t>Sample Size</t>
  </si>
  <si>
    <t>Degree of Freedom (d.f.)</t>
  </si>
  <si>
    <t>t-stat</t>
  </si>
  <si>
    <t>critical value</t>
  </si>
  <si>
    <t>α</t>
  </si>
  <si>
    <t>adjusted critical value for lower tailed</t>
  </si>
  <si>
    <r>
      <t>Null Hypothesis (H</t>
    </r>
    <r>
      <rPr>
        <vertAlign val="subscript"/>
        <sz val="10"/>
        <color rgb="FF374151"/>
        <rFont val="Segoe UI"/>
        <family val="2"/>
      </rPr>
      <t>0</t>
    </r>
    <r>
      <rPr>
        <sz val="10"/>
        <color rgb="FF374151"/>
        <rFont val="Segoe UI"/>
        <family val="2"/>
      </rPr>
      <t>): Average of total planned production per week &gt;= 30</t>
    </r>
  </si>
  <si>
    <r>
      <t>Alternative Hypothesis (H</t>
    </r>
    <r>
      <rPr>
        <vertAlign val="subscript"/>
        <sz val="10"/>
        <color rgb="FF000000"/>
        <rFont val="Calibri"/>
        <family val="2"/>
        <scheme val="minor"/>
      </rPr>
      <t>1</t>
    </r>
    <r>
      <rPr>
        <sz val="10"/>
        <color rgb="FF000000"/>
        <rFont val="Calibri"/>
        <family val="2"/>
        <scheme val="minor"/>
      </rPr>
      <t>):Average of total planned production per week &lt; 30</t>
    </r>
  </si>
  <si>
    <t>In this case, the calculated test statistic is 1.0432, and the critical value for a one-tailed test with a significance level (α) of 0.05 and 51 degrees of freedom is 1.6753.</t>
  </si>
  <si>
    <t>As we are testing for a lower tailed test, the sign for critical needed to be adjusted in order to return us with the correct critical value</t>
  </si>
  <si>
    <t>The data does not provide strong evidence to conclude that the average of total planned production per week is more than or equal to 30. In statistical terms, we fail to reject the null hypothesis (H0: Average of total planned production per week &gt;= 30) at the 0.05 significance level.</t>
  </si>
  <si>
    <t xml:space="preserve">Since the calculated t-stat (1.0432) is greater than the critical value (-1.6753) for a lower-tailed test, we do not have enough evidence to reject the null hypothesis. </t>
  </si>
  <si>
    <t xml:space="preserve">Even though the sample mean of 31.71 is well above 30, we have too much sampling error to conclude the that the true population mean is greater 30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</si>
</sst>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_(* #,##0.00_);_(* \(#,##0.00\);_(* &quot;-&quot;??_);_(@_)"/>
    <numFmt numFmtId="165" formatCode="_(* #,##0_);_(* \(#,##0\);_(* &quot;-&quot;??_);_(@_)"/>
    <numFmt numFmtId="166" formatCode="_(* #,##0.0_);_(* \(#,##0.0\);_(* &quot;-&quot;??_);_(@_)"/>
    <numFmt numFmtId="167" formatCode="0_ "/>
    <numFmt numFmtId="168" formatCode="0_);\(0\)"/>
    <numFmt numFmtId="169" formatCode="0.000"/>
    <numFmt numFmtId="170" formatCode="0.0000"/>
    <numFmt numFmtId="171" formatCode="#,##0.00000_);[Red]\(#,##0.00000\)"/>
    <numFmt numFmtId="172" formatCode="#,#00,_);[Red]\(#,#00,\)"/>
    <numFmt numFmtId="173" formatCode="#,#00.0,_);[Red]\(#,#00.0,\)"/>
  </numFmts>
  <fonts count="41">
    <font>
      <sz val="12"/>
      <color theme="1"/>
      <name val="Calibri"/>
      <family val="2"/>
      <scheme val="minor"/>
    </font>
    <font>
      <sz val="12"/>
      <color theme="1"/>
      <name val="Calibri"/>
      <family val="2"/>
      <scheme val="minor"/>
    </font>
    <font>
      <sz val="12"/>
      <name val="Calibri"/>
      <family val="2"/>
    </font>
    <font>
      <sz val="12"/>
      <color indexed="8"/>
      <name val="Calibri"/>
      <family val="2"/>
    </font>
    <font>
      <b/>
      <sz val="12"/>
      <name val="Calibri"/>
      <family val="2"/>
    </font>
    <font>
      <b/>
      <sz val="12"/>
      <name val="Calibri (Body)"/>
    </font>
    <font>
      <b/>
      <sz val="11"/>
      <name val="Calibri (Body)"/>
    </font>
    <font>
      <sz val="12"/>
      <name val="Calibri (Body)"/>
    </font>
    <font>
      <sz val="11"/>
      <color indexed="8"/>
      <name val="宋体"/>
      <charset val="134"/>
    </font>
    <font>
      <sz val="11"/>
      <color indexed="8"/>
      <name val="宋体"/>
      <family val="3"/>
      <charset val="134"/>
    </font>
    <font>
      <b/>
      <sz val="18"/>
      <name val="Calibri"/>
      <family val="2"/>
    </font>
    <font>
      <b/>
      <sz val="12"/>
      <color theme="1"/>
      <name val="Calibri"/>
      <family val="2"/>
      <scheme val="minor"/>
    </font>
    <font>
      <sz val="10"/>
      <name val="Arial"/>
      <family val="2"/>
    </font>
    <font>
      <b/>
      <sz val="15"/>
      <name val="Calibri"/>
      <family val="2"/>
    </font>
    <font>
      <sz val="11"/>
      <name val="Calibri"/>
      <family val="2"/>
    </font>
    <font>
      <b/>
      <sz val="16"/>
      <name val="Calibri"/>
      <family val="2"/>
    </font>
    <font>
      <b/>
      <sz val="11"/>
      <name val="Calibri"/>
      <family val="2"/>
    </font>
    <font>
      <sz val="8"/>
      <name val="Calibri"/>
      <family val="2"/>
      <scheme val="minor"/>
    </font>
    <font>
      <b/>
      <sz val="12"/>
      <color theme="0" tint="-0.499984740745262"/>
      <name val="Calibri"/>
      <family val="2"/>
      <scheme val="minor"/>
    </font>
    <font>
      <sz val="12"/>
      <color theme="0" tint="-0.499984740745262"/>
      <name val="Calibri"/>
      <family val="2"/>
      <scheme val="minor"/>
    </font>
    <font>
      <sz val="12"/>
      <color theme="0" tint="-0.34998626667073579"/>
      <name val="Calibri"/>
      <family val="2"/>
      <scheme val="minor"/>
    </font>
    <font>
      <b/>
      <sz val="14"/>
      <color theme="1"/>
      <name val="Calibri"/>
      <family val="2"/>
      <scheme val="minor"/>
    </font>
    <font>
      <b/>
      <sz val="12"/>
      <color theme="0" tint="-0.34998626667073579"/>
      <name val="Calibri"/>
      <family val="2"/>
      <scheme val="minor"/>
    </font>
    <font>
      <sz val="11"/>
      <color theme="0" tint="-4.9989318521683403E-2"/>
      <name val="Calibri"/>
      <family val="2"/>
    </font>
    <font>
      <i/>
      <sz val="12"/>
      <color theme="1"/>
      <name val="Calibri"/>
      <family val="2"/>
      <scheme val="minor"/>
    </font>
    <font>
      <sz val="12"/>
      <color rgb="FF0070C0"/>
      <name val="Calibri"/>
      <family val="2"/>
      <scheme val="minor"/>
    </font>
    <font>
      <sz val="11"/>
      <color theme="0" tint="-0.249977111117893"/>
      <name val="Calibri (Body)"/>
    </font>
    <font>
      <sz val="11"/>
      <color rgb="FF0070C0"/>
      <name val="Calibri (Body)"/>
    </font>
    <font>
      <sz val="11"/>
      <name val="Calibri"/>
      <family val="2"/>
      <scheme val="minor"/>
    </font>
    <font>
      <sz val="12"/>
      <color theme="0" tint="-0.14999847407452621"/>
      <name val="Calibri (Body)"/>
    </font>
    <font>
      <sz val="12"/>
      <color theme="0" tint="-0.14999847407452621"/>
      <name val="Calibri"/>
      <family val="2"/>
      <scheme val="minor"/>
    </font>
    <font>
      <b/>
      <sz val="11"/>
      <color rgb="FF0070C0"/>
      <name val="Calibri"/>
      <family val="2"/>
    </font>
    <font>
      <sz val="11"/>
      <color rgb="FF0070C0"/>
      <name val="Calibri"/>
      <family val="2"/>
    </font>
    <font>
      <sz val="11"/>
      <color theme="0" tint="-0.14999847407452621"/>
      <name val="Calibri"/>
      <family val="2"/>
      <scheme val="minor"/>
    </font>
    <font>
      <sz val="11"/>
      <color theme="0" tint="-0.14999847407452621"/>
      <name val="Calibri"/>
      <family val="2"/>
    </font>
    <font>
      <sz val="12"/>
      <color theme="1"/>
      <name val="Segoe UI Symbol"/>
      <family val="2"/>
    </font>
    <font>
      <sz val="10.199999999999999"/>
      <color theme="1"/>
      <name val="Calibri"/>
      <family val="2"/>
    </font>
    <font>
      <sz val="10"/>
      <color rgb="FF374151"/>
      <name val="Segoe UI"/>
      <family val="2"/>
    </font>
    <font>
      <sz val="10"/>
      <color rgb="FF000000"/>
      <name val="Calibri"/>
      <family val="2"/>
      <scheme val="minor"/>
    </font>
    <font>
      <vertAlign val="subscript"/>
      <sz val="10"/>
      <color rgb="FF374151"/>
      <name val="Segoe UI"/>
      <family val="2"/>
    </font>
    <font>
      <vertAlign val="subscript"/>
      <sz val="10"/>
      <color rgb="FF000000"/>
      <name val="Calibri"/>
      <family val="2"/>
      <scheme val="minor"/>
    </font>
  </fonts>
  <fills count="16">
    <fill>
      <patternFill patternType="none"/>
    </fill>
    <fill>
      <patternFill patternType="gray125"/>
    </fill>
    <fill>
      <patternFill patternType="solid">
        <fgColor theme="0" tint="-0.14993743705557422"/>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theme="0"/>
        <bgColor indexed="64"/>
      </patternFill>
    </fill>
    <fill>
      <patternFill patternType="solid">
        <fgColor indexed="9"/>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indexed="2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rgb="FFFAFFC7"/>
        <bgColor indexed="64"/>
      </patternFill>
    </fill>
    <fill>
      <patternFill patternType="solid">
        <fgColor theme="7" tint="0.79998168889431442"/>
        <bgColor indexed="64"/>
      </patternFill>
    </fill>
    <fill>
      <patternFill patternType="solid">
        <fgColor rgb="FFFFFF00"/>
        <bgColor indexed="64"/>
      </patternFill>
    </fill>
  </fills>
  <borders count="29">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thin">
        <color auto="1"/>
      </top>
      <bottom style="hair">
        <color auto="1"/>
      </bottom>
      <diagonal/>
    </border>
    <border>
      <left/>
      <right/>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style="hair">
        <color auto="1"/>
      </right>
      <top/>
      <bottom/>
      <diagonal/>
    </border>
    <border>
      <left style="hair">
        <color auto="1"/>
      </left>
      <right style="hair">
        <color auto="1"/>
      </right>
      <top style="hair">
        <color auto="1"/>
      </top>
      <bottom style="hair">
        <color auto="1"/>
      </bottom>
      <diagonal/>
    </border>
    <border>
      <left style="medium">
        <color auto="1"/>
      </left>
      <right style="hair">
        <color indexed="22"/>
      </right>
      <top style="hair">
        <color indexed="22"/>
      </top>
      <bottom style="hair">
        <color indexed="22"/>
      </bottom>
      <diagonal/>
    </border>
    <border>
      <left style="hair">
        <color indexed="22"/>
      </left>
      <right style="hair">
        <color indexed="22"/>
      </right>
      <top style="hair">
        <color indexed="22"/>
      </top>
      <bottom style="hair">
        <color indexed="22"/>
      </bottom>
      <diagonal/>
    </border>
    <border>
      <left style="medium">
        <color auto="1"/>
      </left>
      <right style="hair">
        <color indexed="22"/>
      </right>
      <top style="hair">
        <color indexed="22"/>
      </top>
      <bottom/>
      <diagonal/>
    </border>
    <border>
      <left style="hair">
        <color indexed="22"/>
      </left>
      <right style="hair">
        <color indexed="22"/>
      </right>
      <top style="hair">
        <color indexed="22"/>
      </top>
      <bottom/>
      <diagonal/>
    </border>
    <border>
      <left style="thin">
        <color auto="1"/>
      </left>
      <right style="hair">
        <color indexed="55"/>
      </right>
      <top style="thin">
        <color auto="1"/>
      </top>
      <bottom style="hair">
        <color indexed="55"/>
      </bottom>
      <diagonal/>
    </border>
    <border>
      <left style="hair">
        <color indexed="55"/>
      </left>
      <right style="thin">
        <color auto="1"/>
      </right>
      <top style="thin">
        <color auto="1"/>
      </top>
      <bottom style="hair">
        <color indexed="55"/>
      </bottom>
      <diagonal/>
    </border>
    <border>
      <left style="thin">
        <color auto="1"/>
      </left>
      <right style="hair">
        <color indexed="55"/>
      </right>
      <top style="hair">
        <color indexed="55"/>
      </top>
      <bottom style="hair">
        <color indexed="55"/>
      </bottom>
      <diagonal/>
    </border>
    <border>
      <left style="hair">
        <color indexed="55"/>
      </left>
      <right style="thin">
        <color auto="1"/>
      </right>
      <top style="hair">
        <color indexed="55"/>
      </top>
      <bottom style="hair">
        <color indexed="55"/>
      </bottom>
      <diagonal/>
    </border>
    <border>
      <left style="thin">
        <color auto="1"/>
      </left>
      <right style="hair">
        <color indexed="55"/>
      </right>
      <top style="hair">
        <color indexed="55"/>
      </top>
      <bottom style="thin">
        <color auto="1"/>
      </bottom>
      <diagonal/>
    </border>
    <border>
      <left style="hair">
        <color indexed="55"/>
      </left>
      <right/>
      <top style="hair">
        <color indexed="55"/>
      </top>
      <bottom style="thin">
        <color auto="1"/>
      </bottom>
      <diagonal/>
    </border>
    <border>
      <left/>
      <right/>
      <top style="hair">
        <color auto="1"/>
      </top>
      <bottom style="medium">
        <color auto="1"/>
      </bottom>
      <diagonal/>
    </border>
    <border>
      <left style="hair">
        <color indexed="22"/>
      </left>
      <right style="hair">
        <color indexed="22"/>
      </right>
      <top style="medium">
        <color auto="1"/>
      </top>
      <bottom style="hair">
        <color indexed="22"/>
      </bottom>
      <diagonal/>
    </border>
    <border>
      <left style="hair">
        <color indexed="22"/>
      </left>
      <right/>
      <top style="medium">
        <color auto="1"/>
      </top>
      <bottom style="hair">
        <color indexed="22"/>
      </bottom>
      <diagonal/>
    </border>
    <border>
      <left/>
      <right style="hair">
        <color indexed="22"/>
      </right>
      <top style="medium">
        <color auto="1"/>
      </top>
      <bottom style="hair">
        <color indexed="22"/>
      </bottom>
      <diagonal/>
    </border>
    <border>
      <left style="thin">
        <color auto="1"/>
      </left>
      <right style="thin">
        <color auto="1"/>
      </right>
      <top style="thin">
        <color auto="1"/>
      </top>
      <bottom/>
      <diagonal/>
    </border>
    <border>
      <left/>
      <right/>
      <top/>
      <bottom style="medium">
        <color indexed="64"/>
      </bottom>
      <diagonal/>
    </border>
    <border>
      <left/>
      <right/>
      <top/>
      <bottom style="double">
        <color indexed="64"/>
      </bottom>
      <diagonal/>
    </border>
    <border>
      <left/>
      <right/>
      <top style="medium">
        <color indexed="64"/>
      </top>
      <bottom style="thin">
        <color indexed="64"/>
      </bottom>
      <diagonal/>
    </border>
    <border>
      <left style="thin">
        <color auto="1"/>
      </left>
      <right style="thin">
        <color auto="1"/>
      </right>
      <top style="thin">
        <color auto="1"/>
      </top>
      <bottom style="double">
        <color indexed="64"/>
      </bottom>
      <diagonal/>
    </border>
    <border>
      <left/>
      <right style="thin">
        <color auto="1"/>
      </right>
      <top style="thin">
        <color auto="1"/>
      </top>
      <bottom style="thin">
        <color auto="1"/>
      </bottom>
      <diagonal/>
    </border>
    <border>
      <left style="thin">
        <color auto="1"/>
      </left>
      <right style="thin">
        <color auto="1"/>
      </right>
      <top/>
      <bottom style="double">
        <color indexed="64"/>
      </bottom>
      <diagonal/>
    </border>
  </borders>
  <cellStyleXfs count="12">
    <xf numFmtId="0" fontId="0" fillId="0" borderId="0"/>
    <xf numFmtId="164" fontId="1" fillId="0" borderId="0" applyFont="0" applyFill="0" applyBorder="0" applyAlignment="0" applyProtection="0"/>
    <xf numFmtId="0" fontId="3" fillId="0" borderId="0"/>
    <xf numFmtId="0" fontId="8" fillId="0" borderId="0"/>
    <xf numFmtId="164" fontId="9" fillId="0" borderId="0" applyFont="0" applyFill="0" applyBorder="0" applyAlignment="0" applyProtection="0"/>
    <xf numFmtId="0" fontId="12" fillId="0" borderId="0"/>
    <xf numFmtId="9" fontId="8" fillId="0" borderId="0" applyFont="0" applyFill="0" applyBorder="0" applyAlignment="0" applyProtection="0"/>
    <xf numFmtId="9" fontId="9"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cellStyleXfs>
  <cellXfs count="173">
    <xf numFmtId="0" fontId="0" fillId="0" borderId="0" xfId="0"/>
    <xf numFmtId="0" fontId="2" fillId="0" borderId="1" xfId="0" applyFont="1" applyBorder="1" applyAlignment="1">
      <alignment horizontal="center" vertical="center"/>
    </xf>
    <xf numFmtId="0" fontId="7" fillId="0" borderId="0" xfId="0" applyFont="1"/>
    <xf numFmtId="0" fontId="7" fillId="0" borderId="1" xfId="0" applyFont="1" applyBorder="1" applyAlignment="1">
      <alignment horizontal="center" vertical="center"/>
    </xf>
    <xf numFmtId="165" fontId="7" fillId="5" borderId="1" xfId="0" applyNumberFormat="1" applyFont="1" applyFill="1" applyBorder="1" applyAlignment="1">
      <alignment horizontal="center" vertical="center"/>
    </xf>
    <xf numFmtId="0" fontId="7" fillId="0" borderId="1" xfId="2" applyFont="1" applyBorder="1" applyAlignment="1">
      <alignment horizontal="center" vertical="center"/>
    </xf>
    <xf numFmtId="0" fontId="2" fillId="0" borderId="1" xfId="2" applyFont="1" applyBorder="1" applyAlignment="1">
      <alignment horizontal="center" vertical="center"/>
    </xf>
    <xf numFmtId="0" fontId="4" fillId="7" borderId="1" xfId="3" applyFont="1" applyFill="1" applyBorder="1" applyAlignment="1">
      <alignment horizontal="center" vertical="center" wrapText="1"/>
    </xf>
    <xf numFmtId="0" fontId="4" fillId="7" borderId="4" xfId="3" applyFont="1" applyFill="1" applyBorder="1" applyAlignment="1">
      <alignment horizontal="center" vertical="center" wrapText="1"/>
    </xf>
    <xf numFmtId="9" fontId="4" fillId="7" borderId="1" xfId="3" applyNumberFormat="1" applyFont="1" applyFill="1" applyBorder="1" applyAlignment="1">
      <alignment horizontal="center" vertical="center" wrapText="1"/>
    </xf>
    <xf numFmtId="38" fontId="2" fillId="6" borderId="1" xfId="3" applyNumberFormat="1" applyFont="1" applyFill="1" applyBorder="1" applyAlignment="1">
      <alignment horizontal="left" vertical="center"/>
    </xf>
    <xf numFmtId="38" fontId="2" fillId="6" borderId="1" xfId="3" applyNumberFormat="1" applyFont="1" applyFill="1" applyBorder="1" applyAlignment="1">
      <alignment horizontal="center" vertical="center"/>
    </xf>
    <xf numFmtId="38" fontId="2" fillId="6" borderId="5" xfId="3" applyNumberFormat="1" applyFont="1" applyFill="1" applyBorder="1" applyAlignment="1">
      <alignment vertical="center"/>
    </xf>
    <xf numFmtId="38" fontId="2" fillId="6" borderId="5" xfId="3" applyNumberFormat="1" applyFont="1" applyFill="1" applyBorder="1" applyAlignment="1">
      <alignment horizontal="left" vertical="center"/>
    </xf>
    <xf numFmtId="38" fontId="2" fillId="0" borderId="1" xfId="3" applyNumberFormat="1" applyFont="1" applyBorder="1" applyAlignment="1">
      <alignment horizontal="left" vertical="center"/>
    </xf>
    <xf numFmtId="171" fontId="2" fillId="6" borderId="1" xfId="3" applyNumberFormat="1" applyFont="1" applyFill="1" applyBorder="1" applyAlignment="1">
      <alignment horizontal="center" vertical="center"/>
    </xf>
    <xf numFmtId="0" fontId="4" fillId="0" borderId="3" xfId="3" applyFont="1" applyBorder="1" applyAlignment="1">
      <alignment vertical="center"/>
    </xf>
    <xf numFmtId="0" fontId="4" fillId="0" borderId="3" xfId="3" applyFont="1" applyBorder="1" applyAlignment="1">
      <alignment vertical="center" wrapText="1"/>
    </xf>
    <xf numFmtId="0" fontId="4" fillId="0" borderId="0" xfId="3" applyFont="1" applyAlignment="1">
      <alignment horizontal="center" vertical="center"/>
    </xf>
    <xf numFmtId="166" fontId="2" fillId="6" borderId="0" xfId="4" applyNumberFormat="1" applyFont="1" applyFill="1" applyAlignment="1">
      <alignment horizontal="left" vertical="center"/>
    </xf>
    <xf numFmtId="167" fontId="2" fillId="0" borderId="0" xfId="3" applyNumberFormat="1" applyFont="1" applyAlignment="1">
      <alignment vertical="center"/>
    </xf>
    <xf numFmtId="0" fontId="2" fillId="0" borderId="0" xfId="3" applyFont="1" applyAlignment="1">
      <alignment vertical="center"/>
    </xf>
    <xf numFmtId="0" fontId="2" fillId="6" borderId="0" xfId="3" applyFont="1" applyFill="1" applyAlignment="1">
      <alignment vertical="center"/>
    </xf>
    <xf numFmtId="170" fontId="2" fillId="6" borderId="0" xfId="3" applyNumberFormat="1" applyFont="1" applyFill="1" applyAlignment="1">
      <alignment vertical="center"/>
    </xf>
    <xf numFmtId="169" fontId="2" fillId="6" borderId="0" xfId="3" applyNumberFormat="1" applyFont="1" applyFill="1" applyAlignment="1">
      <alignment vertical="center"/>
    </xf>
    <xf numFmtId="0" fontId="2" fillId="0" borderId="0" xfId="3" applyFont="1" applyAlignment="1">
      <alignment horizontal="center" vertical="center" wrapText="1"/>
    </xf>
    <xf numFmtId="0" fontId="2" fillId="0" borderId="0" xfId="3" applyFont="1" applyAlignment="1">
      <alignment horizontal="center" vertical="center"/>
    </xf>
    <xf numFmtId="3" fontId="2" fillId="6" borderId="0" xfId="3" applyNumberFormat="1" applyFont="1" applyFill="1" applyAlignment="1">
      <alignment vertical="center"/>
    </xf>
    <xf numFmtId="0" fontId="2" fillId="0" borderId="0" xfId="3" quotePrefix="1" applyFont="1" applyAlignment="1">
      <alignment vertical="center"/>
    </xf>
    <xf numFmtId="0" fontId="2" fillId="0" borderId="0" xfId="3" applyFont="1" applyAlignment="1">
      <alignment vertical="center" wrapText="1"/>
    </xf>
    <xf numFmtId="0" fontId="4" fillId="0" borderId="0" xfId="3" applyFont="1" applyAlignment="1">
      <alignment vertical="center"/>
    </xf>
    <xf numFmtId="0" fontId="10" fillId="0" borderId="3" xfId="3" applyFont="1" applyBorder="1" applyAlignment="1">
      <alignment vertical="center"/>
    </xf>
    <xf numFmtId="168" fontId="2" fillId="8" borderId="1" xfId="4" applyNumberFormat="1" applyFont="1" applyFill="1" applyBorder="1" applyAlignment="1">
      <alignment horizontal="center" vertical="center"/>
    </xf>
    <xf numFmtId="3" fontId="2" fillId="8" borderId="1" xfId="3" applyNumberFormat="1" applyFont="1" applyFill="1" applyBorder="1" applyAlignment="1">
      <alignment horizontal="center" vertical="center"/>
    </xf>
    <xf numFmtId="9" fontId="2" fillId="8" borderId="1" xfId="3" applyNumberFormat="1" applyFont="1" applyFill="1" applyBorder="1" applyAlignment="1">
      <alignment horizontal="center" vertical="center"/>
    </xf>
    <xf numFmtId="38" fontId="13" fillId="0" borderId="0" xfId="5" applyNumberFormat="1" applyFont="1" applyAlignment="1">
      <alignment vertical="center"/>
    </xf>
    <xf numFmtId="0" fontId="14" fillId="0" borderId="0" xfId="5" applyFont="1" applyAlignment="1">
      <alignment vertical="center"/>
    </xf>
    <xf numFmtId="38" fontId="15" fillId="0" borderId="0" xfId="5" applyNumberFormat="1" applyFont="1" applyAlignment="1">
      <alignment vertical="center"/>
    </xf>
    <xf numFmtId="0" fontId="14" fillId="0" borderId="6" xfId="5" applyFont="1" applyBorder="1" applyAlignment="1">
      <alignment vertical="center"/>
    </xf>
    <xf numFmtId="0" fontId="14" fillId="7" borderId="7" xfId="3" applyFont="1" applyFill="1" applyBorder="1" applyAlignment="1" applyProtection="1">
      <alignment horizontal="center" vertical="center" wrapText="1"/>
      <protection locked="0"/>
    </xf>
    <xf numFmtId="0" fontId="14" fillId="0" borderId="7" xfId="3" applyFont="1" applyBorder="1" applyAlignment="1" applyProtection="1">
      <alignment horizontal="center" vertical="center" wrapText="1"/>
      <protection locked="0"/>
    </xf>
    <xf numFmtId="172" fontId="14" fillId="0" borderId="9" xfId="5" applyNumberFormat="1" applyFont="1" applyBorder="1" applyAlignment="1">
      <alignment horizontal="center" vertical="center"/>
    </xf>
    <xf numFmtId="172" fontId="14" fillId="4" borderId="9" xfId="5" applyNumberFormat="1" applyFont="1" applyFill="1" applyBorder="1" applyAlignment="1">
      <alignment horizontal="center" vertical="center"/>
    </xf>
    <xf numFmtId="172" fontId="14" fillId="0" borderId="0" xfId="5" applyNumberFormat="1" applyFont="1" applyAlignment="1">
      <alignment horizontal="center" vertical="center"/>
    </xf>
    <xf numFmtId="172" fontId="14" fillId="0" borderId="0" xfId="5" applyNumberFormat="1" applyFont="1" applyAlignment="1">
      <alignment vertical="center"/>
    </xf>
    <xf numFmtId="172" fontId="16" fillId="4" borderId="9" xfId="5" applyNumberFormat="1" applyFont="1" applyFill="1" applyBorder="1" applyAlignment="1">
      <alignment horizontal="center" vertical="center"/>
    </xf>
    <xf numFmtId="172" fontId="14" fillId="11" borderId="9" xfId="5" applyNumberFormat="1" applyFont="1" applyFill="1" applyBorder="1" applyAlignment="1">
      <alignment horizontal="center" vertical="center"/>
    </xf>
    <xf numFmtId="172" fontId="14" fillId="0" borderId="0" xfId="5" applyNumberFormat="1" applyFont="1" applyAlignment="1">
      <alignment horizontal="left" vertical="center"/>
    </xf>
    <xf numFmtId="0" fontId="14" fillId="0" borderId="0" xfId="5" applyFont="1" applyAlignment="1">
      <alignment horizontal="center" vertical="center"/>
    </xf>
    <xf numFmtId="0" fontId="14" fillId="9" borderId="12" xfId="5" applyFont="1" applyFill="1" applyBorder="1" applyAlignment="1">
      <alignment vertical="center"/>
    </xf>
    <xf numFmtId="9" fontId="14" fillId="9" borderId="13" xfId="5" applyNumberFormat="1" applyFont="1" applyFill="1" applyBorder="1" applyAlignment="1">
      <alignment horizontal="center" vertical="center"/>
    </xf>
    <xf numFmtId="0" fontId="14" fillId="9" borderId="14" xfId="5" applyFont="1" applyFill="1" applyBorder="1" applyAlignment="1">
      <alignment vertical="center"/>
    </xf>
    <xf numFmtId="1" fontId="14" fillId="9" borderId="15" xfId="5" applyNumberFormat="1" applyFont="1" applyFill="1" applyBorder="1" applyAlignment="1">
      <alignment horizontal="center" vertical="center"/>
    </xf>
    <xf numFmtId="0" fontId="14" fillId="9" borderId="15" xfId="5" applyFont="1" applyFill="1" applyBorder="1" applyAlignment="1">
      <alignment horizontal="center" vertical="center"/>
    </xf>
    <xf numFmtId="0" fontId="14" fillId="0" borderId="16" xfId="5" applyFont="1" applyBorder="1" applyAlignment="1">
      <alignment vertical="center"/>
    </xf>
    <xf numFmtId="3" fontId="14" fillId="0" borderId="17" xfId="5" applyNumberFormat="1" applyFont="1" applyBorder="1" applyAlignment="1">
      <alignment horizontal="center" vertical="center"/>
    </xf>
    <xf numFmtId="3" fontId="14" fillId="0" borderId="18" xfId="5" applyNumberFormat="1" applyFont="1" applyBorder="1" applyAlignment="1">
      <alignment horizontal="center" vertical="center"/>
    </xf>
    <xf numFmtId="0" fontId="14" fillId="9" borderId="0" xfId="5" applyFont="1" applyFill="1" applyAlignment="1">
      <alignment vertical="center" wrapText="1"/>
    </xf>
    <xf numFmtId="173" fontId="13" fillId="9" borderId="0" xfId="5" applyNumberFormat="1" applyFont="1" applyFill="1" applyAlignment="1">
      <alignment horizontal="center" vertical="center"/>
    </xf>
    <xf numFmtId="0" fontId="16" fillId="0" borderId="7" xfId="5" applyFont="1" applyBorder="1" applyAlignment="1">
      <alignment horizontal="center" vertical="center"/>
    </xf>
    <xf numFmtId="9" fontId="14" fillId="0" borderId="7" xfId="7" applyFont="1" applyFill="1" applyBorder="1" applyAlignment="1">
      <alignment horizontal="center" vertical="center"/>
    </xf>
    <xf numFmtId="9" fontId="14" fillId="0" borderId="0" xfId="7" applyFont="1" applyFill="1" applyBorder="1" applyAlignment="1">
      <alignment horizontal="center" vertical="center"/>
    </xf>
    <xf numFmtId="9" fontId="14" fillId="0" borderId="0" xfId="7" applyFont="1" applyFill="1" applyBorder="1" applyAlignment="1">
      <alignment vertical="center"/>
    </xf>
    <xf numFmtId="0" fontId="14" fillId="0" borderId="7" xfId="5" applyFont="1" applyBorder="1" applyAlignment="1">
      <alignment horizontal="left" vertical="center"/>
    </xf>
    <xf numFmtId="0" fontId="14" fillId="0" borderId="7" xfId="5" applyFont="1" applyBorder="1" applyAlignment="1">
      <alignment vertical="center"/>
    </xf>
    <xf numFmtId="0" fontId="14" fillId="0" borderId="7" xfId="5" applyFont="1" applyBorder="1" applyAlignment="1">
      <alignment horizontal="center" vertical="center"/>
    </xf>
    <xf numFmtId="172" fontId="14" fillId="0" borderId="19" xfId="5" applyNumberFormat="1" applyFont="1" applyBorder="1" applyAlignment="1">
      <alignment horizontal="center" vertical="center"/>
    </xf>
    <xf numFmtId="172" fontId="16" fillId="0" borderId="9" xfId="5" applyNumberFormat="1" applyFont="1" applyBorder="1" applyAlignment="1">
      <alignment horizontal="center" vertical="center"/>
    </xf>
    <xf numFmtId="0" fontId="16" fillId="0" borderId="0" xfId="5" applyFont="1" applyAlignment="1">
      <alignment vertical="center"/>
    </xf>
    <xf numFmtId="1" fontId="5" fillId="3" borderId="1" xfId="1" applyNumberFormat="1" applyFont="1" applyFill="1" applyBorder="1" applyAlignment="1">
      <alignment horizontal="center" vertical="center" wrapText="1"/>
    </xf>
    <xf numFmtId="1" fontId="7" fillId="0" borderId="0" xfId="0" applyNumberFormat="1" applyFont="1" applyAlignment="1">
      <alignment horizontal="center"/>
    </xf>
    <xf numFmtId="0" fontId="0" fillId="0" borderId="0" xfId="0" applyAlignment="1">
      <alignment horizontal="center" vertical="center"/>
    </xf>
    <xf numFmtId="0" fontId="0" fillId="0" borderId="0" xfId="0" applyAlignment="1">
      <alignment horizontal="left" vertical="center"/>
    </xf>
    <xf numFmtId="0" fontId="11" fillId="0" borderId="0" xfId="0" applyFont="1" applyAlignment="1">
      <alignment horizontal="center" vertical="center"/>
    </xf>
    <xf numFmtId="0" fontId="11" fillId="0" borderId="0" xfId="0" applyFont="1" applyAlignment="1">
      <alignment horizontal="left" vertical="center"/>
    </xf>
    <xf numFmtId="0" fontId="4" fillId="12" borderId="1" xfId="3" applyFont="1" applyFill="1" applyBorder="1" applyAlignment="1">
      <alignment horizontal="center" vertical="center" wrapText="1"/>
    </xf>
    <xf numFmtId="3" fontId="2" fillId="10" borderId="1" xfId="3" applyNumberFormat="1" applyFont="1" applyFill="1" applyBorder="1" applyAlignment="1">
      <alignment horizontal="center" vertical="center"/>
    </xf>
    <xf numFmtId="0" fontId="18" fillId="0" borderId="0" xfId="0" applyFont="1" applyAlignment="1">
      <alignment horizontal="center" vertical="center"/>
    </xf>
    <xf numFmtId="0" fontId="19" fillId="0" borderId="0" xfId="0" applyFont="1" applyAlignment="1">
      <alignment horizontal="center" vertical="center"/>
    </xf>
    <xf numFmtId="9" fontId="20" fillId="0" borderId="0" xfId="0" applyNumberFormat="1" applyFont="1" applyAlignment="1">
      <alignment horizontal="center" vertical="center"/>
    </xf>
    <xf numFmtId="0" fontId="11" fillId="8" borderId="0" xfId="0" applyFont="1" applyFill="1" applyAlignment="1">
      <alignment horizontal="left" vertical="center"/>
    </xf>
    <xf numFmtId="0" fontId="16" fillId="8" borderId="7" xfId="3" applyFont="1" applyFill="1" applyBorder="1" applyAlignment="1" applyProtection="1">
      <alignment horizontal="center" vertical="center" wrapText="1"/>
      <protection locked="0"/>
    </xf>
    <xf numFmtId="0" fontId="21" fillId="0" borderId="0" xfId="0" applyFont="1" applyAlignment="1">
      <alignment horizontal="left" vertical="center"/>
    </xf>
    <xf numFmtId="0" fontId="21" fillId="0" borderId="0" xfId="8" applyFont="1"/>
    <xf numFmtId="0" fontId="16" fillId="8" borderId="7" xfId="3" applyFont="1" applyFill="1" applyBorder="1" applyAlignment="1" applyProtection="1">
      <alignment horizontal="left" vertical="center" wrapText="1"/>
      <protection locked="0"/>
    </xf>
    <xf numFmtId="0" fontId="20" fillId="0" borderId="0" xfId="0" applyFont="1" applyAlignment="1">
      <alignment horizontal="center" vertical="center"/>
    </xf>
    <xf numFmtId="0" fontId="22" fillId="0" borderId="0" xfId="0" applyFont="1" applyAlignment="1">
      <alignment horizontal="center" vertical="center"/>
    </xf>
    <xf numFmtId="165" fontId="0" fillId="0" borderId="0" xfId="0" applyNumberFormat="1"/>
    <xf numFmtId="0" fontId="0" fillId="13" borderId="0" xfId="0" applyFill="1"/>
    <xf numFmtId="0" fontId="0" fillId="0" borderId="24" xfId="0" applyBorder="1" applyAlignment="1">
      <alignment horizontal="left" vertical="center"/>
    </xf>
    <xf numFmtId="0" fontId="0" fillId="0" borderId="24" xfId="0" applyBorder="1" applyAlignment="1">
      <alignment horizontal="center" vertical="center"/>
    </xf>
    <xf numFmtId="0" fontId="0" fillId="0" borderId="24" xfId="0" applyBorder="1" applyAlignment="1">
      <alignment horizontal="left" vertical="center" wrapText="1"/>
    </xf>
    <xf numFmtId="172" fontId="14" fillId="13" borderId="9" xfId="5" applyNumberFormat="1" applyFont="1" applyFill="1" applyBorder="1" applyAlignment="1">
      <alignment horizontal="center" vertical="center"/>
    </xf>
    <xf numFmtId="172" fontId="23" fillId="14" borderId="9" xfId="5" applyNumberFormat="1" applyFont="1" applyFill="1" applyBorder="1" applyAlignment="1">
      <alignment horizontal="center" vertical="center"/>
    </xf>
    <xf numFmtId="0" fontId="0" fillId="0" borderId="23" xfId="0" applyBorder="1"/>
    <xf numFmtId="0" fontId="24" fillId="0" borderId="25" xfId="0" applyFont="1" applyBorder="1" applyAlignment="1">
      <alignment horizontal="center"/>
    </xf>
    <xf numFmtId="0" fontId="24" fillId="0" borderId="25" xfId="0" applyFont="1" applyBorder="1" applyAlignment="1">
      <alignment horizontal="centerContinuous"/>
    </xf>
    <xf numFmtId="0" fontId="14" fillId="0" borderId="0" xfId="5" applyFont="1" applyAlignment="1">
      <alignment horizontal="center" vertical="center" wrapText="1"/>
    </xf>
    <xf numFmtId="0" fontId="0" fillId="15" borderId="23" xfId="0" applyFill="1" applyBorder="1"/>
    <xf numFmtId="0" fontId="14" fillId="0" borderId="1" xfId="5" applyFont="1" applyBorder="1" applyAlignment="1">
      <alignment horizontal="center" vertical="center"/>
    </xf>
    <xf numFmtId="172" fontId="14" fillId="0" borderId="1" xfId="5" applyNumberFormat="1" applyFont="1" applyBorder="1" applyAlignment="1">
      <alignment horizontal="center" vertical="center"/>
    </xf>
    <xf numFmtId="0" fontId="0" fillId="0" borderId="1" xfId="0" applyBorder="1"/>
    <xf numFmtId="172" fontId="0" fillId="0" borderId="1" xfId="0" applyNumberFormat="1" applyBorder="1"/>
    <xf numFmtId="0" fontId="14" fillId="0" borderId="1" xfId="5" applyFont="1" applyBorder="1" applyAlignment="1">
      <alignment vertical="center"/>
    </xf>
    <xf numFmtId="9" fontId="14" fillId="0" borderId="0" xfId="9" applyFont="1" applyAlignment="1">
      <alignment vertical="center"/>
    </xf>
    <xf numFmtId="172" fontId="26" fillId="0" borderId="1" xfId="5" applyNumberFormat="1" applyFont="1" applyBorder="1" applyAlignment="1">
      <alignment vertical="center"/>
    </xf>
    <xf numFmtId="9" fontId="26" fillId="0" borderId="1" xfId="9" applyFont="1" applyBorder="1" applyAlignment="1">
      <alignment vertical="center"/>
    </xf>
    <xf numFmtId="172" fontId="27" fillId="0" borderId="1" xfId="5" applyNumberFormat="1" applyFont="1" applyBorder="1" applyAlignment="1">
      <alignment horizontal="center" vertical="center"/>
    </xf>
    <xf numFmtId="172" fontId="26" fillId="0" borderId="0" xfId="5" applyNumberFormat="1" applyFont="1" applyAlignment="1">
      <alignment vertical="center"/>
    </xf>
    <xf numFmtId="9" fontId="26" fillId="0" borderId="0" xfId="9" applyFont="1" applyBorder="1" applyAlignment="1">
      <alignment vertical="center"/>
    </xf>
    <xf numFmtId="172" fontId="26" fillId="0" borderId="26" xfId="5" applyNumberFormat="1" applyFont="1" applyBorder="1" applyAlignment="1">
      <alignment vertical="center"/>
    </xf>
    <xf numFmtId="9" fontId="26" fillId="0" borderId="26" xfId="9" applyFont="1" applyBorder="1" applyAlignment="1">
      <alignment vertical="center"/>
    </xf>
    <xf numFmtId="0" fontId="16" fillId="8" borderId="0" xfId="5" applyFont="1" applyFill="1" applyAlignment="1">
      <alignment horizontal="center" vertical="center"/>
    </xf>
    <xf numFmtId="0" fontId="16" fillId="8" borderId="0" xfId="5" applyFont="1" applyFill="1" applyAlignment="1">
      <alignment vertical="center"/>
    </xf>
    <xf numFmtId="0" fontId="16" fillId="8" borderId="1" xfId="5" applyFont="1" applyFill="1" applyBorder="1" applyAlignment="1">
      <alignment horizontal="center" vertical="center" wrapText="1"/>
    </xf>
    <xf numFmtId="172" fontId="26" fillId="0" borderId="27" xfId="5" applyNumberFormat="1" applyFont="1" applyBorder="1" applyAlignment="1">
      <alignment vertical="center"/>
    </xf>
    <xf numFmtId="9" fontId="28" fillId="15" borderId="28" xfId="9" applyFont="1" applyFill="1" applyBorder="1" applyAlignment="1">
      <alignment vertical="center"/>
    </xf>
    <xf numFmtId="0" fontId="31" fillId="8" borderId="1" xfId="5" applyFont="1" applyFill="1" applyBorder="1" applyAlignment="1">
      <alignment horizontal="center" vertical="center" wrapText="1"/>
    </xf>
    <xf numFmtId="172" fontId="32" fillId="0" borderId="1" xfId="5" applyNumberFormat="1" applyFont="1" applyBorder="1" applyAlignment="1">
      <alignment horizontal="center" vertical="center"/>
    </xf>
    <xf numFmtId="0" fontId="14" fillId="0" borderId="26" xfId="5" applyFont="1" applyBorder="1" applyAlignment="1">
      <alignment horizontal="center" vertical="center"/>
    </xf>
    <xf numFmtId="172" fontId="14" fillId="0" borderId="26" xfId="5" applyNumberFormat="1" applyFont="1" applyBorder="1" applyAlignment="1">
      <alignment horizontal="center" vertical="center"/>
    </xf>
    <xf numFmtId="0" fontId="25" fillId="0" borderId="1" xfId="0" applyFont="1" applyBorder="1" applyAlignment="1">
      <alignment horizontal="center"/>
    </xf>
    <xf numFmtId="172" fontId="25" fillId="0" borderId="1" xfId="0" applyNumberFormat="1" applyFont="1" applyBorder="1" applyAlignment="1">
      <alignment horizontal="center"/>
    </xf>
    <xf numFmtId="0" fontId="30" fillId="0" borderId="1" xfId="0" applyFont="1" applyBorder="1" applyAlignment="1">
      <alignment horizontal="center"/>
    </xf>
    <xf numFmtId="172" fontId="30" fillId="0" borderId="1" xfId="0" applyNumberFormat="1" applyFont="1" applyBorder="1" applyAlignment="1">
      <alignment horizontal="center"/>
    </xf>
    <xf numFmtId="172" fontId="33" fillId="0" borderId="1" xfId="5" applyNumberFormat="1" applyFont="1" applyBorder="1" applyAlignment="1">
      <alignment horizontal="center" vertical="center"/>
    </xf>
    <xf numFmtId="172" fontId="34" fillId="0" borderId="1" xfId="5" applyNumberFormat="1" applyFont="1" applyBorder="1" applyAlignment="1">
      <alignment horizontal="center" vertical="center"/>
    </xf>
    <xf numFmtId="0" fontId="29" fillId="0" borderId="1" xfId="0" applyFont="1" applyBorder="1" applyAlignment="1">
      <alignment horizontal="center"/>
    </xf>
    <xf numFmtId="0" fontId="0" fillId="0" borderId="0" xfId="0" applyAlignment="1">
      <alignment horizontal="center" vertical="center" wrapText="1"/>
    </xf>
    <xf numFmtId="0" fontId="5" fillId="2" borderId="1" xfId="0" applyFont="1" applyFill="1" applyBorder="1" applyAlignment="1">
      <alignment horizontal="center" vertical="center" wrapText="1"/>
    </xf>
    <xf numFmtId="9" fontId="2" fillId="6" borderId="1" xfId="9" applyFont="1" applyFill="1" applyBorder="1" applyAlignment="1">
      <alignment horizontal="center" vertical="center"/>
    </xf>
    <xf numFmtId="2" fontId="7" fillId="0" borderId="1" xfId="9" applyNumberFormat="1" applyFont="1" applyBorder="1" applyAlignment="1">
      <alignment horizontal="center" vertical="center"/>
    </xf>
    <xf numFmtId="0" fontId="0" fillId="0" borderId="1" xfId="0" applyBorder="1" applyAlignment="1">
      <alignment horizontal="center" vertical="center"/>
    </xf>
    <xf numFmtId="0" fontId="35" fillId="0" borderId="0" xfId="0" applyFont="1" applyAlignment="1">
      <alignment horizontal="center" vertical="center"/>
    </xf>
    <xf numFmtId="0" fontId="38" fillId="0" borderId="0" xfId="0" applyFont="1"/>
    <xf numFmtId="171" fontId="2" fillId="6" borderId="22" xfId="3" applyNumberFormat="1" applyFont="1" applyFill="1" applyBorder="1" applyAlignment="1">
      <alignment horizontal="center" vertical="center"/>
    </xf>
    <xf numFmtId="171" fontId="2" fillId="6" borderId="5" xfId="3" applyNumberFormat="1" applyFont="1" applyFill="1" applyBorder="1" applyAlignment="1">
      <alignment horizontal="center" vertical="center"/>
    </xf>
    <xf numFmtId="0" fontId="4" fillId="4" borderId="1" xfId="3" applyFont="1" applyFill="1" applyBorder="1" applyAlignment="1">
      <alignment horizontal="center" vertical="center"/>
    </xf>
    <xf numFmtId="3" fontId="2" fillId="10" borderId="22" xfId="3" applyNumberFormat="1" applyFont="1" applyFill="1" applyBorder="1" applyAlignment="1">
      <alignment horizontal="center" vertical="center"/>
    </xf>
    <xf numFmtId="3" fontId="2" fillId="10" borderId="5" xfId="3" applyNumberFormat="1" applyFont="1" applyFill="1" applyBorder="1" applyAlignment="1">
      <alignment horizontal="center" vertical="center"/>
    </xf>
    <xf numFmtId="168" fontId="2" fillId="8" borderId="22" xfId="4" applyNumberFormat="1" applyFont="1" applyFill="1" applyBorder="1" applyAlignment="1">
      <alignment horizontal="center" vertical="center"/>
    </xf>
    <xf numFmtId="168" fontId="2" fillId="8" borderId="5" xfId="4" applyNumberFormat="1" applyFont="1" applyFill="1" applyBorder="1" applyAlignment="1">
      <alignment horizontal="center" vertical="center"/>
    </xf>
    <xf numFmtId="3" fontId="2" fillId="8" borderId="22" xfId="3" applyNumberFormat="1" applyFont="1" applyFill="1" applyBorder="1" applyAlignment="1">
      <alignment horizontal="center" vertical="center"/>
    </xf>
    <xf numFmtId="3" fontId="2" fillId="8" borderId="5" xfId="3" applyNumberFormat="1" applyFont="1" applyFill="1" applyBorder="1" applyAlignment="1">
      <alignment horizontal="center" vertical="center"/>
    </xf>
    <xf numFmtId="9" fontId="2" fillId="8" borderId="22" xfId="3" applyNumberFormat="1" applyFont="1" applyFill="1" applyBorder="1" applyAlignment="1">
      <alignment horizontal="center" vertical="center"/>
    </xf>
    <xf numFmtId="9" fontId="2" fillId="8" borderId="5" xfId="3" applyNumberFormat="1" applyFont="1" applyFill="1" applyBorder="1" applyAlignment="1">
      <alignment horizontal="center" vertical="center"/>
    </xf>
    <xf numFmtId="17" fontId="6" fillId="4" borderId="2" xfId="0" applyNumberFormat="1" applyFont="1" applyFill="1" applyBorder="1" applyAlignment="1">
      <alignment horizontal="center" vertical="center"/>
    </xf>
    <xf numFmtId="17" fontId="5" fillId="4" borderId="1" xfId="0" applyNumberFormat="1" applyFont="1" applyFill="1" applyBorder="1" applyAlignment="1">
      <alignment horizontal="center" vertical="center"/>
    </xf>
    <xf numFmtId="0" fontId="5" fillId="2" borderId="1" xfId="0" applyFont="1" applyFill="1" applyBorder="1" applyAlignment="1">
      <alignment horizontal="center" vertical="center"/>
    </xf>
    <xf numFmtId="172" fontId="14" fillId="4" borderId="8" xfId="5" applyNumberFormat="1" applyFont="1" applyFill="1" applyBorder="1" applyAlignment="1">
      <alignment horizontal="left" vertical="center"/>
    </xf>
    <xf numFmtId="172" fontId="14" fillId="4" borderId="9" xfId="5" applyNumberFormat="1" applyFont="1" applyFill="1" applyBorder="1" applyAlignment="1">
      <alignment horizontal="left" vertical="center"/>
    </xf>
    <xf numFmtId="172" fontId="16" fillId="4" borderId="8" xfId="5" applyNumberFormat="1" applyFont="1" applyFill="1" applyBorder="1" applyAlignment="1">
      <alignment horizontal="left" vertical="center"/>
    </xf>
    <xf numFmtId="172" fontId="16" fillId="4" borderId="9" xfId="5" applyNumberFormat="1" applyFont="1" applyFill="1" applyBorder="1" applyAlignment="1">
      <alignment horizontal="left" vertical="center"/>
    </xf>
    <xf numFmtId="17" fontId="16" fillId="0" borderId="2" xfId="3" applyNumberFormat="1" applyFont="1" applyBorder="1" applyAlignment="1">
      <alignment horizontal="center" vertical="center"/>
    </xf>
    <xf numFmtId="17" fontId="16" fillId="7" borderId="2" xfId="3" applyNumberFormat="1" applyFont="1" applyFill="1" applyBorder="1" applyAlignment="1">
      <alignment horizontal="center" vertical="center"/>
    </xf>
    <xf numFmtId="172" fontId="16" fillId="0" borderId="20" xfId="5" applyNumberFormat="1" applyFont="1" applyBorder="1" applyAlignment="1">
      <alignment horizontal="center" vertical="center"/>
    </xf>
    <xf numFmtId="172" fontId="16" fillId="0" borderId="21" xfId="5" applyNumberFormat="1" applyFont="1" applyBorder="1" applyAlignment="1">
      <alignment horizontal="center" vertical="center"/>
    </xf>
    <xf numFmtId="172" fontId="14" fillId="0" borderId="8" xfId="5" applyNumberFormat="1" applyFont="1" applyBorder="1" applyAlignment="1">
      <alignment horizontal="left" vertical="center"/>
    </xf>
    <xf numFmtId="172" fontId="14" fillId="0" borderId="9" xfId="5" applyNumberFormat="1" applyFont="1" applyBorder="1" applyAlignment="1">
      <alignment horizontal="left" vertical="center"/>
    </xf>
    <xf numFmtId="172" fontId="16" fillId="0" borderId="10" xfId="5" applyNumberFormat="1" applyFont="1" applyBorder="1" applyAlignment="1">
      <alignment horizontal="left" vertical="center"/>
    </xf>
    <xf numFmtId="172" fontId="16" fillId="0" borderId="11" xfId="5" applyNumberFormat="1" applyFont="1" applyBorder="1" applyAlignment="1">
      <alignment horizontal="left" vertical="center"/>
    </xf>
    <xf numFmtId="172" fontId="14" fillId="11" borderId="8" xfId="5" applyNumberFormat="1" applyFont="1" applyFill="1" applyBorder="1" applyAlignment="1">
      <alignment horizontal="left" vertical="center"/>
    </xf>
    <xf numFmtId="172" fontId="14" fillId="11" borderId="9" xfId="5" applyNumberFormat="1" applyFont="1" applyFill="1" applyBorder="1" applyAlignment="1">
      <alignment horizontal="left" vertical="center"/>
    </xf>
    <xf numFmtId="172" fontId="14" fillId="13" borderId="8" xfId="5" applyNumberFormat="1" applyFont="1" applyFill="1" applyBorder="1" applyAlignment="1">
      <alignment horizontal="left" vertical="center"/>
    </xf>
    <xf numFmtId="172" fontId="14" fillId="13" borderId="9" xfId="5" applyNumberFormat="1" applyFont="1" applyFill="1" applyBorder="1"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2" fontId="2" fillId="6" borderId="22" xfId="9" applyNumberFormat="1" applyFont="1" applyFill="1" applyBorder="1" applyAlignment="1">
      <alignment horizontal="center" vertical="center"/>
    </xf>
    <xf numFmtId="2" fontId="2" fillId="6" borderId="5" xfId="9" applyNumberFormat="1" applyFont="1" applyFill="1" applyBorder="1" applyAlignment="1">
      <alignment horizontal="center" vertical="center"/>
    </xf>
    <xf numFmtId="9" fontId="2" fillId="6" borderId="22" xfId="9" applyFont="1" applyFill="1" applyBorder="1" applyAlignment="1">
      <alignment horizontal="center" vertical="center"/>
    </xf>
    <xf numFmtId="9" fontId="2" fillId="6" borderId="5" xfId="9" applyFont="1" applyFill="1" applyBorder="1" applyAlignment="1">
      <alignment horizontal="center" vertical="center"/>
    </xf>
    <xf numFmtId="17" fontId="16" fillId="8" borderId="2" xfId="3" applyNumberFormat="1" applyFont="1" applyFill="1" applyBorder="1" applyAlignment="1">
      <alignment horizontal="center" vertical="center"/>
    </xf>
    <xf numFmtId="0" fontId="0" fillId="0" borderId="24" xfId="0" applyBorder="1" applyAlignment="1">
      <alignment horizontal="center" vertical="center"/>
    </xf>
  </cellXfs>
  <cellStyles count="12">
    <cellStyle name="Comma" xfId="1" builtinId="3"/>
    <cellStyle name="Comma 2" xfId="4" xr:uid="{BA9C2CA8-7E8B-414F-9677-CAEB7F5A8198}"/>
    <cellStyle name="Comma 2 2" xfId="11" xr:uid="{82C9A249-3B00-4129-AB98-485A6401717F}"/>
    <cellStyle name="Comma 3" xfId="10" xr:uid="{4FE6CDBF-EBBE-4637-8A8C-158EB366696C}"/>
    <cellStyle name="Normal" xfId="0" builtinId="0"/>
    <cellStyle name="Normal 14 3 2" xfId="2" xr:uid="{D83E496B-938C-DA47-A37F-3DB4CB93AC36}"/>
    <cellStyle name="Normal 2" xfId="3" xr:uid="{34445E25-01A1-BA40-8B84-45DBE4CB4DFD}"/>
    <cellStyle name="Normal 7" xfId="8" xr:uid="{D793A3E9-F99C-CF4A-A154-61E32A34729B}"/>
    <cellStyle name="Percent" xfId="9" builtinId="5"/>
    <cellStyle name="Percent 2" xfId="6" xr:uid="{DDDBE824-5DAA-8D4D-97E3-F06AE386A4A6}"/>
    <cellStyle name="常规 2" xfId="5" xr:uid="{6477F18D-D458-4442-997E-63D66CEFA3C2}"/>
    <cellStyle name="百分比 3 2" xfId="7" xr:uid="{CA9BBE41-0286-8D41-A2BB-46D3EED0B7D0}"/>
  </cellStyles>
  <dxfs count="10">
    <dxf>
      <font>
        <b val="0"/>
        <condense val="0"/>
        <extend val="0"/>
        <color auto="1"/>
      </font>
      <fill>
        <patternFill>
          <fgColor indexed="64"/>
          <bgColor indexed="42"/>
        </patternFill>
      </fill>
    </dxf>
    <dxf>
      <font>
        <b val="0"/>
        <condense val="0"/>
        <extend val="0"/>
        <color auto="1"/>
      </font>
      <fill>
        <patternFill>
          <fgColor indexed="64"/>
          <bgColor indexed="42"/>
        </patternFill>
      </fill>
    </dxf>
    <dxf>
      <font>
        <b val="0"/>
        <condense val="0"/>
        <extend val="0"/>
        <color auto="1"/>
      </font>
      <fill>
        <patternFill>
          <fgColor indexed="64"/>
          <bgColor indexed="42"/>
        </patternFill>
      </fill>
    </dxf>
    <dxf>
      <font>
        <b val="0"/>
        <condense val="0"/>
        <extend val="0"/>
        <color auto="1"/>
      </font>
      <fill>
        <patternFill>
          <fgColor indexed="64"/>
          <bgColor indexed="42"/>
        </patternFill>
      </fill>
    </dxf>
    <dxf>
      <font>
        <b val="0"/>
        <condense val="0"/>
        <extend val="0"/>
        <color auto="1"/>
      </font>
      <fill>
        <patternFill>
          <fgColor indexed="64"/>
          <bgColor indexed="42"/>
        </patternFill>
      </fill>
    </dxf>
    <dxf>
      <font>
        <b val="0"/>
        <condense val="0"/>
        <extend val="0"/>
        <color auto="1"/>
      </font>
      <fill>
        <patternFill>
          <fgColor indexed="64"/>
          <bgColor indexed="42"/>
        </patternFill>
      </fill>
    </dxf>
    <dxf>
      <font>
        <b val="0"/>
        <condense val="0"/>
        <extend val="0"/>
        <color auto="1"/>
      </font>
      <fill>
        <patternFill>
          <fgColor indexed="64"/>
          <bgColor indexed="42"/>
        </patternFill>
      </fill>
    </dxf>
    <dxf>
      <font>
        <b val="0"/>
        <condense val="0"/>
        <extend val="0"/>
        <color auto="1"/>
      </font>
      <fill>
        <patternFill>
          <fgColor indexed="64"/>
          <bgColor indexed="42"/>
        </patternFill>
      </fill>
    </dxf>
    <dxf>
      <font>
        <b val="0"/>
        <condense val="0"/>
        <extend val="0"/>
        <color auto="1"/>
      </font>
      <fill>
        <patternFill>
          <fgColor indexed="64"/>
          <bgColor indexed="42"/>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Forecast</a:t>
            </a:r>
            <a:r>
              <a:rPr lang="zh-CN" altLang="en-US"/>
              <a:t> </a:t>
            </a:r>
            <a:r>
              <a:rPr lang="en-US" altLang="zh-CN"/>
              <a:t>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'customer forecast'!$D$4</c:f>
              <c:strCache>
                <c:ptCount val="1"/>
                <c:pt idx="0">
                  <c:v>105-02050</c:v>
                </c:pt>
              </c:strCache>
            </c:strRef>
          </c:tx>
          <c:spPr>
            <a:ln w="28575" cap="rnd">
              <a:solidFill>
                <a:schemeClr val="accent1"/>
              </a:solidFill>
              <a:round/>
            </a:ln>
            <a:effectLst/>
          </c:spPr>
          <c:marker>
            <c:symbol val="none"/>
          </c:marker>
          <c:cat>
            <c:multiLvlStrRef>
              <c:f>'customer forecast'!$E$2:$BD$3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Jan</c:v>
                  </c:pt>
                  <c:pt idx="5">
                    <c:v>Feb</c:v>
                  </c:pt>
                  <c:pt idx="9">
                    <c:v>Mar</c:v>
                  </c:pt>
                  <c:pt idx="13">
                    <c:v>Apr</c:v>
                  </c:pt>
                  <c:pt idx="18">
                    <c:v>May</c:v>
                  </c:pt>
                  <c:pt idx="22">
                    <c:v>Jun</c:v>
                  </c:pt>
                  <c:pt idx="26">
                    <c:v>Jul</c:v>
                  </c:pt>
                  <c:pt idx="31">
                    <c:v>Aug</c:v>
                  </c:pt>
                  <c:pt idx="35">
                    <c:v>Sept</c:v>
                  </c:pt>
                  <c:pt idx="39">
                    <c:v>Oct</c:v>
                  </c:pt>
                  <c:pt idx="44">
                    <c:v>Nov</c:v>
                  </c:pt>
                  <c:pt idx="48">
                    <c:v>Dec</c:v>
                  </c:pt>
                </c:lvl>
              </c:multiLvlStrCache>
            </c:multiLvlStrRef>
          </c:cat>
          <c:val>
            <c:numRef>
              <c:f>'customer forecast'!$E$4:$BD$4</c:f>
              <c:numCache>
                <c:formatCode>_(* #,##0_);_(* \(#,##0\);_(* "-"??_);_(@_)</c:formatCode>
                <c:ptCount val="52"/>
                <c:pt idx="0">
                  <c:v>869873.03</c:v>
                </c:pt>
                <c:pt idx="1">
                  <c:v>670680.53</c:v>
                </c:pt>
                <c:pt idx="2">
                  <c:v>626714.53</c:v>
                </c:pt>
                <c:pt idx="3">
                  <c:v>603559.97</c:v>
                </c:pt>
                <c:pt idx="4">
                  <c:v>497541.33</c:v>
                </c:pt>
                <c:pt idx="5">
                  <c:v>410326.54</c:v>
                </c:pt>
                <c:pt idx="6">
                  <c:v>387075.26</c:v>
                </c:pt>
                <c:pt idx="7">
                  <c:v>365932.83999999997</c:v>
                </c:pt>
                <c:pt idx="8">
                  <c:v>344187.99999999994</c:v>
                </c:pt>
                <c:pt idx="9">
                  <c:v>344333.87999999995</c:v>
                </c:pt>
                <c:pt idx="10">
                  <c:v>339079.6</c:v>
                </c:pt>
                <c:pt idx="11">
                  <c:v>392860.67999999993</c:v>
                </c:pt>
                <c:pt idx="12">
                  <c:v>320553.52</c:v>
                </c:pt>
                <c:pt idx="13">
                  <c:v>509360</c:v>
                </c:pt>
                <c:pt idx="14">
                  <c:v>509360</c:v>
                </c:pt>
                <c:pt idx="15">
                  <c:v>507060</c:v>
                </c:pt>
                <c:pt idx="16">
                  <c:v>507060</c:v>
                </c:pt>
                <c:pt idx="17">
                  <c:v>497860</c:v>
                </c:pt>
                <c:pt idx="18">
                  <c:v>497860</c:v>
                </c:pt>
                <c:pt idx="19">
                  <c:v>399029.92499999999</c:v>
                </c:pt>
                <c:pt idx="20">
                  <c:v>422017.27499999997</c:v>
                </c:pt>
                <c:pt idx="21">
                  <c:v>501794.625</c:v>
                </c:pt>
                <c:pt idx="22">
                  <c:v>426056.56499999994</c:v>
                </c:pt>
                <c:pt idx="23">
                  <c:v>394115.505</c:v>
                </c:pt>
                <c:pt idx="24">
                  <c:v>366287.14500000002</c:v>
                </c:pt>
                <c:pt idx="25">
                  <c:v>939395.34</c:v>
                </c:pt>
                <c:pt idx="26">
                  <c:v>1028839.845</c:v>
                </c:pt>
                <c:pt idx="27">
                  <c:v>720749.4</c:v>
                </c:pt>
                <c:pt idx="28">
                  <c:v>711125.34</c:v>
                </c:pt>
                <c:pt idx="29">
                  <c:v>825429.1</c:v>
                </c:pt>
                <c:pt idx="30">
                  <c:v>1076676.8399999999</c:v>
                </c:pt>
                <c:pt idx="31">
                  <c:v>868536.6</c:v>
                </c:pt>
                <c:pt idx="32">
                  <c:v>886229.56499999994</c:v>
                </c:pt>
                <c:pt idx="33">
                  <c:v>933471.6</c:v>
                </c:pt>
                <c:pt idx="34">
                  <c:v>151896.6</c:v>
                </c:pt>
                <c:pt idx="35">
                  <c:v>143571.06</c:v>
                </c:pt>
                <c:pt idx="36">
                  <c:v>91822.094999999987</c:v>
                </c:pt>
                <c:pt idx="37">
                  <c:v>814971.125</c:v>
                </c:pt>
                <c:pt idx="38">
                  <c:v>1777520.2899999998</c:v>
                </c:pt>
                <c:pt idx="39">
                  <c:v>1335623.872</c:v>
                </c:pt>
                <c:pt idx="40">
                  <c:v>1397028.987</c:v>
                </c:pt>
                <c:pt idx="41">
                  <c:v>1291032.8759999999</c:v>
                </c:pt>
                <c:pt idx="42">
                  <c:v>999703.21099999989</c:v>
                </c:pt>
                <c:pt idx="43">
                  <c:v>920850.3409999999</c:v>
                </c:pt>
                <c:pt idx="44">
                  <c:v>1208831.3679999998</c:v>
                </c:pt>
                <c:pt idx="45">
                  <c:v>1508857.2620000001</c:v>
                </c:pt>
                <c:pt idx="46">
                  <c:v>1266636.8317490001</c:v>
                </c:pt>
                <c:pt idx="47">
                  <c:v>1303858.9240000001</c:v>
                </c:pt>
                <c:pt idx="48">
                  <c:v>739188.49599999993</c:v>
                </c:pt>
                <c:pt idx="49">
                  <c:v>446950.18399999995</c:v>
                </c:pt>
                <c:pt idx="50">
                  <c:v>1383666.5299999998</c:v>
                </c:pt>
                <c:pt idx="51">
                  <c:v>1383666.5299999998</c:v>
                </c:pt>
              </c:numCache>
            </c:numRef>
          </c:val>
          <c:smooth val="0"/>
          <c:extLst>
            <c:ext xmlns:c16="http://schemas.microsoft.com/office/drawing/2014/chart" uri="{C3380CC4-5D6E-409C-BE32-E72D297353CC}">
              <c16:uniqueId val="{00000000-3649-C248-ACCF-7AD3FD9E3CDD}"/>
            </c:ext>
          </c:extLst>
        </c:ser>
        <c:ser>
          <c:idx val="1"/>
          <c:order val="1"/>
          <c:tx>
            <c:strRef>
              <c:f>'customer forecast'!$D$5</c:f>
              <c:strCache>
                <c:ptCount val="1"/>
                <c:pt idx="0">
                  <c:v>105-04633</c:v>
                </c:pt>
              </c:strCache>
            </c:strRef>
          </c:tx>
          <c:spPr>
            <a:ln w="28575" cap="rnd">
              <a:solidFill>
                <a:schemeClr val="accent2"/>
              </a:solidFill>
              <a:round/>
            </a:ln>
            <a:effectLst/>
          </c:spPr>
          <c:marker>
            <c:symbol val="none"/>
          </c:marker>
          <c:cat>
            <c:multiLvlStrRef>
              <c:f>'customer forecast'!$E$2:$BD$3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Jan</c:v>
                  </c:pt>
                  <c:pt idx="5">
                    <c:v>Feb</c:v>
                  </c:pt>
                  <c:pt idx="9">
                    <c:v>Mar</c:v>
                  </c:pt>
                  <c:pt idx="13">
                    <c:v>Apr</c:v>
                  </c:pt>
                  <c:pt idx="18">
                    <c:v>May</c:v>
                  </c:pt>
                  <c:pt idx="22">
                    <c:v>Jun</c:v>
                  </c:pt>
                  <c:pt idx="26">
                    <c:v>Jul</c:v>
                  </c:pt>
                  <c:pt idx="31">
                    <c:v>Aug</c:v>
                  </c:pt>
                  <c:pt idx="35">
                    <c:v>Sept</c:v>
                  </c:pt>
                  <c:pt idx="39">
                    <c:v>Oct</c:v>
                  </c:pt>
                  <c:pt idx="44">
                    <c:v>Nov</c:v>
                  </c:pt>
                  <c:pt idx="48">
                    <c:v>Dec</c:v>
                  </c:pt>
                </c:lvl>
              </c:multiLvlStrCache>
            </c:multiLvlStrRef>
          </c:cat>
          <c:val>
            <c:numRef>
              <c:f>'customer forecast'!$E$5:$BD$5</c:f>
              <c:numCache>
                <c:formatCode>_(* #,##0_);_(* \(#,##0\);_(* "-"??_);_(@_)</c:formatCode>
                <c:ptCount val="52"/>
                <c:pt idx="0">
                  <c:v>913726.32000000007</c:v>
                </c:pt>
                <c:pt idx="1">
                  <c:v>705206.32000000007</c:v>
                </c:pt>
                <c:pt idx="2">
                  <c:v>662202.32000000007</c:v>
                </c:pt>
                <c:pt idx="3">
                  <c:v>645025.68000000005</c:v>
                </c:pt>
                <c:pt idx="4">
                  <c:v>539461.52</c:v>
                </c:pt>
                <c:pt idx="5">
                  <c:v>443501.76</c:v>
                </c:pt>
                <c:pt idx="6">
                  <c:v>417857.44</c:v>
                </c:pt>
                <c:pt idx="7">
                  <c:v>396108.96</c:v>
                </c:pt>
                <c:pt idx="8">
                  <c:v>377422</c:v>
                </c:pt>
                <c:pt idx="9">
                  <c:v>378738.72</c:v>
                </c:pt>
                <c:pt idx="10">
                  <c:v>373062.40000000002</c:v>
                </c:pt>
                <c:pt idx="11">
                  <c:v>434197.92</c:v>
                </c:pt>
                <c:pt idx="12">
                  <c:v>420846.88</c:v>
                </c:pt>
                <c:pt idx="13">
                  <c:v>551240</c:v>
                </c:pt>
                <c:pt idx="14">
                  <c:v>551240</c:v>
                </c:pt>
                <c:pt idx="15">
                  <c:v>548940</c:v>
                </c:pt>
                <c:pt idx="16">
                  <c:v>548940</c:v>
                </c:pt>
                <c:pt idx="17">
                  <c:v>539740</c:v>
                </c:pt>
                <c:pt idx="18">
                  <c:v>539740</c:v>
                </c:pt>
                <c:pt idx="19">
                  <c:v>355276.6</c:v>
                </c:pt>
                <c:pt idx="20">
                  <c:v>375709.8</c:v>
                </c:pt>
                <c:pt idx="21">
                  <c:v>446273</c:v>
                </c:pt>
                <c:pt idx="22">
                  <c:v>379300.28</c:v>
                </c:pt>
                <c:pt idx="23">
                  <c:v>349741.55999999994</c:v>
                </c:pt>
                <c:pt idx="24">
                  <c:v>325005.24</c:v>
                </c:pt>
                <c:pt idx="25">
                  <c:v>835368.08</c:v>
                </c:pt>
                <c:pt idx="26">
                  <c:v>904707.64</c:v>
                </c:pt>
                <c:pt idx="27">
                  <c:v>160633.20000000001</c:v>
                </c:pt>
                <c:pt idx="28">
                  <c:v>158844.52000000002</c:v>
                </c:pt>
                <c:pt idx="29">
                  <c:v>271339.8</c:v>
                </c:pt>
                <c:pt idx="30">
                  <c:v>413411.52</c:v>
                </c:pt>
                <c:pt idx="31">
                  <c:v>436024.8</c:v>
                </c:pt>
                <c:pt idx="32">
                  <c:v>474856.57</c:v>
                </c:pt>
                <c:pt idx="33">
                  <c:v>511704.8</c:v>
                </c:pt>
                <c:pt idx="34">
                  <c:v>33754.800000000003</c:v>
                </c:pt>
                <c:pt idx="35">
                  <c:v>31904.68</c:v>
                </c:pt>
                <c:pt idx="36">
                  <c:v>20404.91</c:v>
                </c:pt>
                <c:pt idx="37">
                  <c:v>490000</c:v>
                </c:pt>
                <c:pt idx="38">
                  <c:v>700000</c:v>
                </c:pt>
                <c:pt idx="39">
                  <c:v>1201028.3319999999</c:v>
                </c:pt>
                <c:pt idx="40">
                  <c:v>1276242.8769999999</c:v>
                </c:pt>
                <c:pt idx="41">
                  <c:v>1174216.1059999999</c:v>
                </c:pt>
                <c:pt idx="42">
                  <c:v>880996.99099999992</c:v>
                </c:pt>
                <c:pt idx="43">
                  <c:v>821636.85099999991</c:v>
                </c:pt>
                <c:pt idx="44">
                  <c:v>1088189.9279999998</c:v>
                </c:pt>
                <c:pt idx="45">
                  <c:v>1380993.362</c:v>
                </c:pt>
                <c:pt idx="46">
                  <c:v>1127920.3110489999</c:v>
                </c:pt>
                <c:pt idx="47">
                  <c:v>1200026.1140000001</c:v>
                </c:pt>
                <c:pt idx="48">
                  <c:v>669750.11599999992</c:v>
                </c:pt>
                <c:pt idx="49">
                  <c:v>406127.48399999994</c:v>
                </c:pt>
                <c:pt idx="50">
                  <c:v>1383666.5299999998</c:v>
                </c:pt>
                <c:pt idx="51">
                  <c:v>1383666.5299999998</c:v>
                </c:pt>
              </c:numCache>
            </c:numRef>
          </c:val>
          <c:smooth val="0"/>
          <c:extLst>
            <c:ext xmlns:c16="http://schemas.microsoft.com/office/drawing/2014/chart" uri="{C3380CC4-5D6E-409C-BE32-E72D297353CC}">
              <c16:uniqueId val="{00000001-3649-C248-ACCF-7AD3FD9E3CDD}"/>
            </c:ext>
          </c:extLst>
        </c:ser>
        <c:ser>
          <c:idx val="2"/>
          <c:order val="2"/>
          <c:tx>
            <c:strRef>
              <c:f>'customer forecast'!$D$6</c:f>
              <c:strCache>
                <c:ptCount val="1"/>
                <c:pt idx="0">
                  <c:v>110-04674</c:v>
                </c:pt>
              </c:strCache>
            </c:strRef>
          </c:tx>
          <c:spPr>
            <a:ln w="28575" cap="rnd">
              <a:solidFill>
                <a:schemeClr val="accent3"/>
              </a:solidFill>
              <a:round/>
            </a:ln>
            <a:effectLst/>
          </c:spPr>
          <c:marker>
            <c:symbol val="none"/>
          </c:marker>
          <c:cat>
            <c:multiLvlStrRef>
              <c:f>'customer forecast'!$E$2:$BD$3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Jan</c:v>
                  </c:pt>
                  <c:pt idx="5">
                    <c:v>Feb</c:v>
                  </c:pt>
                  <c:pt idx="9">
                    <c:v>Mar</c:v>
                  </c:pt>
                  <c:pt idx="13">
                    <c:v>Apr</c:v>
                  </c:pt>
                  <c:pt idx="18">
                    <c:v>May</c:v>
                  </c:pt>
                  <c:pt idx="22">
                    <c:v>Jun</c:v>
                  </c:pt>
                  <c:pt idx="26">
                    <c:v>Jul</c:v>
                  </c:pt>
                  <c:pt idx="31">
                    <c:v>Aug</c:v>
                  </c:pt>
                  <c:pt idx="35">
                    <c:v>Sept</c:v>
                  </c:pt>
                  <c:pt idx="39">
                    <c:v>Oct</c:v>
                  </c:pt>
                  <c:pt idx="44">
                    <c:v>Nov</c:v>
                  </c:pt>
                  <c:pt idx="48">
                    <c:v>Dec</c:v>
                  </c:pt>
                </c:lvl>
              </c:multiLvlStrCache>
            </c:multiLvlStrRef>
          </c:cat>
          <c:val>
            <c:numRef>
              <c:f>'customer forecast'!$E$6:$BD$6</c:f>
              <c:numCache>
                <c:formatCode>_(* #,##0_);_(* \(#,##0\);_(* "-"??_);_(@_)</c:formatCode>
                <c:ptCount val="52"/>
                <c:pt idx="0">
                  <c:v>153486.51499999998</c:v>
                </c:pt>
                <c:pt idx="1">
                  <c:v>120840.265</c:v>
                </c:pt>
                <c:pt idx="2">
                  <c:v>124207.265</c:v>
                </c:pt>
                <c:pt idx="3">
                  <c:v>145129.98500000002</c:v>
                </c:pt>
                <c:pt idx="4">
                  <c:v>146720.66500000001</c:v>
                </c:pt>
                <c:pt idx="5">
                  <c:v>116113.26999999999</c:v>
                </c:pt>
                <c:pt idx="6">
                  <c:v>107737.62999999999</c:v>
                </c:pt>
                <c:pt idx="7">
                  <c:v>105616.42</c:v>
                </c:pt>
                <c:pt idx="8">
                  <c:v>232637.99999999997</c:v>
                </c:pt>
                <c:pt idx="9">
                  <c:v>240833.87999999995</c:v>
                </c:pt>
                <c:pt idx="10">
                  <c:v>237879.59999999998</c:v>
                </c:pt>
                <c:pt idx="11">
                  <c:v>289360.67999999993</c:v>
                </c:pt>
                <c:pt idx="12">
                  <c:v>202053.52</c:v>
                </c:pt>
                <c:pt idx="13">
                  <c:v>293160</c:v>
                </c:pt>
                <c:pt idx="14">
                  <c:v>293160</c:v>
                </c:pt>
                <c:pt idx="15">
                  <c:v>293160</c:v>
                </c:pt>
                <c:pt idx="16">
                  <c:v>293160</c:v>
                </c:pt>
                <c:pt idx="17">
                  <c:v>293160</c:v>
                </c:pt>
                <c:pt idx="18">
                  <c:v>293160</c:v>
                </c:pt>
                <c:pt idx="19">
                  <c:v>182026.59999999998</c:v>
                </c:pt>
                <c:pt idx="20">
                  <c:v>202459.8</c:v>
                </c:pt>
                <c:pt idx="21">
                  <c:v>217373</c:v>
                </c:pt>
                <c:pt idx="22">
                  <c:v>231250.28</c:v>
                </c:pt>
                <c:pt idx="23">
                  <c:v>212191.55999999997</c:v>
                </c:pt>
                <c:pt idx="24">
                  <c:v>212655.24</c:v>
                </c:pt>
                <c:pt idx="25">
                  <c:v>622218.07999999996</c:v>
                </c:pt>
                <c:pt idx="26">
                  <c:v>649857.64</c:v>
                </c:pt>
                <c:pt idx="27">
                  <c:v>135433.20000000001</c:v>
                </c:pt>
                <c:pt idx="28">
                  <c:v>113694.52</c:v>
                </c:pt>
                <c:pt idx="29">
                  <c:v>98039.799999999988</c:v>
                </c:pt>
                <c:pt idx="30">
                  <c:v>116661.52</c:v>
                </c:pt>
                <c:pt idx="31">
                  <c:v>41574.799999999996</c:v>
                </c:pt>
                <c:pt idx="32">
                  <c:v>38906.57</c:v>
                </c:pt>
                <c:pt idx="33">
                  <c:v>44104.799999999996</c:v>
                </c:pt>
                <c:pt idx="34">
                  <c:v>33754.800000000003</c:v>
                </c:pt>
                <c:pt idx="35">
                  <c:v>31904.68</c:v>
                </c:pt>
                <c:pt idx="36">
                  <c:v>20404.91</c:v>
                </c:pt>
                <c:pt idx="37">
                  <c:v>26260.25</c:v>
                </c:pt>
                <c:pt idx="38">
                  <c:v>238715.62</c:v>
                </c:pt>
                <c:pt idx="39">
                  <c:v>471084.38999999996</c:v>
                </c:pt>
                <c:pt idx="40">
                  <c:v>422751.38499999995</c:v>
                </c:pt>
                <c:pt idx="41">
                  <c:v>408858.69499999995</c:v>
                </c:pt>
                <c:pt idx="42">
                  <c:v>415471.76999999996</c:v>
                </c:pt>
                <c:pt idx="43">
                  <c:v>347247.21499999997</c:v>
                </c:pt>
                <c:pt idx="44">
                  <c:v>422245.03999999992</c:v>
                </c:pt>
                <c:pt idx="45">
                  <c:v>447523.64999999997</c:v>
                </c:pt>
                <c:pt idx="46">
                  <c:v>485507.57499999995</c:v>
                </c:pt>
                <c:pt idx="47">
                  <c:v>363414.83499999996</c:v>
                </c:pt>
                <c:pt idx="48">
                  <c:v>243034.32999999996</c:v>
                </c:pt>
                <c:pt idx="49">
                  <c:v>142879.44999999998</c:v>
                </c:pt>
                <c:pt idx="50">
                  <c:v>547270.56000000006</c:v>
                </c:pt>
                <c:pt idx="51">
                  <c:v>547270.56000000006</c:v>
                </c:pt>
              </c:numCache>
            </c:numRef>
          </c:val>
          <c:smooth val="0"/>
          <c:extLst>
            <c:ext xmlns:c16="http://schemas.microsoft.com/office/drawing/2014/chart" uri="{C3380CC4-5D6E-409C-BE32-E72D297353CC}">
              <c16:uniqueId val="{00000002-3649-C248-ACCF-7AD3FD9E3CDD}"/>
            </c:ext>
          </c:extLst>
        </c:ser>
        <c:ser>
          <c:idx val="3"/>
          <c:order val="3"/>
          <c:tx>
            <c:strRef>
              <c:f>'customer forecast'!#REF!</c:f>
              <c:strCache>
                <c:ptCount val="1"/>
                <c:pt idx="0">
                  <c:v>#REF!</c:v>
                </c:pt>
              </c:strCache>
            </c:strRef>
          </c:tx>
          <c:spPr>
            <a:ln w="28575" cap="rnd">
              <a:solidFill>
                <a:schemeClr val="accent4"/>
              </a:solidFill>
              <a:round/>
            </a:ln>
            <a:effectLst/>
          </c:spPr>
          <c:marker>
            <c:symbol val="none"/>
          </c:marker>
          <c:cat>
            <c:multiLvlStrRef>
              <c:f>'customer forecast'!$E$2:$BD$3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Jan</c:v>
                  </c:pt>
                  <c:pt idx="5">
                    <c:v>Feb</c:v>
                  </c:pt>
                  <c:pt idx="9">
                    <c:v>Mar</c:v>
                  </c:pt>
                  <c:pt idx="13">
                    <c:v>Apr</c:v>
                  </c:pt>
                  <c:pt idx="18">
                    <c:v>May</c:v>
                  </c:pt>
                  <c:pt idx="22">
                    <c:v>Jun</c:v>
                  </c:pt>
                  <c:pt idx="26">
                    <c:v>Jul</c:v>
                  </c:pt>
                  <c:pt idx="31">
                    <c:v>Aug</c:v>
                  </c:pt>
                  <c:pt idx="35">
                    <c:v>Sept</c:v>
                  </c:pt>
                  <c:pt idx="39">
                    <c:v>Oct</c:v>
                  </c:pt>
                  <c:pt idx="44">
                    <c:v>Nov</c:v>
                  </c:pt>
                  <c:pt idx="48">
                    <c:v>Dec</c:v>
                  </c:pt>
                </c:lvl>
              </c:multiLvlStrCache>
            </c:multiLvlStrRef>
          </c:cat>
          <c:val>
            <c:numRef>
              <c:f>'customer forecast'!#REF!</c:f>
              <c:numCache>
                <c:formatCode>General</c:formatCode>
                <c:ptCount val="1"/>
                <c:pt idx="0">
                  <c:v>1</c:v>
                </c:pt>
              </c:numCache>
            </c:numRef>
          </c:val>
          <c:smooth val="0"/>
          <c:extLst>
            <c:ext xmlns:c16="http://schemas.microsoft.com/office/drawing/2014/chart" uri="{C3380CC4-5D6E-409C-BE32-E72D297353CC}">
              <c16:uniqueId val="{00000003-3649-C248-ACCF-7AD3FD9E3CDD}"/>
            </c:ext>
          </c:extLst>
        </c:ser>
        <c:ser>
          <c:idx val="4"/>
          <c:order val="4"/>
          <c:tx>
            <c:strRef>
              <c:f>'customer forecast'!$D$7</c:f>
              <c:strCache>
                <c:ptCount val="1"/>
                <c:pt idx="0">
                  <c:v>105-04751</c:v>
                </c:pt>
              </c:strCache>
            </c:strRef>
          </c:tx>
          <c:spPr>
            <a:ln w="28575" cap="rnd">
              <a:solidFill>
                <a:schemeClr val="accent5"/>
              </a:solidFill>
              <a:round/>
            </a:ln>
            <a:effectLst/>
          </c:spPr>
          <c:marker>
            <c:symbol val="none"/>
          </c:marker>
          <c:cat>
            <c:multiLvlStrRef>
              <c:f>'customer forecast'!$E$2:$BD$3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Jan</c:v>
                  </c:pt>
                  <c:pt idx="5">
                    <c:v>Feb</c:v>
                  </c:pt>
                  <c:pt idx="9">
                    <c:v>Mar</c:v>
                  </c:pt>
                  <c:pt idx="13">
                    <c:v>Apr</c:v>
                  </c:pt>
                  <c:pt idx="18">
                    <c:v>May</c:v>
                  </c:pt>
                  <c:pt idx="22">
                    <c:v>Jun</c:v>
                  </c:pt>
                  <c:pt idx="26">
                    <c:v>Jul</c:v>
                  </c:pt>
                  <c:pt idx="31">
                    <c:v>Aug</c:v>
                  </c:pt>
                  <c:pt idx="35">
                    <c:v>Sept</c:v>
                  </c:pt>
                  <c:pt idx="39">
                    <c:v>Oct</c:v>
                  </c:pt>
                  <c:pt idx="44">
                    <c:v>Nov</c:v>
                  </c:pt>
                  <c:pt idx="48">
                    <c:v>Dec</c:v>
                  </c:pt>
                </c:lvl>
              </c:multiLvlStrCache>
            </c:multiLvlStrRef>
          </c:cat>
          <c:val>
            <c:numRef>
              <c:f>'customer forecast'!$E$7:$BD$7</c:f>
              <c:numCache>
                <c:formatCode>_(* #,##0_);_(* \(#,##0\);_(* "-"??_);_(@_)</c:formatCode>
                <c:ptCount val="52"/>
                <c:pt idx="0">
                  <c:v>162242.07999999999</c:v>
                </c:pt>
                <c:pt idx="1">
                  <c:v>138042.44999999998</c:v>
                </c:pt>
                <c:pt idx="2">
                  <c:v>117576.54999999999</c:v>
                </c:pt>
                <c:pt idx="3">
                  <c:v>173304.94999999998</c:v>
                </c:pt>
                <c:pt idx="4">
                  <c:v>186157.79</c:v>
                </c:pt>
                <c:pt idx="5">
                  <c:v>156963.16999999998</c:v>
                </c:pt>
                <c:pt idx="6">
                  <c:v>138132.54</c:v>
                </c:pt>
                <c:pt idx="7">
                  <c:v>144700.01</c:v>
                </c:pt>
                <c:pt idx="8">
                  <c:v>149850.12</c:v>
                </c:pt>
                <c:pt idx="9">
                  <c:v>156060.24</c:v>
                </c:pt>
                <c:pt idx="10">
                  <c:v>147215.03999999998</c:v>
                </c:pt>
                <c:pt idx="11">
                  <c:v>204946.55999999997</c:v>
                </c:pt>
                <c:pt idx="12">
                  <c:v>167105</c:v>
                </c:pt>
                <c:pt idx="13">
                  <c:v>157080</c:v>
                </c:pt>
                <c:pt idx="14">
                  <c:v>157080</c:v>
                </c:pt>
                <c:pt idx="15">
                  <c:v>157080</c:v>
                </c:pt>
                <c:pt idx="16">
                  <c:v>157080</c:v>
                </c:pt>
                <c:pt idx="17">
                  <c:v>157080</c:v>
                </c:pt>
                <c:pt idx="18">
                  <c:v>157080</c:v>
                </c:pt>
                <c:pt idx="19">
                  <c:v>118147.31999999999</c:v>
                </c:pt>
                <c:pt idx="20">
                  <c:v>156569.625</c:v>
                </c:pt>
                <c:pt idx="21">
                  <c:v>158961.51</c:v>
                </c:pt>
                <c:pt idx="22">
                  <c:v>212193.62999999998</c:v>
                </c:pt>
                <c:pt idx="23">
                  <c:v>181661.12999999998</c:v>
                </c:pt>
                <c:pt idx="24">
                  <c:v>185549.62499999997</c:v>
                </c:pt>
                <c:pt idx="25">
                  <c:v>401931.89999999997</c:v>
                </c:pt>
                <c:pt idx="26">
                  <c:v>338092.065</c:v>
                </c:pt>
                <c:pt idx="27">
                  <c:v>403660.35</c:v>
                </c:pt>
                <c:pt idx="28">
                  <c:v>394528.54499999998</c:v>
                </c:pt>
                <c:pt idx="29">
                  <c:v>366063.97499999998</c:v>
                </c:pt>
                <c:pt idx="30">
                  <c:v>284298.97500000003</c:v>
                </c:pt>
                <c:pt idx="31">
                  <c:v>151415.32500000001</c:v>
                </c:pt>
                <c:pt idx="32">
                  <c:v>171494.32499999998</c:v>
                </c:pt>
                <c:pt idx="33">
                  <c:v>173036.47499999998</c:v>
                </c:pt>
                <c:pt idx="34">
                  <c:v>87131.474999999991</c:v>
                </c:pt>
                <c:pt idx="35">
                  <c:v>120206.96999999999</c:v>
                </c:pt>
                <c:pt idx="36">
                  <c:v>64316.969999999994</c:v>
                </c:pt>
                <c:pt idx="37">
                  <c:v>34950.915000000001</c:v>
                </c:pt>
                <c:pt idx="38">
                  <c:v>704878.47</c:v>
                </c:pt>
                <c:pt idx="39">
                  <c:v>317798.82</c:v>
                </c:pt>
                <c:pt idx="40">
                  <c:v>263227.40999999997</c:v>
                </c:pt>
                <c:pt idx="41">
                  <c:v>245829.05999999997</c:v>
                </c:pt>
                <c:pt idx="42">
                  <c:v>256824.9</c:v>
                </c:pt>
                <c:pt idx="43">
                  <c:v>227865.59999999998</c:v>
                </c:pt>
                <c:pt idx="44">
                  <c:v>318081.375</c:v>
                </c:pt>
                <c:pt idx="45">
                  <c:v>364037.44500000001</c:v>
                </c:pt>
                <c:pt idx="46">
                  <c:v>380916.22499999998</c:v>
                </c:pt>
                <c:pt idx="47">
                  <c:v>361217.07</c:v>
                </c:pt>
                <c:pt idx="48">
                  <c:v>248232.32999999996</c:v>
                </c:pt>
                <c:pt idx="49">
                  <c:v>162594.35999999999</c:v>
                </c:pt>
                <c:pt idx="50">
                  <c:v>357792.52500000002</c:v>
                </c:pt>
                <c:pt idx="51">
                  <c:v>357792.52500000002</c:v>
                </c:pt>
              </c:numCache>
            </c:numRef>
          </c:val>
          <c:smooth val="0"/>
          <c:extLst>
            <c:ext xmlns:c16="http://schemas.microsoft.com/office/drawing/2014/chart" uri="{C3380CC4-5D6E-409C-BE32-E72D297353CC}">
              <c16:uniqueId val="{00000004-3649-C248-ACCF-7AD3FD9E3CDD}"/>
            </c:ext>
          </c:extLst>
        </c:ser>
        <c:ser>
          <c:idx val="5"/>
          <c:order val="5"/>
          <c:tx>
            <c:strRef>
              <c:f>'customer forecast'!$D$8</c:f>
              <c:strCache>
                <c:ptCount val="1"/>
                <c:pt idx="0">
                  <c:v>105-04752</c:v>
                </c:pt>
              </c:strCache>
            </c:strRef>
          </c:tx>
          <c:spPr>
            <a:ln w="28575" cap="rnd">
              <a:solidFill>
                <a:schemeClr val="accent6"/>
              </a:solidFill>
              <a:round/>
            </a:ln>
            <a:effectLst/>
          </c:spPr>
          <c:marker>
            <c:symbol val="none"/>
          </c:marker>
          <c:cat>
            <c:multiLvlStrRef>
              <c:f>'customer forecast'!$E$2:$BD$3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Jan</c:v>
                  </c:pt>
                  <c:pt idx="5">
                    <c:v>Feb</c:v>
                  </c:pt>
                  <c:pt idx="9">
                    <c:v>Mar</c:v>
                  </c:pt>
                  <c:pt idx="13">
                    <c:v>Apr</c:v>
                  </c:pt>
                  <c:pt idx="18">
                    <c:v>May</c:v>
                  </c:pt>
                  <c:pt idx="22">
                    <c:v>Jun</c:v>
                  </c:pt>
                  <c:pt idx="26">
                    <c:v>Jul</c:v>
                  </c:pt>
                  <c:pt idx="31">
                    <c:v>Aug</c:v>
                  </c:pt>
                  <c:pt idx="35">
                    <c:v>Sept</c:v>
                  </c:pt>
                  <c:pt idx="39">
                    <c:v>Oct</c:v>
                  </c:pt>
                  <c:pt idx="44">
                    <c:v>Nov</c:v>
                  </c:pt>
                  <c:pt idx="48">
                    <c:v>Dec</c:v>
                  </c:pt>
                </c:lvl>
              </c:multiLvlStrCache>
            </c:multiLvlStrRef>
          </c:cat>
          <c:val>
            <c:numRef>
              <c:f>'customer forecast'!$E$8:$BD$8</c:f>
              <c:numCache>
                <c:formatCode>_(* #,##0_);_(* \(#,##0\);_(* "-"??_);_(@_)</c:formatCode>
                <c:ptCount val="52"/>
                <c:pt idx="0">
                  <c:v>124055.09999999999</c:v>
                </c:pt>
                <c:pt idx="1">
                  <c:v>88832.639999999999</c:v>
                </c:pt>
                <c:pt idx="2">
                  <c:v>112146.84</c:v>
                </c:pt>
                <c:pt idx="3">
                  <c:v>100247.16</c:v>
                </c:pt>
                <c:pt idx="4">
                  <c:v>91957.32</c:v>
                </c:pt>
                <c:pt idx="5">
                  <c:v>64511.46</c:v>
                </c:pt>
                <c:pt idx="6">
                  <c:v>66293.759999999995</c:v>
                </c:pt>
                <c:pt idx="7">
                  <c:v>57028.140000000007</c:v>
                </c:pt>
                <c:pt idx="8">
                  <c:v>70961.039999999994</c:v>
                </c:pt>
                <c:pt idx="9">
                  <c:v>72663.12</c:v>
                </c:pt>
                <c:pt idx="10">
                  <c:v>77712.479999999996</c:v>
                </c:pt>
                <c:pt idx="11">
                  <c:v>72354.959999999992</c:v>
                </c:pt>
                <c:pt idx="12">
                  <c:v>115670.16</c:v>
                </c:pt>
                <c:pt idx="13">
                  <c:v>116640</c:v>
                </c:pt>
                <c:pt idx="14">
                  <c:v>116640</c:v>
                </c:pt>
                <c:pt idx="15">
                  <c:v>116640</c:v>
                </c:pt>
                <c:pt idx="16">
                  <c:v>116640</c:v>
                </c:pt>
                <c:pt idx="17">
                  <c:v>116640</c:v>
                </c:pt>
                <c:pt idx="18">
                  <c:v>116640</c:v>
                </c:pt>
                <c:pt idx="19">
                  <c:v>86632.604999999996</c:v>
                </c:pt>
                <c:pt idx="20">
                  <c:v>71197.650000000009</c:v>
                </c:pt>
                <c:pt idx="21">
                  <c:v>85583.114999999991</c:v>
                </c:pt>
                <c:pt idx="22">
                  <c:v>47962.934999999998</c:v>
                </c:pt>
                <c:pt idx="23">
                  <c:v>57054.374999999993</c:v>
                </c:pt>
                <c:pt idx="24">
                  <c:v>53687.519999999997</c:v>
                </c:pt>
                <c:pt idx="25">
                  <c:v>198063.44</c:v>
                </c:pt>
                <c:pt idx="26">
                  <c:v>182997.78</c:v>
                </c:pt>
                <c:pt idx="27">
                  <c:v>135789.04999999999</c:v>
                </c:pt>
                <c:pt idx="28">
                  <c:v>117096.795</c:v>
                </c:pt>
                <c:pt idx="29">
                  <c:v>75115.125</c:v>
                </c:pt>
                <c:pt idx="30">
                  <c:v>140677.86499999999</c:v>
                </c:pt>
                <c:pt idx="31">
                  <c:v>35671.275000000001</c:v>
                </c:pt>
                <c:pt idx="32">
                  <c:v>3585.24</c:v>
                </c:pt>
                <c:pt idx="33">
                  <c:v>25435.124999999996</c:v>
                </c:pt>
                <c:pt idx="34">
                  <c:v>64765.125</c:v>
                </c:pt>
                <c:pt idx="35">
                  <c:v>23364.09</c:v>
                </c:pt>
                <c:pt idx="36">
                  <c:v>27505.124999999996</c:v>
                </c:pt>
                <c:pt idx="37">
                  <c:v>83220.209999999992</c:v>
                </c:pt>
                <c:pt idx="38">
                  <c:v>169341.82</c:v>
                </c:pt>
                <c:pt idx="39">
                  <c:v>287881.11</c:v>
                </c:pt>
                <c:pt idx="40">
                  <c:v>280310.08499999996</c:v>
                </c:pt>
                <c:pt idx="41">
                  <c:v>279846.40499999997</c:v>
                </c:pt>
                <c:pt idx="42">
                  <c:v>277353.08999999997</c:v>
                </c:pt>
                <c:pt idx="43">
                  <c:v>218595.10499999998</c:v>
                </c:pt>
                <c:pt idx="44">
                  <c:v>218595.10499999998</c:v>
                </c:pt>
                <c:pt idx="45">
                  <c:v>211350.10499999998</c:v>
                </c:pt>
                <c:pt idx="46">
                  <c:v>243307.80000000002</c:v>
                </c:pt>
                <c:pt idx="47">
                  <c:v>106030.57499999998</c:v>
                </c:pt>
                <c:pt idx="48">
                  <c:v>64240.38</c:v>
                </c:pt>
                <c:pt idx="49">
                  <c:v>21107.79</c:v>
                </c:pt>
                <c:pt idx="50">
                  <c:v>257886.85499999998</c:v>
                </c:pt>
                <c:pt idx="51">
                  <c:v>257886.85499999998</c:v>
                </c:pt>
              </c:numCache>
            </c:numRef>
          </c:val>
          <c:smooth val="0"/>
          <c:extLst>
            <c:ext xmlns:c16="http://schemas.microsoft.com/office/drawing/2014/chart" uri="{C3380CC4-5D6E-409C-BE32-E72D297353CC}">
              <c16:uniqueId val="{00000005-3649-C248-ACCF-7AD3FD9E3CDD}"/>
            </c:ext>
          </c:extLst>
        </c:ser>
        <c:ser>
          <c:idx val="6"/>
          <c:order val="6"/>
          <c:tx>
            <c:strRef>
              <c:f>'customer forecast'!$D$9</c:f>
              <c:strCache>
                <c:ptCount val="1"/>
                <c:pt idx="0">
                  <c:v>105-7638</c:v>
                </c:pt>
              </c:strCache>
            </c:strRef>
          </c:tx>
          <c:spPr>
            <a:ln w="28575" cap="rnd">
              <a:solidFill>
                <a:schemeClr val="accent1">
                  <a:lumMod val="60000"/>
                </a:schemeClr>
              </a:solidFill>
              <a:round/>
            </a:ln>
            <a:effectLst/>
          </c:spPr>
          <c:marker>
            <c:symbol val="none"/>
          </c:marker>
          <c:cat>
            <c:multiLvlStrRef>
              <c:f>'customer forecast'!$E$2:$BD$3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Jan</c:v>
                  </c:pt>
                  <c:pt idx="5">
                    <c:v>Feb</c:v>
                  </c:pt>
                  <c:pt idx="9">
                    <c:v>Mar</c:v>
                  </c:pt>
                  <c:pt idx="13">
                    <c:v>Apr</c:v>
                  </c:pt>
                  <c:pt idx="18">
                    <c:v>May</c:v>
                  </c:pt>
                  <c:pt idx="22">
                    <c:v>Jun</c:v>
                  </c:pt>
                  <c:pt idx="26">
                    <c:v>Jul</c:v>
                  </c:pt>
                  <c:pt idx="31">
                    <c:v>Aug</c:v>
                  </c:pt>
                  <c:pt idx="35">
                    <c:v>Sept</c:v>
                  </c:pt>
                  <c:pt idx="39">
                    <c:v>Oct</c:v>
                  </c:pt>
                  <c:pt idx="44">
                    <c:v>Nov</c:v>
                  </c:pt>
                  <c:pt idx="48">
                    <c:v>Dec</c:v>
                  </c:pt>
                </c:lvl>
              </c:multiLvlStrCache>
            </c:multiLvlStrRef>
          </c:cat>
          <c:val>
            <c:numRef>
              <c:f>'customer forecast'!$E$9:$BD$9</c:f>
              <c:numCache>
                <c:formatCode>_(* #,##0_);_(* \(#,##0\);_(* "-"??_);_(@_)</c:formatCode>
                <c:ptCount val="52"/>
                <c:pt idx="0">
                  <c:v>1559652.6400000001</c:v>
                </c:pt>
                <c:pt idx="1">
                  <c:v>1309012.6400000001</c:v>
                </c:pt>
                <c:pt idx="2">
                  <c:v>1194404.6400000001</c:v>
                </c:pt>
                <c:pt idx="3">
                  <c:v>1071651.3600000001</c:v>
                </c:pt>
                <c:pt idx="4">
                  <c:v>1026923.04</c:v>
                </c:pt>
                <c:pt idx="5">
                  <c:v>874003.52</c:v>
                </c:pt>
                <c:pt idx="6">
                  <c:v>801914.88</c:v>
                </c:pt>
                <c:pt idx="7">
                  <c:v>781110.92</c:v>
                </c:pt>
                <c:pt idx="8">
                  <c:v>754844</c:v>
                </c:pt>
                <c:pt idx="9">
                  <c:v>757477.44</c:v>
                </c:pt>
                <c:pt idx="10">
                  <c:v>746124.80000000005</c:v>
                </c:pt>
                <c:pt idx="11">
                  <c:v>868395.84</c:v>
                </c:pt>
                <c:pt idx="12">
                  <c:v>941693.76</c:v>
                </c:pt>
                <c:pt idx="13">
                  <c:v>1102480</c:v>
                </c:pt>
                <c:pt idx="14">
                  <c:v>1102480</c:v>
                </c:pt>
                <c:pt idx="15">
                  <c:v>1097880</c:v>
                </c:pt>
                <c:pt idx="16">
                  <c:v>1097880</c:v>
                </c:pt>
                <c:pt idx="17">
                  <c:v>1079480</c:v>
                </c:pt>
                <c:pt idx="18">
                  <c:v>1079480</c:v>
                </c:pt>
                <c:pt idx="19">
                  <c:v>710553.2</c:v>
                </c:pt>
                <c:pt idx="20">
                  <c:v>751419.6</c:v>
                </c:pt>
                <c:pt idx="21">
                  <c:v>892546</c:v>
                </c:pt>
                <c:pt idx="22">
                  <c:v>758600.56</c:v>
                </c:pt>
                <c:pt idx="23">
                  <c:v>699483.11999999988</c:v>
                </c:pt>
                <c:pt idx="24">
                  <c:v>650010.48</c:v>
                </c:pt>
                <c:pt idx="25">
                  <c:v>1670736.16</c:v>
                </c:pt>
                <c:pt idx="26">
                  <c:v>1809415.28</c:v>
                </c:pt>
                <c:pt idx="27">
                  <c:v>321266.40000000002</c:v>
                </c:pt>
                <c:pt idx="28">
                  <c:v>317689.04000000004</c:v>
                </c:pt>
                <c:pt idx="29">
                  <c:v>542679.6</c:v>
                </c:pt>
                <c:pt idx="30">
                  <c:v>826823.04</c:v>
                </c:pt>
                <c:pt idx="31">
                  <c:v>872049.6</c:v>
                </c:pt>
                <c:pt idx="32">
                  <c:v>949713.14</c:v>
                </c:pt>
                <c:pt idx="33">
                  <c:v>1023409.6</c:v>
                </c:pt>
                <c:pt idx="34">
                  <c:v>67509.600000000006</c:v>
                </c:pt>
                <c:pt idx="35">
                  <c:v>63809.36</c:v>
                </c:pt>
                <c:pt idx="36">
                  <c:v>40809.82</c:v>
                </c:pt>
                <c:pt idx="37">
                  <c:v>983320.5</c:v>
                </c:pt>
                <c:pt idx="38">
                  <c:v>1416031.24</c:v>
                </c:pt>
                <c:pt idx="39">
                  <c:v>3344225.4440000001</c:v>
                </c:pt>
                <c:pt idx="40">
                  <c:v>3397988.5239999997</c:v>
                </c:pt>
                <c:pt idx="41">
                  <c:v>3166149.602</c:v>
                </c:pt>
                <c:pt idx="42">
                  <c:v>2592937.5219999999</c:v>
                </c:pt>
                <c:pt idx="43">
                  <c:v>2337768.1319999998</c:v>
                </c:pt>
                <c:pt idx="44">
                  <c:v>3020869.9359999998</c:v>
                </c:pt>
                <c:pt idx="45">
                  <c:v>3657034.0239999997</c:v>
                </c:pt>
                <c:pt idx="46">
                  <c:v>3226855.9134979998</c:v>
                </c:pt>
                <c:pt idx="47">
                  <c:v>3126881.898</c:v>
                </c:pt>
                <c:pt idx="48">
                  <c:v>1825568.8919999998</c:v>
                </c:pt>
                <c:pt idx="49">
                  <c:v>1098013.8679999998</c:v>
                </c:pt>
                <c:pt idx="50">
                  <c:v>2630515.42</c:v>
                </c:pt>
                <c:pt idx="51">
                  <c:v>2630515.42</c:v>
                </c:pt>
              </c:numCache>
            </c:numRef>
          </c:val>
          <c:smooth val="0"/>
          <c:extLst>
            <c:ext xmlns:c16="http://schemas.microsoft.com/office/drawing/2014/chart" uri="{C3380CC4-5D6E-409C-BE32-E72D297353CC}">
              <c16:uniqueId val="{00000006-3649-C248-ACCF-7AD3FD9E3CDD}"/>
            </c:ext>
          </c:extLst>
        </c:ser>
        <c:ser>
          <c:idx val="7"/>
          <c:order val="7"/>
          <c:tx>
            <c:strRef>
              <c:f>'customer forecast'!$D$10</c:f>
              <c:strCache>
                <c:ptCount val="1"/>
                <c:pt idx="0">
                  <c:v>105-06116</c:v>
                </c:pt>
              </c:strCache>
            </c:strRef>
          </c:tx>
          <c:spPr>
            <a:ln w="28575" cap="rnd">
              <a:solidFill>
                <a:schemeClr val="accent2">
                  <a:lumMod val="60000"/>
                </a:schemeClr>
              </a:solidFill>
              <a:round/>
            </a:ln>
            <a:effectLst/>
          </c:spPr>
          <c:marker>
            <c:symbol val="none"/>
          </c:marker>
          <c:cat>
            <c:multiLvlStrRef>
              <c:f>'customer forecast'!$E$2:$BD$3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Jan</c:v>
                  </c:pt>
                  <c:pt idx="5">
                    <c:v>Feb</c:v>
                  </c:pt>
                  <c:pt idx="9">
                    <c:v>Mar</c:v>
                  </c:pt>
                  <c:pt idx="13">
                    <c:v>Apr</c:v>
                  </c:pt>
                  <c:pt idx="18">
                    <c:v>May</c:v>
                  </c:pt>
                  <c:pt idx="22">
                    <c:v>Jun</c:v>
                  </c:pt>
                  <c:pt idx="26">
                    <c:v>Jul</c:v>
                  </c:pt>
                  <c:pt idx="31">
                    <c:v>Aug</c:v>
                  </c:pt>
                  <c:pt idx="35">
                    <c:v>Sept</c:v>
                  </c:pt>
                  <c:pt idx="39">
                    <c:v>Oct</c:v>
                  </c:pt>
                  <c:pt idx="44">
                    <c:v>Nov</c:v>
                  </c:pt>
                  <c:pt idx="48">
                    <c:v>Dec</c:v>
                  </c:pt>
                </c:lvl>
              </c:multiLvlStrCache>
            </c:multiLvlStrRef>
          </c:cat>
          <c:val>
            <c:numRef>
              <c:f>'customer forecast'!$E$10:$BD$10</c:f>
              <c:numCache>
                <c:formatCode>_(* #,##0_);_(* \(#,##0\);_(* "-"??_);_(@_)</c:formatCode>
                <c:ptCount val="52"/>
                <c:pt idx="0">
                  <c:v>120000</c:v>
                </c:pt>
                <c:pt idx="1">
                  <c:v>144000</c:v>
                </c:pt>
                <c:pt idx="2">
                  <c:v>144000</c:v>
                </c:pt>
                <c:pt idx="3">
                  <c:v>120000</c:v>
                </c:pt>
                <c:pt idx="4">
                  <c:v>108000</c:v>
                </c:pt>
                <c:pt idx="5">
                  <c:v>90000</c:v>
                </c:pt>
                <c:pt idx="6">
                  <c:v>90000</c:v>
                </c:pt>
                <c:pt idx="7">
                  <c:v>90000</c:v>
                </c:pt>
                <c:pt idx="8">
                  <c:v>120000</c:v>
                </c:pt>
                <c:pt idx="9">
                  <c:v>120000</c:v>
                </c:pt>
                <c:pt idx="10">
                  <c:v>110000</c:v>
                </c:pt>
                <c:pt idx="11">
                  <c:v>110000</c:v>
                </c:pt>
                <c:pt idx="12">
                  <c:v>90000</c:v>
                </c:pt>
                <c:pt idx="13">
                  <c:v>90000</c:v>
                </c:pt>
                <c:pt idx="14">
                  <c:v>45000</c:v>
                </c:pt>
                <c:pt idx="15">
                  <c:v>0</c:v>
                </c:pt>
                <c:pt idx="16">
                  <c:v>0</c:v>
                </c:pt>
                <c:pt idx="17">
                  <c:v>0</c:v>
                </c:pt>
                <c:pt idx="18">
                  <c:v>0</c:v>
                </c:pt>
                <c:pt idx="19">
                  <c:v>4800</c:v>
                </c:pt>
                <c:pt idx="20">
                  <c:v>12000</c:v>
                </c:pt>
                <c:pt idx="21">
                  <c:v>28800</c:v>
                </c:pt>
                <c:pt idx="22">
                  <c:v>43200</c:v>
                </c:pt>
                <c:pt idx="23">
                  <c:v>51600</c:v>
                </c:pt>
                <c:pt idx="24">
                  <c:v>54000</c:v>
                </c:pt>
                <c:pt idx="25">
                  <c:v>52800</c:v>
                </c:pt>
                <c:pt idx="26">
                  <c:v>45600</c:v>
                </c:pt>
                <c:pt idx="27">
                  <c:v>45600</c:v>
                </c:pt>
                <c:pt idx="28">
                  <c:v>48000</c:v>
                </c:pt>
                <c:pt idx="29">
                  <c:v>44400</c:v>
                </c:pt>
                <c:pt idx="30">
                  <c:v>49200</c:v>
                </c:pt>
                <c:pt idx="31">
                  <c:v>51600</c:v>
                </c:pt>
                <c:pt idx="32">
                  <c:v>61200</c:v>
                </c:pt>
                <c:pt idx="33">
                  <c:v>60000</c:v>
                </c:pt>
                <c:pt idx="34">
                  <c:v>66000</c:v>
                </c:pt>
                <c:pt idx="35">
                  <c:v>60000</c:v>
                </c:pt>
                <c:pt idx="36">
                  <c:v>66000</c:v>
                </c:pt>
                <c:pt idx="37">
                  <c:v>61200</c:v>
                </c:pt>
                <c:pt idx="38">
                  <c:v>61200</c:v>
                </c:pt>
                <c:pt idx="39">
                  <c:v>144000</c:v>
                </c:pt>
                <c:pt idx="40">
                  <c:v>144000</c:v>
                </c:pt>
                <c:pt idx="41">
                  <c:v>108000</c:v>
                </c:pt>
                <c:pt idx="42">
                  <c:v>90000</c:v>
                </c:pt>
                <c:pt idx="43">
                  <c:v>90000</c:v>
                </c:pt>
                <c:pt idx="44">
                  <c:v>90000</c:v>
                </c:pt>
                <c:pt idx="45">
                  <c:v>90000</c:v>
                </c:pt>
                <c:pt idx="46">
                  <c:v>90000</c:v>
                </c:pt>
                <c:pt idx="47">
                  <c:v>90000</c:v>
                </c:pt>
                <c:pt idx="48">
                  <c:v>90000</c:v>
                </c:pt>
                <c:pt idx="49">
                  <c:v>90000</c:v>
                </c:pt>
                <c:pt idx="50">
                  <c:v>90000</c:v>
                </c:pt>
                <c:pt idx="51">
                  <c:v>108000</c:v>
                </c:pt>
              </c:numCache>
            </c:numRef>
          </c:val>
          <c:smooth val="0"/>
          <c:extLst>
            <c:ext xmlns:c16="http://schemas.microsoft.com/office/drawing/2014/chart" uri="{C3380CC4-5D6E-409C-BE32-E72D297353CC}">
              <c16:uniqueId val="{00000007-3649-C248-ACCF-7AD3FD9E3CDD}"/>
            </c:ext>
          </c:extLst>
        </c:ser>
        <c:ser>
          <c:idx val="8"/>
          <c:order val="8"/>
          <c:tx>
            <c:strRef>
              <c:f>'customer forecast'!$D$11</c:f>
              <c:strCache>
                <c:ptCount val="1"/>
                <c:pt idx="0">
                  <c:v>105-04802</c:v>
                </c:pt>
              </c:strCache>
            </c:strRef>
          </c:tx>
          <c:spPr>
            <a:ln w="28575" cap="rnd">
              <a:solidFill>
                <a:schemeClr val="accent3">
                  <a:lumMod val="60000"/>
                </a:schemeClr>
              </a:solidFill>
              <a:round/>
            </a:ln>
            <a:effectLst/>
          </c:spPr>
          <c:marker>
            <c:symbol val="none"/>
          </c:marker>
          <c:cat>
            <c:multiLvlStrRef>
              <c:f>'customer forecast'!$E$2:$BD$3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Jan</c:v>
                  </c:pt>
                  <c:pt idx="5">
                    <c:v>Feb</c:v>
                  </c:pt>
                  <c:pt idx="9">
                    <c:v>Mar</c:v>
                  </c:pt>
                  <c:pt idx="13">
                    <c:v>Apr</c:v>
                  </c:pt>
                  <c:pt idx="18">
                    <c:v>May</c:v>
                  </c:pt>
                  <c:pt idx="22">
                    <c:v>Jun</c:v>
                  </c:pt>
                  <c:pt idx="26">
                    <c:v>Jul</c:v>
                  </c:pt>
                  <c:pt idx="31">
                    <c:v>Aug</c:v>
                  </c:pt>
                  <c:pt idx="35">
                    <c:v>Sept</c:v>
                  </c:pt>
                  <c:pt idx="39">
                    <c:v>Oct</c:v>
                  </c:pt>
                  <c:pt idx="44">
                    <c:v>Nov</c:v>
                  </c:pt>
                  <c:pt idx="48">
                    <c:v>Dec</c:v>
                  </c:pt>
                </c:lvl>
              </c:multiLvlStrCache>
            </c:multiLvlStrRef>
          </c:cat>
          <c:val>
            <c:numRef>
              <c:f>'customer forecast'!$E$11:$BD$11</c:f>
              <c:numCache>
                <c:formatCode>_(* #,##0_);_(* \(#,##0\);_(* "-"??_);_(@_)</c:formatCode>
                <c:ptCount val="52"/>
                <c:pt idx="0">
                  <c:v>801774.23573308135</c:v>
                </c:pt>
                <c:pt idx="1">
                  <c:v>578863.33347744239</c:v>
                </c:pt>
                <c:pt idx="2">
                  <c:v>548911.52896616422</c:v>
                </c:pt>
                <c:pt idx="3">
                  <c:v>467811.24068045052</c:v>
                </c:pt>
                <c:pt idx="4">
                  <c:v>519011.52896616416</c:v>
                </c:pt>
                <c:pt idx="5">
                  <c:v>512511.52896616416</c:v>
                </c:pt>
                <c:pt idx="6">
                  <c:v>509911.52896616416</c:v>
                </c:pt>
                <c:pt idx="7">
                  <c:v>494311.52896616416</c:v>
                </c:pt>
                <c:pt idx="8">
                  <c:v>611311.52896616422</c:v>
                </c:pt>
                <c:pt idx="9">
                  <c:v>621711.52896616375</c:v>
                </c:pt>
                <c:pt idx="10">
                  <c:v>621711.51953759231</c:v>
                </c:pt>
                <c:pt idx="11">
                  <c:v>621711.51953759231</c:v>
                </c:pt>
                <c:pt idx="12">
                  <c:v>447091</c:v>
                </c:pt>
                <c:pt idx="13">
                  <c:v>343373</c:v>
                </c:pt>
                <c:pt idx="14">
                  <c:v>347155.57393249613</c:v>
                </c:pt>
                <c:pt idx="15">
                  <c:v>274218</c:v>
                </c:pt>
                <c:pt idx="16">
                  <c:v>274218</c:v>
                </c:pt>
                <c:pt idx="17">
                  <c:v>163183.99999999988</c:v>
                </c:pt>
                <c:pt idx="18">
                  <c:v>365568.4615384615</c:v>
                </c:pt>
                <c:pt idx="19">
                  <c:v>220016.18247298911</c:v>
                </c:pt>
                <c:pt idx="20">
                  <c:v>568044.12965186068</c:v>
                </c:pt>
                <c:pt idx="21">
                  <c:v>904798.37006420596</c:v>
                </c:pt>
                <c:pt idx="22">
                  <c:v>948328.55013623461</c:v>
                </c:pt>
                <c:pt idx="23">
                  <c:v>986819.16238113283</c:v>
                </c:pt>
                <c:pt idx="24">
                  <c:v>986819.16238113283</c:v>
                </c:pt>
                <c:pt idx="25">
                  <c:v>716517.55102040828</c:v>
                </c:pt>
                <c:pt idx="26">
                  <c:v>716517.55102040828</c:v>
                </c:pt>
                <c:pt idx="27">
                  <c:v>1223421.0064244852</c:v>
                </c:pt>
                <c:pt idx="28">
                  <c:v>1124531.2105061179</c:v>
                </c:pt>
                <c:pt idx="29">
                  <c:v>1036049.8277306098</c:v>
                </c:pt>
                <c:pt idx="30">
                  <c:v>943417.59528163564</c:v>
                </c:pt>
                <c:pt idx="31">
                  <c:v>943417.59528163564</c:v>
                </c:pt>
                <c:pt idx="32">
                  <c:v>952784.1034530648</c:v>
                </c:pt>
                <c:pt idx="33">
                  <c:v>952784.1034530648</c:v>
                </c:pt>
                <c:pt idx="34">
                  <c:v>345114.89500408637</c:v>
                </c:pt>
                <c:pt idx="35">
                  <c:v>345114.89500408544</c:v>
                </c:pt>
                <c:pt idx="36">
                  <c:v>345114.89500408544</c:v>
                </c:pt>
                <c:pt idx="37">
                  <c:v>922008.43374694255</c:v>
                </c:pt>
                <c:pt idx="38">
                  <c:v>823404.11972244992</c:v>
                </c:pt>
                <c:pt idx="39">
                  <c:v>1082469.1472489757</c:v>
                </c:pt>
                <c:pt idx="40">
                  <c:v>1082469.1472489757</c:v>
                </c:pt>
                <c:pt idx="41">
                  <c:v>1082469.1472489757</c:v>
                </c:pt>
                <c:pt idx="42">
                  <c:v>1097995.5826530559</c:v>
                </c:pt>
                <c:pt idx="43">
                  <c:v>1209896.2402285668</c:v>
                </c:pt>
                <c:pt idx="44">
                  <c:v>1178394.5626530556</c:v>
                </c:pt>
                <c:pt idx="45">
                  <c:v>1239898.2543428508</c:v>
                </c:pt>
                <c:pt idx="46">
                  <c:v>1178394.5626530556</c:v>
                </c:pt>
                <c:pt idx="47">
                  <c:v>1246330.1727428506</c:v>
                </c:pt>
                <c:pt idx="48">
                  <c:v>1153066.2901323312</c:v>
                </c:pt>
                <c:pt idx="49">
                  <c:v>1046562.655846617</c:v>
                </c:pt>
                <c:pt idx="50">
                  <c:v>1184851.5560489027</c:v>
                </c:pt>
                <c:pt idx="51">
                  <c:v>1055188.3158466164</c:v>
                </c:pt>
              </c:numCache>
            </c:numRef>
          </c:val>
          <c:smooth val="0"/>
          <c:extLst>
            <c:ext xmlns:c16="http://schemas.microsoft.com/office/drawing/2014/chart" uri="{C3380CC4-5D6E-409C-BE32-E72D297353CC}">
              <c16:uniqueId val="{00000008-3649-C248-ACCF-7AD3FD9E3CDD}"/>
            </c:ext>
          </c:extLst>
        </c:ser>
        <c:ser>
          <c:idx val="9"/>
          <c:order val="9"/>
          <c:tx>
            <c:strRef>
              <c:f>'customer forecast'!$D$12</c:f>
              <c:strCache>
                <c:ptCount val="1"/>
                <c:pt idx="0">
                  <c:v>110-02888</c:v>
                </c:pt>
              </c:strCache>
            </c:strRef>
          </c:tx>
          <c:spPr>
            <a:ln w="28575" cap="rnd">
              <a:solidFill>
                <a:schemeClr val="accent4">
                  <a:lumMod val="60000"/>
                </a:schemeClr>
              </a:solidFill>
              <a:round/>
            </a:ln>
            <a:effectLst/>
          </c:spPr>
          <c:marker>
            <c:symbol val="none"/>
          </c:marker>
          <c:cat>
            <c:multiLvlStrRef>
              <c:f>'customer forecast'!$E$2:$BD$3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Jan</c:v>
                  </c:pt>
                  <c:pt idx="5">
                    <c:v>Feb</c:v>
                  </c:pt>
                  <c:pt idx="9">
                    <c:v>Mar</c:v>
                  </c:pt>
                  <c:pt idx="13">
                    <c:v>Apr</c:v>
                  </c:pt>
                  <c:pt idx="18">
                    <c:v>May</c:v>
                  </c:pt>
                  <c:pt idx="22">
                    <c:v>Jun</c:v>
                  </c:pt>
                  <c:pt idx="26">
                    <c:v>Jul</c:v>
                  </c:pt>
                  <c:pt idx="31">
                    <c:v>Aug</c:v>
                  </c:pt>
                  <c:pt idx="35">
                    <c:v>Sept</c:v>
                  </c:pt>
                  <c:pt idx="39">
                    <c:v>Oct</c:v>
                  </c:pt>
                  <c:pt idx="44">
                    <c:v>Nov</c:v>
                  </c:pt>
                  <c:pt idx="48">
                    <c:v>Dec</c:v>
                  </c:pt>
                </c:lvl>
              </c:multiLvlStrCache>
            </c:multiLvlStrRef>
          </c:cat>
          <c:val>
            <c:numRef>
              <c:f>'customer forecast'!$E$12:$BD$12</c:f>
              <c:numCache>
                <c:formatCode>_(* #,##0_);_(* \(#,##0\);_(* "-"??_);_(@_)</c:formatCode>
                <c:ptCount val="52"/>
                <c:pt idx="0">
                  <c:v>81121.039999999994</c:v>
                </c:pt>
                <c:pt idx="1">
                  <c:v>69021.224999999991</c:v>
                </c:pt>
                <c:pt idx="2">
                  <c:v>58788.274999999994</c:v>
                </c:pt>
                <c:pt idx="3">
                  <c:v>86652.474999999991</c:v>
                </c:pt>
                <c:pt idx="4">
                  <c:v>93078.895000000004</c:v>
                </c:pt>
                <c:pt idx="5">
                  <c:v>78481.584999999992</c:v>
                </c:pt>
                <c:pt idx="6">
                  <c:v>69066.27</c:v>
                </c:pt>
                <c:pt idx="7">
                  <c:v>72350.005000000005</c:v>
                </c:pt>
                <c:pt idx="8">
                  <c:v>128442.95999999999</c:v>
                </c:pt>
                <c:pt idx="9">
                  <c:v>133765.91999999998</c:v>
                </c:pt>
                <c:pt idx="10">
                  <c:v>126184.31999999998</c:v>
                </c:pt>
                <c:pt idx="11">
                  <c:v>175668.47999999998</c:v>
                </c:pt>
                <c:pt idx="12">
                  <c:v>166090</c:v>
                </c:pt>
                <c:pt idx="13">
                  <c:v>134640</c:v>
                </c:pt>
                <c:pt idx="14">
                  <c:v>134640</c:v>
                </c:pt>
                <c:pt idx="15">
                  <c:v>134640</c:v>
                </c:pt>
                <c:pt idx="16">
                  <c:v>134640</c:v>
                </c:pt>
                <c:pt idx="17">
                  <c:v>134640</c:v>
                </c:pt>
                <c:pt idx="18">
                  <c:v>134640</c:v>
                </c:pt>
                <c:pt idx="19">
                  <c:v>194788.88799999998</c:v>
                </c:pt>
                <c:pt idx="20">
                  <c:v>218696.09999999998</c:v>
                </c:pt>
                <c:pt idx="21">
                  <c:v>259139.38399999999</c:v>
                </c:pt>
                <c:pt idx="22">
                  <c:v>235666.59199999998</c:v>
                </c:pt>
                <c:pt idx="23">
                  <c:v>209318.59199999998</c:v>
                </c:pt>
                <c:pt idx="24">
                  <c:v>194098.09999999998</c:v>
                </c:pt>
                <c:pt idx="25">
                  <c:v>399295.96</c:v>
                </c:pt>
                <c:pt idx="26">
                  <c:v>300526.27999999997</c:v>
                </c:pt>
                <c:pt idx="27">
                  <c:v>358809.19999999995</c:v>
                </c:pt>
                <c:pt idx="28">
                  <c:v>350692.04000000004</c:v>
                </c:pt>
                <c:pt idx="29">
                  <c:v>325390.19999999995</c:v>
                </c:pt>
                <c:pt idx="30">
                  <c:v>252710.2</c:v>
                </c:pt>
                <c:pt idx="31">
                  <c:v>134591.4</c:v>
                </c:pt>
                <c:pt idx="32">
                  <c:v>152439.4</c:v>
                </c:pt>
                <c:pt idx="33">
                  <c:v>153810.19999999998</c:v>
                </c:pt>
                <c:pt idx="34">
                  <c:v>77450.2</c:v>
                </c:pt>
                <c:pt idx="35">
                  <c:v>106850</c:v>
                </c:pt>
                <c:pt idx="36">
                  <c:v>106850</c:v>
                </c:pt>
                <c:pt idx="37">
                  <c:v>106850</c:v>
                </c:pt>
                <c:pt idx="38">
                  <c:v>626558.64</c:v>
                </c:pt>
                <c:pt idx="39">
                  <c:v>282487.84000000003</c:v>
                </c:pt>
                <c:pt idx="40">
                  <c:v>233979.91999999998</c:v>
                </c:pt>
                <c:pt idx="41">
                  <c:v>218514.71999999997</c:v>
                </c:pt>
                <c:pt idx="42">
                  <c:v>228288.80000000002</c:v>
                </c:pt>
                <c:pt idx="43">
                  <c:v>202547.19999999998</c:v>
                </c:pt>
                <c:pt idx="44">
                  <c:v>282739</c:v>
                </c:pt>
                <c:pt idx="45">
                  <c:v>323588.84000000003</c:v>
                </c:pt>
                <c:pt idx="46">
                  <c:v>338592.19999999995</c:v>
                </c:pt>
                <c:pt idx="47">
                  <c:v>321081.84000000003</c:v>
                </c:pt>
                <c:pt idx="48">
                  <c:v>220650.95999999996</c:v>
                </c:pt>
                <c:pt idx="49">
                  <c:v>144528.32000000001</c:v>
                </c:pt>
                <c:pt idx="50">
                  <c:v>247270.56</c:v>
                </c:pt>
                <c:pt idx="51">
                  <c:v>247270.56</c:v>
                </c:pt>
              </c:numCache>
            </c:numRef>
          </c:val>
          <c:smooth val="0"/>
          <c:extLst>
            <c:ext xmlns:c16="http://schemas.microsoft.com/office/drawing/2014/chart" uri="{C3380CC4-5D6E-409C-BE32-E72D297353CC}">
              <c16:uniqueId val="{00000009-3649-C248-ACCF-7AD3FD9E3CDD}"/>
            </c:ext>
          </c:extLst>
        </c:ser>
        <c:ser>
          <c:idx val="10"/>
          <c:order val="10"/>
          <c:tx>
            <c:strRef>
              <c:f>'customer forecast'!$D$13</c:f>
              <c:strCache>
                <c:ptCount val="1"/>
                <c:pt idx="0">
                  <c:v>110-02898</c:v>
                </c:pt>
              </c:strCache>
            </c:strRef>
          </c:tx>
          <c:spPr>
            <a:ln w="28575" cap="rnd">
              <a:solidFill>
                <a:schemeClr val="accent5">
                  <a:lumMod val="60000"/>
                </a:schemeClr>
              </a:solidFill>
              <a:round/>
            </a:ln>
            <a:effectLst/>
          </c:spPr>
          <c:marker>
            <c:symbol val="none"/>
          </c:marker>
          <c:cat>
            <c:multiLvlStrRef>
              <c:f>'customer forecast'!$E$2:$BD$3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Jan</c:v>
                  </c:pt>
                  <c:pt idx="5">
                    <c:v>Feb</c:v>
                  </c:pt>
                  <c:pt idx="9">
                    <c:v>Mar</c:v>
                  </c:pt>
                  <c:pt idx="13">
                    <c:v>Apr</c:v>
                  </c:pt>
                  <c:pt idx="18">
                    <c:v>May</c:v>
                  </c:pt>
                  <c:pt idx="22">
                    <c:v>Jun</c:v>
                  </c:pt>
                  <c:pt idx="26">
                    <c:v>Jul</c:v>
                  </c:pt>
                  <c:pt idx="31">
                    <c:v>Aug</c:v>
                  </c:pt>
                  <c:pt idx="35">
                    <c:v>Sept</c:v>
                  </c:pt>
                  <c:pt idx="39">
                    <c:v>Oct</c:v>
                  </c:pt>
                  <c:pt idx="44">
                    <c:v>Nov</c:v>
                  </c:pt>
                  <c:pt idx="48">
                    <c:v>Dec</c:v>
                  </c:pt>
                </c:lvl>
              </c:multiLvlStrCache>
            </c:multiLvlStrRef>
          </c:cat>
          <c:val>
            <c:numRef>
              <c:f>'customer forecast'!$E$13:$BD$13</c:f>
              <c:numCache>
                <c:formatCode>_(* #,##0_);_(* \(#,##0\);_(* "-"??_);_(@_)</c:formatCode>
                <c:ptCount val="52"/>
                <c:pt idx="0">
                  <c:v>644021.04</c:v>
                </c:pt>
                <c:pt idx="1">
                  <c:v>498021.22499999998</c:v>
                </c:pt>
                <c:pt idx="2">
                  <c:v>437088.27500000002</c:v>
                </c:pt>
                <c:pt idx="3">
                  <c:v>399952.47499999998</c:v>
                </c:pt>
                <c:pt idx="4">
                  <c:v>297178.89500000002</c:v>
                </c:pt>
                <c:pt idx="5">
                  <c:v>256581.58499999999</c:v>
                </c:pt>
                <c:pt idx="6">
                  <c:v>240666.27000000002</c:v>
                </c:pt>
                <c:pt idx="7">
                  <c:v>227050.005</c:v>
                </c:pt>
                <c:pt idx="8">
                  <c:v>111549.99999999999</c:v>
                </c:pt>
                <c:pt idx="9">
                  <c:v>103499.99999999999</c:v>
                </c:pt>
                <c:pt idx="10">
                  <c:v>101199.99999999999</c:v>
                </c:pt>
                <c:pt idx="11">
                  <c:v>103499.99999999999</c:v>
                </c:pt>
                <c:pt idx="12">
                  <c:v>218499.99999999997</c:v>
                </c:pt>
                <c:pt idx="13">
                  <c:v>216199.99999999997</c:v>
                </c:pt>
                <c:pt idx="14">
                  <c:v>216199.99999999997</c:v>
                </c:pt>
                <c:pt idx="15">
                  <c:v>213899.99999999997</c:v>
                </c:pt>
                <c:pt idx="16">
                  <c:v>213899.99999999997</c:v>
                </c:pt>
                <c:pt idx="17">
                  <c:v>204699.99999999997</c:v>
                </c:pt>
                <c:pt idx="18">
                  <c:v>204699.99999999997</c:v>
                </c:pt>
                <c:pt idx="19">
                  <c:v>83480.95199999999</c:v>
                </c:pt>
                <c:pt idx="20">
                  <c:v>93726.9</c:v>
                </c:pt>
                <c:pt idx="21">
                  <c:v>111059.73599999999</c:v>
                </c:pt>
                <c:pt idx="22">
                  <c:v>100999.96799999999</c:v>
                </c:pt>
                <c:pt idx="23">
                  <c:v>89707.967999999993</c:v>
                </c:pt>
                <c:pt idx="24">
                  <c:v>83184.899999999994</c:v>
                </c:pt>
                <c:pt idx="25">
                  <c:v>171126.84</c:v>
                </c:pt>
                <c:pt idx="26">
                  <c:v>270450</c:v>
                </c:pt>
                <c:pt idx="27">
                  <c:v>98700</c:v>
                </c:pt>
                <c:pt idx="28">
                  <c:v>177450</c:v>
                </c:pt>
                <c:pt idx="29">
                  <c:v>363250</c:v>
                </c:pt>
                <c:pt idx="30">
                  <c:v>533850</c:v>
                </c:pt>
                <c:pt idx="31">
                  <c:v>665700</c:v>
                </c:pt>
                <c:pt idx="32">
                  <c:v>701700</c:v>
                </c:pt>
                <c:pt idx="33">
                  <c:v>729750</c:v>
                </c:pt>
                <c:pt idx="34">
                  <c:v>680120</c:v>
                </c:pt>
                <c:pt idx="35">
                  <c:v>680120</c:v>
                </c:pt>
                <c:pt idx="36">
                  <c:v>680120</c:v>
                </c:pt>
                <c:pt idx="37">
                  <c:v>696800</c:v>
                </c:pt>
                <c:pt idx="38">
                  <c:v>703300</c:v>
                </c:pt>
                <c:pt idx="39">
                  <c:v>729943.94200000004</c:v>
                </c:pt>
                <c:pt idx="40">
                  <c:v>853491.49199999997</c:v>
                </c:pt>
                <c:pt idx="41">
                  <c:v>765357.41099999996</c:v>
                </c:pt>
                <c:pt idx="42">
                  <c:v>765525.22100000002</c:v>
                </c:pt>
                <c:pt idx="43">
                  <c:v>674389.63600000006</c:v>
                </c:pt>
                <c:pt idx="44">
                  <c:v>665944.88799999992</c:v>
                </c:pt>
                <c:pt idx="45">
                  <c:v>733469.71200000006</c:v>
                </c:pt>
                <c:pt idx="46">
                  <c:v>642412.80674899998</c:v>
                </c:pt>
                <c:pt idx="47">
                  <c:v>636611.27899999998</c:v>
                </c:pt>
                <c:pt idx="48">
                  <c:v>626715.78599999996</c:v>
                </c:pt>
                <c:pt idx="49">
                  <c:v>363248.03399999999</c:v>
                </c:pt>
                <c:pt idx="50">
                  <c:v>367987.15</c:v>
                </c:pt>
                <c:pt idx="51">
                  <c:v>267987.15000000002</c:v>
                </c:pt>
              </c:numCache>
            </c:numRef>
          </c:val>
          <c:smooth val="0"/>
          <c:extLst>
            <c:ext xmlns:c16="http://schemas.microsoft.com/office/drawing/2014/chart" uri="{C3380CC4-5D6E-409C-BE32-E72D297353CC}">
              <c16:uniqueId val="{0000000A-3649-C248-ACCF-7AD3FD9E3CDD}"/>
            </c:ext>
          </c:extLst>
        </c:ser>
        <c:ser>
          <c:idx val="11"/>
          <c:order val="11"/>
          <c:tx>
            <c:strRef>
              <c:f>'customer forecast'!#REF!</c:f>
              <c:strCache>
                <c:ptCount val="1"/>
                <c:pt idx="0">
                  <c:v>#REF!</c:v>
                </c:pt>
              </c:strCache>
            </c:strRef>
          </c:tx>
          <c:spPr>
            <a:ln w="28575" cap="rnd">
              <a:solidFill>
                <a:schemeClr val="accent6">
                  <a:lumMod val="60000"/>
                </a:schemeClr>
              </a:solidFill>
              <a:round/>
            </a:ln>
            <a:effectLst/>
          </c:spPr>
          <c:marker>
            <c:symbol val="none"/>
          </c:marker>
          <c:cat>
            <c:multiLvlStrRef>
              <c:f>'customer forecast'!$E$2:$BD$3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Jan</c:v>
                  </c:pt>
                  <c:pt idx="5">
                    <c:v>Feb</c:v>
                  </c:pt>
                  <c:pt idx="9">
                    <c:v>Mar</c:v>
                  </c:pt>
                  <c:pt idx="13">
                    <c:v>Apr</c:v>
                  </c:pt>
                  <c:pt idx="18">
                    <c:v>May</c:v>
                  </c:pt>
                  <c:pt idx="22">
                    <c:v>Jun</c:v>
                  </c:pt>
                  <c:pt idx="26">
                    <c:v>Jul</c:v>
                  </c:pt>
                  <c:pt idx="31">
                    <c:v>Aug</c:v>
                  </c:pt>
                  <c:pt idx="35">
                    <c:v>Sept</c:v>
                  </c:pt>
                  <c:pt idx="39">
                    <c:v>Oct</c:v>
                  </c:pt>
                  <c:pt idx="44">
                    <c:v>Nov</c:v>
                  </c:pt>
                  <c:pt idx="48">
                    <c:v>Dec</c:v>
                  </c:pt>
                </c:lvl>
              </c:multiLvlStrCache>
            </c:multiLvlStrRef>
          </c:cat>
          <c:val>
            <c:numRef>
              <c:f>'customer forecast'!#REF!</c:f>
              <c:numCache>
                <c:formatCode>General</c:formatCode>
                <c:ptCount val="1"/>
                <c:pt idx="0">
                  <c:v>1</c:v>
                </c:pt>
              </c:numCache>
            </c:numRef>
          </c:val>
          <c:smooth val="0"/>
          <c:extLst>
            <c:ext xmlns:c16="http://schemas.microsoft.com/office/drawing/2014/chart" uri="{C3380CC4-5D6E-409C-BE32-E72D297353CC}">
              <c16:uniqueId val="{0000000B-3649-C248-ACCF-7AD3FD9E3CDD}"/>
            </c:ext>
          </c:extLst>
        </c:ser>
        <c:dLbls>
          <c:showLegendKey val="0"/>
          <c:showVal val="0"/>
          <c:showCatName val="0"/>
          <c:showSerName val="0"/>
          <c:showPercent val="0"/>
          <c:showBubbleSize val="0"/>
        </c:dLbls>
        <c:smooth val="0"/>
        <c:axId val="360268655"/>
        <c:axId val="360254943"/>
      </c:lineChart>
      <c:catAx>
        <c:axId val="360268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254943"/>
        <c:crosses val="autoZero"/>
        <c:auto val="1"/>
        <c:lblAlgn val="ctr"/>
        <c:lblOffset val="100"/>
        <c:noMultiLvlLbl val="0"/>
      </c:catAx>
      <c:valAx>
        <c:axId val="36025494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268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19050">
              <a:noFill/>
            </a:ln>
          </c:spPr>
          <c:xVal>
            <c:numRef>
              <c:f>'105-04633'!$AC$52:$AC$73</c:f>
              <c:numCache>
                <c:formatCode>General</c:formatCode>
                <c:ptCount val="22"/>
                <c:pt idx="0">
                  <c:v>2.2727272727272729</c:v>
                </c:pt>
                <c:pt idx="1">
                  <c:v>6.8181818181818183</c:v>
                </c:pt>
                <c:pt idx="2">
                  <c:v>11.363636363636365</c:v>
                </c:pt>
                <c:pt idx="3">
                  <c:v>15.90909090909091</c:v>
                </c:pt>
                <c:pt idx="4">
                  <c:v>20.454545454545457</c:v>
                </c:pt>
                <c:pt idx="5">
                  <c:v>25.000000000000004</c:v>
                </c:pt>
                <c:pt idx="6">
                  <c:v>29.545454545454547</c:v>
                </c:pt>
                <c:pt idx="7">
                  <c:v>34.090909090909093</c:v>
                </c:pt>
                <c:pt idx="8">
                  <c:v>38.63636363636364</c:v>
                </c:pt>
                <c:pt idx="9">
                  <c:v>43.181818181818187</c:v>
                </c:pt>
                <c:pt idx="10">
                  <c:v>47.727272727272734</c:v>
                </c:pt>
                <c:pt idx="11">
                  <c:v>52.27272727272728</c:v>
                </c:pt>
                <c:pt idx="12">
                  <c:v>56.81818181818182</c:v>
                </c:pt>
                <c:pt idx="13">
                  <c:v>61.363636363636367</c:v>
                </c:pt>
                <c:pt idx="14">
                  <c:v>65.909090909090907</c:v>
                </c:pt>
                <c:pt idx="15">
                  <c:v>70.454545454545453</c:v>
                </c:pt>
                <c:pt idx="16">
                  <c:v>75</c:v>
                </c:pt>
                <c:pt idx="17">
                  <c:v>79.545454545454547</c:v>
                </c:pt>
                <c:pt idx="18">
                  <c:v>84.090909090909093</c:v>
                </c:pt>
                <c:pt idx="19">
                  <c:v>88.63636363636364</c:v>
                </c:pt>
                <c:pt idx="20">
                  <c:v>93.181818181818187</c:v>
                </c:pt>
                <c:pt idx="21">
                  <c:v>97.727272727272734</c:v>
                </c:pt>
              </c:numCache>
            </c:numRef>
          </c:xVal>
          <c:yVal>
            <c:numRef>
              <c:f>'105-04633'!$AD$52:$AD$73</c:f>
              <c:numCache>
                <c:formatCode>General</c:formatCode>
                <c:ptCount val="22"/>
                <c:pt idx="0">
                  <c:v>0</c:v>
                </c:pt>
                <c:pt idx="1">
                  <c:v>0</c:v>
                </c:pt>
                <c:pt idx="2">
                  <c:v>0</c:v>
                </c:pt>
                <c:pt idx="3">
                  <c:v>0</c:v>
                </c:pt>
                <c:pt idx="4">
                  <c:v>0</c:v>
                </c:pt>
                <c:pt idx="5">
                  <c:v>0</c:v>
                </c:pt>
                <c:pt idx="6">
                  <c:v>0</c:v>
                </c:pt>
                <c:pt idx="7">
                  <c:v>30000</c:v>
                </c:pt>
                <c:pt idx="8">
                  <c:v>90000</c:v>
                </c:pt>
                <c:pt idx="9">
                  <c:v>240000</c:v>
                </c:pt>
                <c:pt idx="10">
                  <c:v>270000</c:v>
                </c:pt>
                <c:pt idx="11">
                  <c:v>270000</c:v>
                </c:pt>
                <c:pt idx="12">
                  <c:v>300000</c:v>
                </c:pt>
                <c:pt idx="13">
                  <c:v>300000</c:v>
                </c:pt>
                <c:pt idx="14">
                  <c:v>390000</c:v>
                </c:pt>
                <c:pt idx="15">
                  <c:v>420000</c:v>
                </c:pt>
                <c:pt idx="16">
                  <c:v>510000</c:v>
                </c:pt>
                <c:pt idx="17">
                  <c:v>510000</c:v>
                </c:pt>
                <c:pt idx="18">
                  <c:v>690000</c:v>
                </c:pt>
                <c:pt idx="19">
                  <c:v>870000</c:v>
                </c:pt>
                <c:pt idx="20">
                  <c:v>870000</c:v>
                </c:pt>
                <c:pt idx="21">
                  <c:v>1020000</c:v>
                </c:pt>
              </c:numCache>
            </c:numRef>
          </c:yVal>
          <c:smooth val="0"/>
          <c:extLst>
            <c:ext xmlns:c16="http://schemas.microsoft.com/office/drawing/2014/chart" uri="{C3380CC4-5D6E-409C-BE32-E72D297353CC}">
              <c16:uniqueId val="{00000001-EB80-D649-A32E-50EBBE4C5D46}"/>
            </c:ext>
          </c:extLst>
        </c:ser>
        <c:dLbls>
          <c:showLegendKey val="0"/>
          <c:showVal val="0"/>
          <c:showCatName val="0"/>
          <c:showSerName val="0"/>
          <c:showPercent val="0"/>
          <c:showBubbleSize val="0"/>
        </c:dLbls>
        <c:axId val="1590453824"/>
        <c:axId val="1590068160"/>
      </c:scatterChart>
      <c:valAx>
        <c:axId val="1590453824"/>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1590068160"/>
        <c:crosses val="autoZero"/>
        <c:crossBetween val="midCat"/>
      </c:valAx>
      <c:valAx>
        <c:axId val="1590068160"/>
        <c:scaling>
          <c:orientation val="minMax"/>
        </c:scaling>
        <c:delete val="0"/>
        <c:axPos val="l"/>
        <c:title>
          <c:tx>
            <c:rich>
              <a:bodyPr/>
              <a:lstStyle/>
              <a:p>
                <a:pPr>
                  <a:defRPr/>
                </a:pPr>
                <a:r>
                  <a:rPr lang="en-US"/>
                  <a:t>SHIPMENT</a:t>
                </a:r>
              </a:p>
            </c:rich>
          </c:tx>
          <c:overlay val="0"/>
        </c:title>
        <c:numFmt formatCode="General" sourceLinked="1"/>
        <c:majorTickMark val="out"/>
        <c:minorTickMark val="none"/>
        <c:tickLblPos val="nextTo"/>
        <c:crossAx val="159045382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400" b="0" i="0" u="none" strike="noStrike" kern="1200" spc="0" baseline="0">
                <a:solidFill>
                  <a:sysClr val="windowText" lastClr="000000">
                    <a:lumMod val="65000"/>
                    <a:lumOff val="35000"/>
                  </a:sysClr>
                </a:solidFill>
              </a:rPr>
              <a:t>105-04633</a:t>
            </a:r>
            <a:r>
              <a:rPr lang="zh-CN" altLang="en-US" sz="1400" b="0" i="0" u="none" strike="noStrike" kern="1200" spc="0" baseline="0">
                <a:solidFill>
                  <a:sysClr val="windowText" lastClr="000000">
                    <a:lumMod val="65000"/>
                    <a:lumOff val="35000"/>
                  </a:sysClr>
                </a:solidFill>
              </a:rPr>
              <a:t> </a:t>
            </a:r>
            <a:r>
              <a:rPr lang="en-US" altLang="zh-CN" sz="1400" b="0" i="0" u="none" strike="noStrike" kern="1200" spc="0" baseline="0">
                <a:solidFill>
                  <a:sysClr val="windowText" lastClr="000000">
                    <a:lumMod val="65000"/>
                    <a:lumOff val="35000"/>
                  </a:sysClr>
                </a:solidFill>
              </a:rPr>
              <a:t>Actual</a:t>
            </a:r>
            <a:r>
              <a:rPr lang="zh-CN" altLang="en-US" sz="1400" b="0" i="0" u="none" strike="noStrike" kern="1200" spc="0" baseline="0">
                <a:solidFill>
                  <a:sysClr val="windowText" lastClr="000000">
                    <a:lumMod val="65000"/>
                    <a:lumOff val="35000"/>
                  </a:sysClr>
                </a:solidFill>
              </a:rPr>
              <a:t> </a:t>
            </a:r>
            <a:r>
              <a:rPr lang="en-US" altLang="zh-CN" sz="1400" b="0" i="0" u="none" strike="noStrike" kern="1200" spc="0" baseline="0">
                <a:solidFill>
                  <a:sysClr val="windowText" lastClr="000000">
                    <a:lumMod val="65000"/>
                    <a:lumOff val="35000"/>
                  </a:sysClr>
                </a:solidFill>
              </a:rPr>
              <a:t>Shipment</a:t>
            </a:r>
            <a:br>
              <a:rPr lang="en-US" altLang="zh-CN" sz="1400" b="0" i="0" u="none" strike="noStrike" kern="1200" spc="0" baseline="0">
                <a:solidFill>
                  <a:sysClr val="windowText" lastClr="000000">
                    <a:lumMod val="65000"/>
                    <a:lumOff val="35000"/>
                  </a:sysClr>
                </a:solidFill>
              </a:rPr>
            </a:br>
            <a:r>
              <a:rPr lang="en-US" altLang="zh-CN" sz="1400" b="0" i="0" u="none" strike="noStrike" kern="1200" spc="0" baseline="0">
                <a:solidFill>
                  <a:sysClr val="windowText" lastClr="000000">
                    <a:lumMod val="65000"/>
                    <a:lumOff val="35000"/>
                  </a:sysClr>
                </a:solidFill>
              </a:rPr>
              <a:t>2021</a:t>
            </a:r>
            <a:r>
              <a:rPr lang="zh-CN" altLang="en-US" sz="1400" b="0" i="0" u="none" strike="noStrike" kern="1200" spc="0" baseline="0">
                <a:solidFill>
                  <a:sysClr val="windowText" lastClr="000000">
                    <a:lumMod val="65000"/>
                    <a:lumOff val="35000"/>
                  </a:sysClr>
                </a:solidFill>
              </a:rPr>
              <a:t> </a:t>
            </a:r>
            <a:r>
              <a:rPr lang="en-US" altLang="zh-CN" sz="1400" b="0" i="0" u="none" strike="noStrike" kern="1200" spc="0" baseline="0">
                <a:solidFill>
                  <a:sysClr val="windowText" lastClr="000000">
                    <a:lumMod val="65000"/>
                    <a:lumOff val="35000"/>
                  </a:sysClr>
                </a:solidFill>
              </a:rPr>
              <a:t>vs</a:t>
            </a:r>
            <a:r>
              <a:rPr lang="zh-CN" altLang="en-US" sz="1400" b="0" i="0" u="none" strike="noStrike" kern="1200" spc="0" baseline="0">
                <a:solidFill>
                  <a:sysClr val="windowText" lastClr="000000">
                    <a:lumMod val="65000"/>
                    <a:lumOff val="35000"/>
                  </a:sysClr>
                </a:solidFill>
              </a:rPr>
              <a:t> </a:t>
            </a:r>
            <a:r>
              <a:rPr lang="en-US" altLang="zh-CN" sz="1400" b="0" i="0" u="none" strike="noStrike" kern="1200" spc="0" baseline="0">
                <a:solidFill>
                  <a:sysClr val="windowText" lastClr="000000">
                    <a:lumMod val="65000"/>
                    <a:lumOff val="35000"/>
                  </a:sysClr>
                </a:solidFill>
              </a:rPr>
              <a:t>2022</a:t>
            </a:r>
            <a:r>
              <a:rPr lang="zh-CN" altLang="en-US" sz="1400" b="0" i="0" u="none" strike="noStrike" kern="1200" spc="0" baseline="0">
                <a:solidFill>
                  <a:sysClr val="windowText" lastClr="000000">
                    <a:lumMod val="65000"/>
                    <a:lumOff val="35000"/>
                  </a:sysClr>
                </a:solidFill>
              </a:rPr>
              <a:t> </a:t>
            </a:r>
            <a:r>
              <a:rPr lang="en-US" altLang="zh-CN" sz="1400" b="0" i="0" u="none" strike="noStrike" kern="1200" spc="0" baseline="0">
                <a:solidFill>
                  <a:sysClr val="windowText" lastClr="000000">
                    <a:lumMod val="65000"/>
                    <a:lumOff val="35000"/>
                  </a:sysClr>
                </a:solidFill>
              </a:rPr>
              <a:t>vs</a:t>
            </a:r>
            <a:r>
              <a:rPr lang="zh-CN" altLang="en-US" sz="1400" b="0" i="0" u="none" strike="noStrike" kern="1200" spc="0" baseline="0">
                <a:solidFill>
                  <a:sysClr val="windowText" lastClr="000000">
                    <a:lumMod val="65000"/>
                    <a:lumOff val="35000"/>
                  </a:sysClr>
                </a:solidFill>
              </a:rPr>
              <a:t> </a:t>
            </a:r>
            <a:r>
              <a:rPr lang="en-US" altLang="zh-CN" sz="1400" b="0" i="0" u="none" strike="noStrike" kern="1200" spc="0" baseline="0">
                <a:solidFill>
                  <a:sysClr val="windowText" lastClr="000000">
                    <a:lumMod val="65000"/>
                    <a:lumOff val="35000"/>
                  </a:sysClr>
                </a:solidFill>
              </a:rPr>
              <a:t>2023</a:t>
            </a:r>
            <a:endParaRPr lang="en-US"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'105-04633'!$C$85</c:f>
              <c:strCache>
                <c:ptCount val="1"/>
                <c:pt idx="0">
                  <c:v>SHIPMENT 2021</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forward val="2"/>
            <c:dispRSqr val="0"/>
            <c:dispEq val="0"/>
          </c:trendline>
          <c:xVal>
            <c:numRef>
              <c:f>'105-04633'!$B$86:$B$137</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xVal>
          <c:yVal>
            <c:numRef>
              <c:f>'105-04633'!$C$86:$C$137</c:f>
              <c:numCache>
                <c:formatCode>#,#00,_);[Red]\(#,#00,\)</c:formatCode>
                <c:ptCount val="52"/>
                <c:pt idx="0">
                  <c:v>880000</c:v>
                </c:pt>
                <c:pt idx="1">
                  <c:v>510000</c:v>
                </c:pt>
                <c:pt idx="2">
                  <c:v>330000</c:v>
                </c:pt>
                <c:pt idx="3">
                  <c:v>150000</c:v>
                </c:pt>
                <c:pt idx="4">
                  <c:v>2370000</c:v>
                </c:pt>
                <c:pt idx="5">
                  <c:v>60000</c:v>
                </c:pt>
                <c:pt idx="6">
                  <c:v>0</c:v>
                </c:pt>
                <c:pt idx="7">
                  <c:v>0</c:v>
                </c:pt>
                <c:pt idx="8">
                  <c:v>180000</c:v>
                </c:pt>
                <c:pt idx="9">
                  <c:v>0</c:v>
                </c:pt>
                <c:pt idx="10">
                  <c:v>11200</c:v>
                </c:pt>
                <c:pt idx="11">
                  <c:v>250000</c:v>
                </c:pt>
                <c:pt idx="12">
                  <c:v>360000</c:v>
                </c:pt>
                <c:pt idx="13">
                  <c:v>600000</c:v>
                </c:pt>
                <c:pt idx="14">
                  <c:v>1350000</c:v>
                </c:pt>
                <c:pt idx="15">
                  <c:v>300000</c:v>
                </c:pt>
                <c:pt idx="16">
                  <c:v>600000</c:v>
                </c:pt>
                <c:pt idx="17">
                  <c:v>0</c:v>
                </c:pt>
                <c:pt idx="18">
                  <c:v>30000</c:v>
                </c:pt>
                <c:pt idx="19">
                  <c:v>870000</c:v>
                </c:pt>
                <c:pt idx="20">
                  <c:v>120000</c:v>
                </c:pt>
                <c:pt idx="21">
                  <c:v>490000</c:v>
                </c:pt>
                <c:pt idx="22">
                  <c:v>1740000</c:v>
                </c:pt>
                <c:pt idx="23">
                  <c:v>720000</c:v>
                </c:pt>
                <c:pt idx="24">
                  <c:v>1240000</c:v>
                </c:pt>
                <c:pt idx="25">
                  <c:v>1260000</c:v>
                </c:pt>
                <c:pt idx="26">
                  <c:v>0</c:v>
                </c:pt>
                <c:pt idx="27">
                  <c:v>0</c:v>
                </c:pt>
                <c:pt idx="28">
                  <c:v>120000</c:v>
                </c:pt>
                <c:pt idx="29">
                  <c:v>120000</c:v>
                </c:pt>
                <c:pt idx="30">
                  <c:v>250000</c:v>
                </c:pt>
                <c:pt idx="31">
                  <c:v>120000</c:v>
                </c:pt>
                <c:pt idx="32">
                  <c:v>210000</c:v>
                </c:pt>
                <c:pt idx="33">
                  <c:v>360000</c:v>
                </c:pt>
                <c:pt idx="34">
                  <c:v>400000</c:v>
                </c:pt>
                <c:pt idx="35">
                  <c:v>270000</c:v>
                </c:pt>
                <c:pt idx="36">
                  <c:v>0</c:v>
                </c:pt>
                <c:pt idx="37">
                  <c:v>840000</c:v>
                </c:pt>
                <c:pt idx="38">
                  <c:v>1050000</c:v>
                </c:pt>
                <c:pt idx="39">
                  <c:v>0</c:v>
                </c:pt>
                <c:pt idx="40">
                  <c:v>0</c:v>
                </c:pt>
                <c:pt idx="41">
                  <c:v>2260000</c:v>
                </c:pt>
                <c:pt idx="42">
                  <c:v>450000</c:v>
                </c:pt>
                <c:pt idx="43">
                  <c:v>570000</c:v>
                </c:pt>
                <c:pt idx="44">
                  <c:v>750000</c:v>
                </c:pt>
                <c:pt idx="45">
                  <c:v>1170000</c:v>
                </c:pt>
                <c:pt idx="46">
                  <c:v>900000</c:v>
                </c:pt>
                <c:pt idx="47">
                  <c:v>330000</c:v>
                </c:pt>
                <c:pt idx="48">
                  <c:v>960000</c:v>
                </c:pt>
                <c:pt idx="49">
                  <c:v>530000</c:v>
                </c:pt>
                <c:pt idx="50">
                  <c:v>270000</c:v>
                </c:pt>
                <c:pt idx="51">
                  <c:v>200000</c:v>
                </c:pt>
              </c:numCache>
            </c:numRef>
          </c:yVal>
          <c:smooth val="0"/>
          <c:extLst>
            <c:ext xmlns:c16="http://schemas.microsoft.com/office/drawing/2014/chart" uri="{C3380CC4-5D6E-409C-BE32-E72D297353CC}">
              <c16:uniqueId val="{00000000-BFD6-3143-93A6-9C39FD842F3E}"/>
            </c:ext>
          </c:extLst>
        </c:ser>
        <c:ser>
          <c:idx val="1"/>
          <c:order val="1"/>
          <c:tx>
            <c:strRef>
              <c:f>'105-04633'!$D$85</c:f>
              <c:strCache>
                <c:ptCount val="1"/>
                <c:pt idx="0">
                  <c:v>SHIPMENT 2022</c:v>
                </c:pt>
              </c:strCache>
            </c:strRef>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forward val="2"/>
            <c:dispRSqr val="0"/>
            <c:dispEq val="0"/>
          </c:trendline>
          <c:xVal>
            <c:numRef>
              <c:f>'105-04633'!$B$86:$B$137</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xVal>
          <c:yVal>
            <c:numRef>
              <c:f>'105-04633'!$D$86:$D$137</c:f>
              <c:numCache>
                <c:formatCode>#,#00,_);[Red]\(#,#00,\)</c:formatCode>
                <c:ptCount val="52"/>
                <c:pt idx="0">
                  <c:v>400000</c:v>
                </c:pt>
                <c:pt idx="1">
                  <c:v>210000</c:v>
                </c:pt>
                <c:pt idx="2">
                  <c:v>1640000</c:v>
                </c:pt>
                <c:pt idx="3">
                  <c:v>1320000</c:v>
                </c:pt>
                <c:pt idx="4">
                  <c:v>0</c:v>
                </c:pt>
                <c:pt idx="5">
                  <c:v>0</c:v>
                </c:pt>
                <c:pt idx="6">
                  <c:v>0</c:v>
                </c:pt>
                <c:pt idx="7">
                  <c:v>0</c:v>
                </c:pt>
                <c:pt idx="8">
                  <c:v>240000</c:v>
                </c:pt>
                <c:pt idx="9">
                  <c:v>240000</c:v>
                </c:pt>
                <c:pt idx="10">
                  <c:v>900000</c:v>
                </c:pt>
                <c:pt idx="11">
                  <c:v>2430000</c:v>
                </c:pt>
                <c:pt idx="12">
                  <c:v>0</c:v>
                </c:pt>
                <c:pt idx="13">
                  <c:v>540000</c:v>
                </c:pt>
                <c:pt idx="14">
                  <c:v>330000</c:v>
                </c:pt>
                <c:pt idx="15">
                  <c:v>0</c:v>
                </c:pt>
                <c:pt idx="16">
                  <c:v>1410000</c:v>
                </c:pt>
                <c:pt idx="17">
                  <c:v>450000</c:v>
                </c:pt>
                <c:pt idx="18">
                  <c:v>0</c:v>
                </c:pt>
                <c:pt idx="19">
                  <c:v>300000</c:v>
                </c:pt>
                <c:pt idx="20">
                  <c:v>600000</c:v>
                </c:pt>
                <c:pt idx="21">
                  <c:v>240000</c:v>
                </c:pt>
                <c:pt idx="22">
                  <c:v>180000</c:v>
                </c:pt>
                <c:pt idx="23">
                  <c:v>0</c:v>
                </c:pt>
                <c:pt idx="24">
                  <c:v>600000</c:v>
                </c:pt>
                <c:pt idx="25">
                  <c:v>540000</c:v>
                </c:pt>
                <c:pt idx="26">
                  <c:v>360000</c:v>
                </c:pt>
                <c:pt idx="27">
                  <c:v>510000</c:v>
                </c:pt>
                <c:pt idx="28">
                  <c:v>90000</c:v>
                </c:pt>
                <c:pt idx="29">
                  <c:v>270000</c:v>
                </c:pt>
                <c:pt idx="30">
                  <c:v>660000</c:v>
                </c:pt>
                <c:pt idx="31">
                  <c:v>1800000</c:v>
                </c:pt>
                <c:pt idx="32">
                  <c:v>1800000</c:v>
                </c:pt>
                <c:pt idx="33">
                  <c:v>1800000</c:v>
                </c:pt>
                <c:pt idx="34">
                  <c:v>1260000</c:v>
                </c:pt>
                <c:pt idx="35">
                  <c:v>1380000</c:v>
                </c:pt>
                <c:pt idx="36">
                  <c:v>1740000</c:v>
                </c:pt>
                <c:pt idx="37">
                  <c:v>750000</c:v>
                </c:pt>
                <c:pt idx="38">
                  <c:v>180000</c:v>
                </c:pt>
                <c:pt idx="39">
                  <c:v>2400000</c:v>
                </c:pt>
                <c:pt idx="40">
                  <c:v>0</c:v>
                </c:pt>
                <c:pt idx="41">
                  <c:v>930000</c:v>
                </c:pt>
                <c:pt idx="42">
                  <c:v>480000</c:v>
                </c:pt>
                <c:pt idx="43">
                  <c:v>90000</c:v>
                </c:pt>
                <c:pt idx="44">
                  <c:v>180000</c:v>
                </c:pt>
                <c:pt idx="45">
                  <c:v>1620000</c:v>
                </c:pt>
                <c:pt idx="46">
                  <c:v>570000</c:v>
                </c:pt>
                <c:pt idx="47">
                  <c:v>510000</c:v>
                </c:pt>
                <c:pt idx="48">
                  <c:v>0</c:v>
                </c:pt>
                <c:pt idx="49">
                  <c:v>360000</c:v>
                </c:pt>
                <c:pt idx="50">
                  <c:v>120000</c:v>
                </c:pt>
                <c:pt idx="51">
                  <c:v>120000</c:v>
                </c:pt>
              </c:numCache>
            </c:numRef>
          </c:yVal>
          <c:smooth val="0"/>
          <c:extLst>
            <c:ext xmlns:c16="http://schemas.microsoft.com/office/drawing/2014/chart" uri="{C3380CC4-5D6E-409C-BE32-E72D297353CC}">
              <c16:uniqueId val="{00000001-BFD6-3143-93A6-9C39FD842F3E}"/>
            </c:ext>
          </c:extLst>
        </c:ser>
        <c:ser>
          <c:idx val="2"/>
          <c:order val="2"/>
          <c:tx>
            <c:strRef>
              <c:f>'105-04633'!$E$85</c:f>
              <c:strCache>
                <c:ptCount val="1"/>
                <c:pt idx="0">
                  <c:v>SHIPMENT 2023</c:v>
                </c:pt>
              </c:strCache>
            </c:strRef>
          </c:tx>
          <c:spPr>
            <a:ln w="1905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forward val="2"/>
            <c:dispRSqr val="0"/>
            <c:dispEq val="0"/>
          </c:trendline>
          <c:xVal>
            <c:numRef>
              <c:f>'105-04633'!$B$86:$B$137</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xVal>
          <c:yVal>
            <c:numRef>
              <c:f>'105-04633'!$E$86:$E$107</c:f>
              <c:numCache>
                <c:formatCode>#,#00,_);[Red]\(#,#00,\)</c:formatCode>
                <c:ptCount val="22"/>
                <c:pt idx="0">
                  <c:v>0</c:v>
                </c:pt>
                <c:pt idx="1">
                  <c:v>0</c:v>
                </c:pt>
                <c:pt idx="2">
                  <c:v>0</c:v>
                </c:pt>
                <c:pt idx="3">
                  <c:v>0</c:v>
                </c:pt>
                <c:pt idx="4">
                  <c:v>240000</c:v>
                </c:pt>
                <c:pt idx="5">
                  <c:v>0</c:v>
                </c:pt>
                <c:pt idx="6">
                  <c:v>30000</c:v>
                </c:pt>
                <c:pt idx="7">
                  <c:v>270000</c:v>
                </c:pt>
                <c:pt idx="8">
                  <c:v>90000</c:v>
                </c:pt>
                <c:pt idx="9">
                  <c:v>510000</c:v>
                </c:pt>
                <c:pt idx="10">
                  <c:v>0</c:v>
                </c:pt>
                <c:pt idx="11">
                  <c:v>390000</c:v>
                </c:pt>
                <c:pt idx="12">
                  <c:v>690000</c:v>
                </c:pt>
                <c:pt idx="13">
                  <c:v>300000</c:v>
                </c:pt>
                <c:pt idx="14">
                  <c:v>270000</c:v>
                </c:pt>
                <c:pt idx="15">
                  <c:v>510000</c:v>
                </c:pt>
                <c:pt idx="16">
                  <c:v>870000</c:v>
                </c:pt>
                <c:pt idx="17">
                  <c:v>0</c:v>
                </c:pt>
                <c:pt idx="18">
                  <c:v>870000</c:v>
                </c:pt>
                <c:pt idx="19">
                  <c:v>420000</c:v>
                </c:pt>
                <c:pt idx="20">
                  <c:v>300000</c:v>
                </c:pt>
                <c:pt idx="21">
                  <c:v>1020000</c:v>
                </c:pt>
              </c:numCache>
            </c:numRef>
          </c:yVal>
          <c:smooth val="0"/>
          <c:extLst>
            <c:ext xmlns:c16="http://schemas.microsoft.com/office/drawing/2014/chart" uri="{C3380CC4-5D6E-409C-BE32-E72D297353CC}">
              <c16:uniqueId val="{00000002-BFD6-3143-93A6-9C39FD842F3E}"/>
            </c:ext>
          </c:extLst>
        </c:ser>
        <c:dLbls>
          <c:showLegendKey val="0"/>
          <c:showVal val="0"/>
          <c:showCatName val="0"/>
          <c:showSerName val="0"/>
          <c:showPercent val="0"/>
          <c:showBubbleSize val="0"/>
        </c:dLbls>
        <c:axId val="1762946127"/>
        <c:axId val="1762947855"/>
      </c:scatterChart>
      <c:valAx>
        <c:axId val="17629461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947855"/>
        <c:crosses val="autoZero"/>
        <c:crossBetween val="midCat"/>
      </c:valAx>
      <c:valAx>
        <c:axId val="1762947855"/>
        <c:scaling>
          <c:orientation val="minMax"/>
        </c:scaling>
        <c:delete val="0"/>
        <c:axPos val="l"/>
        <c:majorGridlines>
          <c:spPr>
            <a:ln w="9525" cap="flat" cmpd="sng" algn="ctr">
              <a:solidFill>
                <a:schemeClr val="tx1">
                  <a:lumMod val="15000"/>
                  <a:lumOff val="85000"/>
                </a:schemeClr>
              </a:solidFill>
              <a:round/>
            </a:ln>
            <a:effectLst/>
          </c:spPr>
        </c:majorGridlines>
        <c:numFmt formatCode="#,#00,_);[Red]\(#,#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94612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SHIPMENT 2021  Residual Plot</a:t>
            </a:r>
          </a:p>
        </c:rich>
      </c:tx>
      <c:overlay val="0"/>
    </c:title>
    <c:autoTitleDeleted val="0"/>
    <c:plotArea>
      <c:layout/>
      <c:scatterChart>
        <c:scatterStyle val="lineMarker"/>
        <c:varyColors val="0"/>
        <c:ser>
          <c:idx val="0"/>
          <c:order val="0"/>
          <c:spPr>
            <a:ln w="19050">
              <a:noFill/>
            </a:ln>
          </c:spPr>
          <c:xVal>
            <c:numRef>
              <c:f>'105-04633'!$C$86:$C$137</c:f>
              <c:numCache>
                <c:formatCode>#,#00,_);[Red]\(#,#00,\)</c:formatCode>
                <c:ptCount val="52"/>
                <c:pt idx="0">
                  <c:v>880000</c:v>
                </c:pt>
                <c:pt idx="1">
                  <c:v>510000</c:v>
                </c:pt>
                <c:pt idx="2">
                  <c:v>330000</c:v>
                </c:pt>
                <c:pt idx="3">
                  <c:v>150000</c:v>
                </c:pt>
                <c:pt idx="4">
                  <c:v>2370000</c:v>
                </c:pt>
                <c:pt idx="5">
                  <c:v>60000</c:v>
                </c:pt>
                <c:pt idx="6">
                  <c:v>0</c:v>
                </c:pt>
                <c:pt idx="7">
                  <c:v>0</c:v>
                </c:pt>
                <c:pt idx="8">
                  <c:v>180000</c:v>
                </c:pt>
                <c:pt idx="9">
                  <c:v>0</c:v>
                </c:pt>
                <c:pt idx="10">
                  <c:v>11200</c:v>
                </c:pt>
                <c:pt idx="11">
                  <c:v>250000</c:v>
                </c:pt>
                <c:pt idx="12">
                  <c:v>360000</c:v>
                </c:pt>
                <c:pt idx="13">
                  <c:v>600000</c:v>
                </c:pt>
                <c:pt idx="14">
                  <c:v>1350000</c:v>
                </c:pt>
                <c:pt idx="15">
                  <c:v>300000</c:v>
                </c:pt>
                <c:pt idx="16">
                  <c:v>600000</c:v>
                </c:pt>
                <c:pt idx="17">
                  <c:v>0</c:v>
                </c:pt>
                <c:pt idx="18">
                  <c:v>30000</c:v>
                </c:pt>
                <c:pt idx="19">
                  <c:v>870000</c:v>
                </c:pt>
                <c:pt idx="20">
                  <c:v>120000</c:v>
                </c:pt>
                <c:pt idx="21">
                  <c:v>490000</c:v>
                </c:pt>
                <c:pt idx="22">
                  <c:v>1740000</c:v>
                </c:pt>
                <c:pt idx="23">
                  <c:v>720000</c:v>
                </c:pt>
                <c:pt idx="24">
                  <c:v>1240000</c:v>
                </c:pt>
                <c:pt idx="25">
                  <c:v>1260000</c:v>
                </c:pt>
                <c:pt idx="26">
                  <c:v>0</c:v>
                </c:pt>
                <c:pt idx="27">
                  <c:v>0</c:v>
                </c:pt>
                <c:pt idx="28">
                  <c:v>120000</c:v>
                </c:pt>
                <c:pt idx="29">
                  <c:v>120000</c:v>
                </c:pt>
                <c:pt idx="30">
                  <c:v>250000</c:v>
                </c:pt>
                <c:pt idx="31">
                  <c:v>120000</c:v>
                </c:pt>
                <c:pt idx="32">
                  <c:v>210000</c:v>
                </c:pt>
                <c:pt idx="33">
                  <c:v>360000</c:v>
                </c:pt>
                <c:pt idx="34">
                  <c:v>400000</c:v>
                </c:pt>
                <c:pt idx="35">
                  <c:v>270000</c:v>
                </c:pt>
                <c:pt idx="36">
                  <c:v>0</c:v>
                </c:pt>
                <c:pt idx="37">
                  <c:v>840000</c:v>
                </c:pt>
                <c:pt idx="38">
                  <c:v>1050000</c:v>
                </c:pt>
                <c:pt idx="39">
                  <c:v>0</c:v>
                </c:pt>
                <c:pt idx="40">
                  <c:v>0</c:v>
                </c:pt>
                <c:pt idx="41">
                  <c:v>2260000</c:v>
                </c:pt>
                <c:pt idx="42">
                  <c:v>450000</c:v>
                </c:pt>
                <c:pt idx="43">
                  <c:v>570000</c:v>
                </c:pt>
                <c:pt idx="44">
                  <c:v>750000</c:v>
                </c:pt>
                <c:pt idx="45">
                  <c:v>1170000</c:v>
                </c:pt>
                <c:pt idx="46">
                  <c:v>900000</c:v>
                </c:pt>
                <c:pt idx="47">
                  <c:v>330000</c:v>
                </c:pt>
                <c:pt idx="48">
                  <c:v>960000</c:v>
                </c:pt>
                <c:pt idx="49">
                  <c:v>530000</c:v>
                </c:pt>
                <c:pt idx="50">
                  <c:v>270000</c:v>
                </c:pt>
                <c:pt idx="51">
                  <c:v>200000</c:v>
                </c:pt>
              </c:numCache>
            </c:numRef>
          </c:xVal>
          <c:yVal>
            <c:numRef>
              <c:f>'105-04633'!$I$109:$I$160</c:f>
              <c:numCache>
                <c:formatCode>General</c:formatCode>
                <c:ptCount val="52"/>
                <c:pt idx="0">
                  <c:v>-168231.90189968189</c:v>
                </c:pt>
                <c:pt idx="1">
                  <c:v>-416055.30614409701</c:v>
                </c:pt>
                <c:pt idx="2">
                  <c:v>985814.38908834965</c:v>
                </c:pt>
                <c:pt idx="3">
                  <c:v>637684.0843207963</c:v>
                </c:pt>
                <c:pt idx="4">
                  <c:v>-335375.4902127129</c:v>
                </c:pt>
                <c:pt idx="5">
                  <c:v>-696381.06806298031</c:v>
                </c:pt>
                <c:pt idx="6">
                  <c:v>-705757.83631883143</c:v>
                </c:pt>
                <c:pt idx="7">
                  <c:v>-705757.83631883143</c:v>
                </c:pt>
                <c:pt idx="8">
                  <c:v>-437627.53155127808</c:v>
                </c:pt>
                <c:pt idx="9">
                  <c:v>-465757.83631883143</c:v>
                </c:pt>
                <c:pt idx="10">
                  <c:v>195992.49375559413</c:v>
                </c:pt>
                <c:pt idx="11">
                  <c:v>1763312.0314138816</c:v>
                </c:pt>
                <c:pt idx="12">
                  <c:v>-649497.22678372485</c:v>
                </c:pt>
                <c:pt idx="13">
                  <c:v>-71990.153760320391</c:v>
                </c:pt>
                <c:pt idx="14">
                  <c:v>-164780.55056218163</c:v>
                </c:pt>
                <c:pt idx="15">
                  <c:v>-658873.99503957597</c:v>
                </c:pt>
                <c:pt idx="16">
                  <c:v>798009.84623967961</c:v>
                </c:pt>
                <c:pt idx="17">
                  <c:v>-255757.83631883143</c:v>
                </c:pt>
                <c:pt idx="18">
                  <c:v>-701069.45219090593</c:v>
                </c:pt>
                <c:pt idx="19">
                  <c:v>-269794.69660899043</c:v>
                </c:pt>
                <c:pt idx="20">
                  <c:v>-87004.299807129195</c:v>
                </c:pt>
                <c:pt idx="21">
                  <c:v>-389180.89556271408</c:v>
                </c:pt>
                <c:pt idx="22">
                  <c:v>-253831.55689914944</c:v>
                </c:pt>
                <c:pt idx="23">
                  <c:v>-593236.61724861816</c:v>
                </c:pt>
                <c:pt idx="24">
                  <c:v>88028.707635424682</c:v>
                </c:pt>
                <c:pt idx="25">
                  <c:v>31154.297054041759</c:v>
                </c:pt>
                <c:pt idx="26">
                  <c:v>-345757.83631883143</c:v>
                </c:pt>
                <c:pt idx="27">
                  <c:v>-195757.83631883143</c:v>
                </c:pt>
                <c:pt idx="28">
                  <c:v>-597004.29980712919</c:v>
                </c:pt>
                <c:pt idx="29">
                  <c:v>-417004.29980712919</c:v>
                </c:pt>
                <c:pt idx="30">
                  <c:v>-6687.9685861185426</c:v>
                </c:pt>
                <c:pt idx="31">
                  <c:v>1112995.7001928708</c:v>
                </c:pt>
                <c:pt idx="32">
                  <c:v>1127060.8525766474</c:v>
                </c:pt>
                <c:pt idx="33">
                  <c:v>1150502.773216275</c:v>
                </c:pt>
                <c:pt idx="34">
                  <c:v>616753.9520535093</c:v>
                </c:pt>
                <c:pt idx="35">
                  <c:v>716437.62083249853</c:v>
                </c:pt>
                <c:pt idx="36">
                  <c:v>1034242.1636811686</c:v>
                </c:pt>
                <c:pt idx="37">
                  <c:v>175516.91926308395</c:v>
                </c:pt>
                <c:pt idx="38">
                  <c:v>-361664.3918414372</c:v>
                </c:pt>
                <c:pt idx="39">
                  <c:v>1694242.1636811686</c:v>
                </c:pt>
                <c:pt idx="40">
                  <c:v>-705757.83631883143</c:v>
                </c:pt>
                <c:pt idx="41">
                  <c:v>577433.76798489341</c:v>
                </c:pt>
                <c:pt idx="42">
                  <c:v>-155432.07439994812</c:v>
                </c:pt>
                <c:pt idx="43">
                  <c:v>-526678.53788824589</c:v>
                </c:pt>
                <c:pt idx="44">
                  <c:v>-408548.23312069266</c:v>
                </c:pt>
                <c:pt idx="45">
                  <c:v>1097089.144670265</c:v>
                </c:pt>
                <c:pt idx="46">
                  <c:v>4893.6875189350685</c:v>
                </c:pt>
                <c:pt idx="47">
                  <c:v>-144185.61091165035</c:v>
                </c:pt>
                <c:pt idx="48">
                  <c:v>-555729.54422521382</c:v>
                </c:pt>
                <c:pt idx="49">
                  <c:v>-262929.71672548004</c:v>
                </c:pt>
                <c:pt idx="50">
                  <c:v>-543562.37916750147</c:v>
                </c:pt>
                <c:pt idx="51">
                  <c:v>-554501.94213266112</c:v>
                </c:pt>
              </c:numCache>
            </c:numRef>
          </c:yVal>
          <c:smooth val="0"/>
          <c:extLst>
            <c:ext xmlns:c16="http://schemas.microsoft.com/office/drawing/2014/chart" uri="{C3380CC4-5D6E-409C-BE32-E72D297353CC}">
              <c16:uniqueId val="{00000001-E8D2-B14D-9B18-E77B9F0B661F}"/>
            </c:ext>
          </c:extLst>
        </c:ser>
        <c:dLbls>
          <c:showLegendKey val="0"/>
          <c:showVal val="0"/>
          <c:showCatName val="0"/>
          <c:showSerName val="0"/>
          <c:showPercent val="0"/>
          <c:showBubbleSize val="0"/>
        </c:dLbls>
        <c:axId val="273390208"/>
        <c:axId val="2071009871"/>
      </c:scatterChart>
      <c:valAx>
        <c:axId val="273390208"/>
        <c:scaling>
          <c:orientation val="minMax"/>
        </c:scaling>
        <c:delete val="0"/>
        <c:axPos val="b"/>
        <c:title>
          <c:tx>
            <c:rich>
              <a:bodyPr/>
              <a:lstStyle/>
              <a:p>
                <a:pPr>
                  <a:defRPr/>
                </a:pPr>
                <a:r>
                  <a:rPr lang="en-US"/>
                  <a:t>SHIPMENT 2021</a:t>
                </a:r>
              </a:p>
            </c:rich>
          </c:tx>
          <c:overlay val="0"/>
        </c:title>
        <c:numFmt formatCode="#,#00,_);[Red]\(#,#00,\)" sourceLinked="1"/>
        <c:majorTickMark val="out"/>
        <c:minorTickMark val="none"/>
        <c:tickLblPos val="nextTo"/>
        <c:crossAx val="2071009871"/>
        <c:crosses val="autoZero"/>
        <c:crossBetween val="midCat"/>
      </c:valAx>
      <c:valAx>
        <c:axId val="2071009871"/>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27339020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19050">
              <a:noFill/>
            </a:ln>
          </c:spPr>
          <c:xVal>
            <c:numRef>
              <c:f>'105-04633'!$K$109:$K$160</c:f>
              <c:numCache>
                <c:formatCode>General</c:formatCode>
                <c:ptCount val="52"/>
                <c:pt idx="0">
                  <c:v>0.96153846153846156</c:v>
                </c:pt>
                <c:pt idx="1">
                  <c:v>2.8846153846153846</c:v>
                </c:pt>
                <c:pt idx="2">
                  <c:v>4.8076923076923075</c:v>
                </c:pt>
                <c:pt idx="3">
                  <c:v>6.7307692307692308</c:v>
                </c:pt>
                <c:pt idx="4">
                  <c:v>8.6538461538461533</c:v>
                </c:pt>
                <c:pt idx="5">
                  <c:v>10.576923076923077</c:v>
                </c:pt>
                <c:pt idx="6">
                  <c:v>12.5</c:v>
                </c:pt>
                <c:pt idx="7">
                  <c:v>14.423076923076923</c:v>
                </c:pt>
                <c:pt idx="8">
                  <c:v>16.346153846153847</c:v>
                </c:pt>
                <c:pt idx="9">
                  <c:v>18.269230769230766</c:v>
                </c:pt>
                <c:pt idx="10">
                  <c:v>20.19230769230769</c:v>
                </c:pt>
                <c:pt idx="11">
                  <c:v>22.115384615384613</c:v>
                </c:pt>
                <c:pt idx="12">
                  <c:v>24.038461538461537</c:v>
                </c:pt>
                <c:pt idx="13">
                  <c:v>25.96153846153846</c:v>
                </c:pt>
                <c:pt idx="14">
                  <c:v>27.884615384615383</c:v>
                </c:pt>
                <c:pt idx="15">
                  <c:v>29.807692307692307</c:v>
                </c:pt>
                <c:pt idx="16">
                  <c:v>31.73076923076923</c:v>
                </c:pt>
                <c:pt idx="17">
                  <c:v>33.653846153846153</c:v>
                </c:pt>
                <c:pt idx="18">
                  <c:v>35.576923076923073</c:v>
                </c:pt>
                <c:pt idx="19">
                  <c:v>37.5</c:v>
                </c:pt>
                <c:pt idx="20">
                  <c:v>39.42307692307692</c:v>
                </c:pt>
                <c:pt idx="21">
                  <c:v>41.346153846153847</c:v>
                </c:pt>
                <c:pt idx="22">
                  <c:v>43.269230769230766</c:v>
                </c:pt>
                <c:pt idx="23">
                  <c:v>45.192307692307693</c:v>
                </c:pt>
                <c:pt idx="24">
                  <c:v>47.115384615384613</c:v>
                </c:pt>
                <c:pt idx="25">
                  <c:v>49.03846153846154</c:v>
                </c:pt>
                <c:pt idx="26">
                  <c:v>50.96153846153846</c:v>
                </c:pt>
                <c:pt idx="27">
                  <c:v>52.884615384615387</c:v>
                </c:pt>
                <c:pt idx="28">
                  <c:v>54.807692307692307</c:v>
                </c:pt>
                <c:pt idx="29">
                  <c:v>56.730769230769234</c:v>
                </c:pt>
                <c:pt idx="30">
                  <c:v>58.653846153846153</c:v>
                </c:pt>
                <c:pt idx="31">
                  <c:v>60.57692307692308</c:v>
                </c:pt>
                <c:pt idx="32">
                  <c:v>62.5</c:v>
                </c:pt>
                <c:pt idx="33">
                  <c:v>64.42307692307692</c:v>
                </c:pt>
                <c:pt idx="34">
                  <c:v>66.346153846153854</c:v>
                </c:pt>
                <c:pt idx="35">
                  <c:v>68.269230769230774</c:v>
                </c:pt>
                <c:pt idx="36">
                  <c:v>70.192307692307693</c:v>
                </c:pt>
                <c:pt idx="37">
                  <c:v>72.115384615384627</c:v>
                </c:pt>
                <c:pt idx="38">
                  <c:v>74.038461538461547</c:v>
                </c:pt>
                <c:pt idx="39">
                  <c:v>75.961538461538467</c:v>
                </c:pt>
                <c:pt idx="40">
                  <c:v>77.884615384615387</c:v>
                </c:pt>
                <c:pt idx="41">
                  <c:v>79.807692307692321</c:v>
                </c:pt>
                <c:pt idx="42">
                  <c:v>81.730769230769241</c:v>
                </c:pt>
                <c:pt idx="43">
                  <c:v>83.65384615384616</c:v>
                </c:pt>
                <c:pt idx="44">
                  <c:v>85.57692307692308</c:v>
                </c:pt>
                <c:pt idx="45">
                  <c:v>87.500000000000014</c:v>
                </c:pt>
                <c:pt idx="46">
                  <c:v>89.423076923076934</c:v>
                </c:pt>
                <c:pt idx="47">
                  <c:v>91.346153846153854</c:v>
                </c:pt>
                <c:pt idx="48">
                  <c:v>93.269230769230774</c:v>
                </c:pt>
                <c:pt idx="49">
                  <c:v>95.192307692307693</c:v>
                </c:pt>
                <c:pt idx="50">
                  <c:v>97.115384615384627</c:v>
                </c:pt>
                <c:pt idx="51">
                  <c:v>99.038461538461547</c:v>
                </c:pt>
              </c:numCache>
            </c:numRef>
          </c:xVal>
          <c:yVal>
            <c:numRef>
              <c:f>'105-04633'!$L$109:$L$160</c:f>
              <c:numCache>
                <c:formatCode>General</c:formatCode>
                <c:ptCount val="52"/>
                <c:pt idx="0">
                  <c:v>0</c:v>
                </c:pt>
                <c:pt idx="1">
                  <c:v>0</c:v>
                </c:pt>
                <c:pt idx="2">
                  <c:v>0</c:v>
                </c:pt>
                <c:pt idx="3">
                  <c:v>0</c:v>
                </c:pt>
                <c:pt idx="4">
                  <c:v>0</c:v>
                </c:pt>
                <c:pt idx="5">
                  <c:v>0</c:v>
                </c:pt>
                <c:pt idx="6">
                  <c:v>0</c:v>
                </c:pt>
                <c:pt idx="7">
                  <c:v>0</c:v>
                </c:pt>
                <c:pt idx="8">
                  <c:v>0</c:v>
                </c:pt>
                <c:pt idx="9">
                  <c:v>0</c:v>
                </c:pt>
                <c:pt idx="10">
                  <c:v>90000</c:v>
                </c:pt>
                <c:pt idx="11">
                  <c:v>90000</c:v>
                </c:pt>
                <c:pt idx="12">
                  <c:v>120000</c:v>
                </c:pt>
                <c:pt idx="13">
                  <c:v>120000</c:v>
                </c:pt>
                <c:pt idx="14">
                  <c:v>180000</c:v>
                </c:pt>
                <c:pt idx="15">
                  <c:v>180000</c:v>
                </c:pt>
                <c:pt idx="16">
                  <c:v>180000</c:v>
                </c:pt>
                <c:pt idx="17">
                  <c:v>210000</c:v>
                </c:pt>
                <c:pt idx="18">
                  <c:v>240000</c:v>
                </c:pt>
                <c:pt idx="19">
                  <c:v>240000</c:v>
                </c:pt>
                <c:pt idx="20">
                  <c:v>240000</c:v>
                </c:pt>
                <c:pt idx="21">
                  <c:v>270000</c:v>
                </c:pt>
                <c:pt idx="22">
                  <c:v>300000</c:v>
                </c:pt>
                <c:pt idx="23">
                  <c:v>330000</c:v>
                </c:pt>
                <c:pt idx="24">
                  <c:v>360000</c:v>
                </c:pt>
                <c:pt idx="25">
                  <c:v>360000</c:v>
                </c:pt>
                <c:pt idx="26">
                  <c:v>400000</c:v>
                </c:pt>
                <c:pt idx="27">
                  <c:v>450000</c:v>
                </c:pt>
                <c:pt idx="28">
                  <c:v>480000</c:v>
                </c:pt>
                <c:pt idx="29">
                  <c:v>510000</c:v>
                </c:pt>
                <c:pt idx="30">
                  <c:v>510000</c:v>
                </c:pt>
                <c:pt idx="31">
                  <c:v>540000</c:v>
                </c:pt>
                <c:pt idx="32">
                  <c:v>540000</c:v>
                </c:pt>
                <c:pt idx="33">
                  <c:v>570000</c:v>
                </c:pt>
                <c:pt idx="34">
                  <c:v>600000</c:v>
                </c:pt>
                <c:pt idx="35">
                  <c:v>600000</c:v>
                </c:pt>
                <c:pt idx="36">
                  <c:v>660000</c:v>
                </c:pt>
                <c:pt idx="37">
                  <c:v>750000</c:v>
                </c:pt>
                <c:pt idx="38">
                  <c:v>900000</c:v>
                </c:pt>
                <c:pt idx="39">
                  <c:v>930000</c:v>
                </c:pt>
                <c:pt idx="40">
                  <c:v>1260000</c:v>
                </c:pt>
                <c:pt idx="41">
                  <c:v>1320000</c:v>
                </c:pt>
                <c:pt idx="42">
                  <c:v>1380000</c:v>
                </c:pt>
                <c:pt idx="43">
                  <c:v>1410000</c:v>
                </c:pt>
                <c:pt idx="44">
                  <c:v>1620000</c:v>
                </c:pt>
                <c:pt idx="45">
                  <c:v>1640000</c:v>
                </c:pt>
                <c:pt idx="46">
                  <c:v>1740000</c:v>
                </c:pt>
                <c:pt idx="47">
                  <c:v>1800000</c:v>
                </c:pt>
                <c:pt idx="48">
                  <c:v>1800000</c:v>
                </c:pt>
                <c:pt idx="49">
                  <c:v>1800000</c:v>
                </c:pt>
                <c:pt idx="50">
                  <c:v>2400000</c:v>
                </c:pt>
                <c:pt idx="51">
                  <c:v>2430000</c:v>
                </c:pt>
              </c:numCache>
            </c:numRef>
          </c:yVal>
          <c:smooth val="0"/>
          <c:extLst>
            <c:ext xmlns:c16="http://schemas.microsoft.com/office/drawing/2014/chart" uri="{C3380CC4-5D6E-409C-BE32-E72D297353CC}">
              <c16:uniqueId val="{00000001-F33D-C34E-94F6-FBEBED1B503F}"/>
            </c:ext>
          </c:extLst>
        </c:ser>
        <c:dLbls>
          <c:showLegendKey val="0"/>
          <c:showVal val="0"/>
          <c:showCatName val="0"/>
          <c:showSerName val="0"/>
          <c:showPercent val="0"/>
          <c:showBubbleSize val="0"/>
        </c:dLbls>
        <c:axId val="297892624"/>
        <c:axId val="1827327087"/>
      </c:scatterChart>
      <c:valAx>
        <c:axId val="297892624"/>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1827327087"/>
        <c:crosses val="autoZero"/>
        <c:crossBetween val="midCat"/>
      </c:valAx>
      <c:valAx>
        <c:axId val="1827327087"/>
        <c:scaling>
          <c:orientation val="minMax"/>
        </c:scaling>
        <c:delete val="0"/>
        <c:axPos val="l"/>
        <c:title>
          <c:tx>
            <c:rich>
              <a:bodyPr/>
              <a:lstStyle/>
              <a:p>
                <a:pPr>
                  <a:defRPr/>
                </a:pPr>
                <a:r>
                  <a:rPr lang="en-US"/>
                  <a:t>SHIPMENT 2022</a:t>
                </a:r>
              </a:p>
            </c:rich>
          </c:tx>
          <c:overlay val="0"/>
        </c:title>
        <c:numFmt formatCode="General" sourceLinked="1"/>
        <c:majorTickMark val="out"/>
        <c:minorTickMark val="none"/>
        <c:tickLblPos val="nextTo"/>
        <c:crossAx val="29789262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Moving Average</a:t>
            </a:r>
          </a:p>
        </c:rich>
      </c:tx>
      <c:overlay val="0"/>
    </c:title>
    <c:autoTitleDeleted val="0"/>
    <c:plotArea>
      <c:layout/>
      <c:lineChart>
        <c:grouping val="standard"/>
        <c:varyColors val="0"/>
        <c:ser>
          <c:idx val="0"/>
          <c:order val="0"/>
          <c:tx>
            <c:v>Actual</c:v>
          </c:tx>
          <c:val>
            <c:numRef>
              <c:f>'110-04674'!$D$30:$D$51</c:f>
              <c:numCache>
                <c:formatCode>#,#00,_);[Red]\(#,#00,\)</c:formatCode>
                <c:ptCount val="22"/>
                <c:pt idx="0">
                  <c:v>0</c:v>
                </c:pt>
                <c:pt idx="1">
                  <c:v>0</c:v>
                </c:pt>
                <c:pt idx="2">
                  <c:v>0</c:v>
                </c:pt>
                <c:pt idx="3">
                  <c:v>0</c:v>
                </c:pt>
                <c:pt idx="4">
                  <c:v>252000</c:v>
                </c:pt>
                <c:pt idx="5">
                  <c:v>0</c:v>
                </c:pt>
                <c:pt idx="6">
                  <c:v>0</c:v>
                </c:pt>
                <c:pt idx="7">
                  <c:v>270000</c:v>
                </c:pt>
                <c:pt idx="8">
                  <c:v>36160</c:v>
                </c:pt>
                <c:pt idx="9">
                  <c:v>420000</c:v>
                </c:pt>
                <c:pt idx="10">
                  <c:v>0</c:v>
                </c:pt>
                <c:pt idx="11">
                  <c:v>234000</c:v>
                </c:pt>
                <c:pt idx="12">
                  <c:v>612000</c:v>
                </c:pt>
                <c:pt idx="13">
                  <c:v>0</c:v>
                </c:pt>
                <c:pt idx="14">
                  <c:v>0</c:v>
                </c:pt>
                <c:pt idx="15">
                  <c:v>504000</c:v>
                </c:pt>
                <c:pt idx="16">
                  <c:v>162000</c:v>
                </c:pt>
                <c:pt idx="17">
                  <c:v>0</c:v>
                </c:pt>
                <c:pt idx="18">
                  <c:v>630000</c:v>
                </c:pt>
                <c:pt idx="19">
                  <c:v>108000</c:v>
                </c:pt>
                <c:pt idx="20">
                  <c:v>0</c:v>
                </c:pt>
                <c:pt idx="21">
                  <c:v>648000</c:v>
                </c:pt>
              </c:numCache>
            </c:numRef>
          </c:val>
          <c:smooth val="0"/>
          <c:extLst>
            <c:ext xmlns:c16="http://schemas.microsoft.com/office/drawing/2014/chart" uri="{C3380CC4-5D6E-409C-BE32-E72D297353CC}">
              <c16:uniqueId val="{00000001-4747-A849-8C9A-F40AD1771C57}"/>
            </c:ext>
          </c:extLst>
        </c:ser>
        <c:ser>
          <c:idx val="1"/>
          <c:order val="1"/>
          <c:tx>
            <c:v>Forecast</c:v>
          </c:tx>
          <c:val>
            <c:numRef>
              <c:f>'110-04674'!$E$31:$E$52</c:f>
              <c:numCache>
                <c:formatCode>#,#00,_);[Red]\(#,#00,\)</c:formatCode>
                <c:ptCount val="22"/>
                <c:pt idx="0">
                  <c:v>#N/A</c:v>
                </c:pt>
                <c:pt idx="1">
                  <c:v>#N/A</c:v>
                </c:pt>
                <c:pt idx="2">
                  <c:v>#N/A</c:v>
                </c:pt>
                <c:pt idx="3">
                  <c:v>0</c:v>
                </c:pt>
                <c:pt idx="4">
                  <c:v>63000</c:v>
                </c:pt>
                <c:pt idx="5">
                  <c:v>63000</c:v>
                </c:pt>
                <c:pt idx="6">
                  <c:v>63000</c:v>
                </c:pt>
                <c:pt idx="7">
                  <c:v>130500</c:v>
                </c:pt>
                <c:pt idx="8">
                  <c:v>76540</c:v>
                </c:pt>
                <c:pt idx="9">
                  <c:v>181540</c:v>
                </c:pt>
                <c:pt idx="10">
                  <c:v>181540</c:v>
                </c:pt>
                <c:pt idx="11">
                  <c:v>172540</c:v>
                </c:pt>
                <c:pt idx="12">
                  <c:v>316500</c:v>
                </c:pt>
                <c:pt idx="13">
                  <c:v>211500</c:v>
                </c:pt>
                <c:pt idx="14">
                  <c:v>211500</c:v>
                </c:pt>
                <c:pt idx="15">
                  <c:v>279000</c:v>
                </c:pt>
                <c:pt idx="16">
                  <c:v>166500</c:v>
                </c:pt>
                <c:pt idx="17">
                  <c:v>166500</c:v>
                </c:pt>
                <c:pt idx="18">
                  <c:v>324000</c:v>
                </c:pt>
                <c:pt idx="19">
                  <c:v>225000</c:v>
                </c:pt>
                <c:pt idx="20">
                  <c:v>184500</c:v>
                </c:pt>
                <c:pt idx="21">
                  <c:v>346500</c:v>
                </c:pt>
              </c:numCache>
            </c:numRef>
          </c:val>
          <c:smooth val="0"/>
          <c:extLst>
            <c:ext xmlns:c16="http://schemas.microsoft.com/office/drawing/2014/chart" uri="{C3380CC4-5D6E-409C-BE32-E72D297353CC}">
              <c16:uniqueId val="{00000002-4747-A849-8C9A-F40AD1771C57}"/>
            </c:ext>
          </c:extLst>
        </c:ser>
        <c:dLbls>
          <c:showLegendKey val="0"/>
          <c:showVal val="0"/>
          <c:showCatName val="0"/>
          <c:showSerName val="0"/>
          <c:showPercent val="0"/>
          <c:showBubbleSize val="0"/>
        </c:dLbls>
        <c:marker val="1"/>
        <c:smooth val="0"/>
        <c:axId val="198017968"/>
        <c:axId val="1599843135"/>
      </c:lineChart>
      <c:catAx>
        <c:axId val="198017968"/>
        <c:scaling>
          <c:orientation val="minMax"/>
        </c:scaling>
        <c:delete val="0"/>
        <c:axPos val="b"/>
        <c:title>
          <c:tx>
            <c:rich>
              <a:bodyPr/>
              <a:lstStyle/>
              <a:p>
                <a:pPr>
                  <a:defRPr/>
                </a:pPr>
                <a:r>
                  <a:rPr lang="en-US"/>
                  <a:t>Data Point</a:t>
                </a:r>
              </a:p>
            </c:rich>
          </c:tx>
          <c:overlay val="0"/>
        </c:title>
        <c:majorTickMark val="out"/>
        <c:minorTickMark val="none"/>
        <c:tickLblPos val="nextTo"/>
        <c:crossAx val="1599843135"/>
        <c:crosses val="autoZero"/>
        <c:auto val="1"/>
        <c:lblAlgn val="ctr"/>
        <c:lblOffset val="100"/>
        <c:noMultiLvlLbl val="0"/>
      </c:catAx>
      <c:valAx>
        <c:axId val="1599843135"/>
        <c:scaling>
          <c:orientation val="minMax"/>
        </c:scaling>
        <c:delete val="0"/>
        <c:axPos val="l"/>
        <c:title>
          <c:tx>
            <c:rich>
              <a:bodyPr/>
              <a:lstStyle/>
              <a:p>
                <a:pPr>
                  <a:defRPr/>
                </a:pPr>
                <a:r>
                  <a:rPr lang="en-US"/>
                  <a:t>Value</a:t>
                </a:r>
              </a:p>
            </c:rich>
          </c:tx>
          <c:overlay val="0"/>
        </c:title>
        <c:numFmt formatCode="#,#00,_);[Red]\(#,#00,\)" sourceLinked="1"/>
        <c:majorTickMark val="out"/>
        <c:minorTickMark val="none"/>
        <c:tickLblPos val="nextTo"/>
        <c:crossAx val="19801796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DEMAND  Residual Plot</a:t>
            </a:r>
          </a:p>
        </c:rich>
      </c:tx>
      <c:overlay val="0"/>
    </c:title>
    <c:autoTitleDeleted val="0"/>
    <c:plotArea>
      <c:layout/>
      <c:scatterChart>
        <c:scatterStyle val="lineMarker"/>
        <c:varyColors val="0"/>
        <c:ser>
          <c:idx val="0"/>
          <c:order val="0"/>
          <c:spPr>
            <a:ln w="19050">
              <a:noFill/>
            </a:ln>
          </c:spPr>
          <c:xVal>
            <c:numRef>
              <c:f>'110-04674'!$C$30:$C$51</c:f>
              <c:numCache>
                <c:formatCode>#,#00,_);[Red]\(#,#00,\)</c:formatCode>
                <c:ptCount val="22"/>
                <c:pt idx="0">
                  <c:v>153486.51499999998</c:v>
                </c:pt>
                <c:pt idx="1">
                  <c:v>120840.265</c:v>
                </c:pt>
                <c:pt idx="2">
                  <c:v>124207.265</c:v>
                </c:pt>
                <c:pt idx="3">
                  <c:v>145129.98500000002</c:v>
                </c:pt>
                <c:pt idx="4">
                  <c:v>146720.66500000001</c:v>
                </c:pt>
                <c:pt idx="5">
                  <c:v>116113.26999999999</c:v>
                </c:pt>
                <c:pt idx="6">
                  <c:v>107737.62999999999</c:v>
                </c:pt>
                <c:pt idx="7">
                  <c:v>105616.42</c:v>
                </c:pt>
                <c:pt idx="8">
                  <c:v>232637.99999999997</c:v>
                </c:pt>
                <c:pt idx="9">
                  <c:v>240833.87999999995</c:v>
                </c:pt>
                <c:pt idx="10">
                  <c:v>237879.59999999998</c:v>
                </c:pt>
                <c:pt idx="11">
                  <c:v>289360.67999999993</c:v>
                </c:pt>
                <c:pt idx="12">
                  <c:v>202053.52</c:v>
                </c:pt>
                <c:pt idx="13">
                  <c:v>293160</c:v>
                </c:pt>
                <c:pt idx="14">
                  <c:v>293160</c:v>
                </c:pt>
                <c:pt idx="15">
                  <c:v>293160</c:v>
                </c:pt>
                <c:pt idx="16">
                  <c:v>293160</c:v>
                </c:pt>
                <c:pt idx="17">
                  <c:v>293160</c:v>
                </c:pt>
                <c:pt idx="18">
                  <c:v>293160</c:v>
                </c:pt>
                <c:pt idx="19">
                  <c:v>182026.59999999998</c:v>
                </c:pt>
                <c:pt idx="20">
                  <c:v>202459.8</c:v>
                </c:pt>
                <c:pt idx="21">
                  <c:v>217373</c:v>
                </c:pt>
              </c:numCache>
            </c:numRef>
          </c:xVal>
          <c:yVal>
            <c:numRef>
              <c:f>'110-04674'!$AA$53:$AA$74</c:f>
              <c:numCache>
                <c:formatCode>General</c:formatCode>
                <c:ptCount val="22"/>
                <c:pt idx="0">
                  <c:v>-125658.29001484936</c:v>
                </c:pt>
                <c:pt idx="1">
                  <c:v>-95583.631839307316</c:v>
                </c:pt>
                <c:pt idx="2">
                  <c:v>-98685.40843162802</c:v>
                </c:pt>
                <c:pt idx="3">
                  <c:v>-117960.01583990856</c:v>
                </c:pt>
                <c:pt idx="4">
                  <c:v>132574.60429971939</c:v>
                </c:pt>
                <c:pt idx="5">
                  <c:v>-91228.988999088397</c:v>
                </c:pt>
                <c:pt idx="6">
                  <c:v>-83513.110146191131</c:v>
                </c:pt>
                <c:pt idx="7">
                  <c:v>188441.00910697092</c:v>
                </c:pt>
                <c:pt idx="8">
                  <c:v>-162414.8992873246</c:v>
                </c:pt>
                <c:pt idx="9">
                  <c:v>213874.82190736817</c:v>
                </c:pt>
                <c:pt idx="10">
                  <c:v>-203403.61095536983</c:v>
                </c:pt>
                <c:pt idx="11">
                  <c:v>-16829.452621954348</c:v>
                </c:pt>
                <c:pt idx="12">
                  <c:v>441600.39746120555</c:v>
                </c:pt>
                <c:pt idx="13">
                  <c:v>-254329.49474928909</c:v>
                </c:pt>
                <c:pt idx="14">
                  <c:v>-254329.49474928909</c:v>
                </c:pt>
                <c:pt idx="15">
                  <c:v>249670.50525071091</c:v>
                </c:pt>
                <c:pt idx="16">
                  <c:v>-92329.494749289093</c:v>
                </c:pt>
                <c:pt idx="17">
                  <c:v>-254329.49474928909</c:v>
                </c:pt>
                <c:pt idx="18">
                  <c:v>375670.50525071088</c:v>
                </c:pt>
                <c:pt idx="19">
                  <c:v>-43950.231682756566</c:v>
                </c:pt>
                <c:pt idx="20">
                  <c:v>-170773.87928186785</c:v>
                </c:pt>
                <c:pt idx="21">
                  <c:v>463487.65482071682</c:v>
                </c:pt>
              </c:numCache>
            </c:numRef>
          </c:yVal>
          <c:smooth val="0"/>
          <c:extLst>
            <c:ext xmlns:c16="http://schemas.microsoft.com/office/drawing/2014/chart" uri="{C3380CC4-5D6E-409C-BE32-E72D297353CC}">
              <c16:uniqueId val="{00000001-C624-4248-8A03-2E69A3E14F4E}"/>
            </c:ext>
          </c:extLst>
        </c:ser>
        <c:dLbls>
          <c:showLegendKey val="0"/>
          <c:showVal val="0"/>
          <c:showCatName val="0"/>
          <c:showSerName val="0"/>
          <c:showPercent val="0"/>
          <c:showBubbleSize val="0"/>
        </c:dLbls>
        <c:axId val="176734960"/>
        <c:axId val="2107091023"/>
      </c:scatterChart>
      <c:valAx>
        <c:axId val="176734960"/>
        <c:scaling>
          <c:orientation val="minMax"/>
        </c:scaling>
        <c:delete val="0"/>
        <c:axPos val="b"/>
        <c:title>
          <c:tx>
            <c:rich>
              <a:bodyPr/>
              <a:lstStyle/>
              <a:p>
                <a:pPr>
                  <a:defRPr/>
                </a:pPr>
                <a:r>
                  <a:rPr lang="en-US"/>
                  <a:t>DEMAND</a:t>
                </a:r>
              </a:p>
            </c:rich>
          </c:tx>
          <c:overlay val="0"/>
        </c:title>
        <c:numFmt formatCode="#,#00,_);[Red]\(#,#00,\)" sourceLinked="1"/>
        <c:majorTickMark val="out"/>
        <c:minorTickMark val="none"/>
        <c:tickLblPos val="nextTo"/>
        <c:crossAx val="2107091023"/>
        <c:crosses val="autoZero"/>
        <c:crossBetween val="midCat"/>
      </c:valAx>
      <c:valAx>
        <c:axId val="2107091023"/>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7673496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19050">
              <a:noFill/>
            </a:ln>
          </c:spPr>
          <c:xVal>
            <c:numRef>
              <c:f>'110-04674'!$AC$53:$AC$74</c:f>
              <c:numCache>
                <c:formatCode>General</c:formatCode>
                <c:ptCount val="22"/>
                <c:pt idx="0">
                  <c:v>2.2727272727272729</c:v>
                </c:pt>
                <c:pt idx="1">
                  <c:v>6.8181818181818183</c:v>
                </c:pt>
                <c:pt idx="2">
                  <c:v>11.363636363636365</c:v>
                </c:pt>
                <c:pt idx="3">
                  <c:v>15.90909090909091</c:v>
                </c:pt>
                <c:pt idx="4">
                  <c:v>20.454545454545457</c:v>
                </c:pt>
                <c:pt idx="5">
                  <c:v>25.000000000000004</c:v>
                </c:pt>
                <c:pt idx="6">
                  <c:v>29.545454545454547</c:v>
                </c:pt>
                <c:pt idx="7">
                  <c:v>34.090909090909093</c:v>
                </c:pt>
                <c:pt idx="8">
                  <c:v>38.63636363636364</c:v>
                </c:pt>
                <c:pt idx="9">
                  <c:v>43.181818181818187</c:v>
                </c:pt>
                <c:pt idx="10">
                  <c:v>47.727272727272734</c:v>
                </c:pt>
                <c:pt idx="11">
                  <c:v>52.27272727272728</c:v>
                </c:pt>
                <c:pt idx="12">
                  <c:v>56.81818181818182</c:v>
                </c:pt>
                <c:pt idx="13">
                  <c:v>61.363636363636367</c:v>
                </c:pt>
                <c:pt idx="14">
                  <c:v>65.909090909090907</c:v>
                </c:pt>
                <c:pt idx="15">
                  <c:v>70.454545454545453</c:v>
                </c:pt>
                <c:pt idx="16">
                  <c:v>75</c:v>
                </c:pt>
                <c:pt idx="17">
                  <c:v>79.545454545454547</c:v>
                </c:pt>
                <c:pt idx="18">
                  <c:v>84.090909090909093</c:v>
                </c:pt>
                <c:pt idx="19">
                  <c:v>88.63636363636364</c:v>
                </c:pt>
                <c:pt idx="20">
                  <c:v>93.181818181818187</c:v>
                </c:pt>
                <c:pt idx="21">
                  <c:v>97.727272727272734</c:v>
                </c:pt>
              </c:numCache>
            </c:numRef>
          </c:xVal>
          <c:yVal>
            <c:numRef>
              <c:f>'110-04674'!$AD$53:$AD$74</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36160</c:v>
                </c:pt>
                <c:pt idx="12">
                  <c:v>108000</c:v>
                </c:pt>
                <c:pt idx="13">
                  <c:v>162000</c:v>
                </c:pt>
                <c:pt idx="14">
                  <c:v>234000</c:v>
                </c:pt>
                <c:pt idx="15">
                  <c:v>252000</c:v>
                </c:pt>
                <c:pt idx="16">
                  <c:v>270000</c:v>
                </c:pt>
                <c:pt idx="17">
                  <c:v>420000</c:v>
                </c:pt>
                <c:pt idx="18">
                  <c:v>504000</c:v>
                </c:pt>
                <c:pt idx="19">
                  <c:v>612000</c:v>
                </c:pt>
                <c:pt idx="20">
                  <c:v>630000</c:v>
                </c:pt>
                <c:pt idx="21">
                  <c:v>648000</c:v>
                </c:pt>
              </c:numCache>
            </c:numRef>
          </c:yVal>
          <c:smooth val="0"/>
          <c:extLst>
            <c:ext xmlns:c16="http://schemas.microsoft.com/office/drawing/2014/chart" uri="{C3380CC4-5D6E-409C-BE32-E72D297353CC}">
              <c16:uniqueId val="{00000001-470F-2044-9CCB-720A5EDE6A3C}"/>
            </c:ext>
          </c:extLst>
        </c:ser>
        <c:dLbls>
          <c:showLegendKey val="0"/>
          <c:showVal val="0"/>
          <c:showCatName val="0"/>
          <c:showSerName val="0"/>
          <c:showPercent val="0"/>
          <c:showBubbleSize val="0"/>
        </c:dLbls>
        <c:axId val="294411872"/>
        <c:axId val="276327056"/>
      </c:scatterChart>
      <c:valAx>
        <c:axId val="294411872"/>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276327056"/>
        <c:crosses val="autoZero"/>
        <c:crossBetween val="midCat"/>
      </c:valAx>
      <c:valAx>
        <c:axId val="276327056"/>
        <c:scaling>
          <c:orientation val="minMax"/>
        </c:scaling>
        <c:delete val="0"/>
        <c:axPos val="l"/>
        <c:title>
          <c:tx>
            <c:rich>
              <a:bodyPr/>
              <a:lstStyle/>
              <a:p>
                <a:pPr>
                  <a:defRPr/>
                </a:pPr>
                <a:r>
                  <a:rPr lang="en-US"/>
                  <a:t>SHIPMENT</a:t>
                </a:r>
              </a:p>
            </c:rich>
          </c:tx>
          <c:overlay val="0"/>
        </c:title>
        <c:numFmt formatCode="General" sourceLinked="1"/>
        <c:majorTickMark val="out"/>
        <c:minorTickMark val="none"/>
        <c:tickLblPos val="nextTo"/>
        <c:crossAx val="29441187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Moving Average</a:t>
            </a:r>
          </a:p>
        </c:rich>
      </c:tx>
      <c:overlay val="0"/>
    </c:title>
    <c:autoTitleDeleted val="0"/>
    <c:plotArea>
      <c:layout/>
      <c:lineChart>
        <c:grouping val="standard"/>
        <c:varyColors val="0"/>
        <c:ser>
          <c:idx val="0"/>
          <c:order val="0"/>
          <c:tx>
            <c:v>Actual</c:v>
          </c:tx>
          <c:val>
            <c:numRef>
              <c:f>'105-04751'!$D$35:$D$56</c:f>
              <c:numCache>
                <c:formatCode>#,#00,_);[Red]\(#,#00,\)</c:formatCode>
                <c:ptCount val="22"/>
                <c:pt idx="0">
                  <c:v>0</c:v>
                </c:pt>
                <c:pt idx="1">
                  <c:v>0</c:v>
                </c:pt>
                <c:pt idx="2">
                  <c:v>0</c:v>
                </c:pt>
                <c:pt idx="3">
                  <c:v>0</c:v>
                </c:pt>
                <c:pt idx="4">
                  <c:v>195000</c:v>
                </c:pt>
                <c:pt idx="5">
                  <c:v>15000</c:v>
                </c:pt>
                <c:pt idx="6">
                  <c:v>0</c:v>
                </c:pt>
                <c:pt idx="7">
                  <c:v>180000</c:v>
                </c:pt>
                <c:pt idx="8">
                  <c:v>30000</c:v>
                </c:pt>
                <c:pt idx="9">
                  <c:v>150000</c:v>
                </c:pt>
                <c:pt idx="10">
                  <c:v>0</c:v>
                </c:pt>
                <c:pt idx="11">
                  <c:v>210000</c:v>
                </c:pt>
                <c:pt idx="12">
                  <c:v>495000</c:v>
                </c:pt>
                <c:pt idx="13">
                  <c:v>0</c:v>
                </c:pt>
                <c:pt idx="14">
                  <c:v>0</c:v>
                </c:pt>
                <c:pt idx="15">
                  <c:v>330000</c:v>
                </c:pt>
                <c:pt idx="16">
                  <c:v>150000</c:v>
                </c:pt>
                <c:pt idx="17">
                  <c:v>0</c:v>
                </c:pt>
                <c:pt idx="18">
                  <c:v>390000</c:v>
                </c:pt>
                <c:pt idx="19">
                  <c:v>165000</c:v>
                </c:pt>
                <c:pt idx="20">
                  <c:v>15000</c:v>
                </c:pt>
                <c:pt idx="21">
                  <c:v>420000</c:v>
                </c:pt>
              </c:numCache>
            </c:numRef>
          </c:val>
          <c:smooth val="0"/>
          <c:extLst>
            <c:ext xmlns:c16="http://schemas.microsoft.com/office/drawing/2014/chart" uri="{C3380CC4-5D6E-409C-BE32-E72D297353CC}">
              <c16:uniqueId val="{00000001-24E8-2D4F-A4DD-77FCFC3CEE8A}"/>
            </c:ext>
          </c:extLst>
        </c:ser>
        <c:ser>
          <c:idx val="1"/>
          <c:order val="1"/>
          <c:tx>
            <c:v>Forecast</c:v>
          </c:tx>
          <c:val>
            <c:numRef>
              <c:f>'105-04751'!$E$36:$E$57</c:f>
              <c:numCache>
                <c:formatCode>#,#00,_);[Red]\(#,#00,\)</c:formatCode>
                <c:ptCount val="22"/>
                <c:pt idx="0">
                  <c:v>#N/A</c:v>
                </c:pt>
                <c:pt idx="1">
                  <c:v>#N/A</c:v>
                </c:pt>
                <c:pt idx="2">
                  <c:v>#N/A</c:v>
                </c:pt>
                <c:pt idx="3">
                  <c:v>0</c:v>
                </c:pt>
                <c:pt idx="4">
                  <c:v>48750</c:v>
                </c:pt>
                <c:pt idx="5">
                  <c:v>52500</c:v>
                </c:pt>
                <c:pt idx="6">
                  <c:v>52500</c:v>
                </c:pt>
                <c:pt idx="7">
                  <c:v>97500</c:v>
                </c:pt>
                <c:pt idx="8">
                  <c:v>56250</c:v>
                </c:pt>
                <c:pt idx="9">
                  <c:v>90000</c:v>
                </c:pt>
                <c:pt idx="10">
                  <c:v>90000</c:v>
                </c:pt>
                <c:pt idx="11">
                  <c:v>97500</c:v>
                </c:pt>
                <c:pt idx="12">
                  <c:v>213750</c:v>
                </c:pt>
                <c:pt idx="13">
                  <c:v>176250</c:v>
                </c:pt>
                <c:pt idx="14">
                  <c:v>176250</c:v>
                </c:pt>
                <c:pt idx="15">
                  <c:v>206250</c:v>
                </c:pt>
                <c:pt idx="16">
                  <c:v>120000</c:v>
                </c:pt>
                <c:pt idx="17">
                  <c:v>120000</c:v>
                </c:pt>
                <c:pt idx="18">
                  <c:v>217500</c:v>
                </c:pt>
                <c:pt idx="19">
                  <c:v>176250</c:v>
                </c:pt>
                <c:pt idx="20">
                  <c:v>142500</c:v>
                </c:pt>
                <c:pt idx="21">
                  <c:v>247500</c:v>
                </c:pt>
              </c:numCache>
            </c:numRef>
          </c:val>
          <c:smooth val="0"/>
          <c:extLst>
            <c:ext xmlns:c16="http://schemas.microsoft.com/office/drawing/2014/chart" uri="{C3380CC4-5D6E-409C-BE32-E72D297353CC}">
              <c16:uniqueId val="{00000002-24E8-2D4F-A4DD-77FCFC3CEE8A}"/>
            </c:ext>
          </c:extLst>
        </c:ser>
        <c:dLbls>
          <c:showLegendKey val="0"/>
          <c:showVal val="0"/>
          <c:showCatName val="0"/>
          <c:showSerName val="0"/>
          <c:showPercent val="0"/>
          <c:showBubbleSize val="0"/>
        </c:dLbls>
        <c:marker val="1"/>
        <c:smooth val="0"/>
        <c:axId val="1813485247"/>
        <c:axId val="1813238751"/>
      </c:lineChart>
      <c:catAx>
        <c:axId val="1813485247"/>
        <c:scaling>
          <c:orientation val="minMax"/>
        </c:scaling>
        <c:delete val="0"/>
        <c:axPos val="b"/>
        <c:title>
          <c:tx>
            <c:rich>
              <a:bodyPr/>
              <a:lstStyle/>
              <a:p>
                <a:pPr>
                  <a:defRPr/>
                </a:pPr>
                <a:r>
                  <a:rPr lang="en-US"/>
                  <a:t>Data Point</a:t>
                </a:r>
              </a:p>
            </c:rich>
          </c:tx>
          <c:overlay val="0"/>
        </c:title>
        <c:majorTickMark val="out"/>
        <c:minorTickMark val="none"/>
        <c:tickLblPos val="nextTo"/>
        <c:crossAx val="1813238751"/>
        <c:crosses val="autoZero"/>
        <c:auto val="1"/>
        <c:lblAlgn val="ctr"/>
        <c:lblOffset val="100"/>
        <c:noMultiLvlLbl val="0"/>
      </c:catAx>
      <c:valAx>
        <c:axId val="1813238751"/>
        <c:scaling>
          <c:orientation val="minMax"/>
        </c:scaling>
        <c:delete val="0"/>
        <c:axPos val="l"/>
        <c:title>
          <c:tx>
            <c:rich>
              <a:bodyPr/>
              <a:lstStyle/>
              <a:p>
                <a:pPr>
                  <a:defRPr/>
                </a:pPr>
                <a:r>
                  <a:rPr lang="en-US"/>
                  <a:t>Value</a:t>
                </a:r>
              </a:p>
            </c:rich>
          </c:tx>
          <c:overlay val="0"/>
        </c:title>
        <c:numFmt formatCode="#,#00,_);[Red]\(#,#00,\)" sourceLinked="1"/>
        <c:majorTickMark val="out"/>
        <c:minorTickMark val="none"/>
        <c:tickLblPos val="nextTo"/>
        <c:crossAx val="1813485247"/>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DEMAND  Residual Plot</a:t>
            </a:r>
          </a:p>
        </c:rich>
      </c:tx>
      <c:overlay val="0"/>
    </c:title>
    <c:autoTitleDeleted val="0"/>
    <c:plotArea>
      <c:layout/>
      <c:scatterChart>
        <c:scatterStyle val="lineMarker"/>
        <c:varyColors val="0"/>
        <c:ser>
          <c:idx val="0"/>
          <c:order val="0"/>
          <c:spPr>
            <a:ln w="19050">
              <a:noFill/>
            </a:ln>
          </c:spPr>
          <c:xVal>
            <c:numRef>
              <c:f>'105-04751'!$C$35:$C$56</c:f>
              <c:numCache>
                <c:formatCode>#,#00,_);[Red]\(#,#00,\)</c:formatCode>
                <c:ptCount val="22"/>
                <c:pt idx="0">
                  <c:v>162242.07999999999</c:v>
                </c:pt>
                <c:pt idx="1">
                  <c:v>138042.44999999998</c:v>
                </c:pt>
                <c:pt idx="2">
                  <c:v>117576.54999999999</c:v>
                </c:pt>
                <c:pt idx="3">
                  <c:v>173304.94999999998</c:v>
                </c:pt>
                <c:pt idx="4">
                  <c:v>186157.79</c:v>
                </c:pt>
                <c:pt idx="5">
                  <c:v>156963.16999999998</c:v>
                </c:pt>
                <c:pt idx="6">
                  <c:v>138132.54</c:v>
                </c:pt>
                <c:pt idx="7">
                  <c:v>144700.01</c:v>
                </c:pt>
                <c:pt idx="8">
                  <c:v>149850.12</c:v>
                </c:pt>
                <c:pt idx="9">
                  <c:v>156060.24</c:v>
                </c:pt>
                <c:pt idx="10">
                  <c:v>147215.03999999998</c:v>
                </c:pt>
                <c:pt idx="11">
                  <c:v>204946.55999999997</c:v>
                </c:pt>
                <c:pt idx="12">
                  <c:v>167105</c:v>
                </c:pt>
                <c:pt idx="13">
                  <c:v>157080</c:v>
                </c:pt>
                <c:pt idx="14">
                  <c:v>157080</c:v>
                </c:pt>
                <c:pt idx="15">
                  <c:v>157080</c:v>
                </c:pt>
                <c:pt idx="16">
                  <c:v>157080</c:v>
                </c:pt>
                <c:pt idx="17">
                  <c:v>157080</c:v>
                </c:pt>
                <c:pt idx="18">
                  <c:v>157080</c:v>
                </c:pt>
                <c:pt idx="19">
                  <c:v>118147.31999999999</c:v>
                </c:pt>
                <c:pt idx="20">
                  <c:v>156569.625</c:v>
                </c:pt>
                <c:pt idx="21">
                  <c:v>158961.51</c:v>
                </c:pt>
              </c:numCache>
            </c:numRef>
          </c:xVal>
          <c:yVal>
            <c:numRef>
              <c:f>'105-04751'!$Z$58:$Z$79</c:f>
              <c:numCache>
                <c:formatCode>General</c:formatCode>
                <c:ptCount val="22"/>
                <c:pt idx="0">
                  <c:v>-140263.36564730754</c:v>
                </c:pt>
                <c:pt idx="1">
                  <c:v>-85600.107392470585</c:v>
                </c:pt>
                <c:pt idx="2">
                  <c:v>-39370.773426717089</c:v>
                </c:pt>
                <c:pt idx="3">
                  <c:v>-165252.69481679017</c:v>
                </c:pt>
                <c:pt idx="4">
                  <c:v>714.7078985364642</c:v>
                </c:pt>
                <c:pt idx="5">
                  <c:v>-113339.11636605649</c:v>
                </c:pt>
                <c:pt idx="6">
                  <c:v>-85803.606906148256</c:v>
                </c:pt>
                <c:pt idx="7">
                  <c:v>79361.484101817827</c:v>
                </c:pt>
                <c:pt idx="8">
                  <c:v>-82271.825703779119</c:v>
                </c:pt>
                <c:pt idx="9">
                  <c:v>23700.464229846839</c:v>
                </c:pt>
                <c:pt idx="10">
                  <c:v>-106319.58351816895</c:v>
                </c:pt>
                <c:pt idx="11">
                  <c:v>-26726.246231784113</c:v>
                </c:pt>
                <c:pt idx="12">
                  <c:v>343752.04277701088</c:v>
                </c:pt>
                <c:pt idx="13">
                  <c:v>-128603.01744478842</c:v>
                </c:pt>
                <c:pt idx="14">
                  <c:v>-128603.01744478842</c:v>
                </c:pt>
                <c:pt idx="15">
                  <c:v>201396.98255521158</c:v>
                </c:pt>
                <c:pt idx="16">
                  <c:v>21396.98255521158</c:v>
                </c:pt>
                <c:pt idx="17">
                  <c:v>-128603.01744478842</c:v>
                </c:pt>
                <c:pt idx="18">
                  <c:v>261396.98255521158</c:v>
                </c:pt>
                <c:pt idx="19">
                  <c:v>124339.94455061917</c:v>
                </c:pt>
                <c:pt idx="20">
                  <c:v>-112450.15847827477</c:v>
                </c:pt>
                <c:pt idx="21">
                  <c:v>287146.93959839537</c:v>
                </c:pt>
              </c:numCache>
            </c:numRef>
          </c:yVal>
          <c:smooth val="0"/>
          <c:extLst>
            <c:ext xmlns:c16="http://schemas.microsoft.com/office/drawing/2014/chart" uri="{C3380CC4-5D6E-409C-BE32-E72D297353CC}">
              <c16:uniqueId val="{00000001-D72C-934D-8941-16FC58A0A068}"/>
            </c:ext>
          </c:extLst>
        </c:ser>
        <c:dLbls>
          <c:showLegendKey val="0"/>
          <c:showVal val="0"/>
          <c:showCatName val="0"/>
          <c:showSerName val="0"/>
          <c:showPercent val="0"/>
          <c:showBubbleSize val="0"/>
        </c:dLbls>
        <c:axId val="1587533424"/>
        <c:axId val="1835240911"/>
      </c:scatterChart>
      <c:valAx>
        <c:axId val="1587533424"/>
        <c:scaling>
          <c:orientation val="minMax"/>
        </c:scaling>
        <c:delete val="0"/>
        <c:axPos val="b"/>
        <c:title>
          <c:tx>
            <c:rich>
              <a:bodyPr/>
              <a:lstStyle/>
              <a:p>
                <a:pPr>
                  <a:defRPr/>
                </a:pPr>
                <a:r>
                  <a:rPr lang="en-US"/>
                  <a:t>DEMAND</a:t>
                </a:r>
              </a:p>
            </c:rich>
          </c:tx>
          <c:overlay val="0"/>
        </c:title>
        <c:numFmt formatCode="#,#00,_);[Red]\(#,#00,\)" sourceLinked="1"/>
        <c:majorTickMark val="out"/>
        <c:minorTickMark val="none"/>
        <c:tickLblPos val="nextTo"/>
        <c:crossAx val="1835240911"/>
        <c:crosses val="autoZero"/>
        <c:crossBetween val="midCat"/>
      </c:valAx>
      <c:valAx>
        <c:axId val="1835240911"/>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58753342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19050">
              <a:noFill/>
            </a:ln>
          </c:spPr>
          <c:xVal>
            <c:numRef>
              <c:f>'105-04751'!$AB$58:$AB$79</c:f>
              <c:numCache>
                <c:formatCode>General</c:formatCode>
                <c:ptCount val="22"/>
                <c:pt idx="0">
                  <c:v>2.2727272727272729</c:v>
                </c:pt>
                <c:pt idx="1">
                  <c:v>6.8181818181818183</c:v>
                </c:pt>
                <c:pt idx="2">
                  <c:v>11.363636363636365</c:v>
                </c:pt>
                <c:pt idx="3">
                  <c:v>15.90909090909091</c:v>
                </c:pt>
                <c:pt idx="4">
                  <c:v>20.454545454545457</c:v>
                </c:pt>
                <c:pt idx="5">
                  <c:v>25.000000000000004</c:v>
                </c:pt>
                <c:pt idx="6">
                  <c:v>29.545454545454547</c:v>
                </c:pt>
                <c:pt idx="7">
                  <c:v>34.090909090909093</c:v>
                </c:pt>
                <c:pt idx="8">
                  <c:v>38.63636363636364</c:v>
                </c:pt>
                <c:pt idx="9">
                  <c:v>43.181818181818187</c:v>
                </c:pt>
                <c:pt idx="10">
                  <c:v>47.727272727272734</c:v>
                </c:pt>
                <c:pt idx="11">
                  <c:v>52.27272727272728</c:v>
                </c:pt>
                <c:pt idx="12">
                  <c:v>56.81818181818182</c:v>
                </c:pt>
                <c:pt idx="13">
                  <c:v>61.363636363636367</c:v>
                </c:pt>
                <c:pt idx="14">
                  <c:v>65.909090909090907</c:v>
                </c:pt>
                <c:pt idx="15">
                  <c:v>70.454545454545453</c:v>
                </c:pt>
                <c:pt idx="16">
                  <c:v>75</c:v>
                </c:pt>
                <c:pt idx="17">
                  <c:v>79.545454545454547</c:v>
                </c:pt>
                <c:pt idx="18">
                  <c:v>84.090909090909093</c:v>
                </c:pt>
                <c:pt idx="19">
                  <c:v>88.63636363636364</c:v>
                </c:pt>
                <c:pt idx="20">
                  <c:v>93.181818181818187</c:v>
                </c:pt>
                <c:pt idx="21">
                  <c:v>97.727272727272734</c:v>
                </c:pt>
              </c:numCache>
            </c:numRef>
          </c:xVal>
          <c:yVal>
            <c:numRef>
              <c:f>'105-04751'!$AC$58:$AC$79</c:f>
              <c:numCache>
                <c:formatCode>General</c:formatCode>
                <c:ptCount val="22"/>
                <c:pt idx="0">
                  <c:v>0</c:v>
                </c:pt>
                <c:pt idx="1">
                  <c:v>0</c:v>
                </c:pt>
                <c:pt idx="2">
                  <c:v>0</c:v>
                </c:pt>
                <c:pt idx="3">
                  <c:v>0</c:v>
                </c:pt>
                <c:pt idx="4">
                  <c:v>0</c:v>
                </c:pt>
                <c:pt idx="5">
                  <c:v>0</c:v>
                </c:pt>
                <c:pt idx="6">
                  <c:v>0</c:v>
                </c:pt>
                <c:pt idx="7">
                  <c:v>0</c:v>
                </c:pt>
                <c:pt idx="8">
                  <c:v>0</c:v>
                </c:pt>
                <c:pt idx="9">
                  <c:v>15000</c:v>
                </c:pt>
                <c:pt idx="10">
                  <c:v>15000</c:v>
                </c:pt>
                <c:pt idx="11">
                  <c:v>30000</c:v>
                </c:pt>
                <c:pt idx="12">
                  <c:v>150000</c:v>
                </c:pt>
                <c:pt idx="13">
                  <c:v>150000</c:v>
                </c:pt>
                <c:pt idx="14">
                  <c:v>165000</c:v>
                </c:pt>
                <c:pt idx="15">
                  <c:v>180000</c:v>
                </c:pt>
                <c:pt idx="16">
                  <c:v>195000</c:v>
                </c:pt>
                <c:pt idx="17">
                  <c:v>210000</c:v>
                </c:pt>
                <c:pt idx="18">
                  <c:v>330000</c:v>
                </c:pt>
                <c:pt idx="19">
                  <c:v>390000</c:v>
                </c:pt>
                <c:pt idx="20">
                  <c:v>420000</c:v>
                </c:pt>
                <c:pt idx="21">
                  <c:v>495000</c:v>
                </c:pt>
              </c:numCache>
            </c:numRef>
          </c:yVal>
          <c:smooth val="0"/>
          <c:extLst>
            <c:ext xmlns:c16="http://schemas.microsoft.com/office/drawing/2014/chart" uri="{C3380CC4-5D6E-409C-BE32-E72D297353CC}">
              <c16:uniqueId val="{00000001-07F7-0748-9785-97CAB7840BA1}"/>
            </c:ext>
          </c:extLst>
        </c:ser>
        <c:dLbls>
          <c:showLegendKey val="0"/>
          <c:showVal val="0"/>
          <c:showCatName val="0"/>
          <c:showSerName val="0"/>
          <c:showPercent val="0"/>
          <c:showBubbleSize val="0"/>
        </c:dLbls>
        <c:axId val="1991893471"/>
        <c:axId val="1991632335"/>
      </c:scatterChart>
      <c:valAx>
        <c:axId val="1991893471"/>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1991632335"/>
        <c:crosses val="autoZero"/>
        <c:crossBetween val="midCat"/>
      </c:valAx>
      <c:valAx>
        <c:axId val="1991632335"/>
        <c:scaling>
          <c:orientation val="minMax"/>
        </c:scaling>
        <c:delete val="0"/>
        <c:axPos val="l"/>
        <c:title>
          <c:tx>
            <c:rich>
              <a:bodyPr/>
              <a:lstStyle/>
              <a:p>
                <a:pPr>
                  <a:defRPr/>
                </a:pPr>
                <a:r>
                  <a:rPr lang="en-US"/>
                  <a:t>SHIPMENT</a:t>
                </a:r>
              </a:p>
            </c:rich>
          </c:tx>
          <c:overlay val="0"/>
        </c:title>
        <c:numFmt formatCode="General" sourceLinked="1"/>
        <c:majorTickMark val="out"/>
        <c:minorTickMark val="none"/>
        <c:tickLblPos val="nextTo"/>
        <c:crossAx val="199189347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DEMAND  Residual Plot</a:t>
            </a:r>
          </a:p>
        </c:rich>
      </c:tx>
      <c:overlay val="0"/>
    </c:title>
    <c:autoTitleDeleted val="0"/>
    <c:plotArea>
      <c:layout/>
      <c:scatterChart>
        <c:scatterStyle val="lineMarker"/>
        <c:varyColors val="0"/>
        <c:ser>
          <c:idx val="0"/>
          <c:order val="0"/>
          <c:spPr>
            <a:ln w="19050">
              <a:noFill/>
            </a:ln>
          </c:spPr>
          <c:xVal>
            <c:numRef>
              <c:f>'105-02050'!$C$29:$C$50</c:f>
              <c:numCache>
                <c:formatCode>#,#00,_);[Red]\(#,#00,\)</c:formatCode>
                <c:ptCount val="22"/>
                <c:pt idx="0">
                  <c:v>869873.03</c:v>
                </c:pt>
                <c:pt idx="1">
                  <c:v>670680.53</c:v>
                </c:pt>
                <c:pt idx="2">
                  <c:v>626714.53</c:v>
                </c:pt>
                <c:pt idx="3">
                  <c:v>603559.97</c:v>
                </c:pt>
                <c:pt idx="4">
                  <c:v>497541.33</c:v>
                </c:pt>
                <c:pt idx="5">
                  <c:v>410326.54</c:v>
                </c:pt>
                <c:pt idx="6">
                  <c:v>387075.26</c:v>
                </c:pt>
                <c:pt idx="7">
                  <c:v>365932.83999999997</c:v>
                </c:pt>
                <c:pt idx="8">
                  <c:v>344187.99999999994</c:v>
                </c:pt>
                <c:pt idx="9">
                  <c:v>344333.87999999995</c:v>
                </c:pt>
                <c:pt idx="10">
                  <c:v>339079.6</c:v>
                </c:pt>
                <c:pt idx="11">
                  <c:v>392860.67999999993</c:v>
                </c:pt>
                <c:pt idx="12">
                  <c:v>320553.52</c:v>
                </c:pt>
                <c:pt idx="13">
                  <c:v>509360</c:v>
                </c:pt>
                <c:pt idx="14">
                  <c:v>509360</c:v>
                </c:pt>
                <c:pt idx="15">
                  <c:v>507060</c:v>
                </c:pt>
                <c:pt idx="16">
                  <c:v>507060</c:v>
                </c:pt>
                <c:pt idx="17">
                  <c:v>497860</c:v>
                </c:pt>
                <c:pt idx="18">
                  <c:v>497860</c:v>
                </c:pt>
                <c:pt idx="19">
                  <c:v>399029.92499999999</c:v>
                </c:pt>
                <c:pt idx="20">
                  <c:v>422017.27499999997</c:v>
                </c:pt>
                <c:pt idx="21">
                  <c:v>501794.625</c:v>
                </c:pt>
              </c:numCache>
            </c:numRef>
          </c:xVal>
          <c:yVal>
            <c:numRef>
              <c:f>'105-02050'!$AA$52:$AA$73</c:f>
              <c:numCache>
                <c:formatCode>General</c:formatCode>
                <c:ptCount val="22"/>
                <c:pt idx="0">
                  <c:v>58764.841974104987</c:v>
                </c:pt>
                <c:pt idx="1">
                  <c:v>-139334.72107513307</c:v>
                </c:pt>
                <c:pt idx="2">
                  <c:v>-183059.48676170653</c:v>
                </c:pt>
                <c:pt idx="3">
                  <c:v>-206087.00144522823</c:v>
                </c:pt>
                <c:pt idx="4">
                  <c:v>-71523.934357232705</c:v>
                </c:pt>
                <c:pt idx="5">
                  <c:v>-398260.19094536256</c:v>
                </c:pt>
                <c:pt idx="6">
                  <c:v>-421383.89494192612</c:v>
                </c:pt>
                <c:pt idx="7">
                  <c:v>-142410.30991138268</c:v>
                </c:pt>
                <c:pt idx="8">
                  <c:v>-464035.83949997462</c:v>
                </c:pt>
                <c:pt idx="9">
                  <c:v>256109.24008011812</c:v>
                </c:pt>
                <c:pt idx="10">
                  <c:v>-199116.21053744201</c:v>
                </c:pt>
                <c:pt idx="11">
                  <c:v>754369.78139657213</c:v>
                </c:pt>
                <c:pt idx="12">
                  <c:v>202459.35905973049</c:v>
                </c:pt>
                <c:pt idx="13">
                  <c:v>-299770.11148326338</c:v>
                </c:pt>
                <c:pt idx="14">
                  <c:v>-89770.111483263376</c:v>
                </c:pt>
                <c:pt idx="15">
                  <c:v>297942.50824381848</c:v>
                </c:pt>
                <c:pt idx="16">
                  <c:v>-92057.491756181524</c:v>
                </c:pt>
                <c:pt idx="17">
                  <c:v>-311207.01284785412</c:v>
                </c:pt>
                <c:pt idx="18">
                  <c:v>1008792.9871521459</c:v>
                </c:pt>
                <c:pt idx="19">
                  <c:v>160505.17674952821</c:v>
                </c:pt>
                <c:pt idx="20">
                  <c:v>-201633.6011127914</c:v>
                </c:pt>
                <c:pt idx="21">
                  <c:v>480706.02350272442</c:v>
                </c:pt>
              </c:numCache>
            </c:numRef>
          </c:yVal>
          <c:smooth val="0"/>
          <c:extLst>
            <c:ext xmlns:c16="http://schemas.microsoft.com/office/drawing/2014/chart" uri="{C3380CC4-5D6E-409C-BE32-E72D297353CC}">
              <c16:uniqueId val="{00000001-5846-6442-91EE-7B3C3D3D1471}"/>
            </c:ext>
          </c:extLst>
        </c:ser>
        <c:dLbls>
          <c:showLegendKey val="0"/>
          <c:showVal val="0"/>
          <c:showCatName val="0"/>
          <c:showSerName val="0"/>
          <c:showPercent val="0"/>
          <c:showBubbleSize val="0"/>
        </c:dLbls>
        <c:axId val="1813359807"/>
        <c:axId val="1813999567"/>
      </c:scatterChart>
      <c:valAx>
        <c:axId val="1813359807"/>
        <c:scaling>
          <c:orientation val="minMax"/>
        </c:scaling>
        <c:delete val="0"/>
        <c:axPos val="b"/>
        <c:title>
          <c:tx>
            <c:rich>
              <a:bodyPr/>
              <a:lstStyle/>
              <a:p>
                <a:pPr>
                  <a:defRPr/>
                </a:pPr>
                <a:r>
                  <a:rPr lang="en-US"/>
                  <a:t>DEMAND</a:t>
                </a:r>
              </a:p>
            </c:rich>
          </c:tx>
          <c:overlay val="0"/>
        </c:title>
        <c:numFmt formatCode="#,#00,_);[Red]\(#,#00,\)" sourceLinked="1"/>
        <c:majorTickMark val="out"/>
        <c:minorTickMark val="none"/>
        <c:tickLblPos val="nextTo"/>
        <c:crossAx val="1813999567"/>
        <c:crosses val="autoZero"/>
        <c:crossBetween val="midCat"/>
      </c:valAx>
      <c:valAx>
        <c:axId val="1813999567"/>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81335980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Moving Average</a:t>
            </a:r>
          </a:p>
        </c:rich>
      </c:tx>
      <c:overlay val="0"/>
    </c:title>
    <c:autoTitleDeleted val="0"/>
    <c:plotArea>
      <c:layout/>
      <c:lineChart>
        <c:grouping val="standard"/>
        <c:varyColors val="0"/>
        <c:ser>
          <c:idx val="0"/>
          <c:order val="0"/>
          <c:tx>
            <c:v>Actual</c:v>
          </c:tx>
          <c:val>
            <c:numRef>
              <c:f>'105-04752'!$D$32:$D$53</c:f>
              <c:numCache>
                <c:formatCode>#,#00,_);[Red]\(#,#00,\)</c:formatCode>
                <c:ptCount val="22"/>
                <c:pt idx="0">
                  <c:v>0</c:v>
                </c:pt>
                <c:pt idx="1">
                  <c:v>0</c:v>
                </c:pt>
                <c:pt idx="2">
                  <c:v>0</c:v>
                </c:pt>
                <c:pt idx="3">
                  <c:v>0</c:v>
                </c:pt>
                <c:pt idx="4">
                  <c:v>150000</c:v>
                </c:pt>
                <c:pt idx="5">
                  <c:v>60000</c:v>
                </c:pt>
                <c:pt idx="6">
                  <c:v>30000</c:v>
                </c:pt>
                <c:pt idx="7">
                  <c:v>75000</c:v>
                </c:pt>
                <c:pt idx="8">
                  <c:v>15000</c:v>
                </c:pt>
                <c:pt idx="9">
                  <c:v>90000</c:v>
                </c:pt>
                <c:pt idx="10">
                  <c:v>0</c:v>
                </c:pt>
                <c:pt idx="11">
                  <c:v>45000</c:v>
                </c:pt>
                <c:pt idx="12">
                  <c:v>165000</c:v>
                </c:pt>
                <c:pt idx="13">
                  <c:v>0</c:v>
                </c:pt>
                <c:pt idx="14">
                  <c:v>0</c:v>
                </c:pt>
                <c:pt idx="15">
                  <c:v>255000</c:v>
                </c:pt>
                <c:pt idx="16">
                  <c:v>150000</c:v>
                </c:pt>
                <c:pt idx="17">
                  <c:v>0</c:v>
                </c:pt>
                <c:pt idx="18">
                  <c:v>210000</c:v>
                </c:pt>
                <c:pt idx="19">
                  <c:v>45000</c:v>
                </c:pt>
                <c:pt idx="20">
                  <c:v>0</c:v>
                </c:pt>
                <c:pt idx="21">
                  <c:v>240000</c:v>
                </c:pt>
              </c:numCache>
            </c:numRef>
          </c:val>
          <c:smooth val="0"/>
          <c:extLst>
            <c:ext xmlns:c16="http://schemas.microsoft.com/office/drawing/2014/chart" uri="{C3380CC4-5D6E-409C-BE32-E72D297353CC}">
              <c16:uniqueId val="{00000001-8CBE-334C-9F32-1F8937D52FC9}"/>
            </c:ext>
          </c:extLst>
        </c:ser>
        <c:ser>
          <c:idx val="1"/>
          <c:order val="1"/>
          <c:tx>
            <c:v>Forecast</c:v>
          </c:tx>
          <c:val>
            <c:numRef>
              <c:f>'105-04752'!$E$33:$E$54</c:f>
              <c:numCache>
                <c:formatCode>#,#00,_);[Red]\(#,#00,\)</c:formatCode>
                <c:ptCount val="22"/>
                <c:pt idx="0">
                  <c:v>#N/A</c:v>
                </c:pt>
                <c:pt idx="1">
                  <c:v>#N/A</c:v>
                </c:pt>
                <c:pt idx="2">
                  <c:v>#N/A</c:v>
                </c:pt>
                <c:pt idx="3">
                  <c:v>0</c:v>
                </c:pt>
                <c:pt idx="4">
                  <c:v>37500</c:v>
                </c:pt>
                <c:pt idx="5">
                  <c:v>52500</c:v>
                </c:pt>
                <c:pt idx="6">
                  <c:v>60000</c:v>
                </c:pt>
                <c:pt idx="7">
                  <c:v>78750</c:v>
                </c:pt>
                <c:pt idx="8">
                  <c:v>45000</c:v>
                </c:pt>
                <c:pt idx="9">
                  <c:v>52500</c:v>
                </c:pt>
                <c:pt idx="10">
                  <c:v>45000</c:v>
                </c:pt>
                <c:pt idx="11">
                  <c:v>37500</c:v>
                </c:pt>
                <c:pt idx="12">
                  <c:v>75000</c:v>
                </c:pt>
                <c:pt idx="13">
                  <c:v>52500</c:v>
                </c:pt>
                <c:pt idx="14">
                  <c:v>52500</c:v>
                </c:pt>
                <c:pt idx="15">
                  <c:v>105000</c:v>
                </c:pt>
                <c:pt idx="16">
                  <c:v>101250</c:v>
                </c:pt>
                <c:pt idx="17">
                  <c:v>101250</c:v>
                </c:pt>
                <c:pt idx="18">
                  <c:v>153750</c:v>
                </c:pt>
                <c:pt idx="19">
                  <c:v>101250</c:v>
                </c:pt>
                <c:pt idx="20">
                  <c:v>63750</c:v>
                </c:pt>
                <c:pt idx="21">
                  <c:v>123750</c:v>
                </c:pt>
              </c:numCache>
            </c:numRef>
          </c:val>
          <c:smooth val="0"/>
          <c:extLst>
            <c:ext xmlns:c16="http://schemas.microsoft.com/office/drawing/2014/chart" uri="{C3380CC4-5D6E-409C-BE32-E72D297353CC}">
              <c16:uniqueId val="{00000002-8CBE-334C-9F32-1F8937D52FC9}"/>
            </c:ext>
          </c:extLst>
        </c:ser>
        <c:dLbls>
          <c:showLegendKey val="0"/>
          <c:showVal val="0"/>
          <c:showCatName val="0"/>
          <c:showSerName val="0"/>
          <c:showPercent val="0"/>
          <c:showBubbleSize val="0"/>
        </c:dLbls>
        <c:marker val="1"/>
        <c:smooth val="0"/>
        <c:axId val="58976272"/>
        <c:axId val="1991551487"/>
      </c:lineChart>
      <c:catAx>
        <c:axId val="58976272"/>
        <c:scaling>
          <c:orientation val="minMax"/>
        </c:scaling>
        <c:delete val="0"/>
        <c:axPos val="b"/>
        <c:title>
          <c:tx>
            <c:rich>
              <a:bodyPr/>
              <a:lstStyle/>
              <a:p>
                <a:pPr>
                  <a:defRPr/>
                </a:pPr>
                <a:r>
                  <a:rPr lang="en-US"/>
                  <a:t>Data Point</a:t>
                </a:r>
              </a:p>
            </c:rich>
          </c:tx>
          <c:overlay val="0"/>
        </c:title>
        <c:majorTickMark val="out"/>
        <c:minorTickMark val="none"/>
        <c:tickLblPos val="nextTo"/>
        <c:crossAx val="1991551487"/>
        <c:crosses val="autoZero"/>
        <c:auto val="1"/>
        <c:lblAlgn val="ctr"/>
        <c:lblOffset val="100"/>
        <c:noMultiLvlLbl val="0"/>
      </c:catAx>
      <c:valAx>
        <c:axId val="1991551487"/>
        <c:scaling>
          <c:orientation val="minMax"/>
        </c:scaling>
        <c:delete val="0"/>
        <c:axPos val="l"/>
        <c:title>
          <c:tx>
            <c:rich>
              <a:bodyPr/>
              <a:lstStyle/>
              <a:p>
                <a:pPr>
                  <a:defRPr/>
                </a:pPr>
                <a:r>
                  <a:rPr lang="en-US"/>
                  <a:t>Value</a:t>
                </a:r>
              </a:p>
            </c:rich>
          </c:tx>
          <c:overlay val="0"/>
        </c:title>
        <c:numFmt formatCode="#,#00,_);[Red]\(#,#00,\)" sourceLinked="1"/>
        <c:majorTickMark val="out"/>
        <c:minorTickMark val="none"/>
        <c:tickLblPos val="nextTo"/>
        <c:crossAx val="58976272"/>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DEMAND  Residual Plot</a:t>
            </a:r>
          </a:p>
        </c:rich>
      </c:tx>
      <c:overlay val="0"/>
    </c:title>
    <c:autoTitleDeleted val="0"/>
    <c:plotArea>
      <c:layout/>
      <c:scatterChart>
        <c:scatterStyle val="lineMarker"/>
        <c:varyColors val="0"/>
        <c:ser>
          <c:idx val="0"/>
          <c:order val="0"/>
          <c:spPr>
            <a:ln w="19050">
              <a:noFill/>
            </a:ln>
          </c:spPr>
          <c:xVal>
            <c:numRef>
              <c:f>'105-04752'!$C$32:$C$53</c:f>
              <c:numCache>
                <c:formatCode>#,#00,_);[Red]\(#,#00,\)</c:formatCode>
                <c:ptCount val="22"/>
                <c:pt idx="0">
                  <c:v>124055.09999999999</c:v>
                </c:pt>
                <c:pt idx="1">
                  <c:v>88832.639999999999</c:v>
                </c:pt>
                <c:pt idx="2">
                  <c:v>112146.84</c:v>
                </c:pt>
                <c:pt idx="3">
                  <c:v>100247.16</c:v>
                </c:pt>
                <c:pt idx="4">
                  <c:v>91957.32</c:v>
                </c:pt>
                <c:pt idx="5">
                  <c:v>64511.46</c:v>
                </c:pt>
                <c:pt idx="6">
                  <c:v>66293.759999999995</c:v>
                </c:pt>
                <c:pt idx="7">
                  <c:v>57028.140000000007</c:v>
                </c:pt>
                <c:pt idx="8">
                  <c:v>70961.039999999994</c:v>
                </c:pt>
                <c:pt idx="9">
                  <c:v>72663.12</c:v>
                </c:pt>
                <c:pt idx="10">
                  <c:v>77712.479999999996</c:v>
                </c:pt>
                <c:pt idx="11">
                  <c:v>72354.959999999992</c:v>
                </c:pt>
                <c:pt idx="12">
                  <c:v>115670.16</c:v>
                </c:pt>
                <c:pt idx="13">
                  <c:v>116640</c:v>
                </c:pt>
                <c:pt idx="14">
                  <c:v>116640</c:v>
                </c:pt>
                <c:pt idx="15">
                  <c:v>116640</c:v>
                </c:pt>
                <c:pt idx="16">
                  <c:v>116640</c:v>
                </c:pt>
                <c:pt idx="17">
                  <c:v>116640</c:v>
                </c:pt>
                <c:pt idx="18">
                  <c:v>116640</c:v>
                </c:pt>
                <c:pt idx="19">
                  <c:v>86632.604999999996</c:v>
                </c:pt>
                <c:pt idx="20">
                  <c:v>71197.650000000009</c:v>
                </c:pt>
                <c:pt idx="21">
                  <c:v>85583.114999999991</c:v>
                </c:pt>
              </c:numCache>
            </c:numRef>
          </c:xVal>
          <c:yVal>
            <c:numRef>
              <c:f>'105-04752'!$Y$55:$Y$76</c:f>
              <c:numCache>
                <c:formatCode>General</c:formatCode>
                <c:ptCount val="22"/>
                <c:pt idx="0">
                  <c:v>-90304.865945916099</c:v>
                </c:pt>
                <c:pt idx="1">
                  <c:v>-66349.906393979152</c:v>
                </c:pt>
                <c:pt idx="2">
                  <c:v>-82206.002702577942</c:v>
                </c:pt>
                <c:pt idx="3">
                  <c:v>-74112.974757312535</c:v>
                </c:pt>
                <c:pt idx="4">
                  <c:v>81524.984144252812</c:v>
                </c:pt>
                <c:pt idx="5">
                  <c:v>10191.041715703657</c:v>
                </c:pt>
                <c:pt idx="6">
                  <c:v>-21021.108838500026</c:v>
                </c:pt>
                <c:pt idx="7">
                  <c:v>30280.482598430215</c:v>
                </c:pt>
                <c:pt idx="8">
                  <c:v>-39195.347764956736</c:v>
                </c:pt>
                <c:pt idx="9">
                  <c:v>34647.059677505807</c:v>
                </c:pt>
                <c:pt idx="10">
                  <c:v>-58787.033641449445</c:v>
                </c:pt>
                <c:pt idx="11">
                  <c:v>-10143.359267237829</c:v>
                </c:pt>
                <c:pt idx="12">
                  <c:v>80397.770909812243</c:v>
                </c:pt>
                <c:pt idx="13">
                  <c:v>-85261.821803809988</c:v>
                </c:pt>
                <c:pt idx="14">
                  <c:v>-85261.821803809988</c:v>
                </c:pt>
                <c:pt idx="15">
                  <c:v>169738.17819619001</c:v>
                </c:pt>
                <c:pt idx="16">
                  <c:v>64738.178196190012</c:v>
                </c:pt>
                <c:pt idx="17">
                  <c:v>-85261.821803809988</c:v>
                </c:pt>
                <c:pt idx="18">
                  <c:v>124738.17819619001</c:v>
                </c:pt>
                <c:pt idx="19">
                  <c:v>-19853.652315250809</c:v>
                </c:pt>
                <c:pt idx="20">
                  <c:v>-54356.26733103997</c:v>
                </c:pt>
                <c:pt idx="21">
                  <c:v>175860.11073537549</c:v>
                </c:pt>
              </c:numCache>
            </c:numRef>
          </c:yVal>
          <c:smooth val="0"/>
          <c:extLst>
            <c:ext xmlns:c16="http://schemas.microsoft.com/office/drawing/2014/chart" uri="{C3380CC4-5D6E-409C-BE32-E72D297353CC}">
              <c16:uniqueId val="{00000001-BE14-9240-BE05-36A4F6A4A860}"/>
            </c:ext>
          </c:extLst>
        </c:ser>
        <c:dLbls>
          <c:showLegendKey val="0"/>
          <c:showVal val="0"/>
          <c:showCatName val="0"/>
          <c:showSerName val="0"/>
          <c:showPercent val="0"/>
          <c:showBubbleSize val="0"/>
        </c:dLbls>
        <c:axId val="297889104"/>
        <c:axId val="297891312"/>
      </c:scatterChart>
      <c:valAx>
        <c:axId val="297889104"/>
        <c:scaling>
          <c:orientation val="minMax"/>
        </c:scaling>
        <c:delete val="0"/>
        <c:axPos val="b"/>
        <c:title>
          <c:tx>
            <c:rich>
              <a:bodyPr/>
              <a:lstStyle/>
              <a:p>
                <a:pPr>
                  <a:defRPr/>
                </a:pPr>
                <a:r>
                  <a:rPr lang="en-US"/>
                  <a:t>DEMAND</a:t>
                </a:r>
              </a:p>
            </c:rich>
          </c:tx>
          <c:overlay val="0"/>
        </c:title>
        <c:numFmt formatCode="#,#00,_);[Red]\(#,#00,\)" sourceLinked="1"/>
        <c:majorTickMark val="out"/>
        <c:minorTickMark val="none"/>
        <c:tickLblPos val="nextTo"/>
        <c:crossAx val="297891312"/>
        <c:crosses val="autoZero"/>
        <c:crossBetween val="midCat"/>
      </c:valAx>
      <c:valAx>
        <c:axId val="297891312"/>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29788910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19050">
              <a:noFill/>
            </a:ln>
          </c:spPr>
          <c:xVal>
            <c:numRef>
              <c:f>'105-04752'!$AA$55:$AA$76</c:f>
              <c:numCache>
                <c:formatCode>General</c:formatCode>
                <c:ptCount val="22"/>
                <c:pt idx="0">
                  <c:v>2.2727272727272729</c:v>
                </c:pt>
                <c:pt idx="1">
                  <c:v>6.8181818181818183</c:v>
                </c:pt>
                <c:pt idx="2">
                  <c:v>11.363636363636365</c:v>
                </c:pt>
                <c:pt idx="3">
                  <c:v>15.90909090909091</c:v>
                </c:pt>
                <c:pt idx="4">
                  <c:v>20.454545454545457</c:v>
                </c:pt>
                <c:pt idx="5">
                  <c:v>25.000000000000004</c:v>
                </c:pt>
                <c:pt idx="6">
                  <c:v>29.545454545454547</c:v>
                </c:pt>
                <c:pt idx="7">
                  <c:v>34.090909090909093</c:v>
                </c:pt>
                <c:pt idx="8">
                  <c:v>38.63636363636364</c:v>
                </c:pt>
                <c:pt idx="9">
                  <c:v>43.181818181818187</c:v>
                </c:pt>
                <c:pt idx="10">
                  <c:v>47.727272727272734</c:v>
                </c:pt>
                <c:pt idx="11">
                  <c:v>52.27272727272728</c:v>
                </c:pt>
                <c:pt idx="12">
                  <c:v>56.81818181818182</c:v>
                </c:pt>
                <c:pt idx="13">
                  <c:v>61.363636363636367</c:v>
                </c:pt>
                <c:pt idx="14">
                  <c:v>65.909090909090907</c:v>
                </c:pt>
                <c:pt idx="15">
                  <c:v>70.454545454545453</c:v>
                </c:pt>
                <c:pt idx="16">
                  <c:v>75</c:v>
                </c:pt>
                <c:pt idx="17">
                  <c:v>79.545454545454547</c:v>
                </c:pt>
                <c:pt idx="18">
                  <c:v>84.090909090909093</c:v>
                </c:pt>
                <c:pt idx="19">
                  <c:v>88.63636363636364</c:v>
                </c:pt>
                <c:pt idx="20">
                  <c:v>93.181818181818187</c:v>
                </c:pt>
                <c:pt idx="21">
                  <c:v>97.727272727272734</c:v>
                </c:pt>
              </c:numCache>
            </c:numRef>
          </c:xVal>
          <c:yVal>
            <c:numRef>
              <c:f>'105-04752'!$AB$55:$AB$76</c:f>
              <c:numCache>
                <c:formatCode>General</c:formatCode>
                <c:ptCount val="22"/>
                <c:pt idx="0">
                  <c:v>0</c:v>
                </c:pt>
                <c:pt idx="1">
                  <c:v>0</c:v>
                </c:pt>
                <c:pt idx="2">
                  <c:v>0</c:v>
                </c:pt>
                <c:pt idx="3">
                  <c:v>0</c:v>
                </c:pt>
                <c:pt idx="4">
                  <c:v>0</c:v>
                </c:pt>
                <c:pt idx="5">
                  <c:v>0</c:v>
                </c:pt>
                <c:pt idx="6">
                  <c:v>0</c:v>
                </c:pt>
                <c:pt idx="7">
                  <c:v>0</c:v>
                </c:pt>
                <c:pt idx="8">
                  <c:v>0</c:v>
                </c:pt>
                <c:pt idx="9">
                  <c:v>15000</c:v>
                </c:pt>
                <c:pt idx="10">
                  <c:v>30000</c:v>
                </c:pt>
                <c:pt idx="11">
                  <c:v>45000</c:v>
                </c:pt>
                <c:pt idx="12">
                  <c:v>45000</c:v>
                </c:pt>
                <c:pt idx="13">
                  <c:v>60000</c:v>
                </c:pt>
                <c:pt idx="14">
                  <c:v>75000</c:v>
                </c:pt>
                <c:pt idx="15">
                  <c:v>90000</c:v>
                </c:pt>
                <c:pt idx="16">
                  <c:v>150000</c:v>
                </c:pt>
                <c:pt idx="17">
                  <c:v>150000</c:v>
                </c:pt>
                <c:pt idx="18">
                  <c:v>165000</c:v>
                </c:pt>
                <c:pt idx="19">
                  <c:v>210000</c:v>
                </c:pt>
                <c:pt idx="20">
                  <c:v>240000</c:v>
                </c:pt>
                <c:pt idx="21">
                  <c:v>255000</c:v>
                </c:pt>
              </c:numCache>
            </c:numRef>
          </c:yVal>
          <c:smooth val="0"/>
          <c:extLst>
            <c:ext xmlns:c16="http://schemas.microsoft.com/office/drawing/2014/chart" uri="{C3380CC4-5D6E-409C-BE32-E72D297353CC}">
              <c16:uniqueId val="{00000001-2067-C94D-9C07-56413399D6DE}"/>
            </c:ext>
          </c:extLst>
        </c:ser>
        <c:dLbls>
          <c:showLegendKey val="0"/>
          <c:showVal val="0"/>
          <c:showCatName val="0"/>
          <c:showSerName val="0"/>
          <c:showPercent val="0"/>
          <c:showBubbleSize val="0"/>
        </c:dLbls>
        <c:axId val="64472448"/>
        <c:axId val="197957792"/>
      </c:scatterChart>
      <c:valAx>
        <c:axId val="64472448"/>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197957792"/>
        <c:crosses val="autoZero"/>
        <c:crossBetween val="midCat"/>
      </c:valAx>
      <c:valAx>
        <c:axId val="197957792"/>
        <c:scaling>
          <c:orientation val="minMax"/>
        </c:scaling>
        <c:delete val="0"/>
        <c:axPos val="l"/>
        <c:title>
          <c:tx>
            <c:rich>
              <a:bodyPr/>
              <a:lstStyle/>
              <a:p>
                <a:pPr>
                  <a:defRPr/>
                </a:pPr>
                <a:r>
                  <a:rPr lang="en-US"/>
                  <a:t>SHIPMENT</a:t>
                </a:r>
              </a:p>
            </c:rich>
          </c:tx>
          <c:overlay val="0"/>
        </c:title>
        <c:numFmt formatCode="General" sourceLinked="1"/>
        <c:majorTickMark val="out"/>
        <c:minorTickMark val="none"/>
        <c:tickLblPos val="nextTo"/>
        <c:crossAx val="6447244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Moving Average</a:t>
            </a:r>
          </a:p>
        </c:rich>
      </c:tx>
      <c:overlay val="0"/>
    </c:title>
    <c:autoTitleDeleted val="0"/>
    <c:plotArea>
      <c:layout/>
      <c:lineChart>
        <c:grouping val="standard"/>
        <c:varyColors val="0"/>
        <c:ser>
          <c:idx val="0"/>
          <c:order val="0"/>
          <c:tx>
            <c:v>Actual</c:v>
          </c:tx>
          <c:val>
            <c:numRef>
              <c:f>'105-07638'!$D$32:$D$53</c:f>
              <c:numCache>
                <c:formatCode>#,#00,_);[Red]\(#,#00,\)</c:formatCode>
                <c:ptCount val="22"/>
                <c:pt idx="0">
                  <c:v>0</c:v>
                </c:pt>
                <c:pt idx="1">
                  <c:v>0</c:v>
                </c:pt>
                <c:pt idx="2">
                  <c:v>0</c:v>
                </c:pt>
                <c:pt idx="3">
                  <c:v>0</c:v>
                </c:pt>
                <c:pt idx="4">
                  <c:v>420000</c:v>
                </c:pt>
                <c:pt idx="5">
                  <c:v>90000</c:v>
                </c:pt>
                <c:pt idx="6">
                  <c:v>180000</c:v>
                </c:pt>
                <c:pt idx="7">
                  <c:v>540000</c:v>
                </c:pt>
                <c:pt idx="8">
                  <c:v>120000</c:v>
                </c:pt>
                <c:pt idx="9">
                  <c:v>1140000</c:v>
                </c:pt>
                <c:pt idx="10">
                  <c:v>0</c:v>
                </c:pt>
                <c:pt idx="11">
                  <c:v>690000</c:v>
                </c:pt>
                <c:pt idx="12">
                  <c:v>1230000</c:v>
                </c:pt>
                <c:pt idx="13">
                  <c:v>690000</c:v>
                </c:pt>
                <c:pt idx="14">
                  <c:v>570000</c:v>
                </c:pt>
                <c:pt idx="15">
                  <c:v>1170000</c:v>
                </c:pt>
                <c:pt idx="16">
                  <c:v>1050000</c:v>
                </c:pt>
                <c:pt idx="17">
                  <c:v>0</c:v>
                </c:pt>
                <c:pt idx="18">
                  <c:v>1890000</c:v>
                </c:pt>
                <c:pt idx="19">
                  <c:v>840000</c:v>
                </c:pt>
                <c:pt idx="20">
                  <c:v>60000</c:v>
                </c:pt>
                <c:pt idx="21">
                  <c:v>1650000</c:v>
                </c:pt>
              </c:numCache>
            </c:numRef>
          </c:val>
          <c:smooth val="0"/>
          <c:extLst>
            <c:ext xmlns:c16="http://schemas.microsoft.com/office/drawing/2014/chart" uri="{C3380CC4-5D6E-409C-BE32-E72D297353CC}">
              <c16:uniqueId val="{00000001-27C5-6642-8C58-59351DC3E302}"/>
            </c:ext>
          </c:extLst>
        </c:ser>
        <c:ser>
          <c:idx val="1"/>
          <c:order val="1"/>
          <c:tx>
            <c:v>Forecast</c:v>
          </c:tx>
          <c:val>
            <c:numRef>
              <c:f>'105-07638'!$E$33:$E$54</c:f>
              <c:numCache>
                <c:formatCode>#,#00,_);[Red]\(#,#00,\)</c:formatCode>
                <c:ptCount val="22"/>
                <c:pt idx="0">
                  <c:v>#N/A</c:v>
                </c:pt>
                <c:pt idx="1">
                  <c:v>#N/A</c:v>
                </c:pt>
                <c:pt idx="2">
                  <c:v>#N/A</c:v>
                </c:pt>
                <c:pt idx="3">
                  <c:v>0</c:v>
                </c:pt>
                <c:pt idx="4">
                  <c:v>105000</c:v>
                </c:pt>
                <c:pt idx="5">
                  <c:v>127500</c:v>
                </c:pt>
                <c:pt idx="6">
                  <c:v>172500</c:v>
                </c:pt>
                <c:pt idx="7">
                  <c:v>307500</c:v>
                </c:pt>
                <c:pt idx="8">
                  <c:v>232500</c:v>
                </c:pt>
                <c:pt idx="9">
                  <c:v>495000</c:v>
                </c:pt>
                <c:pt idx="10">
                  <c:v>450000</c:v>
                </c:pt>
                <c:pt idx="11">
                  <c:v>487500</c:v>
                </c:pt>
                <c:pt idx="12">
                  <c:v>765000</c:v>
                </c:pt>
                <c:pt idx="13">
                  <c:v>652500</c:v>
                </c:pt>
                <c:pt idx="14">
                  <c:v>795000</c:v>
                </c:pt>
                <c:pt idx="15">
                  <c:v>915000</c:v>
                </c:pt>
                <c:pt idx="16">
                  <c:v>870000</c:v>
                </c:pt>
                <c:pt idx="17">
                  <c:v>697500</c:v>
                </c:pt>
                <c:pt idx="18">
                  <c:v>1027500</c:v>
                </c:pt>
                <c:pt idx="19">
                  <c:v>945000</c:v>
                </c:pt>
                <c:pt idx="20">
                  <c:v>697500</c:v>
                </c:pt>
                <c:pt idx="21">
                  <c:v>1110000</c:v>
                </c:pt>
              </c:numCache>
            </c:numRef>
          </c:val>
          <c:smooth val="0"/>
          <c:extLst>
            <c:ext xmlns:c16="http://schemas.microsoft.com/office/drawing/2014/chart" uri="{C3380CC4-5D6E-409C-BE32-E72D297353CC}">
              <c16:uniqueId val="{00000002-27C5-6642-8C58-59351DC3E302}"/>
            </c:ext>
          </c:extLst>
        </c:ser>
        <c:dLbls>
          <c:showLegendKey val="0"/>
          <c:showVal val="0"/>
          <c:showCatName val="0"/>
          <c:showSerName val="0"/>
          <c:showPercent val="0"/>
          <c:showBubbleSize val="0"/>
        </c:dLbls>
        <c:marker val="1"/>
        <c:smooth val="0"/>
        <c:axId val="1915771135"/>
        <c:axId val="251405024"/>
      </c:lineChart>
      <c:catAx>
        <c:axId val="1915771135"/>
        <c:scaling>
          <c:orientation val="minMax"/>
        </c:scaling>
        <c:delete val="0"/>
        <c:axPos val="b"/>
        <c:title>
          <c:tx>
            <c:rich>
              <a:bodyPr/>
              <a:lstStyle/>
              <a:p>
                <a:pPr>
                  <a:defRPr/>
                </a:pPr>
                <a:r>
                  <a:rPr lang="en-US"/>
                  <a:t>Data Point</a:t>
                </a:r>
              </a:p>
            </c:rich>
          </c:tx>
          <c:overlay val="0"/>
        </c:title>
        <c:majorTickMark val="out"/>
        <c:minorTickMark val="none"/>
        <c:tickLblPos val="nextTo"/>
        <c:crossAx val="251405024"/>
        <c:crosses val="autoZero"/>
        <c:auto val="1"/>
        <c:lblAlgn val="ctr"/>
        <c:lblOffset val="100"/>
        <c:noMultiLvlLbl val="0"/>
      </c:catAx>
      <c:valAx>
        <c:axId val="251405024"/>
        <c:scaling>
          <c:orientation val="minMax"/>
        </c:scaling>
        <c:delete val="0"/>
        <c:axPos val="l"/>
        <c:title>
          <c:tx>
            <c:rich>
              <a:bodyPr/>
              <a:lstStyle/>
              <a:p>
                <a:pPr>
                  <a:defRPr/>
                </a:pPr>
                <a:r>
                  <a:rPr lang="en-US"/>
                  <a:t>Value</a:t>
                </a:r>
              </a:p>
            </c:rich>
          </c:tx>
          <c:overlay val="0"/>
        </c:title>
        <c:numFmt formatCode="#,#00,_);[Red]\(#,#00,\)" sourceLinked="1"/>
        <c:majorTickMark val="out"/>
        <c:minorTickMark val="none"/>
        <c:tickLblPos val="nextTo"/>
        <c:crossAx val="1915771135"/>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DEMAND  Residual Plot</a:t>
            </a:r>
          </a:p>
        </c:rich>
      </c:tx>
      <c:overlay val="0"/>
    </c:title>
    <c:autoTitleDeleted val="0"/>
    <c:plotArea>
      <c:layout/>
      <c:scatterChart>
        <c:scatterStyle val="lineMarker"/>
        <c:varyColors val="0"/>
        <c:ser>
          <c:idx val="0"/>
          <c:order val="0"/>
          <c:spPr>
            <a:ln w="19050">
              <a:noFill/>
            </a:ln>
          </c:spPr>
          <c:xVal>
            <c:numRef>
              <c:f>'105-07638'!$C$32:$C$53</c:f>
              <c:numCache>
                <c:formatCode>#,#00,_);[Red]\(#,#00,\)</c:formatCode>
                <c:ptCount val="22"/>
                <c:pt idx="0">
                  <c:v>1559652.6400000001</c:v>
                </c:pt>
                <c:pt idx="1">
                  <c:v>1309012.6400000001</c:v>
                </c:pt>
                <c:pt idx="2">
                  <c:v>1194404.6400000001</c:v>
                </c:pt>
                <c:pt idx="3">
                  <c:v>1071651.3600000001</c:v>
                </c:pt>
                <c:pt idx="4">
                  <c:v>1026923.04</c:v>
                </c:pt>
                <c:pt idx="5">
                  <c:v>874003.52</c:v>
                </c:pt>
                <c:pt idx="6">
                  <c:v>801914.88</c:v>
                </c:pt>
                <c:pt idx="7">
                  <c:v>781110.92</c:v>
                </c:pt>
                <c:pt idx="8">
                  <c:v>754844</c:v>
                </c:pt>
                <c:pt idx="9">
                  <c:v>757477.44</c:v>
                </c:pt>
                <c:pt idx="10">
                  <c:v>746124.80000000005</c:v>
                </c:pt>
                <c:pt idx="11">
                  <c:v>868395.84</c:v>
                </c:pt>
                <c:pt idx="12">
                  <c:v>941693.76</c:v>
                </c:pt>
                <c:pt idx="13">
                  <c:v>1102480</c:v>
                </c:pt>
                <c:pt idx="14">
                  <c:v>1102480</c:v>
                </c:pt>
                <c:pt idx="15">
                  <c:v>1097880</c:v>
                </c:pt>
                <c:pt idx="16">
                  <c:v>1097880</c:v>
                </c:pt>
                <c:pt idx="17">
                  <c:v>1079480</c:v>
                </c:pt>
                <c:pt idx="18">
                  <c:v>1079480</c:v>
                </c:pt>
                <c:pt idx="19">
                  <c:v>710553.2</c:v>
                </c:pt>
                <c:pt idx="20">
                  <c:v>751419.6</c:v>
                </c:pt>
                <c:pt idx="21">
                  <c:v>892546</c:v>
                </c:pt>
              </c:numCache>
            </c:numRef>
          </c:xVal>
          <c:yVal>
            <c:numRef>
              <c:f>'105-07638'!$Y$55:$Y$76</c:f>
              <c:numCache>
                <c:formatCode>General</c:formatCode>
                <c:ptCount val="22"/>
                <c:pt idx="0">
                  <c:v>-357712.8864533368</c:v>
                </c:pt>
                <c:pt idx="1">
                  <c:v>-445663.3342684469</c:v>
                </c:pt>
                <c:pt idx="2">
                  <c:v>-485879.68011585408</c:v>
                </c:pt>
                <c:pt idx="3">
                  <c:v>-528954.23304744367</c:v>
                </c:pt>
                <c:pt idx="4">
                  <c:v>-124649.5561164571</c:v>
                </c:pt>
                <c:pt idx="5">
                  <c:v>-508309.54759296402</c:v>
                </c:pt>
                <c:pt idx="6">
                  <c:v>-443605.70211890666</c:v>
                </c:pt>
                <c:pt idx="7">
                  <c:v>-90905.884046482621</c:v>
                </c:pt>
                <c:pt idx="8">
                  <c:v>-520123.03764017741</c:v>
                </c:pt>
                <c:pt idx="9">
                  <c:v>500801.04561586399</c:v>
                </c:pt>
                <c:pt idx="10">
                  <c:v>-643182.63524865778</c:v>
                </c:pt>
                <c:pt idx="11">
                  <c:v>89722.697989529464</c:v>
                </c:pt>
                <c:pt idx="12">
                  <c:v>655443.19307377818</c:v>
                </c:pt>
                <c:pt idx="13">
                  <c:v>171863.64396153664</c:v>
                </c:pt>
                <c:pt idx="14">
                  <c:v>51863.64396153664</c:v>
                </c:pt>
                <c:pt idx="15">
                  <c:v>650249.48796109972</c:v>
                </c:pt>
                <c:pt idx="16">
                  <c:v>530249.48796109972</c:v>
                </c:pt>
                <c:pt idx="17">
                  <c:v>-526207.13604064798</c:v>
                </c:pt>
                <c:pt idx="18">
                  <c:v>1363792.863959352</c:v>
                </c:pt>
                <c:pt idx="19">
                  <c:v>184335.16658065934</c:v>
                </c:pt>
                <c:pt idx="20">
                  <c:v>-581324.67151145916</c:v>
                </c:pt>
                <c:pt idx="21">
                  <c:v>1058197.0731363797</c:v>
                </c:pt>
              </c:numCache>
            </c:numRef>
          </c:yVal>
          <c:smooth val="0"/>
          <c:extLst>
            <c:ext xmlns:c16="http://schemas.microsoft.com/office/drawing/2014/chart" uri="{C3380CC4-5D6E-409C-BE32-E72D297353CC}">
              <c16:uniqueId val="{00000001-4174-8745-AE09-4FA62E253123}"/>
            </c:ext>
          </c:extLst>
        </c:ser>
        <c:dLbls>
          <c:showLegendKey val="0"/>
          <c:showVal val="0"/>
          <c:showCatName val="0"/>
          <c:showSerName val="0"/>
          <c:showPercent val="0"/>
          <c:showBubbleSize val="0"/>
        </c:dLbls>
        <c:axId val="487297392"/>
        <c:axId val="487302544"/>
      </c:scatterChart>
      <c:valAx>
        <c:axId val="487297392"/>
        <c:scaling>
          <c:orientation val="minMax"/>
        </c:scaling>
        <c:delete val="0"/>
        <c:axPos val="b"/>
        <c:title>
          <c:tx>
            <c:rich>
              <a:bodyPr/>
              <a:lstStyle/>
              <a:p>
                <a:pPr>
                  <a:defRPr/>
                </a:pPr>
                <a:r>
                  <a:rPr lang="en-US"/>
                  <a:t>DEMAND</a:t>
                </a:r>
              </a:p>
            </c:rich>
          </c:tx>
          <c:overlay val="0"/>
        </c:title>
        <c:numFmt formatCode="#,#00,_);[Red]\(#,#00,\)" sourceLinked="1"/>
        <c:majorTickMark val="out"/>
        <c:minorTickMark val="none"/>
        <c:tickLblPos val="nextTo"/>
        <c:crossAx val="487302544"/>
        <c:crosses val="autoZero"/>
        <c:crossBetween val="midCat"/>
      </c:valAx>
      <c:valAx>
        <c:axId val="487302544"/>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48729739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19050">
              <a:noFill/>
            </a:ln>
          </c:spPr>
          <c:xVal>
            <c:numRef>
              <c:f>'105-07638'!$AA$55:$AA$76</c:f>
              <c:numCache>
                <c:formatCode>General</c:formatCode>
                <c:ptCount val="22"/>
                <c:pt idx="0">
                  <c:v>2.2727272727272729</c:v>
                </c:pt>
                <c:pt idx="1">
                  <c:v>6.8181818181818183</c:v>
                </c:pt>
                <c:pt idx="2">
                  <c:v>11.363636363636365</c:v>
                </c:pt>
                <c:pt idx="3">
                  <c:v>15.90909090909091</c:v>
                </c:pt>
                <c:pt idx="4">
                  <c:v>20.454545454545457</c:v>
                </c:pt>
                <c:pt idx="5">
                  <c:v>25.000000000000004</c:v>
                </c:pt>
                <c:pt idx="6">
                  <c:v>29.545454545454547</c:v>
                </c:pt>
                <c:pt idx="7">
                  <c:v>34.090909090909093</c:v>
                </c:pt>
                <c:pt idx="8">
                  <c:v>38.63636363636364</c:v>
                </c:pt>
                <c:pt idx="9">
                  <c:v>43.181818181818187</c:v>
                </c:pt>
                <c:pt idx="10">
                  <c:v>47.727272727272734</c:v>
                </c:pt>
                <c:pt idx="11">
                  <c:v>52.27272727272728</c:v>
                </c:pt>
                <c:pt idx="12">
                  <c:v>56.81818181818182</c:v>
                </c:pt>
                <c:pt idx="13">
                  <c:v>61.363636363636367</c:v>
                </c:pt>
                <c:pt idx="14">
                  <c:v>65.909090909090907</c:v>
                </c:pt>
                <c:pt idx="15">
                  <c:v>70.454545454545453</c:v>
                </c:pt>
                <c:pt idx="16">
                  <c:v>75</c:v>
                </c:pt>
                <c:pt idx="17">
                  <c:v>79.545454545454547</c:v>
                </c:pt>
                <c:pt idx="18">
                  <c:v>84.090909090909093</c:v>
                </c:pt>
                <c:pt idx="19">
                  <c:v>88.63636363636364</c:v>
                </c:pt>
                <c:pt idx="20">
                  <c:v>93.181818181818187</c:v>
                </c:pt>
                <c:pt idx="21">
                  <c:v>97.727272727272734</c:v>
                </c:pt>
              </c:numCache>
            </c:numRef>
          </c:xVal>
          <c:yVal>
            <c:numRef>
              <c:f>'105-07638'!$AB$55:$AB$76</c:f>
              <c:numCache>
                <c:formatCode>General</c:formatCode>
                <c:ptCount val="22"/>
                <c:pt idx="0">
                  <c:v>0</c:v>
                </c:pt>
                <c:pt idx="1">
                  <c:v>0</c:v>
                </c:pt>
                <c:pt idx="2">
                  <c:v>0</c:v>
                </c:pt>
                <c:pt idx="3">
                  <c:v>0</c:v>
                </c:pt>
                <c:pt idx="4">
                  <c:v>0</c:v>
                </c:pt>
                <c:pt idx="5">
                  <c:v>0</c:v>
                </c:pt>
                <c:pt idx="6">
                  <c:v>60000</c:v>
                </c:pt>
                <c:pt idx="7">
                  <c:v>90000</c:v>
                </c:pt>
                <c:pt idx="8">
                  <c:v>120000</c:v>
                </c:pt>
                <c:pt idx="9">
                  <c:v>180000</c:v>
                </c:pt>
                <c:pt idx="10">
                  <c:v>420000</c:v>
                </c:pt>
                <c:pt idx="11">
                  <c:v>540000</c:v>
                </c:pt>
                <c:pt idx="12">
                  <c:v>570000</c:v>
                </c:pt>
                <c:pt idx="13">
                  <c:v>690000</c:v>
                </c:pt>
                <c:pt idx="14">
                  <c:v>690000</c:v>
                </c:pt>
                <c:pt idx="15">
                  <c:v>840000</c:v>
                </c:pt>
                <c:pt idx="16">
                  <c:v>1050000</c:v>
                </c:pt>
                <c:pt idx="17">
                  <c:v>1140000</c:v>
                </c:pt>
                <c:pt idx="18">
                  <c:v>1170000</c:v>
                </c:pt>
                <c:pt idx="19">
                  <c:v>1230000</c:v>
                </c:pt>
                <c:pt idx="20">
                  <c:v>1650000</c:v>
                </c:pt>
                <c:pt idx="21">
                  <c:v>1890000</c:v>
                </c:pt>
              </c:numCache>
            </c:numRef>
          </c:yVal>
          <c:smooth val="0"/>
          <c:extLst>
            <c:ext xmlns:c16="http://schemas.microsoft.com/office/drawing/2014/chart" uri="{C3380CC4-5D6E-409C-BE32-E72D297353CC}">
              <c16:uniqueId val="{00000001-3FB2-4643-B4E3-FDA3F86D20C2}"/>
            </c:ext>
          </c:extLst>
        </c:ser>
        <c:dLbls>
          <c:showLegendKey val="0"/>
          <c:showVal val="0"/>
          <c:showCatName val="0"/>
          <c:showSerName val="0"/>
          <c:showPercent val="0"/>
          <c:showBubbleSize val="0"/>
        </c:dLbls>
        <c:axId val="35559712"/>
        <c:axId val="467034688"/>
      </c:scatterChart>
      <c:valAx>
        <c:axId val="35559712"/>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467034688"/>
        <c:crosses val="autoZero"/>
        <c:crossBetween val="midCat"/>
      </c:valAx>
      <c:valAx>
        <c:axId val="467034688"/>
        <c:scaling>
          <c:orientation val="minMax"/>
        </c:scaling>
        <c:delete val="0"/>
        <c:axPos val="l"/>
        <c:title>
          <c:tx>
            <c:rich>
              <a:bodyPr/>
              <a:lstStyle/>
              <a:p>
                <a:pPr>
                  <a:defRPr/>
                </a:pPr>
                <a:r>
                  <a:rPr lang="en-US"/>
                  <a:t>SHIPMENT</a:t>
                </a:r>
              </a:p>
            </c:rich>
          </c:tx>
          <c:overlay val="0"/>
        </c:title>
        <c:numFmt formatCode="General" sourceLinked="1"/>
        <c:majorTickMark val="out"/>
        <c:minorTickMark val="none"/>
        <c:tickLblPos val="nextTo"/>
        <c:crossAx val="3555971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Moving Average</a:t>
            </a:r>
          </a:p>
        </c:rich>
      </c:tx>
      <c:overlay val="0"/>
    </c:title>
    <c:autoTitleDeleted val="0"/>
    <c:plotArea>
      <c:layout/>
      <c:lineChart>
        <c:grouping val="standard"/>
        <c:varyColors val="0"/>
        <c:ser>
          <c:idx val="0"/>
          <c:order val="0"/>
          <c:tx>
            <c:v>Actual</c:v>
          </c:tx>
          <c:val>
            <c:numRef>
              <c:f>'105-06116'!$D$28:$D$49</c:f>
              <c:numCache>
                <c:formatCode>#,#00,_);[Red]\(#,#00,\)</c:formatCode>
                <c:ptCount val="22"/>
                <c:pt idx="0">
                  <c:v>0</c:v>
                </c:pt>
                <c:pt idx="1">
                  <c:v>0</c:v>
                </c:pt>
                <c:pt idx="2">
                  <c:v>0</c:v>
                </c:pt>
                <c:pt idx="3">
                  <c:v>0</c:v>
                </c:pt>
                <c:pt idx="4">
                  <c:v>0</c:v>
                </c:pt>
                <c:pt idx="5">
                  <c:v>30000</c:v>
                </c:pt>
                <c:pt idx="6">
                  <c:v>0</c:v>
                </c:pt>
                <c:pt idx="7">
                  <c:v>0</c:v>
                </c:pt>
                <c:pt idx="8">
                  <c:v>0</c:v>
                </c:pt>
                <c:pt idx="9">
                  <c:v>0</c:v>
                </c:pt>
                <c:pt idx="10">
                  <c:v>0</c:v>
                </c:pt>
                <c:pt idx="11">
                  <c:v>0</c:v>
                </c:pt>
                <c:pt idx="12">
                  <c:v>100000</c:v>
                </c:pt>
                <c:pt idx="13">
                  <c:v>0</c:v>
                </c:pt>
                <c:pt idx="14">
                  <c:v>160000</c:v>
                </c:pt>
                <c:pt idx="15">
                  <c:v>0</c:v>
                </c:pt>
                <c:pt idx="16">
                  <c:v>0</c:v>
                </c:pt>
                <c:pt idx="17">
                  <c:v>0</c:v>
                </c:pt>
                <c:pt idx="18">
                  <c:v>200000</c:v>
                </c:pt>
                <c:pt idx="19">
                  <c:v>300000</c:v>
                </c:pt>
                <c:pt idx="20">
                  <c:v>0</c:v>
                </c:pt>
                <c:pt idx="21">
                  <c:v>100000</c:v>
                </c:pt>
              </c:numCache>
            </c:numRef>
          </c:val>
          <c:smooth val="0"/>
          <c:extLst>
            <c:ext xmlns:c16="http://schemas.microsoft.com/office/drawing/2014/chart" uri="{C3380CC4-5D6E-409C-BE32-E72D297353CC}">
              <c16:uniqueId val="{00000001-89BE-8D4F-A148-7BC5D269917C}"/>
            </c:ext>
          </c:extLst>
        </c:ser>
        <c:ser>
          <c:idx val="1"/>
          <c:order val="1"/>
          <c:tx>
            <c:v>Forecast</c:v>
          </c:tx>
          <c:val>
            <c:numRef>
              <c:f>'105-06116'!$E$29:$E$50</c:f>
              <c:numCache>
                <c:formatCode>#,#00,_);[Red]\(#,#00,\)</c:formatCode>
                <c:ptCount val="22"/>
                <c:pt idx="0">
                  <c:v>#N/A</c:v>
                </c:pt>
                <c:pt idx="1">
                  <c:v>#N/A</c:v>
                </c:pt>
                <c:pt idx="2">
                  <c:v>#N/A</c:v>
                </c:pt>
                <c:pt idx="3">
                  <c:v>0</c:v>
                </c:pt>
                <c:pt idx="4">
                  <c:v>0</c:v>
                </c:pt>
                <c:pt idx="5">
                  <c:v>7500</c:v>
                </c:pt>
                <c:pt idx="6">
                  <c:v>7500</c:v>
                </c:pt>
                <c:pt idx="7">
                  <c:v>7500</c:v>
                </c:pt>
                <c:pt idx="8">
                  <c:v>7500</c:v>
                </c:pt>
                <c:pt idx="9">
                  <c:v>0</c:v>
                </c:pt>
                <c:pt idx="10">
                  <c:v>0</c:v>
                </c:pt>
                <c:pt idx="11">
                  <c:v>0</c:v>
                </c:pt>
                <c:pt idx="12">
                  <c:v>25000</c:v>
                </c:pt>
                <c:pt idx="13">
                  <c:v>25000</c:v>
                </c:pt>
                <c:pt idx="14">
                  <c:v>65000</c:v>
                </c:pt>
                <c:pt idx="15">
                  <c:v>65000</c:v>
                </c:pt>
                <c:pt idx="16">
                  <c:v>40000</c:v>
                </c:pt>
                <c:pt idx="17">
                  <c:v>40000</c:v>
                </c:pt>
                <c:pt idx="18">
                  <c:v>50000</c:v>
                </c:pt>
                <c:pt idx="19">
                  <c:v>125000</c:v>
                </c:pt>
                <c:pt idx="20">
                  <c:v>125000</c:v>
                </c:pt>
                <c:pt idx="21">
                  <c:v>150000</c:v>
                </c:pt>
              </c:numCache>
            </c:numRef>
          </c:val>
          <c:smooth val="0"/>
          <c:extLst>
            <c:ext xmlns:c16="http://schemas.microsoft.com/office/drawing/2014/chart" uri="{C3380CC4-5D6E-409C-BE32-E72D297353CC}">
              <c16:uniqueId val="{00000002-89BE-8D4F-A148-7BC5D269917C}"/>
            </c:ext>
          </c:extLst>
        </c:ser>
        <c:dLbls>
          <c:showLegendKey val="0"/>
          <c:showVal val="0"/>
          <c:showCatName val="0"/>
          <c:showSerName val="0"/>
          <c:showPercent val="0"/>
          <c:showBubbleSize val="0"/>
        </c:dLbls>
        <c:marker val="1"/>
        <c:smooth val="0"/>
        <c:axId val="514794416"/>
        <c:axId val="64061152"/>
      </c:lineChart>
      <c:catAx>
        <c:axId val="514794416"/>
        <c:scaling>
          <c:orientation val="minMax"/>
        </c:scaling>
        <c:delete val="0"/>
        <c:axPos val="b"/>
        <c:title>
          <c:tx>
            <c:rich>
              <a:bodyPr/>
              <a:lstStyle/>
              <a:p>
                <a:pPr>
                  <a:defRPr/>
                </a:pPr>
                <a:r>
                  <a:rPr lang="en-US"/>
                  <a:t>Data Point</a:t>
                </a:r>
              </a:p>
            </c:rich>
          </c:tx>
          <c:overlay val="0"/>
        </c:title>
        <c:majorTickMark val="out"/>
        <c:minorTickMark val="none"/>
        <c:tickLblPos val="nextTo"/>
        <c:crossAx val="64061152"/>
        <c:crosses val="autoZero"/>
        <c:auto val="1"/>
        <c:lblAlgn val="ctr"/>
        <c:lblOffset val="100"/>
        <c:noMultiLvlLbl val="0"/>
      </c:catAx>
      <c:valAx>
        <c:axId val="64061152"/>
        <c:scaling>
          <c:orientation val="minMax"/>
        </c:scaling>
        <c:delete val="0"/>
        <c:axPos val="l"/>
        <c:title>
          <c:tx>
            <c:rich>
              <a:bodyPr/>
              <a:lstStyle/>
              <a:p>
                <a:pPr>
                  <a:defRPr/>
                </a:pPr>
                <a:r>
                  <a:rPr lang="en-US"/>
                  <a:t>Value</a:t>
                </a:r>
              </a:p>
            </c:rich>
          </c:tx>
          <c:overlay val="0"/>
        </c:title>
        <c:numFmt formatCode="#,#00,_);[Red]\(#,#00,\)" sourceLinked="1"/>
        <c:majorTickMark val="out"/>
        <c:minorTickMark val="none"/>
        <c:tickLblPos val="nextTo"/>
        <c:crossAx val="514794416"/>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DEMAND  Residual Plot</a:t>
            </a:r>
          </a:p>
        </c:rich>
      </c:tx>
      <c:overlay val="0"/>
    </c:title>
    <c:autoTitleDeleted val="0"/>
    <c:plotArea>
      <c:layout/>
      <c:scatterChart>
        <c:scatterStyle val="lineMarker"/>
        <c:varyColors val="0"/>
        <c:ser>
          <c:idx val="0"/>
          <c:order val="0"/>
          <c:spPr>
            <a:ln w="19050">
              <a:noFill/>
            </a:ln>
          </c:spPr>
          <c:xVal>
            <c:numRef>
              <c:f>'105-06116'!$C$28:$C$49</c:f>
              <c:numCache>
                <c:formatCode>#,#00,_);[Red]\(#,#00,\)</c:formatCode>
                <c:ptCount val="22"/>
                <c:pt idx="0">
                  <c:v>120000</c:v>
                </c:pt>
                <c:pt idx="1">
                  <c:v>144000</c:v>
                </c:pt>
                <c:pt idx="2">
                  <c:v>144000</c:v>
                </c:pt>
                <c:pt idx="3">
                  <c:v>120000</c:v>
                </c:pt>
                <c:pt idx="4">
                  <c:v>108000</c:v>
                </c:pt>
                <c:pt idx="5">
                  <c:v>90000</c:v>
                </c:pt>
                <c:pt idx="6">
                  <c:v>90000</c:v>
                </c:pt>
                <c:pt idx="7">
                  <c:v>90000</c:v>
                </c:pt>
                <c:pt idx="8">
                  <c:v>120000</c:v>
                </c:pt>
                <c:pt idx="9">
                  <c:v>120000</c:v>
                </c:pt>
                <c:pt idx="10">
                  <c:v>110000</c:v>
                </c:pt>
                <c:pt idx="11">
                  <c:v>110000</c:v>
                </c:pt>
                <c:pt idx="12">
                  <c:v>90000</c:v>
                </c:pt>
                <c:pt idx="13">
                  <c:v>90000</c:v>
                </c:pt>
                <c:pt idx="14">
                  <c:v>45000</c:v>
                </c:pt>
                <c:pt idx="15">
                  <c:v>0</c:v>
                </c:pt>
                <c:pt idx="16">
                  <c:v>0</c:v>
                </c:pt>
                <c:pt idx="17">
                  <c:v>0</c:v>
                </c:pt>
                <c:pt idx="18">
                  <c:v>0</c:v>
                </c:pt>
                <c:pt idx="19">
                  <c:v>4800</c:v>
                </c:pt>
                <c:pt idx="20">
                  <c:v>12000</c:v>
                </c:pt>
                <c:pt idx="21">
                  <c:v>28800</c:v>
                </c:pt>
              </c:numCache>
            </c:numRef>
          </c:xVal>
          <c:yVal>
            <c:numRef>
              <c:f>'105-06116'!$AA$51:$AA$72</c:f>
              <c:numCache>
                <c:formatCode>General</c:formatCode>
                <c:ptCount val="22"/>
                <c:pt idx="0">
                  <c:v>-5881.048248444029</c:v>
                </c:pt>
                <c:pt idx="1">
                  <c:v>12311.902244700832</c:v>
                </c:pt>
                <c:pt idx="2">
                  <c:v>12311.902244700832</c:v>
                </c:pt>
                <c:pt idx="3">
                  <c:v>-5881.048248444029</c:v>
                </c:pt>
                <c:pt idx="4">
                  <c:v>-14977.523495016459</c:v>
                </c:pt>
                <c:pt idx="5">
                  <c:v>1377.7636351248948</c:v>
                </c:pt>
                <c:pt idx="6">
                  <c:v>-28622.236364875105</c:v>
                </c:pt>
                <c:pt idx="7">
                  <c:v>-28622.236364875105</c:v>
                </c:pt>
                <c:pt idx="8">
                  <c:v>-5881.048248444029</c:v>
                </c:pt>
                <c:pt idx="9">
                  <c:v>-5881.048248444029</c:v>
                </c:pt>
                <c:pt idx="10">
                  <c:v>-13461.444287254388</c:v>
                </c:pt>
                <c:pt idx="11">
                  <c:v>-13461.444287254388</c:v>
                </c:pt>
                <c:pt idx="12">
                  <c:v>71377.763635124895</c:v>
                </c:pt>
                <c:pt idx="13">
                  <c:v>-28622.236364875105</c:v>
                </c:pt>
                <c:pt idx="14">
                  <c:v>97265.981460478273</c:v>
                </c:pt>
                <c:pt idx="15">
                  <c:v>-96845.800714168348</c:v>
                </c:pt>
                <c:pt idx="16">
                  <c:v>-96845.800714168348</c:v>
                </c:pt>
                <c:pt idx="17">
                  <c:v>-96845.800714168348</c:v>
                </c:pt>
                <c:pt idx="18">
                  <c:v>103154.19928583165</c:v>
                </c:pt>
                <c:pt idx="19">
                  <c:v>206792.78938446063</c:v>
                </c:pt>
                <c:pt idx="20">
                  <c:v>-87749.325467595918</c:v>
                </c:pt>
                <c:pt idx="21">
                  <c:v>24985.739877605491</c:v>
                </c:pt>
              </c:numCache>
            </c:numRef>
          </c:yVal>
          <c:smooth val="0"/>
          <c:extLst>
            <c:ext xmlns:c16="http://schemas.microsoft.com/office/drawing/2014/chart" uri="{C3380CC4-5D6E-409C-BE32-E72D297353CC}">
              <c16:uniqueId val="{00000001-C554-E44B-9F99-57BFCDBA2A18}"/>
            </c:ext>
          </c:extLst>
        </c:ser>
        <c:dLbls>
          <c:showLegendKey val="0"/>
          <c:showVal val="0"/>
          <c:showCatName val="0"/>
          <c:showSerName val="0"/>
          <c:showPercent val="0"/>
          <c:showBubbleSize val="0"/>
        </c:dLbls>
        <c:axId val="294623952"/>
        <c:axId val="276495072"/>
      </c:scatterChart>
      <c:valAx>
        <c:axId val="294623952"/>
        <c:scaling>
          <c:orientation val="minMax"/>
        </c:scaling>
        <c:delete val="0"/>
        <c:axPos val="b"/>
        <c:title>
          <c:tx>
            <c:rich>
              <a:bodyPr/>
              <a:lstStyle/>
              <a:p>
                <a:pPr>
                  <a:defRPr/>
                </a:pPr>
                <a:r>
                  <a:rPr lang="en-US"/>
                  <a:t>DEMAND</a:t>
                </a:r>
              </a:p>
            </c:rich>
          </c:tx>
          <c:overlay val="0"/>
        </c:title>
        <c:numFmt formatCode="#,#00,_);[Red]\(#,#00,\)" sourceLinked="1"/>
        <c:majorTickMark val="out"/>
        <c:minorTickMark val="none"/>
        <c:tickLblPos val="nextTo"/>
        <c:crossAx val="276495072"/>
        <c:crosses val="autoZero"/>
        <c:crossBetween val="midCat"/>
      </c:valAx>
      <c:valAx>
        <c:axId val="276495072"/>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29462395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19050">
              <a:noFill/>
            </a:ln>
          </c:spPr>
          <c:xVal>
            <c:numRef>
              <c:f>'105-06116'!$AC$51:$AC$72</c:f>
              <c:numCache>
                <c:formatCode>General</c:formatCode>
                <c:ptCount val="22"/>
                <c:pt idx="0">
                  <c:v>2.2727272727272729</c:v>
                </c:pt>
                <c:pt idx="1">
                  <c:v>6.8181818181818183</c:v>
                </c:pt>
                <c:pt idx="2">
                  <c:v>11.363636363636365</c:v>
                </c:pt>
                <c:pt idx="3">
                  <c:v>15.90909090909091</c:v>
                </c:pt>
                <c:pt idx="4">
                  <c:v>20.454545454545457</c:v>
                </c:pt>
                <c:pt idx="5">
                  <c:v>25.000000000000004</c:v>
                </c:pt>
                <c:pt idx="6">
                  <c:v>29.545454545454547</c:v>
                </c:pt>
                <c:pt idx="7">
                  <c:v>34.090909090909093</c:v>
                </c:pt>
                <c:pt idx="8">
                  <c:v>38.63636363636364</c:v>
                </c:pt>
                <c:pt idx="9">
                  <c:v>43.181818181818187</c:v>
                </c:pt>
                <c:pt idx="10">
                  <c:v>47.727272727272734</c:v>
                </c:pt>
                <c:pt idx="11">
                  <c:v>52.27272727272728</c:v>
                </c:pt>
                <c:pt idx="12">
                  <c:v>56.81818181818182</c:v>
                </c:pt>
                <c:pt idx="13">
                  <c:v>61.363636363636367</c:v>
                </c:pt>
                <c:pt idx="14">
                  <c:v>65.909090909090907</c:v>
                </c:pt>
                <c:pt idx="15">
                  <c:v>70.454545454545453</c:v>
                </c:pt>
                <c:pt idx="16">
                  <c:v>75</c:v>
                </c:pt>
                <c:pt idx="17">
                  <c:v>79.545454545454547</c:v>
                </c:pt>
                <c:pt idx="18">
                  <c:v>84.090909090909093</c:v>
                </c:pt>
                <c:pt idx="19">
                  <c:v>88.63636363636364</c:v>
                </c:pt>
                <c:pt idx="20">
                  <c:v>93.181818181818187</c:v>
                </c:pt>
                <c:pt idx="21">
                  <c:v>97.727272727272734</c:v>
                </c:pt>
              </c:numCache>
            </c:numRef>
          </c:xVal>
          <c:yVal>
            <c:numRef>
              <c:f>'105-06116'!$AD$51:$AD$72</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30000</c:v>
                </c:pt>
                <c:pt idx="17">
                  <c:v>100000</c:v>
                </c:pt>
                <c:pt idx="18">
                  <c:v>100000</c:v>
                </c:pt>
                <c:pt idx="19">
                  <c:v>160000</c:v>
                </c:pt>
                <c:pt idx="20">
                  <c:v>200000</c:v>
                </c:pt>
                <c:pt idx="21">
                  <c:v>300000</c:v>
                </c:pt>
              </c:numCache>
            </c:numRef>
          </c:yVal>
          <c:smooth val="0"/>
          <c:extLst>
            <c:ext xmlns:c16="http://schemas.microsoft.com/office/drawing/2014/chart" uri="{C3380CC4-5D6E-409C-BE32-E72D297353CC}">
              <c16:uniqueId val="{00000001-3EC2-7349-B776-C32472B4B8D6}"/>
            </c:ext>
          </c:extLst>
        </c:ser>
        <c:dLbls>
          <c:showLegendKey val="0"/>
          <c:showVal val="0"/>
          <c:showCatName val="0"/>
          <c:showSerName val="0"/>
          <c:showPercent val="0"/>
          <c:showBubbleSize val="0"/>
        </c:dLbls>
        <c:axId val="1588086912"/>
        <c:axId val="1587571856"/>
      </c:scatterChart>
      <c:valAx>
        <c:axId val="1588086912"/>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1587571856"/>
        <c:crosses val="autoZero"/>
        <c:crossBetween val="midCat"/>
      </c:valAx>
      <c:valAx>
        <c:axId val="1587571856"/>
        <c:scaling>
          <c:orientation val="minMax"/>
        </c:scaling>
        <c:delete val="0"/>
        <c:axPos val="l"/>
        <c:title>
          <c:tx>
            <c:rich>
              <a:bodyPr/>
              <a:lstStyle/>
              <a:p>
                <a:pPr>
                  <a:defRPr/>
                </a:pPr>
                <a:r>
                  <a:rPr lang="en-US"/>
                  <a:t>SHIPMENT</a:t>
                </a:r>
              </a:p>
            </c:rich>
          </c:tx>
          <c:overlay val="0"/>
        </c:title>
        <c:numFmt formatCode="General" sourceLinked="1"/>
        <c:majorTickMark val="out"/>
        <c:minorTickMark val="none"/>
        <c:tickLblPos val="nextTo"/>
        <c:crossAx val="158808691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DEMAND  Residual Plot</a:t>
            </a:r>
          </a:p>
        </c:rich>
      </c:tx>
      <c:overlay val="0"/>
    </c:title>
    <c:autoTitleDeleted val="0"/>
    <c:plotArea>
      <c:layout/>
      <c:scatterChart>
        <c:scatterStyle val="lineMarker"/>
        <c:varyColors val="0"/>
        <c:ser>
          <c:idx val="0"/>
          <c:order val="0"/>
          <c:spPr>
            <a:ln w="19050">
              <a:noFill/>
            </a:ln>
          </c:spPr>
          <c:xVal>
            <c:numRef>
              <c:f>'105-06116'!$C$28:$C$49</c:f>
              <c:numCache>
                <c:formatCode>#,#00,_);[Red]\(#,#00,\)</c:formatCode>
                <c:ptCount val="22"/>
                <c:pt idx="0">
                  <c:v>120000</c:v>
                </c:pt>
                <c:pt idx="1">
                  <c:v>144000</c:v>
                </c:pt>
                <c:pt idx="2">
                  <c:v>144000</c:v>
                </c:pt>
                <c:pt idx="3">
                  <c:v>120000</c:v>
                </c:pt>
                <c:pt idx="4">
                  <c:v>108000</c:v>
                </c:pt>
                <c:pt idx="5">
                  <c:v>90000</c:v>
                </c:pt>
                <c:pt idx="6">
                  <c:v>90000</c:v>
                </c:pt>
                <c:pt idx="7">
                  <c:v>90000</c:v>
                </c:pt>
                <c:pt idx="8">
                  <c:v>120000</c:v>
                </c:pt>
                <c:pt idx="9">
                  <c:v>120000</c:v>
                </c:pt>
                <c:pt idx="10">
                  <c:v>110000</c:v>
                </c:pt>
                <c:pt idx="11">
                  <c:v>110000</c:v>
                </c:pt>
                <c:pt idx="12">
                  <c:v>90000</c:v>
                </c:pt>
                <c:pt idx="13">
                  <c:v>90000</c:v>
                </c:pt>
                <c:pt idx="14">
                  <c:v>45000</c:v>
                </c:pt>
                <c:pt idx="15">
                  <c:v>0</c:v>
                </c:pt>
                <c:pt idx="16">
                  <c:v>0</c:v>
                </c:pt>
                <c:pt idx="17">
                  <c:v>0</c:v>
                </c:pt>
                <c:pt idx="18">
                  <c:v>0</c:v>
                </c:pt>
                <c:pt idx="19">
                  <c:v>4800</c:v>
                </c:pt>
                <c:pt idx="20">
                  <c:v>12000</c:v>
                </c:pt>
                <c:pt idx="21">
                  <c:v>28800</c:v>
                </c:pt>
              </c:numCache>
            </c:numRef>
          </c:xVal>
          <c:yVal>
            <c:numRef>
              <c:f>'105-06116'!$AA$51:$AA$72</c:f>
              <c:numCache>
                <c:formatCode>General</c:formatCode>
                <c:ptCount val="22"/>
                <c:pt idx="0">
                  <c:v>-5881.048248444029</c:v>
                </c:pt>
                <c:pt idx="1">
                  <c:v>12311.902244700832</c:v>
                </c:pt>
                <c:pt idx="2">
                  <c:v>12311.902244700832</c:v>
                </c:pt>
                <c:pt idx="3">
                  <c:v>-5881.048248444029</c:v>
                </c:pt>
                <c:pt idx="4">
                  <c:v>-14977.523495016459</c:v>
                </c:pt>
                <c:pt idx="5">
                  <c:v>1377.7636351248948</c:v>
                </c:pt>
                <c:pt idx="6">
                  <c:v>-28622.236364875105</c:v>
                </c:pt>
                <c:pt idx="7">
                  <c:v>-28622.236364875105</c:v>
                </c:pt>
                <c:pt idx="8">
                  <c:v>-5881.048248444029</c:v>
                </c:pt>
                <c:pt idx="9">
                  <c:v>-5881.048248444029</c:v>
                </c:pt>
                <c:pt idx="10">
                  <c:v>-13461.444287254388</c:v>
                </c:pt>
                <c:pt idx="11">
                  <c:v>-13461.444287254388</c:v>
                </c:pt>
                <c:pt idx="12">
                  <c:v>71377.763635124895</c:v>
                </c:pt>
                <c:pt idx="13">
                  <c:v>-28622.236364875105</c:v>
                </c:pt>
                <c:pt idx="14">
                  <c:v>97265.981460478273</c:v>
                </c:pt>
                <c:pt idx="15">
                  <c:v>-96845.800714168348</c:v>
                </c:pt>
                <c:pt idx="16">
                  <c:v>-96845.800714168348</c:v>
                </c:pt>
                <c:pt idx="17">
                  <c:v>-96845.800714168348</c:v>
                </c:pt>
                <c:pt idx="18">
                  <c:v>103154.19928583165</c:v>
                </c:pt>
                <c:pt idx="19">
                  <c:v>206792.78938446063</c:v>
                </c:pt>
                <c:pt idx="20">
                  <c:v>-87749.325467595918</c:v>
                </c:pt>
                <c:pt idx="21">
                  <c:v>24985.739877605491</c:v>
                </c:pt>
              </c:numCache>
            </c:numRef>
          </c:yVal>
          <c:smooth val="0"/>
          <c:extLst>
            <c:ext xmlns:c16="http://schemas.microsoft.com/office/drawing/2014/chart" uri="{C3380CC4-5D6E-409C-BE32-E72D297353CC}">
              <c16:uniqueId val="{00000001-1739-5145-BC7F-EFEE8416643C}"/>
            </c:ext>
          </c:extLst>
        </c:ser>
        <c:dLbls>
          <c:showLegendKey val="0"/>
          <c:showVal val="0"/>
          <c:showCatName val="0"/>
          <c:showSerName val="0"/>
          <c:showPercent val="0"/>
          <c:showBubbleSize val="0"/>
        </c:dLbls>
        <c:axId val="297032400"/>
        <c:axId val="525493696"/>
      </c:scatterChart>
      <c:valAx>
        <c:axId val="297032400"/>
        <c:scaling>
          <c:orientation val="minMax"/>
        </c:scaling>
        <c:delete val="0"/>
        <c:axPos val="b"/>
        <c:title>
          <c:tx>
            <c:rich>
              <a:bodyPr/>
              <a:lstStyle/>
              <a:p>
                <a:pPr>
                  <a:defRPr/>
                </a:pPr>
                <a:r>
                  <a:rPr lang="en-US"/>
                  <a:t>DEMAND</a:t>
                </a:r>
              </a:p>
            </c:rich>
          </c:tx>
          <c:overlay val="0"/>
        </c:title>
        <c:numFmt formatCode="#,#00,_);[Red]\(#,#00,\)" sourceLinked="1"/>
        <c:majorTickMark val="out"/>
        <c:minorTickMark val="none"/>
        <c:tickLblPos val="nextTo"/>
        <c:crossAx val="525493696"/>
        <c:crosses val="autoZero"/>
        <c:crossBetween val="midCat"/>
      </c:valAx>
      <c:valAx>
        <c:axId val="525493696"/>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29703240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19050">
              <a:noFill/>
            </a:ln>
          </c:spPr>
          <c:xVal>
            <c:numRef>
              <c:f>'105-02050'!$AC$52:$AC$73</c:f>
              <c:numCache>
                <c:formatCode>General</c:formatCode>
                <c:ptCount val="22"/>
                <c:pt idx="0">
                  <c:v>2.2727272727272729</c:v>
                </c:pt>
                <c:pt idx="1">
                  <c:v>6.8181818181818183</c:v>
                </c:pt>
                <c:pt idx="2">
                  <c:v>11.363636363636365</c:v>
                </c:pt>
                <c:pt idx="3">
                  <c:v>15.90909090909091</c:v>
                </c:pt>
                <c:pt idx="4">
                  <c:v>20.454545454545457</c:v>
                </c:pt>
                <c:pt idx="5">
                  <c:v>25.000000000000004</c:v>
                </c:pt>
                <c:pt idx="6">
                  <c:v>29.545454545454547</c:v>
                </c:pt>
                <c:pt idx="7">
                  <c:v>34.090909090909093</c:v>
                </c:pt>
                <c:pt idx="8">
                  <c:v>38.63636363636364</c:v>
                </c:pt>
                <c:pt idx="9">
                  <c:v>43.181818181818187</c:v>
                </c:pt>
                <c:pt idx="10">
                  <c:v>47.727272727272734</c:v>
                </c:pt>
                <c:pt idx="11">
                  <c:v>52.27272727272728</c:v>
                </c:pt>
                <c:pt idx="12">
                  <c:v>56.81818181818182</c:v>
                </c:pt>
                <c:pt idx="13">
                  <c:v>61.363636363636367</c:v>
                </c:pt>
                <c:pt idx="14">
                  <c:v>65.909090909090907</c:v>
                </c:pt>
                <c:pt idx="15">
                  <c:v>70.454545454545453</c:v>
                </c:pt>
                <c:pt idx="16">
                  <c:v>75</c:v>
                </c:pt>
                <c:pt idx="17">
                  <c:v>79.545454545454547</c:v>
                </c:pt>
                <c:pt idx="18">
                  <c:v>84.090909090909093</c:v>
                </c:pt>
                <c:pt idx="19">
                  <c:v>88.63636363636364</c:v>
                </c:pt>
                <c:pt idx="20">
                  <c:v>93.181818181818187</c:v>
                </c:pt>
                <c:pt idx="21">
                  <c:v>97.727272727272734</c:v>
                </c:pt>
              </c:numCache>
            </c:numRef>
          </c:xVal>
          <c:yVal>
            <c:numRef>
              <c:f>'105-02050'!$AD$52:$AD$73</c:f>
              <c:numCache>
                <c:formatCode>General</c:formatCode>
                <c:ptCount val="22"/>
                <c:pt idx="0">
                  <c:v>0</c:v>
                </c:pt>
                <c:pt idx="1">
                  <c:v>0</c:v>
                </c:pt>
                <c:pt idx="2">
                  <c:v>0</c:v>
                </c:pt>
                <c:pt idx="3">
                  <c:v>0</c:v>
                </c:pt>
                <c:pt idx="4">
                  <c:v>0</c:v>
                </c:pt>
                <c:pt idx="5">
                  <c:v>0</c:v>
                </c:pt>
                <c:pt idx="6">
                  <c:v>0</c:v>
                </c:pt>
                <c:pt idx="7">
                  <c:v>0</c:v>
                </c:pt>
                <c:pt idx="8">
                  <c:v>0</c:v>
                </c:pt>
                <c:pt idx="9">
                  <c:v>185000</c:v>
                </c:pt>
                <c:pt idx="10">
                  <c:v>210000</c:v>
                </c:pt>
                <c:pt idx="11">
                  <c:v>210000</c:v>
                </c:pt>
                <c:pt idx="12">
                  <c:v>240000</c:v>
                </c:pt>
                <c:pt idx="13">
                  <c:v>270000</c:v>
                </c:pt>
                <c:pt idx="14">
                  <c:v>300000</c:v>
                </c:pt>
                <c:pt idx="15">
                  <c:v>570000</c:v>
                </c:pt>
                <c:pt idx="16">
                  <c:v>600000</c:v>
                </c:pt>
                <c:pt idx="17">
                  <c:v>690000</c:v>
                </c:pt>
                <c:pt idx="18">
                  <c:v>720000</c:v>
                </c:pt>
                <c:pt idx="19">
                  <c:v>788000</c:v>
                </c:pt>
                <c:pt idx="20">
                  <c:v>1170000</c:v>
                </c:pt>
                <c:pt idx="21">
                  <c:v>1320000</c:v>
                </c:pt>
              </c:numCache>
            </c:numRef>
          </c:yVal>
          <c:smooth val="0"/>
          <c:extLst>
            <c:ext xmlns:c16="http://schemas.microsoft.com/office/drawing/2014/chart" uri="{C3380CC4-5D6E-409C-BE32-E72D297353CC}">
              <c16:uniqueId val="{00000001-0E61-0349-85B9-C10A3D7499F1}"/>
            </c:ext>
          </c:extLst>
        </c:ser>
        <c:dLbls>
          <c:showLegendKey val="0"/>
          <c:showVal val="0"/>
          <c:showCatName val="0"/>
          <c:showSerName val="0"/>
          <c:showPercent val="0"/>
          <c:showBubbleSize val="0"/>
        </c:dLbls>
        <c:axId val="177386640"/>
        <c:axId val="177388912"/>
      </c:scatterChart>
      <c:valAx>
        <c:axId val="177386640"/>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177388912"/>
        <c:crosses val="autoZero"/>
        <c:crossBetween val="midCat"/>
      </c:valAx>
      <c:valAx>
        <c:axId val="177388912"/>
        <c:scaling>
          <c:orientation val="minMax"/>
        </c:scaling>
        <c:delete val="0"/>
        <c:axPos val="l"/>
        <c:title>
          <c:tx>
            <c:rich>
              <a:bodyPr/>
              <a:lstStyle/>
              <a:p>
                <a:pPr>
                  <a:defRPr/>
                </a:pPr>
                <a:r>
                  <a:rPr lang="en-US"/>
                  <a:t>SHIPMENT</a:t>
                </a:r>
              </a:p>
            </c:rich>
          </c:tx>
          <c:overlay val="0"/>
        </c:title>
        <c:numFmt formatCode="General" sourceLinked="1"/>
        <c:majorTickMark val="out"/>
        <c:minorTickMark val="none"/>
        <c:tickLblPos val="nextTo"/>
        <c:crossAx val="17738664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19050">
              <a:noFill/>
            </a:ln>
          </c:spPr>
          <c:xVal>
            <c:numRef>
              <c:f>'105-06116'!$AC$51:$AC$72</c:f>
              <c:numCache>
                <c:formatCode>General</c:formatCode>
                <c:ptCount val="22"/>
                <c:pt idx="0">
                  <c:v>2.2727272727272729</c:v>
                </c:pt>
                <c:pt idx="1">
                  <c:v>6.8181818181818183</c:v>
                </c:pt>
                <c:pt idx="2">
                  <c:v>11.363636363636365</c:v>
                </c:pt>
                <c:pt idx="3">
                  <c:v>15.90909090909091</c:v>
                </c:pt>
                <c:pt idx="4">
                  <c:v>20.454545454545457</c:v>
                </c:pt>
                <c:pt idx="5">
                  <c:v>25.000000000000004</c:v>
                </c:pt>
                <c:pt idx="6">
                  <c:v>29.545454545454547</c:v>
                </c:pt>
                <c:pt idx="7">
                  <c:v>34.090909090909093</c:v>
                </c:pt>
                <c:pt idx="8">
                  <c:v>38.63636363636364</c:v>
                </c:pt>
                <c:pt idx="9">
                  <c:v>43.181818181818187</c:v>
                </c:pt>
                <c:pt idx="10">
                  <c:v>47.727272727272734</c:v>
                </c:pt>
                <c:pt idx="11">
                  <c:v>52.27272727272728</c:v>
                </c:pt>
                <c:pt idx="12">
                  <c:v>56.81818181818182</c:v>
                </c:pt>
                <c:pt idx="13">
                  <c:v>61.363636363636367</c:v>
                </c:pt>
                <c:pt idx="14">
                  <c:v>65.909090909090907</c:v>
                </c:pt>
                <c:pt idx="15">
                  <c:v>70.454545454545453</c:v>
                </c:pt>
                <c:pt idx="16">
                  <c:v>75</c:v>
                </c:pt>
                <c:pt idx="17">
                  <c:v>79.545454545454547</c:v>
                </c:pt>
                <c:pt idx="18">
                  <c:v>84.090909090909093</c:v>
                </c:pt>
                <c:pt idx="19">
                  <c:v>88.63636363636364</c:v>
                </c:pt>
                <c:pt idx="20">
                  <c:v>93.181818181818187</c:v>
                </c:pt>
                <c:pt idx="21">
                  <c:v>97.727272727272734</c:v>
                </c:pt>
              </c:numCache>
            </c:numRef>
          </c:xVal>
          <c:yVal>
            <c:numRef>
              <c:f>'105-06116'!$AD$51:$AD$72</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30000</c:v>
                </c:pt>
                <c:pt idx="17">
                  <c:v>100000</c:v>
                </c:pt>
                <c:pt idx="18">
                  <c:v>100000</c:v>
                </c:pt>
                <c:pt idx="19">
                  <c:v>160000</c:v>
                </c:pt>
                <c:pt idx="20">
                  <c:v>200000</c:v>
                </c:pt>
                <c:pt idx="21">
                  <c:v>300000</c:v>
                </c:pt>
              </c:numCache>
            </c:numRef>
          </c:yVal>
          <c:smooth val="0"/>
          <c:extLst>
            <c:ext xmlns:c16="http://schemas.microsoft.com/office/drawing/2014/chart" uri="{C3380CC4-5D6E-409C-BE32-E72D297353CC}">
              <c16:uniqueId val="{00000001-BBAA-4746-8524-60AEE289C68B}"/>
            </c:ext>
          </c:extLst>
        </c:ser>
        <c:dLbls>
          <c:showLegendKey val="0"/>
          <c:showVal val="0"/>
          <c:showCatName val="0"/>
          <c:showSerName val="0"/>
          <c:showPercent val="0"/>
          <c:showBubbleSize val="0"/>
        </c:dLbls>
        <c:axId val="481681600"/>
        <c:axId val="481483856"/>
      </c:scatterChart>
      <c:valAx>
        <c:axId val="481681600"/>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481483856"/>
        <c:crosses val="autoZero"/>
        <c:crossBetween val="midCat"/>
      </c:valAx>
      <c:valAx>
        <c:axId val="481483856"/>
        <c:scaling>
          <c:orientation val="minMax"/>
        </c:scaling>
        <c:delete val="0"/>
        <c:axPos val="l"/>
        <c:title>
          <c:tx>
            <c:rich>
              <a:bodyPr/>
              <a:lstStyle/>
              <a:p>
                <a:pPr>
                  <a:defRPr/>
                </a:pPr>
                <a:r>
                  <a:rPr lang="en-US"/>
                  <a:t>SHIPMENT</a:t>
                </a:r>
              </a:p>
            </c:rich>
          </c:tx>
          <c:overlay val="0"/>
        </c:title>
        <c:numFmt formatCode="General" sourceLinked="1"/>
        <c:majorTickMark val="out"/>
        <c:minorTickMark val="none"/>
        <c:tickLblPos val="nextTo"/>
        <c:crossAx val="48168160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Moving Average</a:t>
            </a:r>
          </a:p>
        </c:rich>
      </c:tx>
      <c:overlay val="0"/>
    </c:title>
    <c:autoTitleDeleted val="0"/>
    <c:plotArea>
      <c:layout/>
      <c:lineChart>
        <c:grouping val="standard"/>
        <c:varyColors val="0"/>
        <c:ser>
          <c:idx val="0"/>
          <c:order val="0"/>
          <c:tx>
            <c:v>Actual</c:v>
          </c:tx>
          <c:val>
            <c:numRef>
              <c:f>'105-04802'!$D$29:$D$50</c:f>
              <c:numCache>
                <c:formatCode>#,#00,_);[Red]\(#,#00,\)</c:formatCode>
                <c:ptCount val="22"/>
                <c:pt idx="0">
                  <c:v>0</c:v>
                </c:pt>
                <c:pt idx="1">
                  <c:v>0</c:v>
                </c:pt>
                <c:pt idx="2">
                  <c:v>0</c:v>
                </c:pt>
                <c:pt idx="3">
                  <c:v>0</c:v>
                </c:pt>
                <c:pt idx="4">
                  <c:v>1109600</c:v>
                </c:pt>
                <c:pt idx="5">
                  <c:v>392000</c:v>
                </c:pt>
                <c:pt idx="6">
                  <c:v>0</c:v>
                </c:pt>
                <c:pt idx="7">
                  <c:v>294000</c:v>
                </c:pt>
                <c:pt idx="8">
                  <c:v>0</c:v>
                </c:pt>
                <c:pt idx="9">
                  <c:v>156800</c:v>
                </c:pt>
                <c:pt idx="10">
                  <c:v>196000</c:v>
                </c:pt>
                <c:pt idx="11">
                  <c:v>254800</c:v>
                </c:pt>
                <c:pt idx="12">
                  <c:v>78400</c:v>
                </c:pt>
                <c:pt idx="13">
                  <c:v>411600</c:v>
                </c:pt>
                <c:pt idx="14">
                  <c:v>98000</c:v>
                </c:pt>
                <c:pt idx="15">
                  <c:v>372400</c:v>
                </c:pt>
                <c:pt idx="16">
                  <c:v>0</c:v>
                </c:pt>
                <c:pt idx="17">
                  <c:v>0</c:v>
                </c:pt>
                <c:pt idx="18">
                  <c:v>627200</c:v>
                </c:pt>
                <c:pt idx="19">
                  <c:v>529200</c:v>
                </c:pt>
                <c:pt idx="20">
                  <c:v>744800</c:v>
                </c:pt>
                <c:pt idx="21">
                  <c:v>842800</c:v>
                </c:pt>
              </c:numCache>
            </c:numRef>
          </c:val>
          <c:smooth val="0"/>
          <c:extLst>
            <c:ext xmlns:c16="http://schemas.microsoft.com/office/drawing/2014/chart" uri="{C3380CC4-5D6E-409C-BE32-E72D297353CC}">
              <c16:uniqueId val="{00000001-F26C-9D4B-9011-DC09B6D8A9AA}"/>
            </c:ext>
          </c:extLst>
        </c:ser>
        <c:ser>
          <c:idx val="1"/>
          <c:order val="1"/>
          <c:tx>
            <c:v>Forecast</c:v>
          </c:tx>
          <c:val>
            <c:numRef>
              <c:f>'105-04802'!$E$30:$E$51</c:f>
              <c:numCache>
                <c:formatCode>#,#00,_);[Red]\(#,#00,\)</c:formatCode>
                <c:ptCount val="22"/>
                <c:pt idx="0">
                  <c:v>#N/A</c:v>
                </c:pt>
                <c:pt idx="1">
                  <c:v>#N/A</c:v>
                </c:pt>
                <c:pt idx="2">
                  <c:v>#N/A</c:v>
                </c:pt>
                <c:pt idx="3">
                  <c:v>0</c:v>
                </c:pt>
                <c:pt idx="4">
                  <c:v>277400</c:v>
                </c:pt>
                <c:pt idx="5">
                  <c:v>375400</c:v>
                </c:pt>
                <c:pt idx="6">
                  <c:v>375400</c:v>
                </c:pt>
                <c:pt idx="7">
                  <c:v>448900</c:v>
                </c:pt>
                <c:pt idx="8">
                  <c:v>171500</c:v>
                </c:pt>
                <c:pt idx="9">
                  <c:v>112700</c:v>
                </c:pt>
                <c:pt idx="10">
                  <c:v>161700</c:v>
                </c:pt>
                <c:pt idx="11">
                  <c:v>151900</c:v>
                </c:pt>
                <c:pt idx="12">
                  <c:v>171500</c:v>
                </c:pt>
                <c:pt idx="13">
                  <c:v>235200</c:v>
                </c:pt>
                <c:pt idx="14">
                  <c:v>210700</c:v>
                </c:pt>
                <c:pt idx="15">
                  <c:v>240100</c:v>
                </c:pt>
                <c:pt idx="16">
                  <c:v>220500</c:v>
                </c:pt>
                <c:pt idx="17">
                  <c:v>117600</c:v>
                </c:pt>
                <c:pt idx="18">
                  <c:v>249900</c:v>
                </c:pt>
                <c:pt idx="19">
                  <c:v>289100</c:v>
                </c:pt>
                <c:pt idx="20">
                  <c:v>475300</c:v>
                </c:pt>
                <c:pt idx="21">
                  <c:v>686000</c:v>
                </c:pt>
              </c:numCache>
            </c:numRef>
          </c:val>
          <c:smooth val="0"/>
          <c:extLst>
            <c:ext xmlns:c16="http://schemas.microsoft.com/office/drawing/2014/chart" uri="{C3380CC4-5D6E-409C-BE32-E72D297353CC}">
              <c16:uniqueId val="{00000002-F26C-9D4B-9011-DC09B6D8A9AA}"/>
            </c:ext>
          </c:extLst>
        </c:ser>
        <c:dLbls>
          <c:showLegendKey val="0"/>
          <c:showVal val="0"/>
          <c:showCatName val="0"/>
          <c:showSerName val="0"/>
          <c:showPercent val="0"/>
          <c:showBubbleSize val="0"/>
        </c:dLbls>
        <c:marker val="1"/>
        <c:smooth val="0"/>
        <c:axId val="1587477872"/>
        <c:axId val="79443872"/>
      </c:lineChart>
      <c:catAx>
        <c:axId val="1587477872"/>
        <c:scaling>
          <c:orientation val="minMax"/>
        </c:scaling>
        <c:delete val="0"/>
        <c:axPos val="b"/>
        <c:title>
          <c:tx>
            <c:rich>
              <a:bodyPr/>
              <a:lstStyle/>
              <a:p>
                <a:pPr>
                  <a:defRPr/>
                </a:pPr>
                <a:r>
                  <a:rPr lang="en-US"/>
                  <a:t>Data Point</a:t>
                </a:r>
              </a:p>
            </c:rich>
          </c:tx>
          <c:overlay val="0"/>
        </c:title>
        <c:majorTickMark val="out"/>
        <c:minorTickMark val="none"/>
        <c:tickLblPos val="nextTo"/>
        <c:crossAx val="79443872"/>
        <c:crosses val="autoZero"/>
        <c:auto val="1"/>
        <c:lblAlgn val="ctr"/>
        <c:lblOffset val="100"/>
        <c:noMultiLvlLbl val="0"/>
      </c:catAx>
      <c:valAx>
        <c:axId val="79443872"/>
        <c:scaling>
          <c:orientation val="minMax"/>
        </c:scaling>
        <c:delete val="0"/>
        <c:axPos val="l"/>
        <c:title>
          <c:tx>
            <c:rich>
              <a:bodyPr/>
              <a:lstStyle/>
              <a:p>
                <a:pPr>
                  <a:defRPr/>
                </a:pPr>
                <a:r>
                  <a:rPr lang="en-US"/>
                  <a:t>Value</a:t>
                </a:r>
              </a:p>
            </c:rich>
          </c:tx>
          <c:overlay val="0"/>
        </c:title>
        <c:numFmt formatCode="#,#00,_);[Red]\(#,#00,\)" sourceLinked="1"/>
        <c:majorTickMark val="out"/>
        <c:minorTickMark val="none"/>
        <c:tickLblPos val="nextTo"/>
        <c:crossAx val="1587477872"/>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DEMAND  Residual Plot</a:t>
            </a:r>
          </a:p>
        </c:rich>
      </c:tx>
      <c:overlay val="0"/>
    </c:title>
    <c:autoTitleDeleted val="0"/>
    <c:plotArea>
      <c:layout/>
      <c:scatterChart>
        <c:scatterStyle val="lineMarker"/>
        <c:varyColors val="0"/>
        <c:ser>
          <c:idx val="0"/>
          <c:order val="0"/>
          <c:spPr>
            <a:ln w="19050">
              <a:noFill/>
            </a:ln>
          </c:spPr>
          <c:xVal>
            <c:numRef>
              <c:f>'105-04802'!$C$29:$C$50</c:f>
              <c:numCache>
                <c:formatCode>#,#00,_);[Red]\(#,#00,\)</c:formatCode>
                <c:ptCount val="22"/>
                <c:pt idx="0">
                  <c:v>801774.23573308135</c:v>
                </c:pt>
                <c:pt idx="1">
                  <c:v>578863.33347744239</c:v>
                </c:pt>
                <c:pt idx="2">
                  <c:v>548911.52896616422</c:v>
                </c:pt>
                <c:pt idx="3">
                  <c:v>467811.24068045052</c:v>
                </c:pt>
                <c:pt idx="4">
                  <c:v>519011.52896616416</c:v>
                </c:pt>
                <c:pt idx="5">
                  <c:v>512511.52896616416</c:v>
                </c:pt>
                <c:pt idx="6">
                  <c:v>509911.52896616416</c:v>
                </c:pt>
                <c:pt idx="7">
                  <c:v>494311.52896616416</c:v>
                </c:pt>
                <c:pt idx="8">
                  <c:v>611311.52896616422</c:v>
                </c:pt>
                <c:pt idx="9">
                  <c:v>621711.52896616375</c:v>
                </c:pt>
                <c:pt idx="10">
                  <c:v>621711.51953759231</c:v>
                </c:pt>
                <c:pt idx="11">
                  <c:v>621711.51953759231</c:v>
                </c:pt>
                <c:pt idx="12">
                  <c:v>447091</c:v>
                </c:pt>
                <c:pt idx="13">
                  <c:v>343373</c:v>
                </c:pt>
                <c:pt idx="14">
                  <c:v>347155.57393249613</c:v>
                </c:pt>
                <c:pt idx="15">
                  <c:v>274218</c:v>
                </c:pt>
                <c:pt idx="16">
                  <c:v>274218</c:v>
                </c:pt>
                <c:pt idx="17">
                  <c:v>163183.99999999988</c:v>
                </c:pt>
                <c:pt idx="18">
                  <c:v>365568.4615384615</c:v>
                </c:pt>
                <c:pt idx="19">
                  <c:v>220016.18247298911</c:v>
                </c:pt>
                <c:pt idx="20">
                  <c:v>568044.12965186068</c:v>
                </c:pt>
                <c:pt idx="21">
                  <c:v>904798.37006420596</c:v>
                </c:pt>
              </c:numCache>
            </c:numRef>
          </c:xVal>
          <c:yVal>
            <c:numRef>
              <c:f>'105-04802'!$Z$52:$Z$73</c:f>
              <c:numCache>
                <c:formatCode>General</c:formatCode>
                <c:ptCount val="22"/>
                <c:pt idx="0">
                  <c:v>-341060.52105725388</c:v>
                </c:pt>
                <c:pt idx="1">
                  <c:v>-295453.33159428963</c:v>
                </c:pt>
                <c:pt idx="2">
                  <c:v>-289325.24360361364</c:v>
                </c:pt>
                <c:pt idx="3">
                  <c:v>-272732.26328762283</c:v>
                </c:pt>
                <c:pt idx="4">
                  <c:v>826392.24527263152</c:v>
                </c:pt>
                <c:pt idx="5">
                  <c:v>110122.13415877172</c:v>
                </c:pt>
                <c:pt idx="6">
                  <c:v>-281345.91028677218</c:v>
                </c:pt>
                <c:pt idx="7">
                  <c:v>15845.823039964365</c:v>
                </c:pt>
                <c:pt idx="8">
                  <c:v>-302092.17691055994</c:v>
                </c:pt>
                <c:pt idx="9">
                  <c:v>-147419.99912838422</c:v>
                </c:pt>
                <c:pt idx="10">
                  <c:v>-108219.99719931465</c:v>
                </c:pt>
                <c:pt idx="11">
                  <c:v>-49419.997199314646</c:v>
                </c:pt>
                <c:pt idx="12">
                  <c:v>-190092.93747237948</c:v>
                </c:pt>
                <c:pt idx="13">
                  <c:v>164327.58798803488</c:v>
                </c:pt>
                <c:pt idx="14">
                  <c:v>-150046.32017101595</c:v>
                </c:pt>
                <c:pt idx="15">
                  <c:v>139276.58274511615</c:v>
                </c:pt>
                <c:pt idx="16">
                  <c:v>-233123.41725488385</c:v>
                </c:pt>
                <c:pt idx="17">
                  <c:v>-210406.05070354606</c:v>
                </c:pt>
                <c:pt idx="18">
                  <c:v>375386.43450761132</c:v>
                </c:pt>
                <c:pt idx="19">
                  <c:v>307166.18193554279</c:v>
                </c:pt>
                <c:pt idx="20">
                  <c:v>451560.25900948374</c:v>
                </c:pt>
                <c:pt idx="21">
                  <c:v>480660.91721179511</c:v>
                </c:pt>
              </c:numCache>
            </c:numRef>
          </c:yVal>
          <c:smooth val="0"/>
          <c:extLst>
            <c:ext xmlns:c16="http://schemas.microsoft.com/office/drawing/2014/chart" uri="{C3380CC4-5D6E-409C-BE32-E72D297353CC}">
              <c16:uniqueId val="{00000001-D038-1949-BD9E-1579F60CC0E9}"/>
            </c:ext>
          </c:extLst>
        </c:ser>
        <c:dLbls>
          <c:showLegendKey val="0"/>
          <c:showVal val="0"/>
          <c:showCatName val="0"/>
          <c:showSerName val="0"/>
          <c:showPercent val="0"/>
          <c:showBubbleSize val="0"/>
        </c:dLbls>
        <c:axId val="475703248"/>
        <c:axId val="298260032"/>
      </c:scatterChart>
      <c:valAx>
        <c:axId val="475703248"/>
        <c:scaling>
          <c:orientation val="minMax"/>
        </c:scaling>
        <c:delete val="0"/>
        <c:axPos val="b"/>
        <c:title>
          <c:tx>
            <c:rich>
              <a:bodyPr/>
              <a:lstStyle/>
              <a:p>
                <a:pPr>
                  <a:defRPr/>
                </a:pPr>
                <a:r>
                  <a:rPr lang="en-US"/>
                  <a:t>DEMAND</a:t>
                </a:r>
              </a:p>
            </c:rich>
          </c:tx>
          <c:overlay val="0"/>
        </c:title>
        <c:numFmt formatCode="#,#00,_);[Red]\(#,#00,\)" sourceLinked="1"/>
        <c:majorTickMark val="out"/>
        <c:minorTickMark val="none"/>
        <c:tickLblPos val="nextTo"/>
        <c:crossAx val="298260032"/>
        <c:crosses val="autoZero"/>
        <c:crossBetween val="midCat"/>
      </c:valAx>
      <c:valAx>
        <c:axId val="298260032"/>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47570324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19050">
              <a:noFill/>
            </a:ln>
          </c:spPr>
          <c:xVal>
            <c:numRef>
              <c:f>'105-04802'!$AB$52:$AB$73</c:f>
              <c:numCache>
                <c:formatCode>General</c:formatCode>
                <c:ptCount val="22"/>
                <c:pt idx="0">
                  <c:v>2.2727272727272729</c:v>
                </c:pt>
                <c:pt idx="1">
                  <c:v>6.8181818181818183</c:v>
                </c:pt>
                <c:pt idx="2">
                  <c:v>11.363636363636365</c:v>
                </c:pt>
                <c:pt idx="3">
                  <c:v>15.90909090909091</c:v>
                </c:pt>
                <c:pt idx="4">
                  <c:v>20.454545454545457</c:v>
                </c:pt>
                <c:pt idx="5">
                  <c:v>25.000000000000004</c:v>
                </c:pt>
                <c:pt idx="6">
                  <c:v>29.545454545454547</c:v>
                </c:pt>
                <c:pt idx="7">
                  <c:v>34.090909090909093</c:v>
                </c:pt>
                <c:pt idx="8">
                  <c:v>38.63636363636364</c:v>
                </c:pt>
                <c:pt idx="9">
                  <c:v>43.181818181818187</c:v>
                </c:pt>
                <c:pt idx="10">
                  <c:v>47.727272727272734</c:v>
                </c:pt>
                <c:pt idx="11">
                  <c:v>52.27272727272728</c:v>
                </c:pt>
                <c:pt idx="12">
                  <c:v>56.81818181818182</c:v>
                </c:pt>
                <c:pt idx="13">
                  <c:v>61.363636363636367</c:v>
                </c:pt>
                <c:pt idx="14">
                  <c:v>65.909090909090907</c:v>
                </c:pt>
                <c:pt idx="15">
                  <c:v>70.454545454545453</c:v>
                </c:pt>
                <c:pt idx="16">
                  <c:v>75</c:v>
                </c:pt>
                <c:pt idx="17">
                  <c:v>79.545454545454547</c:v>
                </c:pt>
                <c:pt idx="18">
                  <c:v>84.090909090909093</c:v>
                </c:pt>
                <c:pt idx="19">
                  <c:v>88.63636363636364</c:v>
                </c:pt>
                <c:pt idx="20">
                  <c:v>93.181818181818187</c:v>
                </c:pt>
                <c:pt idx="21">
                  <c:v>97.727272727272734</c:v>
                </c:pt>
              </c:numCache>
            </c:numRef>
          </c:xVal>
          <c:yVal>
            <c:numRef>
              <c:f>'105-04802'!$AC$52:$AC$73</c:f>
              <c:numCache>
                <c:formatCode>General</c:formatCode>
                <c:ptCount val="22"/>
                <c:pt idx="0">
                  <c:v>0</c:v>
                </c:pt>
                <c:pt idx="1">
                  <c:v>0</c:v>
                </c:pt>
                <c:pt idx="2">
                  <c:v>0</c:v>
                </c:pt>
                <c:pt idx="3">
                  <c:v>0</c:v>
                </c:pt>
                <c:pt idx="4">
                  <c:v>0</c:v>
                </c:pt>
                <c:pt idx="5">
                  <c:v>0</c:v>
                </c:pt>
                <c:pt idx="6">
                  <c:v>0</c:v>
                </c:pt>
                <c:pt idx="7">
                  <c:v>0</c:v>
                </c:pt>
                <c:pt idx="8">
                  <c:v>78400</c:v>
                </c:pt>
                <c:pt idx="9">
                  <c:v>98000</c:v>
                </c:pt>
                <c:pt idx="10">
                  <c:v>156800</c:v>
                </c:pt>
                <c:pt idx="11">
                  <c:v>196000</c:v>
                </c:pt>
                <c:pt idx="12">
                  <c:v>254800</c:v>
                </c:pt>
                <c:pt idx="13">
                  <c:v>294000</c:v>
                </c:pt>
                <c:pt idx="14">
                  <c:v>372400</c:v>
                </c:pt>
                <c:pt idx="15">
                  <c:v>392000</c:v>
                </c:pt>
                <c:pt idx="16">
                  <c:v>411600</c:v>
                </c:pt>
                <c:pt idx="17">
                  <c:v>529200</c:v>
                </c:pt>
                <c:pt idx="18">
                  <c:v>627200</c:v>
                </c:pt>
                <c:pt idx="19">
                  <c:v>744800</c:v>
                </c:pt>
                <c:pt idx="20">
                  <c:v>842800</c:v>
                </c:pt>
                <c:pt idx="21">
                  <c:v>1109600</c:v>
                </c:pt>
              </c:numCache>
            </c:numRef>
          </c:yVal>
          <c:smooth val="0"/>
          <c:extLst>
            <c:ext xmlns:c16="http://schemas.microsoft.com/office/drawing/2014/chart" uri="{C3380CC4-5D6E-409C-BE32-E72D297353CC}">
              <c16:uniqueId val="{00000001-CC2B-B543-99C8-60EEE2B05F6E}"/>
            </c:ext>
          </c:extLst>
        </c:ser>
        <c:dLbls>
          <c:showLegendKey val="0"/>
          <c:showVal val="0"/>
          <c:showCatName val="0"/>
          <c:showSerName val="0"/>
          <c:showPercent val="0"/>
          <c:showBubbleSize val="0"/>
        </c:dLbls>
        <c:axId val="475690576"/>
        <c:axId val="430496224"/>
      </c:scatterChart>
      <c:valAx>
        <c:axId val="475690576"/>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430496224"/>
        <c:crosses val="autoZero"/>
        <c:crossBetween val="midCat"/>
      </c:valAx>
      <c:valAx>
        <c:axId val="430496224"/>
        <c:scaling>
          <c:orientation val="minMax"/>
        </c:scaling>
        <c:delete val="0"/>
        <c:axPos val="l"/>
        <c:title>
          <c:tx>
            <c:rich>
              <a:bodyPr/>
              <a:lstStyle/>
              <a:p>
                <a:pPr>
                  <a:defRPr/>
                </a:pPr>
                <a:r>
                  <a:rPr lang="en-US"/>
                  <a:t>SHIPMENT</a:t>
                </a:r>
              </a:p>
            </c:rich>
          </c:tx>
          <c:overlay val="0"/>
        </c:title>
        <c:numFmt formatCode="General" sourceLinked="1"/>
        <c:majorTickMark val="out"/>
        <c:minorTickMark val="none"/>
        <c:tickLblPos val="nextTo"/>
        <c:crossAx val="47569057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Moving Average</a:t>
            </a:r>
          </a:p>
        </c:rich>
      </c:tx>
      <c:overlay val="0"/>
    </c:title>
    <c:autoTitleDeleted val="0"/>
    <c:plotArea>
      <c:layout/>
      <c:lineChart>
        <c:grouping val="standard"/>
        <c:varyColors val="0"/>
        <c:ser>
          <c:idx val="0"/>
          <c:order val="0"/>
          <c:tx>
            <c:v>Actual</c:v>
          </c:tx>
          <c:val>
            <c:numRef>
              <c:f>'110-02888 n 110-02898'!$D$59:$D$80</c:f>
              <c:numCache>
                <c:formatCode>#,#00,_);[Red]\(#,#00,\)</c:formatCode>
                <c:ptCount val="22"/>
                <c:pt idx="0">
                  <c:v>0</c:v>
                </c:pt>
                <c:pt idx="1">
                  <c:v>0</c:v>
                </c:pt>
                <c:pt idx="2">
                  <c:v>0</c:v>
                </c:pt>
                <c:pt idx="3">
                  <c:v>0</c:v>
                </c:pt>
                <c:pt idx="4">
                  <c:v>225000</c:v>
                </c:pt>
                <c:pt idx="5">
                  <c:v>0</c:v>
                </c:pt>
                <c:pt idx="6">
                  <c:v>27720</c:v>
                </c:pt>
                <c:pt idx="7">
                  <c:v>261000</c:v>
                </c:pt>
                <c:pt idx="8">
                  <c:v>62423</c:v>
                </c:pt>
                <c:pt idx="9">
                  <c:v>595440</c:v>
                </c:pt>
                <c:pt idx="10">
                  <c:v>77000</c:v>
                </c:pt>
                <c:pt idx="11">
                  <c:v>358880</c:v>
                </c:pt>
                <c:pt idx="12">
                  <c:v>648000</c:v>
                </c:pt>
                <c:pt idx="13">
                  <c:v>0</c:v>
                </c:pt>
                <c:pt idx="14">
                  <c:v>0</c:v>
                </c:pt>
                <c:pt idx="15">
                  <c:v>420000</c:v>
                </c:pt>
                <c:pt idx="16">
                  <c:v>178640</c:v>
                </c:pt>
                <c:pt idx="17">
                  <c:v>0</c:v>
                </c:pt>
                <c:pt idx="18">
                  <c:v>546880</c:v>
                </c:pt>
                <c:pt idx="19">
                  <c:v>0</c:v>
                </c:pt>
                <c:pt idx="20">
                  <c:v>0</c:v>
                </c:pt>
                <c:pt idx="21">
                  <c:v>571300</c:v>
                </c:pt>
              </c:numCache>
            </c:numRef>
          </c:val>
          <c:smooth val="0"/>
          <c:extLst>
            <c:ext xmlns:c16="http://schemas.microsoft.com/office/drawing/2014/chart" uri="{C3380CC4-5D6E-409C-BE32-E72D297353CC}">
              <c16:uniqueId val="{00000001-1D4B-F448-98D1-567B18FD1C74}"/>
            </c:ext>
          </c:extLst>
        </c:ser>
        <c:ser>
          <c:idx val="1"/>
          <c:order val="1"/>
          <c:tx>
            <c:v>Forecast</c:v>
          </c:tx>
          <c:val>
            <c:numRef>
              <c:f>'110-02888 n 110-02898'!$E$60:$E$81</c:f>
              <c:numCache>
                <c:formatCode>#,#00,_);[Red]\(#,#00,\)</c:formatCode>
                <c:ptCount val="22"/>
                <c:pt idx="0">
                  <c:v>#N/A</c:v>
                </c:pt>
                <c:pt idx="1">
                  <c:v>#N/A</c:v>
                </c:pt>
                <c:pt idx="2">
                  <c:v>#N/A</c:v>
                </c:pt>
                <c:pt idx="3">
                  <c:v>0</c:v>
                </c:pt>
                <c:pt idx="4">
                  <c:v>56250</c:v>
                </c:pt>
                <c:pt idx="5">
                  <c:v>56250</c:v>
                </c:pt>
                <c:pt idx="6">
                  <c:v>63180</c:v>
                </c:pt>
                <c:pt idx="7">
                  <c:v>128430</c:v>
                </c:pt>
                <c:pt idx="8">
                  <c:v>87785.75</c:v>
                </c:pt>
                <c:pt idx="9">
                  <c:v>236645.75</c:v>
                </c:pt>
                <c:pt idx="10">
                  <c:v>248965.75</c:v>
                </c:pt>
                <c:pt idx="11">
                  <c:v>273435.75</c:v>
                </c:pt>
                <c:pt idx="12">
                  <c:v>419830</c:v>
                </c:pt>
                <c:pt idx="13">
                  <c:v>270970</c:v>
                </c:pt>
                <c:pt idx="14">
                  <c:v>251720</c:v>
                </c:pt>
                <c:pt idx="15">
                  <c:v>267000</c:v>
                </c:pt>
                <c:pt idx="16">
                  <c:v>149660</c:v>
                </c:pt>
                <c:pt idx="17">
                  <c:v>149660</c:v>
                </c:pt>
                <c:pt idx="18">
                  <c:v>286380</c:v>
                </c:pt>
                <c:pt idx="19">
                  <c:v>181380</c:v>
                </c:pt>
                <c:pt idx="20">
                  <c:v>136720</c:v>
                </c:pt>
                <c:pt idx="21">
                  <c:v>279545</c:v>
                </c:pt>
              </c:numCache>
            </c:numRef>
          </c:val>
          <c:smooth val="0"/>
          <c:extLst>
            <c:ext xmlns:c16="http://schemas.microsoft.com/office/drawing/2014/chart" uri="{C3380CC4-5D6E-409C-BE32-E72D297353CC}">
              <c16:uniqueId val="{00000002-1D4B-F448-98D1-567B18FD1C74}"/>
            </c:ext>
          </c:extLst>
        </c:ser>
        <c:dLbls>
          <c:showLegendKey val="0"/>
          <c:showVal val="0"/>
          <c:showCatName val="0"/>
          <c:showSerName val="0"/>
          <c:showPercent val="0"/>
          <c:showBubbleSize val="0"/>
        </c:dLbls>
        <c:marker val="1"/>
        <c:smooth val="0"/>
        <c:axId val="512529216"/>
        <c:axId val="294734768"/>
      </c:lineChart>
      <c:catAx>
        <c:axId val="512529216"/>
        <c:scaling>
          <c:orientation val="minMax"/>
        </c:scaling>
        <c:delete val="0"/>
        <c:axPos val="b"/>
        <c:title>
          <c:tx>
            <c:rich>
              <a:bodyPr/>
              <a:lstStyle/>
              <a:p>
                <a:pPr>
                  <a:defRPr/>
                </a:pPr>
                <a:r>
                  <a:rPr lang="en-US"/>
                  <a:t>Data Point</a:t>
                </a:r>
              </a:p>
            </c:rich>
          </c:tx>
          <c:overlay val="0"/>
        </c:title>
        <c:majorTickMark val="out"/>
        <c:minorTickMark val="none"/>
        <c:tickLblPos val="nextTo"/>
        <c:crossAx val="294734768"/>
        <c:crosses val="autoZero"/>
        <c:auto val="1"/>
        <c:lblAlgn val="ctr"/>
        <c:lblOffset val="100"/>
        <c:noMultiLvlLbl val="0"/>
      </c:catAx>
      <c:valAx>
        <c:axId val="294734768"/>
        <c:scaling>
          <c:orientation val="minMax"/>
        </c:scaling>
        <c:delete val="0"/>
        <c:axPos val="l"/>
        <c:title>
          <c:tx>
            <c:rich>
              <a:bodyPr/>
              <a:lstStyle/>
              <a:p>
                <a:pPr>
                  <a:defRPr/>
                </a:pPr>
                <a:r>
                  <a:rPr lang="en-US"/>
                  <a:t>Value</a:t>
                </a:r>
              </a:p>
            </c:rich>
          </c:tx>
          <c:overlay val="0"/>
        </c:title>
        <c:numFmt formatCode="#,#00,_);[Red]\(#,#00,\)" sourceLinked="1"/>
        <c:majorTickMark val="out"/>
        <c:minorTickMark val="none"/>
        <c:tickLblPos val="nextTo"/>
        <c:crossAx val="512529216"/>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DEMAND  Residual Plot</a:t>
            </a:r>
          </a:p>
        </c:rich>
      </c:tx>
      <c:overlay val="0"/>
    </c:title>
    <c:autoTitleDeleted val="0"/>
    <c:plotArea>
      <c:layout/>
      <c:scatterChart>
        <c:scatterStyle val="lineMarker"/>
        <c:varyColors val="0"/>
        <c:ser>
          <c:idx val="0"/>
          <c:order val="0"/>
          <c:spPr>
            <a:ln w="19050">
              <a:noFill/>
            </a:ln>
          </c:spPr>
          <c:xVal>
            <c:numRef>
              <c:f>'110-02888 n 110-02898'!$C$59:$C$80</c:f>
              <c:numCache>
                <c:formatCode>#,#00,_);[Red]\(#,#00,\)</c:formatCode>
                <c:ptCount val="22"/>
                <c:pt idx="0">
                  <c:v>725142.08000000007</c:v>
                </c:pt>
                <c:pt idx="1">
                  <c:v>567042.44999999995</c:v>
                </c:pt>
                <c:pt idx="2">
                  <c:v>495876.55000000005</c:v>
                </c:pt>
                <c:pt idx="3">
                  <c:v>486604.94999999995</c:v>
                </c:pt>
                <c:pt idx="4">
                  <c:v>390257.79000000004</c:v>
                </c:pt>
                <c:pt idx="5">
                  <c:v>335063.17</c:v>
                </c:pt>
                <c:pt idx="6">
                  <c:v>309732.54000000004</c:v>
                </c:pt>
                <c:pt idx="7">
                  <c:v>299400.01</c:v>
                </c:pt>
                <c:pt idx="8">
                  <c:v>239992.95999999996</c:v>
                </c:pt>
                <c:pt idx="9">
                  <c:v>237265.91999999998</c:v>
                </c:pt>
                <c:pt idx="10">
                  <c:v>227384.31999999995</c:v>
                </c:pt>
                <c:pt idx="11">
                  <c:v>279168.48</c:v>
                </c:pt>
                <c:pt idx="12">
                  <c:v>384590</c:v>
                </c:pt>
                <c:pt idx="13">
                  <c:v>350840</c:v>
                </c:pt>
                <c:pt idx="14">
                  <c:v>350840</c:v>
                </c:pt>
                <c:pt idx="15">
                  <c:v>348540</c:v>
                </c:pt>
                <c:pt idx="16">
                  <c:v>348540</c:v>
                </c:pt>
                <c:pt idx="17">
                  <c:v>339340</c:v>
                </c:pt>
                <c:pt idx="18">
                  <c:v>339340</c:v>
                </c:pt>
                <c:pt idx="19">
                  <c:v>278269.83999999997</c:v>
                </c:pt>
                <c:pt idx="20">
                  <c:v>312423</c:v>
                </c:pt>
                <c:pt idx="21">
                  <c:v>370199.12</c:v>
                </c:pt>
              </c:numCache>
            </c:numRef>
          </c:xVal>
          <c:yVal>
            <c:numRef>
              <c:f>'110-02888 n 110-02898'!$AB$82:$AB$103</c:f>
              <c:numCache>
                <c:formatCode>General</c:formatCode>
                <c:ptCount val="22"/>
                <c:pt idx="0">
                  <c:v>3199.5200706000323</c:v>
                </c:pt>
                <c:pt idx="1">
                  <c:v>-77324.993958469422</c:v>
                </c:pt>
                <c:pt idx="2">
                  <c:v>-113571.75502262459</c:v>
                </c:pt>
                <c:pt idx="3">
                  <c:v>-118294.0373219059</c:v>
                </c:pt>
                <c:pt idx="4">
                  <c:v>57633.689472388389</c:v>
                </c:pt>
                <c:pt idx="5">
                  <c:v>-195478.45697930892</c:v>
                </c:pt>
                <c:pt idx="6">
                  <c:v>-180660.04739289911</c:v>
                </c:pt>
                <c:pt idx="7">
                  <c:v>47357.309317291889</c:v>
                </c:pt>
                <c:pt idx="8">
                  <c:v>-181477.3442341467</c:v>
                </c:pt>
                <c:pt idx="9">
                  <c:v>350150.69887368451</c:v>
                </c:pt>
                <c:pt idx="10">
                  <c:v>-173322.27329601411</c:v>
                </c:pt>
                <c:pt idx="11">
                  <c:v>134932.83155656254</c:v>
                </c:pt>
                <c:pt idx="12">
                  <c:v>477746.92727459688</c:v>
                </c:pt>
                <c:pt idx="13">
                  <c:v>-187442.88112964219</c:v>
                </c:pt>
                <c:pt idx="14">
                  <c:v>-187442.88112964219</c:v>
                </c:pt>
                <c:pt idx="15">
                  <c:v>231385.66526058744</c:v>
                </c:pt>
                <c:pt idx="16">
                  <c:v>-9974.3347394125594</c:v>
                </c:pt>
                <c:pt idx="17">
                  <c:v>-193300.14917849403</c:v>
                </c:pt>
                <c:pt idx="18">
                  <c:v>353579.850821506</c:v>
                </c:pt>
                <c:pt idx="19">
                  <c:v>-224404.87064860444</c:v>
                </c:pt>
                <c:pt idx="20">
                  <c:v>-207009.72170640228</c:v>
                </c:pt>
                <c:pt idx="21">
                  <c:v>393717.25409034814</c:v>
                </c:pt>
              </c:numCache>
            </c:numRef>
          </c:yVal>
          <c:smooth val="0"/>
          <c:extLst>
            <c:ext xmlns:c16="http://schemas.microsoft.com/office/drawing/2014/chart" uri="{C3380CC4-5D6E-409C-BE32-E72D297353CC}">
              <c16:uniqueId val="{00000001-13A9-6347-AE3D-1675609C012C}"/>
            </c:ext>
          </c:extLst>
        </c:ser>
        <c:dLbls>
          <c:showLegendKey val="0"/>
          <c:showVal val="0"/>
          <c:showCatName val="0"/>
          <c:showSerName val="0"/>
          <c:showPercent val="0"/>
          <c:showBubbleSize val="0"/>
        </c:dLbls>
        <c:axId val="1490145936"/>
        <c:axId val="293723392"/>
      </c:scatterChart>
      <c:valAx>
        <c:axId val="1490145936"/>
        <c:scaling>
          <c:orientation val="minMax"/>
        </c:scaling>
        <c:delete val="0"/>
        <c:axPos val="b"/>
        <c:title>
          <c:tx>
            <c:rich>
              <a:bodyPr/>
              <a:lstStyle/>
              <a:p>
                <a:pPr>
                  <a:defRPr/>
                </a:pPr>
                <a:r>
                  <a:rPr lang="en-US"/>
                  <a:t>DEMAND</a:t>
                </a:r>
              </a:p>
            </c:rich>
          </c:tx>
          <c:overlay val="0"/>
        </c:title>
        <c:numFmt formatCode="#,#00,_);[Red]\(#,#00,\)" sourceLinked="1"/>
        <c:majorTickMark val="out"/>
        <c:minorTickMark val="none"/>
        <c:tickLblPos val="nextTo"/>
        <c:crossAx val="293723392"/>
        <c:crosses val="autoZero"/>
        <c:crossBetween val="midCat"/>
      </c:valAx>
      <c:valAx>
        <c:axId val="293723392"/>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49014593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19050">
              <a:noFill/>
            </a:ln>
          </c:spPr>
          <c:xVal>
            <c:numRef>
              <c:f>'110-02888 n 110-02898'!$AD$82:$AD$103</c:f>
              <c:numCache>
                <c:formatCode>General</c:formatCode>
                <c:ptCount val="22"/>
                <c:pt idx="0">
                  <c:v>2.2727272727272729</c:v>
                </c:pt>
                <c:pt idx="1">
                  <c:v>6.8181818181818183</c:v>
                </c:pt>
                <c:pt idx="2">
                  <c:v>11.363636363636365</c:v>
                </c:pt>
                <c:pt idx="3">
                  <c:v>15.90909090909091</c:v>
                </c:pt>
                <c:pt idx="4">
                  <c:v>20.454545454545457</c:v>
                </c:pt>
                <c:pt idx="5">
                  <c:v>25.000000000000004</c:v>
                </c:pt>
                <c:pt idx="6">
                  <c:v>29.545454545454547</c:v>
                </c:pt>
                <c:pt idx="7">
                  <c:v>34.090909090909093</c:v>
                </c:pt>
                <c:pt idx="8">
                  <c:v>38.63636363636364</c:v>
                </c:pt>
                <c:pt idx="9">
                  <c:v>43.181818181818187</c:v>
                </c:pt>
                <c:pt idx="10">
                  <c:v>47.727272727272734</c:v>
                </c:pt>
                <c:pt idx="11">
                  <c:v>52.27272727272728</c:v>
                </c:pt>
                <c:pt idx="12">
                  <c:v>56.81818181818182</c:v>
                </c:pt>
                <c:pt idx="13">
                  <c:v>61.363636363636367</c:v>
                </c:pt>
                <c:pt idx="14">
                  <c:v>65.909090909090907</c:v>
                </c:pt>
                <c:pt idx="15">
                  <c:v>70.454545454545453</c:v>
                </c:pt>
                <c:pt idx="16">
                  <c:v>75</c:v>
                </c:pt>
                <c:pt idx="17">
                  <c:v>79.545454545454547</c:v>
                </c:pt>
                <c:pt idx="18">
                  <c:v>84.090909090909093</c:v>
                </c:pt>
                <c:pt idx="19">
                  <c:v>88.63636363636364</c:v>
                </c:pt>
                <c:pt idx="20">
                  <c:v>93.181818181818187</c:v>
                </c:pt>
                <c:pt idx="21">
                  <c:v>97.727272727272734</c:v>
                </c:pt>
              </c:numCache>
            </c:numRef>
          </c:xVal>
          <c:yVal>
            <c:numRef>
              <c:f>'110-02888 n 110-02898'!$AE$82:$AE$103</c:f>
              <c:numCache>
                <c:formatCode>General</c:formatCode>
                <c:ptCount val="22"/>
                <c:pt idx="0">
                  <c:v>0</c:v>
                </c:pt>
                <c:pt idx="1">
                  <c:v>0</c:v>
                </c:pt>
                <c:pt idx="2">
                  <c:v>0</c:v>
                </c:pt>
                <c:pt idx="3">
                  <c:v>0</c:v>
                </c:pt>
                <c:pt idx="4">
                  <c:v>0</c:v>
                </c:pt>
                <c:pt idx="5">
                  <c:v>0</c:v>
                </c:pt>
                <c:pt idx="6">
                  <c:v>0</c:v>
                </c:pt>
                <c:pt idx="7">
                  <c:v>0</c:v>
                </c:pt>
                <c:pt idx="8">
                  <c:v>0</c:v>
                </c:pt>
                <c:pt idx="9">
                  <c:v>0</c:v>
                </c:pt>
                <c:pt idx="10">
                  <c:v>27720</c:v>
                </c:pt>
                <c:pt idx="11">
                  <c:v>62423</c:v>
                </c:pt>
                <c:pt idx="12">
                  <c:v>77000</c:v>
                </c:pt>
                <c:pt idx="13">
                  <c:v>178640</c:v>
                </c:pt>
                <c:pt idx="14">
                  <c:v>225000</c:v>
                </c:pt>
                <c:pt idx="15">
                  <c:v>261000</c:v>
                </c:pt>
                <c:pt idx="16">
                  <c:v>358880</c:v>
                </c:pt>
                <c:pt idx="17">
                  <c:v>420000</c:v>
                </c:pt>
                <c:pt idx="18">
                  <c:v>546880</c:v>
                </c:pt>
                <c:pt idx="19">
                  <c:v>571300</c:v>
                </c:pt>
                <c:pt idx="20">
                  <c:v>595440</c:v>
                </c:pt>
                <c:pt idx="21">
                  <c:v>648000</c:v>
                </c:pt>
              </c:numCache>
            </c:numRef>
          </c:yVal>
          <c:smooth val="0"/>
          <c:extLst>
            <c:ext xmlns:c16="http://schemas.microsoft.com/office/drawing/2014/chart" uri="{C3380CC4-5D6E-409C-BE32-E72D297353CC}">
              <c16:uniqueId val="{00000001-7250-9E4C-94E1-3E9614335745}"/>
            </c:ext>
          </c:extLst>
        </c:ser>
        <c:dLbls>
          <c:showLegendKey val="0"/>
          <c:showVal val="0"/>
          <c:showCatName val="0"/>
          <c:showSerName val="0"/>
          <c:showPercent val="0"/>
          <c:showBubbleSize val="0"/>
        </c:dLbls>
        <c:axId val="79450352"/>
        <c:axId val="514265744"/>
      </c:scatterChart>
      <c:valAx>
        <c:axId val="79450352"/>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514265744"/>
        <c:crosses val="autoZero"/>
        <c:crossBetween val="midCat"/>
      </c:valAx>
      <c:valAx>
        <c:axId val="514265744"/>
        <c:scaling>
          <c:orientation val="minMax"/>
        </c:scaling>
        <c:delete val="0"/>
        <c:axPos val="l"/>
        <c:title>
          <c:tx>
            <c:rich>
              <a:bodyPr/>
              <a:lstStyle/>
              <a:p>
                <a:pPr>
                  <a:defRPr/>
                </a:pPr>
                <a:r>
                  <a:rPr lang="en-US"/>
                  <a:t>SHIPMENT</a:t>
                </a:r>
              </a:p>
            </c:rich>
          </c:tx>
          <c:overlay val="0"/>
        </c:title>
        <c:numFmt formatCode="General" sourceLinked="1"/>
        <c:majorTickMark val="out"/>
        <c:minorTickMark val="none"/>
        <c:tickLblPos val="nextTo"/>
        <c:crossAx val="7945035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Resources</a:t>
            </a:r>
            <a:r>
              <a:rPr lang="zh-CN" altLang="en-US"/>
              <a:t> </a:t>
            </a:r>
            <a:r>
              <a:rPr lang="en-US" altLang="zh-CN"/>
              <a:t>Needed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0"/>
          <c:tx>
            <c:v>Total Manpower Needed</c:v>
          </c:tx>
          <c:spPr>
            <a:ln w="19050" cap="rnd" cmpd="sng" algn="ctr">
              <a:solidFill>
                <a:schemeClr val="accent6"/>
              </a:solidFill>
              <a:prstDash val="solid"/>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multiLvlStrRef>
              <c:f>Analysis!$C$66:$BB$67</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Jan-23</c:v>
                  </c:pt>
                  <c:pt idx="5">
                    <c:v>Feb-23</c:v>
                  </c:pt>
                  <c:pt idx="9">
                    <c:v>Mar-23</c:v>
                  </c:pt>
                  <c:pt idx="13">
                    <c:v>Apr-23</c:v>
                  </c:pt>
                  <c:pt idx="18">
                    <c:v>May-23</c:v>
                  </c:pt>
                  <c:pt idx="22">
                    <c:v>Jun-23</c:v>
                  </c:pt>
                  <c:pt idx="26">
                    <c:v>Jul-23</c:v>
                  </c:pt>
                  <c:pt idx="31">
                    <c:v>Aug-23</c:v>
                  </c:pt>
                  <c:pt idx="35">
                    <c:v>Sep-23</c:v>
                  </c:pt>
                  <c:pt idx="39">
                    <c:v>Oct-23</c:v>
                  </c:pt>
                  <c:pt idx="44">
                    <c:v>Nov-23</c:v>
                  </c:pt>
                  <c:pt idx="48">
                    <c:v>Dec-23</c:v>
                  </c:pt>
                </c:lvl>
              </c:multiLvlStrCache>
            </c:multiLvlStrRef>
          </c:cat>
          <c:val>
            <c:numRef>
              <c:f>Analysis!$C$77:$BB$77</c:f>
              <c:numCache>
                <c:formatCode>General</c:formatCode>
                <c:ptCount val="52"/>
                <c:pt idx="0">
                  <c:v>154</c:v>
                </c:pt>
                <c:pt idx="1">
                  <c:v>110</c:v>
                </c:pt>
                <c:pt idx="2">
                  <c:v>89</c:v>
                </c:pt>
                <c:pt idx="3">
                  <c:v>83</c:v>
                </c:pt>
                <c:pt idx="4">
                  <c:v>83</c:v>
                </c:pt>
                <c:pt idx="5">
                  <c:v>75</c:v>
                </c:pt>
                <c:pt idx="6">
                  <c:v>64</c:v>
                </c:pt>
                <c:pt idx="7">
                  <c:v>58</c:v>
                </c:pt>
                <c:pt idx="8">
                  <c:v>74</c:v>
                </c:pt>
                <c:pt idx="9">
                  <c:v>64</c:v>
                </c:pt>
                <c:pt idx="10">
                  <c:v>59</c:v>
                </c:pt>
                <c:pt idx="11">
                  <c:v>72</c:v>
                </c:pt>
                <c:pt idx="12">
                  <c:v>83</c:v>
                </c:pt>
                <c:pt idx="13">
                  <c:v>77</c:v>
                </c:pt>
                <c:pt idx="14">
                  <c:v>76</c:v>
                </c:pt>
                <c:pt idx="15">
                  <c:v>77</c:v>
                </c:pt>
                <c:pt idx="16">
                  <c:v>80</c:v>
                </c:pt>
                <c:pt idx="17">
                  <c:v>75</c:v>
                </c:pt>
                <c:pt idx="18">
                  <c:v>75</c:v>
                </c:pt>
                <c:pt idx="19">
                  <c:v>67</c:v>
                </c:pt>
                <c:pt idx="20">
                  <c:v>70</c:v>
                </c:pt>
                <c:pt idx="21">
                  <c:v>79</c:v>
                </c:pt>
                <c:pt idx="22">
                  <c:v>82</c:v>
                </c:pt>
                <c:pt idx="23">
                  <c:v>84</c:v>
                </c:pt>
                <c:pt idx="24">
                  <c:v>83</c:v>
                </c:pt>
                <c:pt idx="25">
                  <c:v>113</c:v>
                </c:pt>
                <c:pt idx="26">
                  <c:v>141</c:v>
                </c:pt>
                <c:pt idx="27">
                  <c:v>98</c:v>
                </c:pt>
                <c:pt idx="28">
                  <c:v>99</c:v>
                </c:pt>
                <c:pt idx="29">
                  <c:v>120</c:v>
                </c:pt>
                <c:pt idx="30">
                  <c:v>121</c:v>
                </c:pt>
                <c:pt idx="31">
                  <c:v>120</c:v>
                </c:pt>
                <c:pt idx="32">
                  <c:v>122</c:v>
                </c:pt>
                <c:pt idx="33">
                  <c:v>122</c:v>
                </c:pt>
                <c:pt idx="34">
                  <c:v>97</c:v>
                </c:pt>
                <c:pt idx="35">
                  <c:v>86</c:v>
                </c:pt>
                <c:pt idx="36">
                  <c:v>84</c:v>
                </c:pt>
                <c:pt idx="37">
                  <c:v>130</c:v>
                </c:pt>
                <c:pt idx="38">
                  <c:v>161</c:v>
                </c:pt>
                <c:pt idx="39">
                  <c:v>204</c:v>
                </c:pt>
                <c:pt idx="40">
                  <c:v>206</c:v>
                </c:pt>
                <c:pt idx="41">
                  <c:v>194</c:v>
                </c:pt>
                <c:pt idx="42">
                  <c:v>186</c:v>
                </c:pt>
                <c:pt idx="43">
                  <c:v>180</c:v>
                </c:pt>
                <c:pt idx="44">
                  <c:v>187</c:v>
                </c:pt>
                <c:pt idx="45">
                  <c:v>212</c:v>
                </c:pt>
                <c:pt idx="46">
                  <c:v>187</c:v>
                </c:pt>
                <c:pt idx="47">
                  <c:v>184</c:v>
                </c:pt>
                <c:pt idx="48">
                  <c:v>147</c:v>
                </c:pt>
                <c:pt idx="49">
                  <c:v>120</c:v>
                </c:pt>
                <c:pt idx="50">
                  <c:v>141</c:v>
                </c:pt>
                <c:pt idx="51">
                  <c:v>143</c:v>
                </c:pt>
              </c:numCache>
            </c:numRef>
          </c:val>
          <c:smooth val="0"/>
          <c:extLst>
            <c:ext xmlns:c16="http://schemas.microsoft.com/office/drawing/2014/chart" uri="{C3380CC4-5D6E-409C-BE32-E72D297353CC}">
              <c16:uniqueId val="{00000006-46F1-654F-BC03-B1829DBDCF3A}"/>
            </c:ext>
          </c:extLst>
        </c:ser>
        <c:ser>
          <c:idx val="3"/>
          <c:order val="1"/>
          <c:tx>
            <c:v>Total No. of Tools Needed</c:v>
          </c:tx>
          <c:spPr>
            <a:ln w="19050" cap="rnd" cmpd="sng" algn="ctr">
              <a:solidFill>
                <a:schemeClr val="accent2">
                  <a:lumMod val="60000"/>
                </a:schemeClr>
              </a:solidFill>
              <a:prstDash val="solid"/>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val>
            <c:numRef>
              <c:f>Analysis!$C$29:$BB$29</c:f>
              <c:numCache>
                <c:formatCode>General</c:formatCode>
                <c:ptCount val="52"/>
                <c:pt idx="0">
                  <c:v>39</c:v>
                </c:pt>
                <c:pt idx="1">
                  <c:v>29</c:v>
                </c:pt>
                <c:pt idx="2">
                  <c:v>24</c:v>
                </c:pt>
                <c:pt idx="3">
                  <c:v>22</c:v>
                </c:pt>
                <c:pt idx="4">
                  <c:v>22</c:v>
                </c:pt>
                <c:pt idx="5">
                  <c:v>21</c:v>
                </c:pt>
                <c:pt idx="6">
                  <c:v>18</c:v>
                </c:pt>
                <c:pt idx="7">
                  <c:v>16</c:v>
                </c:pt>
                <c:pt idx="8">
                  <c:v>18</c:v>
                </c:pt>
                <c:pt idx="9">
                  <c:v>17</c:v>
                </c:pt>
                <c:pt idx="10">
                  <c:v>16</c:v>
                </c:pt>
                <c:pt idx="11">
                  <c:v>21</c:v>
                </c:pt>
                <c:pt idx="12">
                  <c:v>24</c:v>
                </c:pt>
                <c:pt idx="13">
                  <c:v>22</c:v>
                </c:pt>
                <c:pt idx="14">
                  <c:v>22</c:v>
                </c:pt>
                <c:pt idx="15">
                  <c:v>23</c:v>
                </c:pt>
                <c:pt idx="16">
                  <c:v>23</c:v>
                </c:pt>
                <c:pt idx="17">
                  <c:v>22</c:v>
                </c:pt>
                <c:pt idx="18">
                  <c:v>22</c:v>
                </c:pt>
                <c:pt idx="19">
                  <c:v>20</c:v>
                </c:pt>
                <c:pt idx="20">
                  <c:v>19</c:v>
                </c:pt>
                <c:pt idx="21">
                  <c:v>21</c:v>
                </c:pt>
                <c:pt idx="22">
                  <c:v>22</c:v>
                </c:pt>
                <c:pt idx="23">
                  <c:v>23</c:v>
                </c:pt>
                <c:pt idx="24">
                  <c:v>23</c:v>
                </c:pt>
                <c:pt idx="25">
                  <c:v>34</c:v>
                </c:pt>
                <c:pt idx="26">
                  <c:v>38</c:v>
                </c:pt>
                <c:pt idx="27">
                  <c:v>30</c:v>
                </c:pt>
                <c:pt idx="28">
                  <c:v>31</c:v>
                </c:pt>
                <c:pt idx="29">
                  <c:v>37</c:v>
                </c:pt>
                <c:pt idx="30">
                  <c:v>36</c:v>
                </c:pt>
                <c:pt idx="31">
                  <c:v>35</c:v>
                </c:pt>
                <c:pt idx="32">
                  <c:v>36</c:v>
                </c:pt>
                <c:pt idx="33">
                  <c:v>36</c:v>
                </c:pt>
                <c:pt idx="34">
                  <c:v>31</c:v>
                </c:pt>
                <c:pt idx="35">
                  <c:v>30</c:v>
                </c:pt>
                <c:pt idx="36">
                  <c:v>29</c:v>
                </c:pt>
                <c:pt idx="37">
                  <c:v>38</c:v>
                </c:pt>
                <c:pt idx="38">
                  <c:v>47</c:v>
                </c:pt>
                <c:pt idx="39">
                  <c:v>54</c:v>
                </c:pt>
                <c:pt idx="40">
                  <c:v>55</c:v>
                </c:pt>
                <c:pt idx="41">
                  <c:v>51</c:v>
                </c:pt>
                <c:pt idx="42">
                  <c:v>50</c:v>
                </c:pt>
                <c:pt idx="43">
                  <c:v>46</c:v>
                </c:pt>
                <c:pt idx="44">
                  <c:v>52</c:v>
                </c:pt>
                <c:pt idx="45">
                  <c:v>57</c:v>
                </c:pt>
                <c:pt idx="46">
                  <c:v>51</c:v>
                </c:pt>
                <c:pt idx="47">
                  <c:v>49</c:v>
                </c:pt>
                <c:pt idx="48">
                  <c:v>40</c:v>
                </c:pt>
                <c:pt idx="49">
                  <c:v>31</c:v>
                </c:pt>
                <c:pt idx="50">
                  <c:v>39</c:v>
                </c:pt>
                <c:pt idx="51">
                  <c:v>37</c:v>
                </c:pt>
              </c:numCache>
            </c:numRef>
          </c:val>
          <c:smooth val="0"/>
          <c:extLst>
            <c:ext xmlns:c16="http://schemas.microsoft.com/office/drawing/2014/chart" uri="{C3380CC4-5D6E-409C-BE32-E72D297353CC}">
              <c16:uniqueId val="{00000007-46F1-654F-BC03-B1829DBDCF3A}"/>
            </c:ext>
          </c:extLst>
        </c:ser>
        <c:dLbls>
          <c:dLblPos val="t"/>
          <c:showLegendKey val="0"/>
          <c:showVal val="1"/>
          <c:showCatName val="0"/>
          <c:showSerName val="0"/>
          <c:showPercent val="0"/>
          <c:showBubbleSize val="0"/>
        </c:dLbls>
        <c:smooth val="0"/>
        <c:axId val="159304272"/>
        <c:axId val="1525451039"/>
      </c:lineChart>
      <c:catAx>
        <c:axId val="15930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451039"/>
        <c:crosses val="autoZero"/>
        <c:auto val="1"/>
        <c:lblAlgn val="ctr"/>
        <c:lblOffset val="100"/>
        <c:noMultiLvlLbl val="0"/>
      </c:catAx>
      <c:valAx>
        <c:axId val="1525451039"/>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04272"/>
        <c:crosses val="autoZero"/>
        <c:crossBetween val="between"/>
      </c:valAx>
      <c:spPr>
        <a:solidFill>
          <a:schemeClr val="bg1"/>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Machine</a:t>
            </a:r>
            <a:r>
              <a:rPr lang="zh-CN" altLang="en-US"/>
              <a:t> </a:t>
            </a:r>
            <a:r>
              <a:rPr lang="en-US" altLang="zh-CN"/>
              <a:t>Needed:</a:t>
            </a:r>
            <a:r>
              <a:rPr lang="zh-CN" altLang="en-US"/>
              <a:t> </a:t>
            </a:r>
            <a:r>
              <a:rPr lang="en-US" altLang="zh-CN"/>
              <a:t>Plastic</a:t>
            </a:r>
            <a:r>
              <a:rPr lang="zh-CN" altLang="en-US"/>
              <a:t> </a:t>
            </a:r>
            <a:r>
              <a:rPr lang="en-US" altLang="zh-CN"/>
              <a:t>vs</a:t>
            </a:r>
            <a:r>
              <a:rPr lang="zh-CN" altLang="en-US"/>
              <a:t> </a:t>
            </a:r>
            <a:r>
              <a:rPr lang="en-US" altLang="zh-CN"/>
              <a:t>Rubber</a:t>
            </a:r>
            <a:endParaRPr lang="en-SG" altLang="zh-CN"/>
          </a:p>
        </c:rich>
      </c:tx>
      <c:overlay val="0"/>
      <c:spPr>
        <a:noFill/>
        <a:ln>
          <a:noFill/>
        </a:ln>
        <a:effectLst/>
      </c:spPr>
    </c:title>
    <c:autoTitleDeleted val="0"/>
    <c:plotArea>
      <c:layout/>
      <c:barChart>
        <c:barDir val="col"/>
        <c:grouping val="clustered"/>
        <c:varyColors val="0"/>
        <c:ser>
          <c:idx val="2"/>
          <c:order val="0"/>
          <c:tx>
            <c:v>Rubber</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Analysis!$C$33:$BB$34</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Jan-23</c:v>
                  </c:pt>
                  <c:pt idx="5">
                    <c:v>Feb-23</c:v>
                  </c:pt>
                  <c:pt idx="9">
                    <c:v>Mar-23</c:v>
                  </c:pt>
                  <c:pt idx="13">
                    <c:v>Apr-23</c:v>
                  </c:pt>
                  <c:pt idx="18">
                    <c:v>May-23</c:v>
                  </c:pt>
                  <c:pt idx="22">
                    <c:v>Jun-23</c:v>
                  </c:pt>
                  <c:pt idx="26">
                    <c:v>Jul-23</c:v>
                  </c:pt>
                  <c:pt idx="31">
                    <c:v>Aug-23</c:v>
                  </c:pt>
                  <c:pt idx="35">
                    <c:v>Sep-23</c:v>
                  </c:pt>
                  <c:pt idx="39">
                    <c:v>Oct-23</c:v>
                  </c:pt>
                  <c:pt idx="44">
                    <c:v>Nov-23</c:v>
                  </c:pt>
                  <c:pt idx="48">
                    <c:v>Dec-23</c:v>
                  </c:pt>
                </c:lvl>
              </c:multiLvlStrCache>
            </c:multiLvlStrRef>
          </c:cat>
          <c:val>
            <c:numRef>
              <c:f>Analysis!$C$46:$BB$46</c:f>
              <c:numCache>
                <c:formatCode>General</c:formatCode>
                <c:ptCount val="52"/>
                <c:pt idx="0">
                  <c:v>24</c:v>
                </c:pt>
                <c:pt idx="1">
                  <c:v>19</c:v>
                </c:pt>
                <c:pt idx="2">
                  <c:v>15</c:v>
                </c:pt>
                <c:pt idx="3">
                  <c:v>13</c:v>
                </c:pt>
                <c:pt idx="4">
                  <c:v>13</c:v>
                </c:pt>
                <c:pt idx="5">
                  <c:v>12</c:v>
                </c:pt>
                <c:pt idx="6">
                  <c:v>11</c:v>
                </c:pt>
                <c:pt idx="7">
                  <c:v>9</c:v>
                </c:pt>
                <c:pt idx="8">
                  <c:v>8</c:v>
                </c:pt>
                <c:pt idx="9">
                  <c:v>8</c:v>
                </c:pt>
                <c:pt idx="10">
                  <c:v>8</c:v>
                </c:pt>
                <c:pt idx="11">
                  <c:v>12</c:v>
                </c:pt>
                <c:pt idx="12">
                  <c:v>15</c:v>
                </c:pt>
                <c:pt idx="13">
                  <c:v>12</c:v>
                </c:pt>
                <c:pt idx="14">
                  <c:v>13</c:v>
                </c:pt>
                <c:pt idx="15">
                  <c:v>13</c:v>
                </c:pt>
                <c:pt idx="16">
                  <c:v>12</c:v>
                </c:pt>
                <c:pt idx="17">
                  <c:v>12</c:v>
                </c:pt>
                <c:pt idx="18">
                  <c:v>12</c:v>
                </c:pt>
                <c:pt idx="19">
                  <c:v>10</c:v>
                </c:pt>
                <c:pt idx="20">
                  <c:v>11</c:v>
                </c:pt>
                <c:pt idx="21">
                  <c:v>12</c:v>
                </c:pt>
                <c:pt idx="22">
                  <c:v>12</c:v>
                </c:pt>
                <c:pt idx="23">
                  <c:v>12</c:v>
                </c:pt>
                <c:pt idx="24">
                  <c:v>11</c:v>
                </c:pt>
                <c:pt idx="25">
                  <c:v>19</c:v>
                </c:pt>
                <c:pt idx="26">
                  <c:v>21</c:v>
                </c:pt>
                <c:pt idx="27">
                  <c:v>16</c:v>
                </c:pt>
                <c:pt idx="28">
                  <c:v>17</c:v>
                </c:pt>
                <c:pt idx="29">
                  <c:v>22</c:v>
                </c:pt>
                <c:pt idx="30">
                  <c:v>23</c:v>
                </c:pt>
                <c:pt idx="31">
                  <c:v>24</c:v>
                </c:pt>
                <c:pt idx="32">
                  <c:v>25</c:v>
                </c:pt>
                <c:pt idx="33">
                  <c:v>25</c:v>
                </c:pt>
                <c:pt idx="34">
                  <c:v>23</c:v>
                </c:pt>
                <c:pt idx="35">
                  <c:v>24</c:v>
                </c:pt>
                <c:pt idx="36">
                  <c:v>24</c:v>
                </c:pt>
                <c:pt idx="37">
                  <c:v>29</c:v>
                </c:pt>
                <c:pt idx="38">
                  <c:v>34</c:v>
                </c:pt>
                <c:pt idx="39">
                  <c:v>35</c:v>
                </c:pt>
                <c:pt idx="40">
                  <c:v>35</c:v>
                </c:pt>
                <c:pt idx="41">
                  <c:v>31</c:v>
                </c:pt>
                <c:pt idx="42">
                  <c:v>31</c:v>
                </c:pt>
                <c:pt idx="43">
                  <c:v>26</c:v>
                </c:pt>
                <c:pt idx="44">
                  <c:v>31</c:v>
                </c:pt>
                <c:pt idx="45">
                  <c:v>35</c:v>
                </c:pt>
                <c:pt idx="46">
                  <c:v>31</c:v>
                </c:pt>
                <c:pt idx="47">
                  <c:v>31</c:v>
                </c:pt>
                <c:pt idx="48">
                  <c:v>26</c:v>
                </c:pt>
                <c:pt idx="49">
                  <c:v>18</c:v>
                </c:pt>
                <c:pt idx="50">
                  <c:v>21</c:v>
                </c:pt>
                <c:pt idx="51">
                  <c:v>18</c:v>
                </c:pt>
              </c:numCache>
            </c:numRef>
          </c:val>
          <c:extLst>
            <c:ext xmlns:c16="http://schemas.microsoft.com/office/drawing/2014/chart" uri="{C3380CC4-5D6E-409C-BE32-E72D297353CC}">
              <c16:uniqueId val="{00000000-A451-7D4B-A407-26E2A69CBD5A}"/>
            </c:ext>
          </c:extLst>
        </c:ser>
        <c:ser>
          <c:idx val="3"/>
          <c:order val="1"/>
          <c:tx>
            <c:v>Plastic</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Analysis!$C$33:$BB$34</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Jan-23</c:v>
                  </c:pt>
                  <c:pt idx="5">
                    <c:v>Feb-23</c:v>
                  </c:pt>
                  <c:pt idx="9">
                    <c:v>Mar-23</c:v>
                  </c:pt>
                  <c:pt idx="13">
                    <c:v>Apr-23</c:v>
                  </c:pt>
                  <c:pt idx="18">
                    <c:v>May-23</c:v>
                  </c:pt>
                  <c:pt idx="22">
                    <c:v>Jun-23</c:v>
                  </c:pt>
                  <c:pt idx="26">
                    <c:v>Jul-23</c:v>
                  </c:pt>
                  <c:pt idx="31">
                    <c:v>Aug-23</c:v>
                  </c:pt>
                  <c:pt idx="35">
                    <c:v>Sep-23</c:v>
                  </c:pt>
                  <c:pt idx="39">
                    <c:v>Oct-23</c:v>
                  </c:pt>
                  <c:pt idx="44">
                    <c:v>Nov-23</c:v>
                  </c:pt>
                  <c:pt idx="48">
                    <c:v>Dec-23</c:v>
                  </c:pt>
                </c:lvl>
              </c:multiLvlStrCache>
            </c:multiLvlStrRef>
          </c:cat>
          <c:val>
            <c:numRef>
              <c:f>Analysis!$C$45:$BB$45</c:f>
              <c:numCache>
                <c:formatCode>General</c:formatCode>
                <c:ptCount val="52"/>
                <c:pt idx="0">
                  <c:v>15</c:v>
                </c:pt>
                <c:pt idx="1">
                  <c:v>10</c:v>
                </c:pt>
                <c:pt idx="2">
                  <c:v>9</c:v>
                </c:pt>
                <c:pt idx="3">
                  <c:v>9</c:v>
                </c:pt>
                <c:pt idx="4">
                  <c:v>9</c:v>
                </c:pt>
                <c:pt idx="5">
                  <c:v>9</c:v>
                </c:pt>
                <c:pt idx="6">
                  <c:v>7</c:v>
                </c:pt>
                <c:pt idx="7">
                  <c:v>7</c:v>
                </c:pt>
                <c:pt idx="8">
                  <c:v>10</c:v>
                </c:pt>
                <c:pt idx="9">
                  <c:v>9</c:v>
                </c:pt>
                <c:pt idx="10">
                  <c:v>8</c:v>
                </c:pt>
                <c:pt idx="11">
                  <c:v>9</c:v>
                </c:pt>
                <c:pt idx="12">
                  <c:v>9</c:v>
                </c:pt>
                <c:pt idx="13">
                  <c:v>10</c:v>
                </c:pt>
                <c:pt idx="14">
                  <c:v>9</c:v>
                </c:pt>
                <c:pt idx="15">
                  <c:v>10</c:v>
                </c:pt>
                <c:pt idx="16">
                  <c:v>11</c:v>
                </c:pt>
                <c:pt idx="17">
                  <c:v>10</c:v>
                </c:pt>
                <c:pt idx="18">
                  <c:v>10</c:v>
                </c:pt>
                <c:pt idx="19">
                  <c:v>10</c:v>
                </c:pt>
                <c:pt idx="20">
                  <c:v>8</c:v>
                </c:pt>
                <c:pt idx="21">
                  <c:v>9</c:v>
                </c:pt>
                <c:pt idx="22">
                  <c:v>10</c:v>
                </c:pt>
                <c:pt idx="23">
                  <c:v>11</c:v>
                </c:pt>
                <c:pt idx="24">
                  <c:v>12</c:v>
                </c:pt>
                <c:pt idx="25">
                  <c:v>15</c:v>
                </c:pt>
                <c:pt idx="26">
                  <c:v>17</c:v>
                </c:pt>
                <c:pt idx="27">
                  <c:v>14</c:v>
                </c:pt>
                <c:pt idx="28">
                  <c:v>14</c:v>
                </c:pt>
                <c:pt idx="29">
                  <c:v>15</c:v>
                </c:pt>
                <c:pt idx="30">
                  <c:v>13</c:v>
                </c:pt>
                <c:pt idx="31">
                  <c:v>11</c:v>
                </c:pt>
                <c:pt idx="32">
                  <c:v>11</c:v>
                </c:pt>
                <c:pt idx="33">
                  <c:v>11</c:v>
                </c:pt>
                <c:pt idx="34">
                  <c:v>8</c:v>
                </c:pt>
                <c:pt idx="35">
                  <c:v>6</c:v>
                </c:pt>
                <c:pt idx="36">
                  <c:v>5</c:v>
                </c:pt>
                <c:pt idx="37">
                  <c:v>9</c:v>
                </c:pt>
                <c:pt idx="38">
                  <c:v>13</c:v>
                </c:pt>
                <c:pt idx="39">
                  <c:v>19</c:v>
                </c:pt>
                <c:pt idx="40">
                  <c:v>20</c:v>
                </c:pt>
                <c:pt idx="41">
                  <c:v>20</c:v>
                </c:pt>
                <c:pt idx="42">
                  <c:v>19</c:v>
                </c:pt>
                <c:pt idx="43">
                  <c:v>20</c:v>
                </c:pt>
                <c:pt idx="44">
                  <c:v>21</c:v>
                </c:pt>
                <c:pt idx="45">
                  <c:v>22</c:v>
                </c:pt>
                <c:pt idx="46">
                  <c:v>20</c:v>
                </c:pt>
                <c:pt idx="47">
                  <c:v>18</c:v>
                </c:pt>
                <c:pt idx="48">
                  <c:v>14</c:v>
                </c:pt>
                <c:pt idx="49">
                  <c:v>13</c:v>
                </c:pt>
                <c:pt idx="50">
                  <c:v>18</c:v>
                </c:pt>
                <c:pt idx="51">
                  <c:v>19</c:v>
                </c:pt>
              </c:numCache>
            </c:numRef>
          </c:val>
          <c:extLst>
            <c:ext xmlns:c16="http://schemas.microsoft.com/office/drawing/2014/chart" uri="{C3380CC4-5D6E-409C-BE32-E72D297353CC}">
              <c16:uniqueId val="{00000001-A451-7D4B-A407-26E2A69CBD5A}"/>
            </c:ext>
          </c:extLst>
        </c:ser>
        <c:dLbls>
          <c:showLegendKey val="0"/>
          <c:showVal val="1"/>
          <c:showCatName val="0"/>
          <c:showSerName val="0"/>
          <c:showPercent val="0"/>
          <c:showBubbleSize val="0"/>
        </c:dLbls>
        <c:gapWidth val="150"/>
        <c:axId val="159304272"/>
        <c:axId val="1525451039"/>
      </c:barChart>
      <c:lineChart>
        <c:grouping val="standard"/>
        <c:varyColors val="0"/>
        <c:ser>
          <c:idx val="0"/>
          <c:order val="2"/>
          <c:tx>
            <c:v>Total Number of M/c</c:v>
          </c:tx>
          <c:marker>
            <c:symbol val="none"/>
          </c:marke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val>
            <c:numRef>
              <c:f>Analysis!$C$44:$BB$44</c:f>
              <c:numCache>
                <c:formatCode>General</c:formatCode>
                <c:ptCount val="52"/>
                <c:pt idx="0">
                  <c:v>39</c:v>
                </c:pt>
                <c:pt idx="1">
                  <c:v>29</c:v>
                </c:pt>
                <c:pt idx="2">
                  <c:v>24</c:v>
                </c:pt>
                <c:pt idx="3">
                  <c:v>22</c:v>
                </c:pt>
                <c:pt idx="4">
                  <c:v>22</c:v>
                </c:pt>
                <c:pt idx="5">
                  <c:v>21</c:v>
                </c:pt>
                <c:pt idx="6">
                  <c:v>18</c:v>
                </c:pt>
                <c:pt idx="7">
                  <c:v>16</c:v>
                </c:pt>
                <c:pt idx="8">
                  <c:v>18</c:v>
                </c:pt>
                <c:pt idx="9">
                  <c:v>17</c:v>
                </c:pt>
                <c:pt idx="10">
                  <c:v>16</c:v>
                </c:pt>
                <c:pt idx="11">
                  <c:v>21</c:v>
                </c:pt>
                <c:pt idx="12">
                  <c:v>24</c:v>
                </c:pt>
                <c:pt idx="13">
                  <c:v>22</c:v>
                </c:pt>
                <c:pt idx="14">
                  <c:v>22</c:v>
                </c:pt>
                <c:pt idx="15">
                  <c:v>23</c:v>
                </c:pt>
                <c:pt idx="16">
                  <c:v>23</c:v>
                </c:pt>
                <c:pt idx="17">
                  <c:v>22</c:v>
                </c:pt>
                <c:pt idx="18">
                  <c:v>22</c:v>
                </c:pt>
                <c:pt idx="19">
                  <c:v>20</c:v>
                </c:pt>
                <c:pt idx="20">
                  <c:v>19</c:v>
                </c:pt>
                <c:pt idx="21">
                  <c:v>21</c:v>
                </c:pt>
                <c:pt idx="22">
                  <c:v>22</c:v>
                </c:pt>
                <c:pt idx="23">
                  <c:v>23</c:v>
                </c:pt>
                <c:pt idx="24">
                  <c:v>23</c:v>
                </c:pt>
                <c:pt idx="25">
                  <c:v>34</c:v>
                </c:pt>
                <c:pt idx="26">
                  <c:v>38</c:v>
                </c:pt>
                <c:pt idx="27">
                  <c:v>30</c:v>
                </c:pt>
                <c:pt idx="28">
                  <c:v>31</c:v>
                </c:pt>
                <c:pt idx="29">
                  <c:v>37</c:v>
                </c:pt>
                <c:pt idx="30">
                  <c:v>36</c:v>
                </c:pt>
                <c:pt idx="31">
                  <c:v>35</c:v>
                </c:pt>
                <c:pt idx="32">
                  <c:v>36</c:v>
                </c:pt>
                <c:pt idx="33">
                  <c:v>36</c:v>
                </c:pt>
                <c:pt idx="34">
                  <c:v>31</c:v>
                </c:pt>
                <c:pt idx="35">
                  <c:v>30</c:v>
                </c:pt>
                <c:pt idx="36">
                  <c:v>29</c:v>
                </c:pt>
                <c:pt idx="37">
                  <c:v>38</c:v>
                </c:pt>
                <c:pt idx="38">
                  <c:v>47</c:v>
                </c:pt>
                <c:pt idx="39">
                  <c:v>54</c:v>
                </c:pt>
                <c:pt idx="40">
                  <c:v>55</c:v>
                </c:pt>
                <c:pt idx="41">
                  <c:v>51</c:v>
                </c:pt>
                <c:pt idx="42">
                  <c:v>50</c:v>
                </c:pt>
                <c:pt idx="43">
                  <c:v>46</c:v>
                </c:pt>
                <c:pt idx="44">
                  <c:v>52</c:v>
                </c:pt>
                <c:pt idx="45">
                  <c:v>57</c:v>
                </c:pt>
                <c:pt idx="46">
                  <c:v>51</c:v>
                </c:pt>
                <c:pt idx="47">
                  <c:v>49</c:v>
                </c:pt>
                <c:pt idx="48">
                  <c:v>40</c:v>
                </c:pt>
                <c:pt idx="49">
                  <c:v>31</c:v>
                </c:pt>
                <c:pt idx="50">
                  <c:v>39</c:v>
                </c:pt>
                <c:pt idx="51">
                  <c:v>37</c:v>
                </c:pt>
              </c:numCache>
            </c:numRef>
          </c:val>
          <c:smooth val="0"/>
          <c:extLst>
            <c:ext xmlns:c16="http://schemas.microsoft.com/office/drawing/2014/chart" uri="{C3380CC4-5D6E-409C-BE32-E72D297353CC}">
              <c16:uniqueId val="{00000000-8125-7247-B27C-15A7A63CC7F1}"/>
            </c:ext>
          </c:extLst>
        </c:ser>
        <c:dLbls>
          <c:showLegendKey val="0"/>
          <c:showVal val="0"/>
          <c:showCatName val="0"/>
          <c:showSerName val="0"/>
          <c:showPercent val="0"/>
          <c:showBubbleSize val="0"/>
        </c:dLbls>
        <c:marker val="1"/>
        <c:smooth val="0"/>
        <c:axId val="159304272"/>
        <c:axId val="1525451039"/>
      </c:lineChart>
      <c:catAx>
        <c:axId val="15930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451039"/>
        <c:crosses val="autoZero"/>
        <c:auto val="1"/>
        <c:lblAlgn val="ctr"/>
        <c:lblOffset val="100"/>
        <c:noMultiLvlLbl val="0"/>
      </c:catAx>
      <c:valAx>
        <c:axId val="1525451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0427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105-02050</a:t>
            </a:r>
            <a:r>
              <a:rPr lang="zh-CN" altLang="en-US"/>
              <a:t> </a:t>
            </a:r>
            <a:r>
              <a:rPr lang="en-US" altLang="zh-CN"/>
              <a:t>Actual</a:t>
            </a:r>
            <a:r>
              <a:rPr lang="zh-CN" altLang="en-US"/>
              <a:t> </a:t>
            </a:r>
            <a:r>
              <a:rPr lang="en-US" altLang="zh-CN"/>
              <a:t>Shipment</a:t>
            </a:r>
            <a:br>
              <a:rPr lang="en-US" altLang="zh-CN"/>
            </a:br>
            <a:r>
              <a:rPr lang="en-US" altLang="zh-CN"/>
              <a:t>2021</a:t>
            </a:r>
            <a:r>
              <a:rPr lang="zh-CN" altLang="en-US"/>
              <a:t> </a:t>
            </a:r>
            <a:r>
              <a:rPr lang="en-US" altLang="zh-CN"/>
              <a:t>vs</a:t>
            </a:r>
            <a:r>
              <a:rPr lang="zh-CN" altLang="en-US"/>
              <a:t> </a:t>
            </a:r>
            <a:r>
              <a:rPr lang="en-US" altLang="zh-CN"/>
              <a:t>2022</a:t>
            </a:r>
            <a:r>
              <a:rPr lang="zh-CN" altLang="en-US"/>
              <a:t> </a:t>
            </a:r>
            <a:r>
              <a:rPr lang="en-US" altLang="zh-CN"/>
              <a:t>vs</a:t>
            </a:r>
            <a:r>
              <a:rPr lang="zh-CN" altLang="en-US"/>
              <a:t> </a:t>
            </a:r>
            <a:r>
              <a:rPr lang="en-US" altLang="zh-CN"/>
              <a:t>2023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'105-02050'!$C$83</c:f>
              <c:strCache>
                <c:ptCount val="1"/>
                <c:pt idx="0">
                  <c:v>SHIPMENT 2021</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forward val="2"/>
            <c:dispRSqr val="0"/>
            <c:dispEq val="0"/>
          </c:trendline>
          <c:xVal>
            <c:numRef>
              <c:f>'105-02050'!$B$84:$B$135</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xVal>
          <c:yVal>
            <c:numRef>
              <c:f>'105-02050'!$C$84:$C$135</c:f>
              <c:numCache>
                <c:formatCode>#,#00,_);[Red]\(#,#00,\)</c:formatCode>
                <c:ptCount val="52"/>
                <c:pt idx="0">
                  <c:v>240000</c:v>
                </c:pt>
                <c:pt idx="1">
                  <c:v>690000</c:v>
                </c:pt>
                <c:pt idx="2">
                  <c:v>120000</c:v>
                </c:pt>
                <c:pt idx="3">
                  <c:v>330000</c:v>
                </c:pt>
                <c:pt idx="4">
                  <c:v>2550000</c:v>
                </c:pt>
                <c:pt idx="5">
                  <c:v>360000</c:v>
                </c:pt>
                <c:pt idx="6">
                  <c:v>0</c:v>
                </c:pt>
                <c:pt idx="7">
                  <c:v>0</c:v>
                </c:pt>
                <c:pt idx="8">
                  <c:v>0</c:v>
                </c:pt>
                <c:pt idx="9">
                  <c:v>180000</c:v>
                </c:pt>
                <c:pt idx="10">
                  <c:v>191200</c:v>
                </c:pt>
                <c:pt idx="11">
                  <c:v>212000</c:v>
                </c:pt>
                <c:pt idx="12">
                  <c:v>360000</c:v>
                </c:pt>
                <c:pt idx="13">
                  <c:v>300000</c:v>
                </c:pt>
                <c:pt idx="14">
                  <c:v>1200000</c:v>
                </c:pt>
                <c:pt idx="15">
                  <c:v>722000</c:v>
                </c:pt>
                <c:pt idx="16">
                  <c:v>450000</c:v>
                </c:pt>
                <c:pt idx="17">
                  <c:v>210000</c:v>
                </c:pt>
                <c:pt idx="18">
                  <c:v>30000</c:v>
                </c:pt>
                <c:pt idx="19">
                  <c:v>1193560</c:v>
                </c:pt>
                <c:pt idx="20">
                  <c:v>0</c:v>
                </c:pt>
                <c:pt idx="21">
                  <c:v>120000</c:v>
                </c:pt>
                <c:pt idx="22">
                  <c:v>780000</c:v>
                </c:pt>
                <c:pt idx="23">
                  <c:v>810000</c:v>
                </c:pt>
                <c:pt idx="24">
                  <c:v>330000</c:v>
                </c:pt>
                <c:pt idx="25">
                  <c:v>1410000</c:v>
                </c:pt>
                <c:pt idx="26">
                  <c:v>17500</c:v>
                </c:pt>
                <c:pt idx="27">
                  <c:v>60000</c:v>
                </c:pt>
                <c:pt idx="28">
                  <c:v>300000</c:v>
                </c:pt>
                <c:pt idx="29">
                  <c:v>510000</c:v>
                </c:pt>
                <c:pt idx="30">
                  <c:v>1050000</c:v>
                </c:pt>
                <c:pt idx="31">
                  <c:v>1272000</c:v>
                </c:pt>
                <c:pt idx="32">
                  <c:v>750000</c:v>
                </c:pt>
                <c:pt idx="33">
                  <c:v>360000</c:v>
                </c:pt>
                <c:pt idx="34">
                  <c:v>540000</c:v>
                </c:pt>
                <c:pt idx="35">
                  <c:v>210000</c:v>
                </c:pt>
                <c:pt idx="36">
                  <c:v>0</c:v>
                </c:pt>
                <c:pt idx="37">
                  <c:v>1380000</c:v>
                </c:pt>
                <c:pt idx="38">
                  <c:v>1440000</c:v>
                </c:pt>
                <c:pt idx="39">
                  <c:v>0</c:v>
                </c:pt>
                <c:pt idx="40">
                  <c:v>0</c:v>
                </c:pt>
                <c:pt idx="41">
                  <c:v>2190000</c:v>
                </c:pt>
                <c:pt idx="42">
                  <c:v>1710000</c:v>
                </c:pt>
                <c:pt idx="43">
                  <c:v>2040000</c:v>
                </c:pt>
                <c:pt idx="44">
                  <c:v>600000</c:v>
                </c:pt>
                <c:pt idx="45">
                  <c:v>1500000</c:v>
                </c:pt>
                <c:pt idx="46">
                  <c:v>1050000</c:v>
                </c:pt>
                <c:pt idx="47">
                  <c:v>330000</c:v>
                </c:pt>
                <c:pt idx="48">
                  <c:v>1230000</c:v>
                </c:pt>
                <c:pt idx="49">
                  <c:v>790000</c:v>
                </c:pt>
                <c:pt idx="50">
                  <c:v>1140000</c:v>
                </c:pt>
                <c:pt idx="51">
                  <c:v>540000</c:v>
                </c:pt>
              </c:numCache>
            </c:numRef>
          </c:yVal>
          <c:smooth val="0"/>
          <c:extLst>
            <c:ext xmlns:c16="http://schemas.microsoft.com/office/drawing/2014/chart" uri="{C3380CC4-5D6E-409C-BE32-E72D297353CC}">
              <c16:uniqueId val="{00000001-CF14-034A-912F-D3787022D253}"/>
            </c:ext>
          </c:extLst>
        </c:ser>
        <c:ser>
          <c:idx val="1"/>
          <c:order val="1"/>
          <c:tx>
            <c:strRef>
              <c:f>'105-02050'!$D$83</c:f>
              <c:strCache>
                <c:ptCount val="1"/>
                <c:pt idx="0">
                  <c:v>SHIPMENT 2022</c:v>
                </c:pt>
              </c:strCache>
            </c:strRef>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forward val="2"/>
            <c:dispRSqr val="0"/>
            <c:dispEq val="0"/>
          </c:trendline>
          <c:xVal>
            <c:numRef>
              <c:f>'105-02050'!$B$84:$B$135</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xVal>
          <c:yVal>
            <c:numRef>
              <c:f>'105-02050'!$D$84:$D$135</c:f>
              <c:numCache>
                <c:formatCode>#,#00,_);[Red]\(#,#00,\)</c:formatCode>
                <c:ptCount val="52"/>
                <c:pt idx="0">
                  <c:v>380000</c:v>
                </c:pt>
                <c:pt idx="1">
                  <c:v>240000</c:v>
                </c:pt>
                <c:pt idx="2">
                  <c:v>1320000</c:v>
                </c:pt>
                <c:pt idx="3">
                  <c:v>1260000</c:v>
                </c:pt>
                <c:pt idx="4">
                  <c:v>0</c:v>
                </c:pt>
                <c:pt idx="5">
                  <c:v>0</c:v>
                </c:pt>
                <c:pt idx="6">
                  <c:v>0</c:v>
                </c:pt>
                <c:pt idx="7">
                  <c:v>0</c:v>
                </c:pt>
                <c:pt idx="8">
                  <c:v>330000</c:v>
                </c:pt>
                <c:pt idx="9">
                  <c:v>240000</c:v>
                </c:pt>
                <c:pt idx="10">
                  <c:v>1510000</c:v>
                </c:pt>
                <c:pt idx="11">
                  <c:v>2430000</c:v>
                </c:pt>
                <c:pt idx="12">
                  <c:v>0</c:v>
                </c:pt>
                <c:pt idx="13">
                  <c:v>510000</c:v>
                </c:pt>
                <c:pt idx="14">
                  <c:v>600000</c:v>
                </c:pt>
                <c:pt idx="15">
                  <c:v>0</c:v>
                </c:pt>
                <c:pt idx="16">
                  <c:v>300000</c:v>
                </c:pt>
                <c:pt idx="17">
                  <c:v>0</c:v>
                </c:pt>
                <c:pt idx="18">
                  <c:v>0</c:v>
                </c:pt>
                <c:pt idx="19">
                  <c:v>330000</c:v>
                </c:pt>
                <c:pt idx="20">
                  <c:v>120000</c:v>
                </c:pt>
                <c:pt idx="21">
                  <c:v>180000</c:v>
                </c:pt>
                <c:pt idx="22">
                  <c:v>120000</c:v>
                </c:pt>
                <c:pt idx="23">
                  <c:v>120000</c:v>
                </c:pt>
                <c:pt idx="24">
                  <c:v>570000</c:v>
                </c:pt>
                <c:pt idx="25">
                  <c:v>300000</c:v>
                </c:pt>
                <c:pt idx="26">
                  <c:v>180000</c:v>
                </c:pt>
                <c:pt idx="27">
                  <c:v>870000</c:v>
                </c:pt>
                <c:pt idx="28">
                  <c:v>120000</c:v>
                </c:pt>
                <c:pt idx="29">
                  <c:v>480000</c:v>
                </c:pt>
                <c:pt idx="30">
                  <c:v>840000</c:v>
                </c:pt>
                <c:pt idx="31">
                  <c:v>2520000</c:v>
                </c:pt>
                <c:pt idx="32">
                  <c:v>2220000</c:v>
                </c:pt>
                <c:pt idx="33">
                  <c:v>1530000</c:v>
                </c:pt>
                <c:pt idx="34">
                  <c:v>2370000</c:v>
                </c:pt>
                <c:pt idx="35">
                  <c:v>2820000</c:v>
                </c:pt>
                <c:pt idx="36">
                  <c:v>1530000</c:v>
                </c:pt>
                <c:pt idx="37">
                  <c:v>870000</c:v>
                </c:pt>
                <c:pt idx="38">
                  <c:v>1170000</c:v>
                </c:pt>
                <c:pt idx="39">
                  <c:v>4170000</c:v>
                </c:pt>
                <c:pt idx="40">
                  <c:v>0</c:v>
                </c:pt>
                <c:pt idx="41">
                  <c:v>1550000</c:v>
                </c:pt>
                <c:pt idx="42">
                  <c:v>2170000</c:v>
                </c:pt>
                <c:pt idx="43">
                  <c:v>120000</c:v>
                </c:pt>
                <c:pt idx="44">
                  <c:v>240000</c:v>
                </c:pt>
                <c:pt idx="45">
                  <c:v>1440000</c:v>
                </c:pt>
                <c:pt idx="46">
                  <c:v>540000</c:v>
                </c:pt>
                <c:pt idx="47">
                  <c:v>420000</c:v>
                </c:pt>
                <c:pt idx="48">
                  <c:v>0</c:v>
                </c:pt>
                <c:pt idx="49">
                  <c:v>810000</c:v>
                </c:pt>
                <c:pt idx="50">
                  <c:v>1090000</c:v>
                </c:pt>
                <c:pt idx="51">
                  <c:v>180000</c:v>
                </c:pt>
              </c:numCache>
            </c:numRef>
          </c:yVal>
          <c:smooth val="0"/>
          <c:extLst>
            <c:ext xmlns:c16="http://schemas.microsoft.com/office/drawing/2014/chart" uri="{C3380CC4-5D6E-409C-BE32-E72D297353CC}">
              <c16:uniqueId val="{00000003-CF14-034A-912F-D3787022D253}"/>
            </c:ext>
          </c:extLst>
        </c:ser>
        <c:ser>
          <c:idx val="2"/>
          <c:order val="2"/>
          <c:tx>
            <c:strRef>
              <c:f>'105-02050'!$E$83</c:f>
              <c:strCache>
                <c:ptCount val="1"/>
                <c:pt idx="0">
                  <c:v>SHIPMENT 2023</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forward val="2"/>
            <c:dispRSqr val="0"/>
            <c:dispEq val="0"/>
          </c:trendline>
          <c:xVal>
            <c:strRef>
              <c:f>'105-02050'!$B$83:$B$135</c:f>
              <c:strCache>
                <c:ptCount val="53"/>
                <c:pt idx="0">
                  <c:v>Week Number</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strCache>
            </c:strRef>
          </c:xVal>
          <c:yVal>
            <c:numRef>
              <c:f>'105-02050'!$E$83:$E$105</c:f>
              <c:numCache>
                <c:formatCode>#,#00,_);[Red]\(#,#00,\)</c:formatCode>
                <c:ptCount val="23"/>
                <c:pt idx="0" formatCode="General">
                  <c:v>0</c:v>
                </c:pt>
                <c:pt idx="1">
                  <c:v>0</c:v>
                </c:pt>
                <c:pt idx="2">
                  <c:v>0</c:v>
                </c:pt>
                <c:pt idx="3">
                  <c:v>0</c:v>
                </c:pt>
                <c:pt idx="4">
                  <c:v>0</c:v>
                </c:pt>
                <c:pt idx="5">
                  <c:v>240000</c:v>
                </c:pt>
                <c:pt idx="6">
                  <c:v>0</c:v>
                </c:pt>
                <c:pt idx="7">
                  <c:v>0</c:v>
                </c:pt>
                <c:pt idx="8">
                  <c:v>300000</c:v>
                </c:pt>
                <c:pt idx="9">
                  <c:v>0</c:v>
                </c:pt>
                <c:pt idx="10">
                  <c:v>720000</c:v>
                </c:pt>
                <c:pt idx="11">
                  <c:v>270000</c:v>
                </c:pt>
                <c:pt idx="12">
                  <c:v>1170000</c:v>
                </c:pt>
                <c:pt idx="13">
                  <c:v>690000</c:v>
                </c:pt>
                <c:pt idx="14">
                  <c:v>0</c:v>
                </c:pt>
                <c:pt idx="15">
                  <c:v>210000</c:v>
                </c:pt>
                <c:pt idx="16">
                  <c:v>600000</c:v>
                </c:pt>
                <c:pt idx="17">
                  <c:v>210000</c:v>
                </c:pt>
                <c:pt idx="18">
                  <c:v>0</c:v>
                </c:pt>
                <c:pt idx="19">
                  <c:v>1320000</c:v>
                </c:pt>
                <c:pt idx="20">
                  <c:v>570000</c:v>
                </c:pt>
                <c:pt idx="21">
                  <c:v>185000</c:v>
                </c:pt>
                <c:pt idx="22">
                  <c:v>788000</c:v>
                </c:pt>
              </c:numCache>
            </c:numRef>
          </c:yVal>
          <c:smooth val="0"/>
          <c:extLst>
            <c:ext xmlns:c16="http://schemas.microsoft.com/office/drawing/2014/chart" uri="{C3380CC4-5D6E-409C-BE32-E72D297353CC}">
              <c16:uniqueId val="{00000005-CF14-034A-912F-D3787022D253}"/>
            </c:ext>
          </c:extLst>
        </c:ser>
        <c:dLbls>
          <c:showLegendKey val="0"/>
          <c:showVal val="0"/>
          <c:showCatName val="0"/>
          <c:showSerName val="0"/>
          <c:showPercent val="0"/>
          <c:showBubbleSize val="0"/>
        </c:dLbls>
        <c:axId val="1742123583"/>
        <c:axId val="1742125311"/>
      </c:scatterChart>
      <c:valAx>
        <c:axId val="17421235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125311"/>
        <c:crosses val="autoZero"/>
        <c:crossBetween val="midCat"/>
      </c:valAx>
      <c:valAx>
        <c:axId val="1742125311"/>
        <c:scaling>
          <c:orientation val="minMax"/>
        </c:scaling>
        <c:delete val="0"/>
        <c:axPos val="l"/>
        <c:majorGridlines>
          <c:spPr>
            <a:ln w="9525" cap="flat" cmpd="sng" algn="ctr">
              <a:solidFill>
                <a:schemeClr val="tx1">
                  <a:lumMod val="15000"/>
                  <a:lumOff val="85000"/>
                </a:schemeClr>
              </a:solidFill>
              <a:round/>
            </a:ln>
            <a:effectLst/>
          </c:spPr>
        </c:majorGridlines>
        <c:numFmt formatCode="#,#00,_);[Red]\(#,#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12358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Moving Average</a:t>
            </a:r>
          </a:p>
        </c:rich>
      </c:tx>
      <c:overlay val="0"/>
    </c:title>
    <c:autoTitleDeleted val="0"/>
    <c:plotArea>
      <c:layout/>
      <c:lineChart>
        <c:grouping val="standard"/>
        <c:varyColors val="0"/>
        <c:ser>
          <c:idx val="0"/>
          <c:order val="0"/>
          <c:tx>
            <c:v>Actual</c:v>
          </c:tx>
          <c:val>
            <c:numRef>
              <c:f>'105-02050'!$D$29:$D$50</c:f>
              <c:numCache>
                <c:formatCode>#,#00,_);[Red]\(#,#00,\)</c:formatCode>
                <c:ptCount val="22"/>
                <c:pt idx="0">
                  <c:v>0</c:v>
                </c:pt>
                <c:pt idx="1">
                  <c:v>0</c:v>
                </c:pt>
                <c:pt idx="2">
                  <c:v>0</c:v>
                </c:pt>
                <c:pt idx="3">
                  <c:v>0</c:v>
                </c:pt>
                <c:pt idx="4">
                  <c:v>240000</c:v>
                </c:pt>
                <c:pt idx="5">
                  <c:v>0</c:v>
                </c:pt>
                <c:pt idx="6">
                  <c:v>0</c:v>
                </c:pt>
                <c:pt idx="7">
                  <c:v>300000</c:v>
                </c:pt>
                <c:pt idx="8">
                  <c:v>0</c:v>
                </c:pt>
                <c:pt idx="9">
                  <c:v>720000</c:v>
                </c:pt>
                <c:pt idx="10">
                  <c:v>270000</c:v>
                </c:pt>
                <c:pt idx="11">
                  <c:v>1170000</c:v>
                </c:pt>
                <c:pt idx="12">
                  <c:v>690000</c:v>
                </c:pt>
                <c:pt idx="13">
                  <c:v>0</c:v>
                </c:pt>
                <c:pt idx="14">
                  <c:v>210000</c:v>
                </c:pt>
                <c:pt idx="15">
                  <c:v>600000</c:v>
                </c:pt>
                <c:pt idx="16">
                  <c:v>210000</c:v>
                </c:pt>
                <c:pt idx="17">
                  <c:v>0</c:v>
                </c:pt>
                <c:pt idx="18">
                  <c:v>1320000</c:v>
                </c:pt>
                <c:pt idx="19">
                  <c:v>570000</c:v>
                </c:pt>
                <c:pt idx="20">
                  <c:v>185000</c:v>
                </c:pt>
                <c:pt idx="21">
                  <c:v>788000</c:v>
                </c:pt>
              </c:numCache>
            </c:numRef>
          </c:val>
          <c:smooth val="0"/>
          <c:extLst>
            <c:ext xmlns:c16="http://schemas.microsoft.com/office/drawing/2014/chart" uri="{C3380CC4-5D6E-409C-BE32-E72D297353CC}">
              <c16:uniqueId val="{00000001-DCC9-584D-A220-5120A9201722}"/>
            </c:ext>
          </c:extLst>
        </c:ser>
        <c:ser>
          <c:idx val="1"/>
          <c:order val="1"/>
          <c:tx>
            <c:v>Forecast</c:v>
          </c:tx>
          <c:val>
            <c:numRef>
              <c:f>'105-02050'!$E$29:$E$50</c:f>
              <c:numCache>
                <c:formatCode>General</c:formatCode>
                <c:ptCount val="22"/>
                <c:pt idx="0">
                  <c:v>#N/A</c:v>
                </c:pt>
                <c:pt idx="1">
                  <c:v>#N/A</c:v>
                </c:pt>
                <c:pt idx="2">
                  <c:v>#N/A</c:v>
                </c:pt>
                <c:pt idx="3">
                  <c:v>#N/A</c:v>
                </c:pt>
                <c:pt idx="4" formatCode="#,#00,_);[Red]\(#,#00,\)">
                  <c:v>0</c:v>
                </c:pt>
                <c:pt idx="5" formatCode="#,#00,_);[Red]\(#,#00,\)">
                  <c:v>60000</c:v>
                </c:pt>
                <c:pt idx="6" formatCode="#,#00,_);[Red]\(#,#00,\)">
                  <c:v>60000</c:v>
                </c:pt>
                <c:pt idx="7" formatCode="#,#00,_);[Red]\(#,#00,\)">
                  <c:v>60000</c:v>
                </c:pt>
                <c:pt idx="8" formatCode="#,#00,_);[Red]\(#,#00,\)">
                  <c:v>135000</c:v>
                </c:pt>
                <c:pt idx="9" formatCode="#,#00,_);[Red]\(#,#00,\)">
                  <c:v>75000</c:v>
                </c:pt>
                <c:pt idx="10" formatCode="#,#00,_);[Red]\(#,#00,\)">
                  <c:v>255000</c:v>
                </c:pt>
                <c:pt idx="11" formatCode="#,#00,_);[Red]\(#,#00,\)">
                  <c:v>322500</c:v>
                </c:pt>
                <c:pt idx="12" formatCode="#,#00,_);[Red]\(#,#00,\)">
                  <c:v>540000</c:v>
                </c:pt>
                <c:pt idx="13" formatCode="#,#00,_);[Red]\(#,#00,\)">
                  <c:v>712500</c:v>
                </c:pt>
                <c:pt idx="14" formatCode="#,#00,_);[Red]\(#,#00,\)">
                  <c:v>532500</c:v>
                </c:pt>
                <c:pt idx="15" formatCode="#,#00,_);[Red]\(#,#00,\)">
                  <c:v>517500</c:v>
                </c:pt>
                <c:pt idx="16" formatCode="#,#00,_);[Red]\(#,#00,\)">
                  <c:v>375000</c:v>
                </c:pt>
                <c:pt idx="17" formatCode="#,#00,_);[Red]\(#,#00,\)">
                  <c:v>255000</c:v>
                </c:pt>
                <c:pt idx="18" formatCode="#,#00,_);[Red]\(#,#00,\)">
                  <c:v>255000</c:v>
                </c:pt>
                <c:pt idx="19" formatCode="#,#00,_);[Red]\(#,#00,\)">
                  <c:v>532500</c:v>
                </c:pt>
                <c:pt idx="20" formatCode="#,#00,_);[Red]\(#,#00,\)">
                  <c:v>525000</c:v>
                </c:pt>
                <c:pt idx="21" formatCode="#,#00,_);[Red]\(#,#00,\)">
                  <c:v>518750</c:v>
                </c:pt>
              </c:numCache>
            </c:numRef>
          </c:val>
          <c:smooth val="0"/>
          <c:extLst>
            <c:ext xmlns:c16="http://schemas.microsoft.com/office/drawing/2014/chart" uri="{C3380CC4-5D6E-409C-BE32-E72D297353CC}">
              <c16:uniqueId val="{00000002-DCC9-584D-A220-5120A9201722}"/>
            </c:ext>
          </c:extLst>
        </c:ser>
        <c:dLbls>
          <c:showLegendKey val="0"/>
          <c:showVal val="0"/>
          <c:showCatName val="0"/>
          <c:showSerName val="0"/>
          <c:showPercent val="0"/>
          <c:showBubbleSize val="0"/>
        </c:dLbls>
        <c:marker val="1"/>
        <c:smooth val="0"/>
        <c:axId val="1739276815"/>
        <c:axId val="1435411503"/>
      </c:lineChart>
      <c:catAx>
        <c:axId val="1739276815"/>
        <c:scaling>
          <c:orientation val="minMax"/>
        </c:scaling>
        <c:delete val="0"/>
        <c:axPos val="b"/>
        <c:title>
          <c:tx>
            <c:rich>
              <a:bodyPr/>
              <a:lstStyle/>
              <a:p>
                <a:pPr>
                  <a:defRPr/>
                </a:pPr>
                <a:r>
                  <a:rPr lang="en-US"/>
                  <a:t>Data Point</a:t>
                </a:r>
              </a:p>
            </c:rich>
          </c:tx>
          <c:overlay val="0"/>
        </c:title>
        <c:majorTickMark val="out"/>
        <c:minorTickMark val="none"/>
        <c:tickLblPos val="nextTo"/>
        <c:crossAx val="1435411503"/>
        <c:crosses val="autoZero"/>
        <c:auto val="1"/>
        <c:lblAlgn val="ctr"/>
        <c:lblOffset val="100"/>
        <c:noMultiLvlLbl val="0"/>
      </c:catAx>
      <c:valAx>
        <c:axId val="1435411503"/>
        <c:scaling>
          <c:orientation val="minMax"/>
        </c:scaling>
        <c:delete val="0"/>
        <c:axPos val="l"/>
        <c:title>
          <c:tx>
            <c:rich>
              <a:bodyPr/>
              <a:lstStyle/>
              <a:p>
                <a:pPr>
                  <a:defRPr/>
                </a:pPr>
                <a:r>
                  <a:rPr lang="en-US"/>
                  <a:t>Value</a:t>
                </a:r>
              </a:p>
            </c:rich>
          </c:tx>
          <c:overlay val="0"/>
        </c:title>
        <c:numFmt formatCode="#,#00,_);[Red]\(#,#00,\)" sourceLinked="1"/>
        <c:majorTickMark val="out"/>
        <c:minorTickMark val="none"/>
        <c:tickLblPos val="nextTo"/>
        <c:crossAx val="1739276815"/>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400" b="0" i="0" u="none" strike="noStrike" kern="1200" spc="0" baseline="0">
                <a:solidFill>
                  <a:sysClr val="windowText" lastClr="000000">
                    <a:lumMod val="65000"/>
                    <a:lumOff val="35000"/>
                  </a:sysClr>
                </a:solidFill>
              </a:rPr>
              <a:t>105-04633</a:t>
            </a:r>
            <a:r>
              <a:rPr lang="zh-CN" altLang="en-US" sz="1400" b="0" i="0" u="none" strike="noStrike" kern="1200" spc="0" baseline="0">
                <a:solidFill>
                  <a:sysClr val="windowText" lastClr="000000">
                    <a:lumMod val="65000"/>
                    <a:lumOff val="35000"/>
                  </a:sysClr>
                </a:solidFill>
              </a:rPr>
              <a:t> </a:t>
            </a:r>
            <a:r>
              <a:rPr lang="en-US" altLang="zh-CN" sz="1400" b="0" i="0" u="none" strike="noStrike" kern="1200" spc="0" baseline="0">
                <a:solidFill>
                  <a:sysClr val="windowText" lastClr="000000">
                    <a:lumMod val="65000"/>
                    <a:lumOff val="35000"/>
                  </a:sysClr>
                </a:solidFill>
              </a:rPr>
              <a:t>Actual</a:t>
            </a:r>
            <a:r>
              <a:rPr lang="zh-CN" altLang="en-US" sz="1400" b="0" i="0" u="none" strike="noStrike" kern="1200" spc="0" baseline="0">
                <a:solidFill>
                  <a:sysClr val="windowText" lastClr="000000">
                    <a:lumMod val="65000"/>
                    <a:lumOff val="35000"/>
                  </a:sysClr>
                </a:solidFill>
              </a:rPr>
              <a:t> </a:t>
            </a:r>
            <a:r>
              <a:rPr lang="en-US" altLang="zh-CN" sz="1400" b="0" i="0" u="none" strike="noStrike" kern="1200" spc="0" baseline="0">
                <a:solidFill>
                  <a:sysClr val="windowText" lastClr="000000">
                    <a:lumMod val="65000"/>
                    <a:lumOff val="35000"/>
                  </a:sysClr>
                </a:solidFill>
              </a:rPr>
              <a:t>Shipment</a:t>
            </a:r>
            <a:br>
              <a:rPr lang="en-US" altLang="zh-CN" sz="1400" b="0" i="0" u="none" strike="noStrike" kern="1200" spc="0" baseline="0">
                <a:solidFill>
                  <a:sysClr val="windowText" lastClr="000000">
                    <a:lumMod val="65000"/>
                    <a:lumOff val="35000"/>
                  </a:sysClr>
                </a:solidFill>
              </a:rPr>
            </a:br>
            <a:r>
              <a:rPr lang="en-US" altLang="zh-CN" sz="1400" b="0" i="0" u="none" strike="noStrike" kern="1200" spc="0" baseline="0">
                <a:solidFill>
                  <a:sysClr val="windowText" lastClr="000000">
                    <a:lumMod val="65000"/>
                    <a:lumOff val="35000"/>
                  </a:sysClr>
                </a:solidFill>
              </a:rPr>
              <a:t>2021</a:t>
            </a:r>
            <a:r>
              <a:rPr lang="zh-CN" altLang="en-US" sz="1400" b="0" i="0" u="none" strike="noStrike" kern="1200" spc="0" baseline="0">
                <a:solidFill>
                  <a:sysClr val="windowText" lastClr="000000">
                    <a:lumMod val="65000"/>
                    <a:lumOff val="35000"/>
                  </a:sysClr>
                </a:solidFill>
              </a:rPr>
              <a:t> </a:t>
            </a:r>
            <a:r>
              <a:rPr lang="en-US" altLang="zh-CN" sz="1400" b="0" i="0" u="none" strike="noStrike" kern="1200" spc="0" baseline="0">
                <a:solidFill>
                  <a:sysClr val="windowText" lastClr="000000">
                    <a:lumMod val="65000"/>
                    <a:lumOff val="35000"/>
                  </a:sysClr>
                </a:solidFill>
              </a:rPr>
              <a:t>vs</a:t>
            </a:r>
            <a:r>
              <a:rPr lang="zh-CN" altLang="en-US" sz="1400" b="0" i="0" u="none" strike="noStrike" kern="1200" spc="0" baseline="0">
                <a:solidFill>
                  <a:sysClr val="windowText" lastClr="000000">
                    <a:lumMod val="65000"/>
                    <a:lumOff val="35000"/>
                  </a:sysClr>
                </a:solidFill>
              </a:rPr>
              <a:t> </a:t>
            </a:r>
            <a:r>
              <a:rPr lang="en-US" altLang="zh-CN" sz="1400" b="0" i="0" u="none" strike="noStrike" kern="1200" spc="0" baseline="0">
                <a:solidFill>
                  <a:sysClr val="windowText" lastClr="000000">
                    <a:lumMod val="65000"/>
                    <a:lumOff val="35000"/>
                  </a:sysClr>
                </a:solidFill>
              </a:rPr>
              <a:t>2022</a:t>
            </a:r>
            <a:r>
              <a:rPr lang="zh-CN" altLang="en-US" sz="1400" b="0" i="0" u="none" strike="noStrike" kern="1200" spc="0" baseline="0">
                <a:solidFill>
                  <a:sysClr val="windowText" lastClr="000000">
                    <a:lumMod val="65000"/>
                    <a:lumOff val="35000"/>
                  </a:sysClr>
                </a:solidFill>
              </a:rPr>
              <a:t> </a:t>
            </a:r>
            <a:r>
              <a:rPr lang="en-US" altLang="zh-CN" sz="1400" b="0" i="0" u="none" strike="noStrike" kern="1200" spc="0" baseline="0">
                <a:solidFill>
                  <a:sysClr val="windowText" lastClr="000000">
                    <a:lumMod val="65000"/>
                    <a:lumOff val="35000"/>
                  </a:sysClr>
                </a:solidFill>
              </a:rPr>
              <a:t>vs</a:t>
            </a:r>
            <a:r>
              <a:rPr lang="zh-CN" altLang="en-US" sz="1400" b="0" i="0" u="none" strike="noStrike" kern="1200" spc="0" baseline="0">
                <a:solidFill>
                  <a:sysClr val="windowText" lastClr="000000">
                    <a:lumMod val="65000"/>
                    <a:lumOff val="35000"/>
                  </a:sysClr>
                </a:solidFill>
              </a:rPr>
              <a:t> </a:t>
            </a:r>
            <a:r>
              <a:rPr lang="en-US" altLang="zh-CN" sz="1400" b="0" i="0" u="none" strike="noStrike" kern="1200" spc="0" baseline="0">
                <a:solidFill>
                  <a:sysClr val="windowText" lastClr="000000">
                    <a:lumMod val="65000"/>
                    <a:lumOff val="35000"/>
                  </a:sysClr>
                </a:solidFill>
              </a:rPr>
              <a:t>2023</a:t>
            </a:r>
            <a:endParaRPr lang="en-US"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'105-04633'!$C$85</c:f>
              <c:strCache>
                <c:ptCount val="1"/>
                <c:pt idx="0">
                  <c:v>SHIPMENT 2021</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forward val="2"/>
            <c:dispRSqr val="0"/>
            <c:dispEq val="0"/>
          </c:trendline>
          <c:xVal>
            <c:numRef>
              <c:f>'105-04633'!$B$86:$B$137</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xVal>
          <c:yVal>
            <c:numRef>
              <c:f>'105-04633'!$C$86:$C$137</c:f>
              <c:numCache>
                <c:formatCode>#,#00,_);[Red]\(#,#00,\)</c:formatCode>
                <c:ptCount val="52"/>
                <c:pt idx="0">
                  <c:v>880000</c:v>
                </c:pt>
                <c:pt idx="1">
                  <c:v>510000</c:v>
                </c:pt>
                <c:pt idx="2">
                  <c:v>330000</c:v>
                </c:pt>
                <c:pt idx="3">
                  <c:v>150000</c:v>
                </c:pt>
                <c:pt idx="4">
                  <c:v>2370000</c:v>
                </c:pt>
                <c:pt idx="5">
                  <c:v>60000</c:v>
                </c:pt>
                <c:pt idx="6">
                  <c:v>0</c:v>
                </c:pt>
                <c:pt idx="7">
                  <c:v>0</c:v>
                </c:pt>
                <c:pt idx="8">
                  <c:v>180000</c:v>
                </c:pt>
                <c:pt idx="9">
                  <c:v>0</c:v>
                </c:pt>
                <c:pt idx="10">
                  <c:v>11200</c:v>
                </c:pt>
                <c:pt idx="11">
                  <c:v>250000</c:v>
                </c:pt>
                <c:pt idx="12">
                  <c:v>360000</c:v>
                </c:pt>
                <c:pt idx="13">
                  <c:v>600000</c:v>
                </c:pt>
                <c:pt idx="14">
                  <c:v>1350000</c:v>
                </c:pt>
                <c:pt idx="15">
                  <c:v>300000</c:v>
                </c:pt>
                <c:pt idx="16">
                  <c:v>600000</c:v>
                </c:pt>
                <c:pt idx="17">
                  <c:v>0</c:v>
                </c:pt>
                <c:pt idx="18">
                  <c:v>30000</c:v>
                </c:pt>
                <c:pt idx="19">
                  <c:v>870000</c:v>
                </c:pt>
                <c:pt idx="20">
                  <c:v>120000</c:v>
                </c:pt>
                <c:pt idx="21">
                  <c:v>490000</c:v>
                </c:pt>
                <c:pt idx="22">
                  <c:v>1740000</c:v>
                </c:pt>
                <c:pt idx="23">
                  <c:v>720000</c:v>
                </c:pt>
                <c:pt idx="24">
                  <c:v>1240000</c:v>
                </c:pt>
                <c:pt idx="25">
                  <c:v>1260000</c:v>
                </c:pt>
                <c:pt idx="26">
                  <c:v>0</c:v>
                </c:pt>
                <c:pt idx="27">
                  <c:v>0</c:v>
                </c:pt>
                <c:pt idx="28">
                  <c:v>120000</c:v>
                </c:pt>
                <c:pt idx="29">
                  <c:v>120000</c:v>
                </c:pt>
                <c:pt idx="30">
                  <c:v>250000</c:v>
                </c:pt>
                <c:pt idx="31">
                  <c:v>120000</c:v>
                </c:pt>
                <c:pt idx="32">
                  <c:v>210000</c:v>
                </c:pt>
                <c:pt idx="33">
                  <c:v>360000</c:v>
                </c:pt>
                <c:pt idx="34">
                  <c:v>400000</c:v>
                </c:pt>
                <c:pt idx="35">
                  <c:v>270000</c:v>
                </c:pt>
                <c:pt idx="36">
                  <c:v>0</c:v>
                </c:pt>
                <c:pt idx="37">
                  <c:v>840000</c:v>
                </c:pt>
                <c:pt idx="38">
                  <c:v>1050000</c:v>
                </c:pt>
                <c:pt idx="39">
                  <c:v>0</c:v>
                </c:pt>
                <c:pt idx="40">
                  <c:v>0</c:v>
                </c:pt>
                <c:pt idx="41">
                  <c:v>2260000</c:v>
                </c:pt>
                <c:pt idx="42">
                  <c:v>450000</c:v>
                </c:pt>
                <c:pt idx="43">
                  <c:v>570000</c:v>
                </c:pt>
                <c:pt idx="44">
                  <c:v>750000</c:v>
                </c:pt>
                <c:pt idx="45">
                  <c:v>1170000</c:v>
                </c:pt>
                <c:pt idx="46">
                  <c:v>900000</c:v>
                </c:pt>
                <c:pt idx="47">
                  <c:v>330000</c:v>
                </c:pt>
                <c:pt idx="48">
                  <c:v>960000</c:v>
                </c:pt>
                <c:pt idx="49">
                  <c:v>530000</c:v>
                </c:pt>
                <c:pt idx="50">
                  <c:v>270000</c:v>
                </c:pt>
                <c:pt idx="51">
                  <c:v>200000</c:v>
                </c:pt>
              </c:numCache>
            </c:numRef>
          </c:yVal>
          <c:smooth val="0"/>
          <c:extLst>
            <c:ext xmlns:c16="http://schemas.microsoft.com/office/drawing/2014/chart" uri="{C3380CC4-5D6E-409C-BE32-E72D297353CC}">
              <c16:uniqueId val="{00000001-3C41-664F-B4B4-FD6C6F80DB8A}"/>
            </c:ext>
          </c:extLst>
        </c:ser>
        <c:ser>
          <c:idx val="1"/>
          <c:order val="1"/>
          <c:tx>
            <c:strRef>
              <c:f>'105-04633'!$D$85</c:f>
              <c:strCache>
                <c:ptCount val="1"/>
                <c:pt idx="0">
                  <c:v>SHIPMENT 2022</c:v>
                </c:pt>
              </c:strCache>
            </c:strRef>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forward val="2"/>
            <c:dispRSqr val="0"/>
            <c:dispEq val="0"/>
          </c:trendline>
          <c:xVal>
            <c:numRef>
              <c:f>'105-04633'!$B$86:$B$137</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xVal>
          <c:yVal>
            <c:numRef>
              <c:f>'105-04633'!$D$86:$D$137</c:f>
              <c:numCache>
                <c:formatCode>#,#00,_);[Red]\(#,#00,\)</c:formatCode>
                <c:ptCount val="52"/>
                <c:pt idx="0">
                  <c:v>400000</c:v>
                </c:pt>
                <c:pt idx="1">
                  <c:v>210000</c:v>
                </c:pt>
                <c:pt idx="2">
                  <c:v>1640000</c:v>
                </c:pt>
                <c:pt idx="3">
                  <c:v>1320000</c:v>
                </c:pt>
                <c:pt idx="4">
                  <c:v>0</c:v>
                </c:pt>
                <c:pt idx="5">
                  <c:v>0</c:v>
                </c:pt>
                <c:pt idx="6">
                  <c:v>0</c:v>
                </c:pt>
                <c:pt idx="7">
                  <c:v>0</c:v>
                </c:pt>
                <c:pt idx="8">
                  <c:v>240000</c:v>
                </c:pt>
                <c:pt idx="9">
                  <c:v>240000</c:v>
                </c:pt>
                <c:pt idx="10">
                  <c:v>900000</c:v>
                </c:pt>
                <c:pt idx="11">
                  <c:v>2430000</c:v>
                </c:pt>
                <c:pt idx="12">
                  <c:v>0</c:v>
                </c:pt>
                <c:pt idx="13">
                  <c:v>540000</c:v>
                </c:pt>
                <c:pt idx="14">
                  <c:v>330000</c:v>
                </c:pt>
                <c:pt idx="15">
                  <c:v>0</c:v>
                </c:pt>
                <c:pt idx="16">
                  <c:v>1410000</c:v>
                </c:pt>
                <c:pt idx="17">
                  <c:v>450000</c:v>
                </c:pt>
                <c:pt idx="18">
                  <c:v>0</c:v>
                </c:pt>
                <c:pt idx="19">
                  <c:v>300000</c:v>
                </c:pt>
                <c:pt idx="20">
                  <c:v>600000</c:v>
                </c:pt>
                <c:pt idx="21">
                  <c:v>240000</c:v>
                </c:pt>
                <c:pt idx="22">
                  <c:v>180000</c:v>
                </c:pt>
                <c:pt idx="23">
                  <c:v>0</c:v>
                </c:pt>
                <c:pt idx="24">
                  <c:v>600000</c:v>
                </c:pt>
                <c:pt idx="25">
                  <c:v>540000</c:v>
                </c:pt>
                <c:pt idx="26">
                  <c:v>360000</c:v>
                </c:pt>
                <c:pt idx="27">
                  <c:v>510000</c:v>
                </c:pt>
                <c:pt idx="28">
                  <c:v>90000</c:v>
                </c:pt>
                <c:pt idx="29">
                  <c:v>270000</c:v>
                </c:pt>
                <c:pt idx="30">
                  <c:v>660000</c:v>
                </c:pt>
                <c:pt idx="31">
                  <c:v>1800000</c:v>
                </c:pt>
                <c:pt idx="32">
                  <c:v>1800000</c:v>
                </c:pt>
                <c:pt idx="33">
                  <c:v>1800000</c:v>
                </c:pt>
                <c:pt idx="34">
                  <c:v>1260000</c:v>
                </c:pt>
                <c:pt idx="35">
                  <c:v>1380000</c:v>
                </c:pt>
                <c:pt idx="36">
                  <c:v>1740000</c:v>
                </c:pt>
                <c:pt idx="37">
                  <c:v>750000</c:v>
                </c:pt>
                <c:pt idx="38">
                  <c:v>180000</c:v>
                </c:pt>
                <c:pt idx="39">
                  <c:v>2400000</c:v>
                </c:pt>
                <c:pt idx="40">
                  <c:v>0</c:v>
                </c:pt>
                <c:pt idx="41">
                  <c:v>930000</c:v>
                </c:pt>
                <c:pt idx="42">
                  <c:v>480000</c:v>
                </c:pt>
                <c:pt idx="43">
                  <c:v>90000</c:v>
                </c:pt>
                <c:pt idx="44">
                  <c:v>180000</c:v>
                </c:pt>
                <c:pt idx="45">
                  <c:v>1620000</c:v>
                </c:pt>
                <c:pt idx="46">
                  <c:v>570000</c:v>
                </c:pt>
                <c:pt idx="47">
                  <c:v>510000</c:v>
                </c:pt>
                <c:pt idx="48">
                  <c:v>0</c:v>
                </c:pt>
                <c:pt idx="49">
                  <c:v>360000</c:v>
                </c:pt>
                <c:pt idx="50">
                  <c:v>120000</c:v>
                </c:pt>
                <c:pt idx="51">
                  <c:v>120000</c:v>
                </c:pt>
              </c:numCache>
            </c:numRef>
          </c:yVal>
          <c:smooth val="0"/>
          <c:extLst>
            <c:ext xmlns:c16="http://schemas.microsoft.com/office/drawing/2014/chart" uri="{C3380CC4-5D6E-409C-BE32-E72D297353CC}">
              <c16:uniqueId val="{00000003-3C41-664F-B4B4-FD6C6F80DB8A}"/>
            </c:ext>
          </c:extLst>
        </c:ser>
        <c:ser>
          <c:idx val="2"/>
          <c:order val="2"/>
          <c:tx>
            <c:strRef>
              <c:f>'105-04633'!$E$85</c:f>
              <c:strCache>
                <c:ptCount val="1"/>
                <c:pt idx="0">
                  <c:v>SHIPMENT 2023</c:v>
                </c:pt>
              </c:strCache>
            </c:strRef>
          </c:tx>
          <c:spPr>
            <a:ln w="1905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forward val="2"/>
            <c:dispRSqr val="0"/>
            <c:dispEq val="0"/>
          </c:trendline>
          <c:xVal>
            <c:numRef>
              <c:f>'105-04633'!$B$86:$B$137</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xVal>
          <c:yVal>
            <c:numRef>
              <c:f>'105-04633'!$E$86:$E$107</c:f>
              <c:numCache>
                <c:formatCode>#,#00,_);[Red]\(#,#00,\)</c:formatCode>
                <c:ptCount val="22"/>
                <c:pt idx="0">
                  <c:v>0</c:v>
                </c:pt>
                <c:pt idx="1">
                  <c:v>0</c:v>
                </c:pt>
                <c:pt idx="2">
                  <c:v>0</c:v>
                </c:pt>
                <c:pt idx="3">
                  <c:v>0</c:v>
                </c:pt>
                <c:pt idx="4">
                  <c:v>240000</c:v>
                </c:pt>
                <c:pt idx="5">
                  <c:v>0</c:v>
                </c:pt>
                <c:pt idx="6">
                  <c:v>30000</c:v>
                </c:pt>
                <c:pt idx="7">
                  <c:v>270000</c:v>
                </c:pt>
                <c:pt idx="8">
                  <c:v>90000</c:v>
                </c:pt>
                <c:pt idx="9">
                  <c:v>510000</c:v>
                </c:pt>
                <c:pt idx="10">
                  <c:v>0</c:v>
                </c:pt>
                <c:pt idx="11">
                  <c:v>390000</c:v>
                </c:pt>
                <c:pt idx="12">
                  <c:v>690000</c:v>
                </c:pt>
                <c:pt idx="13">
                  <c:v>300000</c:v>
                </c:pt>
                <c:pt idx="14">
                  <c:v>270000</c:v>
                </c:pt>
                <c:pt idx="15">
                  <c:v>510000</c:v>
                </c:pt>
                <c:pt idx="16">
                  <c:v>870000</c:v>
                </c:pt>
                <c:pt idx="17">
                  <c:v>0</c:v>
                </c:pt>
                <c:pt idx="18">
                  <c:v>870000</c:v>
                </c:pt>
                <c:pt idx="19">
                  <c:v>420000</c:v>
                </c:pt>
                <c:pt idx="20">
                  <c:v>300000</c:v>
                </c:pt>
                <c:pt idx="21">
                  <c:v>1020000</c:v>
                </c:pt>
              </c:numCache>
            </c:numRef>
          </c:yVal>
          <c:smooth val="0"/>
          <c:extLst>
            <c:ext xmlns:c16="http://schemas.microsoft.com/office/drawing/2014/chart" uri="{C3380CC4-5D6E-409C-BE32-E72D297353CC}">
              <c16:uniqueId val="{00000005-3C41-664F-B4B4-FD6C6F80DB8A}"/>
            </c:ext>
          </c:extLst>
        </c:ser>
        <c:dLbls>
          <c:showLegendKey val="0"/>
          <c:showVal val="0"/>
          <c:showCatName val="0"/>
          <c:showSerName val="0"/>
          <c:showPercent val="0"/>
          <c:showBubbleSize val="0"/>
        </c:dLbls>
        <c:axId val="1762946127"/>
        <c:axId val="1762947855"/>
      </c:scatterChart>
      <c:valAx>
        <c:axId val="17629461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947855"/>
        <c:crosses val="autoZero"/>
        <c:crossBetween val="midCat"/>
      </c:valAx>
      <c:valAx>
        <c:axId val="1762947855"/>
        <c:scaling>
          <c:orientation val="minMax"/>
        </c:scaling>
        <c:delete val="0"/>
        <c:axPos val="l"/>
        <c:majorGridlines>
          <c:spPr>
            <a:ln w="9525" cap="flat" cmpd="sng" algn="ctr">
              <a:solidFill>
                <a:schemeClr val="tx1">
                  <a:lumMod val="15000"/>
                  <a:lumOff val="85000"/>
                </a:schemeClr>
              </a:solidFill>
              <a:round/>
            </a:ln>
            <a:effectLst/>
          </c:spPr>
        </c:majorGridlines>
        <c:numFmt formatCode="#,#00,_);[Red]\(#,#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94612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Total Planned Production (x-axis)  Residual Plot</a:t>
            </a:r>
          </a:p>
        </c:rich>
      </c:tx>
      <c:overlay val="0"/>
    </c:title>
    <c:autoTitleDeleted val="0"/>
    <c:plotArea>
      <c:layout/>
      <c:scatterChart>
        <c:scatterStyle val="lineMarker"/>
        <c:varyColors val="0"/>
        <c:ser>
          <c:idx val="0"/>
          <c:order val="0"/>
          <c:spPr>
            <a:ln w="19050">
              <a:noFill/>
            </a:ln>
          </c:spPr>
          <c:xVal>
            <c:numRef>
              <c:f>Analysis!$B$195:$B$246</c:f>
              <c:numCache>
                <c:formatCode>General</c:formatCode>
                <c:ptCount val="52"/>
                <c:pt idx="0">
                  <c:v>39</c:v>
                </c:pt>
                <c:pt idx="1">
                  <c:v>29</c:v>
                </c:pt>
                <c:pt idx="2">
                  <c:v>24</c:v>
                </c:pt>
                <c:pt idx="3">
                  <c:v>22</c:v>
                </c:pt>
                <c:pt idx="4">
                  <c:v>22</c:v>
                </c:pt>
                <c:pt idx="5">
                  <c:v>21</c:v>
                </c:pt>
                <c:pt idx="6">
                  <c:v>18</c:v>
                </c:pt>
                <c:pt idx="7">
                  <c:v>16</c:v>
                </c:pt>
                <c:pt idx="8">
                  <c:v>18</c:v>
                </c:pt>
                <c:pt idx="9">
                  <c:v>17</c:v>
                </c:pt>
                <c:pt idx="10">
                  <c:v>16</c:v>
                </c:pt>
                <c:pt idx="11">
                  <c:v>21</c:v>
                </c:pt>
                <c:pt idx="12">
                  <c:v>24</c:v>
                </c:pt>
                <c:pt idx="13">
                  <c:v>22</c:v>
                </c:pt>
                <c:pt idx="14">
                  <c:v>22</c:v>
                </c:pt>
                <c:pt idx="15">
                  <c:v>23</c:v>
                </c:pt>
                <c:pt idx="16">
                  <c:v>23</c:v>
                </c:pt>
                <c:pt idx="17">
                  <c:v>22</c:v>
                </c:pt>
                <c:pt idx="18">
                  <c:v>22</c:v>
                </c:pt>
                <c:pt idx="19">
                  <c:v>20</c:v>
                </c:pt>
                <c:pt idx="20">
                  <c:v>19</c:v>
                </c:pt>
                <c:pt idx="21">
                  <c:v>21</c:v>
                </c:pt>
                <c:pt idx="22">
                  <c:v>22</c:v>
                </c:pt>
                <c:pt idx="23">
                  <c:v>23</c:v>
                </c:pt>
                <c:pt idx="24">
                  <c:v>23</c:v>
                </c:pt>
                <c:pt idx="25">
                  <c:v>34</c:v>
                </c:pt>
                <c:pt idx="26">
                  <c:v>38</c:v>
                </c:pt>
                <c:pt idx="27">
                  <c:v>30</c:v>
                </c:pt>
                <c:pt idx="28">
                  <c:v>31</c:v>
                </c:pt>
                <c:pt idx="29">
                  <c:v>37</c:v>
                </c:pt>
                <c:pt idx="30">
                  <c:v>36</c:v>
                </c:pt>
                <c:pt idx="31">
                  <c:v>35</c:v>
                </c:pt>
                <c:pt idx="32">
                  <c:v>36</c:v>
                </c:pt>
                <c:pt idx="33">
                  <c:v>36</c:v>
                </c:pt>
                <c:pt idx="34">
                  <c:v>31</c:v>
                </c:pt>
                <c:pt idx="35">
                  <c:v>30</c:v>
                </c:pt>
                <c:pt idx="36">
                  <c:v>29</c:v>
                </c:pt>
                <c:pt idx="37">
                  <c:v>38</c:v>
                </c:pt>
                <c:pt idx="38">
                  <c:v>47</c:v>
                </c:pt>
                <c:pt idx="39">
                  <c:v>54</c:v>
                </c:pt>
                <c:pt idx="40">
                  <c:v>55</c:v>
                </c:pt>
                <c:pt idx="41">
                  <c:v>51</c:v>
                </c:pt>
                <c:pt idx="42">
                  <c:v>50</c:v>
                </c:pt>
                <c:pt idx="43">
                  <c:v>46</c:v>
                </c:pt>
                <c:pt idx="44">
                  <c:v>52</c:v>
                </c:pt>
                <c:pt idx="45">
                  <c:v>57</c:v>
                </c:pt>
                <c:pt idx="46">
                  <c:v>51</c:v>
                </c:pt>
                <c:pt idx="47">
                  <c:v>49</c:v>
                </c:pt>
                <c:pt idx="48">
                  <c:v>40</c:v>
                </c:pt>
                <c:pt idx="49">
                  <c:v>31</c:v>
                </c:pt>
                <c:pt idx="50">
                  <c:v>39</c:v>
                </c:pt>
                <c:pt idx="51">
                  <c:v>37</c:v>
                </c:pt>
              </c:numCache>
            </c:numRef>
          </c:xVal>
          <c:yVal>
            <c:numRef>
              <c:f>Analysis!$G$218:$G$269</c:f>
              <c:numCache>
                <c:formatCode>General</c:formatCode>
                <c:ptCount val="52"/>
                <c:pt idx="0">
                  <c:v>13.131758827898182</c:v>
                </c:pt>
                <c:pt idx="1">
                  <c:v>6.7873931537370851</c:v>
                </c:pt>
                <c:pt idx="2">
                  <c:v>4.6152103166565439</c:v>
                </c:pt>
                <c:pt idx="3">
                  <c:v>6.1463371818243218</c:v>
                </c:pt>
                <c:pt idx="4">
                  <c:v>6.1463371818243218</c:v>
                </c:pt>
                <c:pt idx="5">
                  <c:v>1.9119006144082107</c:v>
                </c:pt>
                <c:pt idx="6">
                  <c:v>2.2085909121598917</c:v>
                </c:pt>
                <c:pt idx="7">
                  <c:v>3.7397177773276695</c:v>
                </c:pt>
                <c:pt idx="8">
                  <c:v>12.208590912159892</c:v>
                </c:pt>
                <c:pt idx="9">
                  <c:v>5.9741543447437806</c:v>
                </c:pt>
                <c:pt idx="10">
                  <c:v>4.7397177773276695</c:v>
                </c:pt>
                <c:pt idx="11">
                  <c:v>-1.0880993855917893</c:v>
                </c:pt>
                <c:pt idx="12">
                  <c:v>-1.3847896833434561</c:v>
                </c:pt>
                <c:pt idx="13">
                  <c:v>0.14633718182432176</c:v>
                </c:pt>
                <c:pt idx="14">
                  <c:v>-0.85366281817567824</c:v>
                </c:pt>
                <c:pt idx="15">
                  <c:v>-3.6192262507595672</c:v>
                </c:pt>
                <c:pt idx="16">
                  <c:v>-0.61922625075956717</c:v>
                </c:pt>
                <c:pt idx="17">
                  <c:v>-1.8536628181756782</c:v>
                </c:pt>
                <c:pt idx="18">
                  <c:v>-1.8536628181756782</c:v>
                </c:pt>
                <c:pt idx="19">
                  <c:v>-2.3225359530078862</c:v>
                </c:pt>
                <c:pt idx="20">
                  <c:v>4.4430274795760027</c:v>
                </c:pt>
                <c:pt idx="21">
                  <c:v>5.9119006144082107</c:v>
                </c:pt>
                <c:pt idx="22">
                  <c:v>5.1463371818243218</c:v>
                </c:pt>
                <c:pt idx="23">
                  <c:v>3.3807737492404328</c:v>
                </c:pt>
                <c:pt idx="24">
                  <c:v>2.3807737492404328</c:v>
                </c:pt>
                <c:pt idx="25">
                  <c:v>-9.0404240091823596</c:v>
                </c:pt>
                <c:pt idx="26">
                  <c:v>3.897322260482099</c:v>
                </c:pt>
                <c:pt idx="27">
                  <c:v>-8.9781702788468039</c:v>
                </c:pt>
                <c:pt idx="28">
                  <c:v>-11.743733711430693</c:v>
                </c:pt>
                <c:pt idx="29">
                  <c:v>-13.337114306934041</c:v>
                </c:pt>
                <c:pt idx="30">
                  <c:v>-8.5715508743501232</c:v>
                </c:pt>
                <c:pt idx="31">
                  <c:v>-5.8059874417662485</c:v>
                </c:pt>
                <c:pt idx="32">
                  <c:v>-7.5715508743501232</c:v>
                </c:pt>
                <c:pt idx="33">
                  <c:v>-7.5715508743501232</c:v>
                </c:pt>
                <c:pt idx="34">
                  <c:v>-13.743733711430693</c:v>
                </c:pt>
                <c:pt idx="35">
                  <c:v>-20.978170278846804</c:v>
                </c:pt>
                <c:pt idx="36">
                  <c:v>-19.212606846262915</c:v>
                </c:pt>
                <c:pt idx="37">
                  <c:v>-7.102677739517901</c:v>
                </c:pt>
                <c:pt idx="38">
                  <c:v>-9.9927486327729298</c:v>
                </c:pt>
                <c:pt idx="39">
                  <c:v>6.6483073391398193</c:v>
                </c:pt>
                <c:pt idx="40">
                  <c:v>4.8827439065559588</c:v>
                </c:pt>
                <c:pt idx="41">
                  <c:v>7.9449976368915145</c:v>
                </c:pt>
                <c:pt idx="42">
                  <c:v>3.710561069475375</c:v>
                </c:pt>
                <c:pt idx="43">
                  <c:v>12.772814799810931</c:v>
                </c:pt>
                <c:pt idx="44">
                  <c:v>-2.8205657956924028</c:v>
                </c:pt>
                <c:pt idx="45">
                  <c:v>3.3516170413881241</c:v>
                </c:pt>
                <c:pt idx="46">
                  <c:v>0.9449976368915145</c:v>
                </c:pt>
                <c:pt idx="47">
                  <c:v>5.4761245020592924</c:v>
                </c:pt>
                <c:pt idx="48">
                  <c:v>2.3661953953143211</c:v>
                </c:pt>
                <c:pt idx="49">
                  <c:v>9.2562662885693072</c:v>
                </c:pt>
                <c:pt idx="50">
                  <c:v>0.13175882789818161</c:v>
                </c:pt>
                <c:pt idx="51">
                  <c:v>9.6628856930659595</c:v>
                </c:pt>
              </c:numCache>
            </c:numRef>
          </c:yVal>
          <c:smooth val="0"/>
          <c:extLst>
            <c:ext xmlns:c16="http://schemas.microsoft.com/office/drawing/2014/chart" uri="{C3380CC4-5D6E-409C-BE32-E72D297353CC}">
              <c16:uniqueId val="{00000000-1E2B-4F6D-883F-60CE45CC1DC5}"/>
            </c:ext>
          </c:extLst>
        </c:ser>
        <c:dLbls>
          <c:showLegendKey val="0"/>
          <c:showVal val="0"/>
          <c:showCatName val="0"/>
          <c:showSerName val="0"/>
          <c:showPercent val="0"/>
          <c:showBubbleSize val="0"/>
        </c:dLbls>
        <c:axId val="300318992"/>
        <c:axId val="300317072"/>
      </c:scatterChart>
      <c:valAx>
        <c:axId val="300318992"/>
        <c:scaling>
          <c:orientation val="minMax"/>
        </c:scaling>
        <c:delete val="0"/>
        <c:axPos val="b"/>
        <c:title>
          <c:tx>
            <c:rich>
              <a:bodyPr/>
              <a:lstStyle/>
              <a:p>
                <a:pPr>
                  <a:defRPr/>
                </a:pPr>
                <a:r>
                  <a:rPr lang="en-MY"/>
                  <a:t>Total Planned Production (x-axis)</a:t>
                </a:r>
              </a:p>
            </c:rich>
          </c:tx>
          <c:overlay val="0"/>
        </c:title>
        <c:numFmt formatCode="General" sourceLinked="1"/>
        <c:majorTickMark val="out"/>
        <c:minorTickMark val="none"/>
        <c:tickLblPos val="nextTo"/>
        <c:crossAx val="300317072"/>
        <c:crosses val="autoZero"/>
        <c:crossBetween val="midCat"/>
      </c:valAx>
      <c:valAx>
        <c:axId val="300317072"/>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30031899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Planned Production Vs. Total Manpower Needed</a:t>
            </a:r>
          </a:p>
        </c:rich>
      </c:tx>
      <c:layout>
        <c:manualLayout>
          <c:xMode val="edge"/>
          <c:yMode val="edge"/>
          <c:x val="0.1286180910756527"/>
          <c:y val="2.68987347357622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Analysis!$C$194</c:f>
              <c:strCache>
                <c:ptCount val="1"/>
                <c:pt idx="0">
                  <c:v>Total Manpower Needed (y-axis)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5.8947252063194164E-2"/>
                  <c:y val="0.5490554202185998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Analysis!$B$195:$B$246</c:f>
              <c:numCache>
                <c:formatCode>General</c:formatCode>
                <c:ptCount val="52"/>
                <c:pt idx="0">
                  <c:v>39</c:v>
                </c:pt>
                <c:pt idx="1">
                  <c:v>29</c:v>
                </c:pt>
                <c:pt idx="2">
                  <c:v>24</c:v>
                </c:pt>
                <c:pt idx="3">
                  <c:v>22</c:v>
                </c:pt>
                <c:pt idx="4">
                  <c:v>22</c:v>
                </c:pt>
                <c:pt idx="5">
                  <c:v>21</c:v>
                </c:pt>
                <c:pt idx="6">
                  <c:v>18</c:v>
                </c:pt>
                <c:pt idx="7">
                  <c:v>16</c:v>
                </c:pt>
                <c:pt idx="8">
                  <c:v>18</c:v>
                </c:pt>
                <c:pt idx="9">
                  <c:v>17</c:v>
                </c:pt>
                <c:pt idx="10">
                  <c:v>16</c:v>
                </c:pt>
                <c:pt idx="11">
                  <c:v>21</c:v>
                </c:pt>
                <c:pt idx="12">
                  <c:v>24</c:v>
                </c:pt>
                <c:pt idx="13">
                  <c:v>22</c:v>
                </c:pt>
                <c:pt idx="14">
                  <c:v>22</c:v>
                </c:pt>
                <c:pt idx="15">
                  <c:v>23</c:v>
                </c:pt>
                <c:pt idx="16">
                  <c:v>23</c:v>
                </c:pt>
                <c:pt idx="17">
                  <c:v>22</c:v>
                </c:pt>
                <c:pt idx="18">
                  <c:v>22</c:v>
                </c:pt>
                <c:pt idx="19">
                  <c:v>20</c:v>
                </c:pt>
                <c:pt idx="20">
                  <c:v>19</c:v>
                </c:pt>
                <c:pt idx="21">
                  <c:v>21</c:v>
                </c:pt>
                <c:pt idx="22">
                  <c:v>22</c:v>
                </c:pt>
                <c:pt idx="23">
                  <c:v>23</c:v>
                </c:pt>
                <c:pt idx="24">
                  <c:v>23</c:v>
                </c:pt>
                <c:pt idx="25">
                  <c:v>34</c:v>
                </c:pt>
                <c:pt idx="26">
                  <c:v>38</c:v>
                </c:pt>
                <c:pt idx="27">
                  <c:v>30</c:v>
                </c:pt>
                <c:pt idx="28">
                  <c:v>31</c:v>
                </c:pt>
                <c:pt idx="29">
                  <c:v>37</c:v>
                </c:pt>
                <c:pt idx="30">
                  <c:v>36</c:v>
                </c:pt>
                <c:pt idx="31">
                  <c:v>35</c:v>
                </c:pt>
                <c:pt idx="32">
                  <c:v>36</c:v>
                </c:pt>
                <c:pt idx="33">
                  <c:v>36</c:v>
                </c:pt>
                <c:pt idx="34">
                  <c:v>31</c:v>
                </c:pt>
                <c:pt idx="35">
                  <c:v>30</c:v>
                </c:pt>
                <c:pt idx="36">
                  <c:v>29</c:v>
                </c:pt>
                <c:pt idx="37">
                  <c:v>38</c:v>
                </c:pt>
                <c:pt idx="38">
                  <c:v>47</c:v>
                </c:pt>
                <c:pt idx="39">
                  <c:v>54</c:v>
                </c:pt>
                <c:pt idx="40">
                  <c:v>55</c:v>
                </c:pt>
                <c:pt idx="41">
                  <c:v>51</c:v>
                </c:pt>
                <c:pt idx="42">
                  <c:v>50</c:v>
                </c:pt>
                <c:pt idx="43">
                  <c:v>46</c:v>
                </c:pt>
                <c:pt idx="44">
                  <c:v>52</c:v>
                </c:pt>
                <c:pt idx="45">
                  <c:v>57</c:v>
                </c:pt>
                <c:pt idx="46">
                  <c:v>51</c:v>
                </c:pt>
                <c:pt idx="47">
                  <c:v>49</c:v>
                </c:pt>
                <c:pt idx="48">
                  <c:v>40</c:v>
                </c:pt>
                <c:pt idx="49">
                  <c:v>31</c:v>
                </c:pt>
                <c:pt idx="50">
                  <c:v>39</c:v>
                </c:pt>
                <c:pt idx="51">
                  <c:v>37</c:v>
                </c:pt>
              </c:numCache>
            </c:numRef>
          </c:xVal>
          <c:yVal>
            <c:numRef>
              <c:f>Analysis!$C$195:$C$246</c:f>
              <c:numCache>
                <c:formatCode>General</c:formatCode>
                <c:ptCount val="52"/>
                <c:pt idx="0">
                  <c:v>154</c:v>
                </c:pt>
                <c:pt idx="1">
                  <c:v>110</c:v>
                </c:pt>
                <c:pt idx="2">
                  <c:v>89</c:v>
                </c:pt>
                <c:pt idx="3">
                  <c:v>83</c:v>
                </c:pt>
                <c:pt idx="4">
                  <c:v>83</c:v>
                </c:pt>
                <c:pt idx="5">
                  <c:v>75</c:v>
                </c:pt>
                <c:pt idx="6">
                  <c:v>64</c:v>
                </c:pt>
                <c:pt idx="7">
                  <c:v>58</c:v>
                </c:pt>
                <c:pt idx="8">
                  <c:v>74</c:v>
                </c:pt>
                <c:pt idx="9">
                  <c:v>64</c:v>
                </c:pt>
                <c:pt idx="10">
                  <c:v>59</c:v>
                </c:pt>
                <c:pt idx="11">
                  <c:v>72</c:v>
                </c:pt>
                <c:pt idx="12">
                  <c:v>83</c:v>
                </c:pt>
                <c:pt idx="13">
                  <c:v>77</c:v>
                </c:pt>
                <c:pt idx="14">
                  <c:v>76</c:v>
                </c:pt>
                <c:pt idx="15">
                  <c:v>77</c:v>
                </c:pt>
                <c:pt idx="16">
                  <c:v>80</c:v>
                </c:pt>
                <c:pt idx="17">
                  <c:v>75</c:v>
                </c:pt>
                <c:pt idx="18">
                  <c:v>75</c:v>
                </c:pt>
                <c:pt idx="19">
                  <c:v>67</c:v>
                </c:pt>
                <c:pt idx="20">
                  <c:v>70</c:v>
                </c:pt>
                <c:pt idx="21">
                  <c:v>79</c:v>
                </c:pt>
                <c:pt idx="22">
                  <c:v>82</c:v>
                </c:pt>
                <c:pt idx="23">
                  <c:v>84</c:v>
                </c:pt>
                <c:pt idx="24">
                  <c:v>83</c:v>
                </c:pt>
                <c:pt idx="25">
                  <c:v>113</c:v>
                </c:pt>
                <c:pt idx="26">
                  <c:v>141</c:v>
                </c:pt>
                <c:pt idx="27">
                  <c:v>98</c:v>
                </c:pt>
                <c:pt idx="28">
                  <c:v>99</c:v>
                </c:pt>
                <c:pt idx="29">
                  <c:v>120</c:v>
                </c:pt>
                <c:pt idx="30">
                  <c:v>121</c:v>
                </c:pt>
                <c:pt idx="31">
                  <c:v>120</c:v>
                </c:pt>
                <c:pt idx="32">
                  <c:v>122</c:v>
                </c:pt>
                <c:pt idx="33">
                  <c:v>122</c:v>
                </c:pt>
                <c:pt idx="34">
                  <c:v>97</c:v>
                </c:pt>
                <c:pt idx="35">
                  <c:v>86</c:v>
                </c:pt>
                <c:pt idx="36">
                  <c:v>84</c:v>
                </c:pt>
                <c:pt idx="37">
                  <c:v>130</c:v>
                </c:pt>
                <c:pt idx="38">
                  <c:v>161</c:v>
                </c:pt>
                <c:pt idx="39">
                  <c:v>204</c:v>
                </c:pt>
                <c:pt idx="40">
                  <c:v>206</c:v>
                </c:pt>
                <c:pt idx="41">
                  <c:v>194</c:v>
                </c:pt>
                <c:pt idx="42">
                  <c:v>186</c:v>
                </c:pt>
                <c:pt idx="43">
                  <c:v>180</c:v>
                </c:pt>
                <c:pt idx="44">
                  <c:v>187</c:v>
                </c:pt>
                <c:pt idx="45">
                  <c:v>212</c:v>
                </c:pt>
                <c:pt idx="46">
                  <c:v>187</c:v>
                </c:pt>
                <c:pt idx="47">
                  <c:v>184</c:v>
                </c:pt>
                <c:pt idx="48">
                  <c:v>147</c:v>
                </c:pt>
                <c:pt idx="49">
                  <c:v>120</c:v>
                </c:pt>
                <c:pt idx="50">
                  <c:v>141</c:v>
                </c:pt>
                <c:pt idx="51">
                  <c:v>143</c:v>
                </c:pt>
              </c:numCache>
            </c:numRef>
          </c:yVal>
          <c:smooth val="0"/>
          <c:extLst>
            <c:ext xmlns:c16="http://schemas.microsoft.com/office/drawing/2014/chart" uri="{C3380CC4-5D6E-409C-BE32-E72D297353CC}">
              <c16:uniqueId val="{00000000-E28B-49A5-B7FE-5DDBD793A097}"/>
            </c:ext>
          </c:extLst>
        </c:ser>
        <c:dLbls>
          <c:showLegendKey val="0"/>
          <c:showVal val="0"/>
          <c:showCatName val="0"/>
          <c:showSerName val="0"/>
          <c:showPercent val="0"/>
          <c:showBubbleSize val="0"/>
        </c:dLbls>
        <c:axId val="2019718256"/>
        <c:axId val="2019721616"/>
      </c:scatterChart>
      <c:valAx>
        <c:axId val="2019718256"/>
        <c:scaling>
          <c:orientation val="minMax"/>
          <c:min val="1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721616"/>
        <c:crosses val="autoZero"/>
        <c:crossBetween val="midCat"/>
      </c:valAx>
      <c:valAx>
        <c:axId val="201972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7182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SHIPMENT 2021  Residual Plot</a:t>
            </a:r>
          </a:p>
        </c:rich>
      </c:tx>
      <c:overlay val="0"/>
    </c:title>
    <c:autoTitleDeleted val="0"/>
    <c:plotArea>
      <c:layout/>
      <c:scatterChart>
        <c:scatterStyle val="lineMarker"/>
        <c:varyColors val="0"/>
        <c:ser>
          <c:idx val="0"/>
          <c:order val="0"/>
          <c:spPr>
            <a:ln w="19050">
              <a:noFill/>
            </a:ln>
          </c:spPr>
          <c:xVal>
            <c:numRef>
              <c:f>'105-02050'!$C$84:$C$135</c:f>
              <c:numCache>
                <c:formatCode>#,#00,_);[Red]\(#,#00,\)</c:formatCode>
                <c:ptCount val="52"/>
                <c:pt idx="0">
                  <c:v>240000</c:v>
                </c:pt>
                <c:pt idx="1">
                  <c:v>690000</c:v>
                </c:pt>
                <c:pt idx="2">
                  <c:v>120000</c:v>
                </c:pt>
                <c:pt idx="3">
                  <c:v>330000</c:v>
                </c:pt>
                <c:pt idx="4">
                  <c:v>2550000</c:v>
                </c:pt>
                <c:pt idx="5">
                  <c:v>360000</c:v>
                </c:pt>
                <c:pt idx="6">
                  <c:v>0</c:v>
                </c:pt>
                <c:pt idx="7">
                  <c:v>0</c:v>
                </c:pt>
                <c:pt idx="8">
                  <c:v>0</c:v>
                </c:pt>
                <c:pt idx="9">
                  <c:v>180000</c:v>
                </c:pt>
                <c:pt idx="10">
                  <c:v>191200</c:v>
                </c:pt>
                <c:pt idx="11">
                  <c:v>212000</c:v>
                </c:pt>
                <c:pt idx="12">
                  <c:v>360000</c:v>
                </c:pt>
                <c:pt idx="13">
                  <c:v>300000</c:v>
                </c:pt>
                <c:pt idx="14">
                  <c:v>1200000</c:v>
                </c:pt>
                <c:pt idx="15">
                  <c:v>722000</c:v>
                </c:pt>
                <c:pt idx="16">
                  <c:v>450000</c:v>
                </c:pt>
                <c:pt idx="17">
                  <c:v>210000</c:v>
                </c:pt>
                <c:pt idx="18">
                  <c:v>30000</c:v>
                </c:pt>
                <c:pt idx="19">
                  <c:v>1193560</c:v>
                </c:pt>
                <c:pt idx="20">
                  <c:v>0</c:v>
                </c:pt>
                <c:pt idx="21">
                  <c:v>120000</c:v>
                </c:pt>
                <c:pt idx="22">
                  <c:v>780000</c:v>
                </c:pt>
                <c:pt idx="23">
                  <c:v>810000</c:v>
                </c:pt>
                <c:pt idx="24">
                  <c:v>330000</c:v>
                </c:pt>
                <c:pt idx="25">
                  <c:v>1410000</c:v>
                </c:pt>
                <c:pt idx="26">
                  <c:v>17500</c:v>
                </c:pt>
                <c:pt idx="27">
                  <c:v>60000</c:v>
                </c:pt>
                <c:pt idx="28">
                  <c:v>300000</c:v>
                </c:pt>
                <c:pt idx="29">
                  <c:v>510000</c:v>
                </c:pt>
                <c:pt idx="30">
                  <c:v>1050000</c:v>
                </c:pt>
                <c:pt idx="31">
                  <c:v>1272000</c:v>
                </c:pt>
                <c:pt idx="32">
                  <c:v>750000</c:v>
                </c:pt>
                <c:pt idx="33">
                  <c:v>360000</c:v>
                </c:pt>
                <c:pt idx="34">
                  <c:v>540000</c:v>
                </c:pt>
                <c:pt idx="35">
                  <c:v>210000</c:v>
                </c:pt>
                <c:pt idx="36">
                  <c:v>0</c:v>
                </c:pt>
                <c:pt idx="37">
                  <c:v>1380000</c:v>
                </c:pt>
                <c:pt idx="38">
                  <c:v>1440000</c:v>
                </c:pt>
                <c:pt idx="39">
                  <c:v>0</c:v>
                </c:pt>
                <c:pt idx="40">
                  <c:v>0</c:v>
                </c:pt>
                <c:pt idx="41">
                  <c:v>2190000</c:v>
                </c:pt>
                <c:pt idx="42">
                  <c:v>1710000</c:v>
                </c:pt>
                <c:pt idx="43">
                  <c:v>2040000</c:v>
                </c:pt>
                <c:pt idx="44">
                  <c:v>600000</c:v>
                </c:pt>
                <c:pt idx="45">
                  <c:v>1500000</c:v>
                </c:pt>
                <c:pt idx="46">
                  <c:v>1050000</c:v>
                </c:pt>
                <c:pt idx="47">
                  <c:v>330000</c:v>
                </c:pt>
                <c:pt idx="48">
                  <c:v>1230000</c:v>
                </c:pt>
                <c:pt idx="49">
                  <c:v>790000</c:v>
                </c:pt>
                <c:pt idx="50">
                  <c:v>1140000</c:v>
                </c:pt>
                <c:pt idx="51">
                  <c:v>540000</c:v>
                </c:pt>
              </c:numCache>
            </c:numRef>
          </c:xVal>
          <c:yVal>
            <c:numRef>
              <c:f>'105-02050'!$N$107:$N$158</c:f>
              <c:numCache>
                <c:formatCode>General</c:formatCode>
                <c:ptCount val="52"/>
                <c:pt idx="0">
                  <c:v>-391894.74497421377</c:v>
                </c:pt>
                <c:pt idx="1">
                  <c:v>-552401.24820681335</c:v>
                </c:pt>
                <c:pt idx="2">
                  <c:v>553573.65588781284</c:v>
                </c:pt>
                <c:pt idx="3">
                  <c:v>484003.95437926636</c:v>
                </c:pt>
                <c:pt idx="4">
                  <c:v>-877161.46156822483</c:v>
                </c:pt>
                <c:pt idx="5">
                  <c:v>-777363.14583624026</c:v>
                </c:pt>
                <c:pt idx="6">
                  <c:v>-760957.94325016066</c:v>
                </c:pt>
                <c:pt idx="7">
                  <c:v>-760957.94325016066</c:v>
                </c:pt>
                <c:pt idx="8">
                  <c:v>-430957.94325016066</c:v>
                </c:pt>
                <c:pt idx="9">
                  <c:v>-529160.54454320052</c:v>
                </c:pt>
                <c:pt idx="10">
                  <c:v>740329.07137634372</c:v>
                </c:pt>
                <c:pt idx="11">
                  <c:v>1659381.2152269259</c:v>
                </c:pt>
                <c:pt idx="12">
                  <c:v>-777363.14583624026</c:v>
                </c:pt>
                <c:pt idx="13">
                  <c:v>-264628.94540522702</c:v>
                </c:pt>
                <c:pt idx="14">
                  <c:v>-215641.95187042619</c:v>
                </c:pt>
                <c:pt idx="15">
                  <c:v>-793859.48843668704</c:v>
                </c:pt>
                <c:pt idx="16">
                  <c:v>-481464.44648276025</c:v>
                </c:pt>
                <c:pt idx="17">
                  <c:v>-770527.64475870715</c:v>
                </c:pt>
                <c:pt idx="18">
                  <c:v>-762325.04346566729</c:v>
                </c:pt>
                <c:pt idx="19">
                  <c:v>-485348.48102416412</c:v>
                </c:pt>
                <c:pt idx="20">
                  <c:v>-640957.94325016066</c:v>
                </c:pt>
                <c:pt idx="21">
                  <c:v>-586426.34411218716</c:v>
                </c:pt>
                <c:pt idx="22">
                  <c:v>-676502.54885333322</c:v>
                </c:pt>
                <c:pt idx="23">
                  <c:v>-677869.64906883985</c:v>
                </c:pt>
                <c:pt idx="24">
                  <c:v>-205996.04562073364</c:v>
                </c:pt>
                <c:pt idx="25">
                  <c:v>-525211.65337897267</c:v>
                </c:pt>
                <c:pt idx="26">
                  <c:v>-581755.41837587289</c:v>
                </c:pt>
                <c:pt idx="27">
                  <c:v>106307.85631882609</c:v>
                </c:pt>
                <c:pt idx="28">
                  <c:v>-654628.94540522702</c:v>
                </c:pt>
                <c:pt idx="29">
                  <c:v>-304198.6469137735</c:v>
                </c:pt>
                <c:pt idx="30">
                  <c:v>31193.549207107048</c:v>
                </c:pt>
                <c:pt idx="31">
                  <c:v>1701077.0076123578</c:v>
                </c:pt>
                <c:pt idx="32">
                  <c:v>1424864.5513621734</c:v>
                </c:pt>
                <c:pt idx="33">
                  <c:v>752636.85416375974</c:v>
                </c:pt>
                <c:pt idx="34">
                  <c:v>1584434.2528707199</c:v>
                </c:pt>
                <c:pt idx="35">
                  <c:v>2049472.3552412929</c:v>
                </c:pt>
                <c:pt idx="36">
                  <c:v>769042.05674983934</c:v>
                </c:pt>
                <c:pt idx="37">
                  <c:v>46155.446836533956</c:v>
                </c:pt>
                <c:pt idx="38">
                  <c:v>343421.24640552071</c:v>
                </c:pt>
                <c:pt idx="39">
                  <c:v>3409042.0567498393</c:v>
                </c:pt>
                <c:pt idx="40">
                  <c:v>-760957.94325016066</c:v>
                </c:pt>
                <c:pt idx="41">
                  <c:v>689243.74101785477</c:v>
                </c:pt>
                <c:pt idx="42">
                  <c:v>1331117.344465961</c:v>
                </c:pt>
                <c:pt idx="43">
                  <c:v>-733920.75790461199</c:v>
                </c:pt>
                <c:pt idx="44">
                  <c:v>-548299.94756029337</c:v>
                </c:pt>
                <c:pt idx="45">
                  <c:v>610687.04597450746</c:v>
                </c:pt>
                <c:pt idx="46">
                  <c:v>-268806.45079289295</c:v>
                </c:pt>
                <c:pt idx="47">
                  <c:v>-355996.04562073364</c:v>
                </c:pt>
                <c:pt idx="48">
                  <c:v>-817009.05208593281</c:v>
                </c:pt>
                <c:pt idx="49">
                  <c:v>13041.751074831234</c:v>
                </c:pt>
                <c:pt idx="50">
                  <c:v>277092.24856058706</c:v>
                </c:pt>
                <c:pt idx="51">
                  <c:v>-605565.74712928012</c:v>
                </c:pt>
              </c:numCache>
            </c:numRef>
          </c:yVal>
          <c:smooth val="0"/>
          <c:extLst>
            <c:ext xmlns:c16="http://schemas.microsoft.com/office/drawing/2014/chart" uri="{C3380CC4-5D6E-409C-BE32-E72D297353CC}">
              <c16:uniqueId val="{00000001-1EE0-5241-9FC4-D18A1CA2356C}"/>
            </c:ext>
          </c:extLst>
        </c:ser>
        <c:dLbls>
          <c:showLegendKey val="0"/>
          <c:showVal val="0"/>
          <c:showCatName val="0"/>
          <c:showSerName val="0"/>
          <c:showPercent val="0"/>
          <c:showBubbleSize val="0"/>
        </c:dLbls>
        <c:axId val="1453496320"/>
        <c:axId val="295397936"/>
      </c:scatterChart>
      <c:valAx>
        <c:axId val="1453496320"/>
        <c:scaling>
          <c:orientation val="minMax"/>
        </c:scaling>
        <c:delete val="0"/>
        <c:axPos val="b"/>
        <c:title>
          <c:tx>
            <c:rich>
              <a:bodyPr/>
              <a:lstStyle/>
              <a:p>
                <a:pPr>
                  <a:defRPr/>
                </a:pPr>
                <a:r>
                  <a:rPr lang="en-US"/>
                  <a:t>SHIPMENT 2021</a:t>
                </a:r>
              </a:p>
            </c:rich>
          </c:tx>
          <c:overlay val="0"/>
        </c:title>
        <c:numFmt formatCode="#,#00,_);[Red]\(#,#00,\)" sourceLinked="1"/>
        <c:majorTickMark val="out"/>
        <c:minorTickMark val="none"/>
        <c:tickLblPos val="nextTo"/>
        <c:crossAx val="295397936"/>
        <c:crosses val="autoZero"/>
        <c:crossBetween val="midCat"/>
      </c:valAx>
      <c:valAx>
        <c:axId val="295397936"/>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45349632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19050">
              <a:noFill/>
            </a:ln>
          </c:spPr>
          <c:xVal>
            <c:numRef>
              <c:f>'105-02050'!$P$107:$P$158</c:f>
              <c:numCache>
                <c:formatCode>General</c:formatCode>
                <c:ptCount val="52"/>
                <c:pt idx="0">
                  <c:v>0.96153846153846156</c:v>
                </c:pt>
                <c:pt idx="1">
                  <c:v>2.8846153846153846</c:v>
                </c:pt>
                <c:pt idx="2">
                  <c:v>4.8076923076923075</c:v>
                </c:pt>
                <c:pt idx="3">
                  <c:v>6.7307692307692308</c:v>
                </c:pt>
                <c:pt idx="4">
                  <c:v>8.6538461538461533</c:v>
                </c:pt>
                <c:pt idx="5">
                  <c:v>10.576923076923077</c:v>
                </c:pt>
                <c:pt idx="6">
                  <c:v>12.5</c:v>
                </c:pt>
                <c:pt idx="7">
                  <c:v>14.423076923076923</c:v>
                </c:pt>
                <c:pt idx="8">
                  <c:v>16.346153846153847</c:v>
                </c:pt>
                <c:pt idx="9">
                  <c:v>18.269230769230766</c:v>
                </c:pt>
                <c:pt idx="10">
                  <c:v>20.19230769230769</c:v>
                </c:pt>
                <c:pt idx="11">
                  <c:v>22.115384615384613</c:v>
                </c:pt>
                <c:pt idx="12">
                  <c:v>24.038461538461537</c:v>
                </c:pt>
                <c:pt idx="13">
                  <c:v>25.96153846153846</c:v>
                </c:pt>
                <c:pt idx="14">
                  <c:v>27.884615384615383</c:v>
                </c:pt>
                <c:pt idx="15">
                  <c:v>29.807692307692307</c:v>
                </c:pt>
                <c:pt idx="16">
                  <c:v>31.73076923076923</c:v>
                </c:pt>
                <c:pt idx="17">
                  <c:v>33.653846153846153</c:v>
                </c:pt>
                <c:pt idx="18">
                  <c:v>35.576923076923073</c:v>
                </c:pt>
                <c:pt idx="19">
                  <c:v>37.5</c:v>
                </c:pt>
                <c:pt idx="20">
                  <c:v>39.42307692307692</c:v>
                </c:pt>
                <c:pt idx="21">
                  <c:v>41.346153846153847</c:v>
                </c:pt>
                <c:pt idx="22">
                  <c:v>43.269230769230766</c:v>
                </c:pt>
                <c:pt idx="23">
                  <c:v>45.192307692307693</c:v>
                </c:pt>
                <c:pt idx="24">
                  <c:v>47.115384615384613</c:v>
                </c:pt>
                <c:pt idx="25">
                  <c:v>49.03846153846154</c:v>
                </c:pt>
                <c:pt idx="26">
                  <c:v>50.96153846153846</c:v>
                </c:pt>
                <c:pt idx="27">
                  <c:v>52.884615384615387</c:v>
                </c:pt>
                <c:pt idx="28">
                  <c:v>54.807692307692307</c:v>
                </c:pt>
                <c:pt idx="29">
                  <c:v>56.730769230769234</c:v>
                </c:pt>
                <c:pt idx="30">
                  <c:v>58.653846153846153</c:v>
                </c:pt>
                <c:pt idx="31">
                  <c:v>60.57692307692308</c:v>
                </c:pt>
                <c:pt idx="32">
                  <c:v>62.5</c:v>
                </c:pt>
                <c:pt idx="33">
                  <c:v>64.42307692307692</c:v>
                </c:pt>
                <c:pt idx="34">
                  <c:v>66.346153846153854</c:v>
                </c:pt>
                <c:pt idx="35">
                  <c:v>68.269230769230774</c:v>
                </c:pt>
                <c:pt idx="36">
                  <c:v>70.192307692307693</c:v>
                </c:pt>
                <c:pt idx="37">
                  <c:v>72.115384615384627</c:v>
                </c:pt>
                <c:pt idx="38">
                  <c:v>74.038461538461547</c:v>
                </c:pt>
                <c:pt idx="39">
                  <c:v>75.961538461538467</c:v>
                </c:pt>
                <c:pt idx="40">
                  <c:v>77.884615384615387</c:v>
                </c:pt>
                <c:pt idx="41">
                  <c:v>79.807692307692321</c:v>
                </c:pt>
                <c:pt idx="42">
                  <c:v>81.730769230769241</c:v>
                </c:pt>
                <c:pt idx="43">
                  <c:v>83.65384615384616</c:v>
                </c:pt>
                <c:pt idx="44">
                  <c:v>85.57692307692308</c:v>
                </c:pt>
                <c:pt idx="45">
                  <c:v>87.500000000000014</c:v>
                </c:pt>
                <c:pt idx="46">
                  <c:v>89.423076923076934</c:v>
                </c:pt>
                <c:pt idx="47">
                  <c:v>91.346153846153854</c:v>
                </c:pt>
                <c:pt idx="48">
                  <c:v>93.269230769230774</c:v>
                </c:pt>
                <c:pt idx="49">
                  <c:v>95.192307692307693</c:v>
                </c:pt>
                <c:pt idx="50">
                  <c:v>97.115384615384627</c:v>
                </c:pt>
                <c:pt idx="51">
                  <c:v>99.038461538461547</c:v>
                </c:pt>
              </c:numCache>
            </c:numRef>
          </c:xVal>
          <c:yVal>
            <c:numRef>
              <c:f>'105-02050'!$Q$107:$Q$158</c:f>
              <c:numCache>
                <c:formatCode>General</c:formatCode>
                <c:ptCount val="52"/>
                <c:pt idx="0">
                  <c:v>0</c:v>
                </c:pt>
                <c:pt idx="1">
                  <c:v>0</c:v>
                </c:pt>
                <c:pt idx="2">
                  <c:v>0</c:v>
                </c:pt>
                <c:pt idx="3">
                  <c:v>0</c:v>
                </c:pt>
                <c:pt idx="4">
                  <c:v>0</c:v>
                </c:pt>
                <c:pt idx="5">
                  <c:v>0</c:v>
                </c:pt>
                <c:pt idx="6">
                  <c:v>0</c:v>
                </c:pt>
                <c:pt idx="7">
                  <c:v>0</c:v>
                </c:pt>
                <c:pt idx="8">
                  <c:v>0</c:v>
                </c:pt>
                <c:pt idx="9">
                  <c:v>0</c:v>
                </c:pt>
                <c:pt idx="10">
                  <c:v>120000</c:v>
                </c:pt>
                <c:pt idx="11">
                  <c:v>120000</c:v>
                </c:pt>
                <c:pt idx="12">
                  <c:v>120000</c:v>
                </c:pt>
                <c:pt idx="13">
                  <c:v>120000</c:v>
                </c:pt>
                <c:pt idx="14">
                  <c:v>120000</c:v>
                </c:pt>
                <c:pt idx="15">
                  <c:v>180000</c:v>
                </c:pt>
                <c:pt idx="16">
                  <c:v>180000</c:v>
                </c:pt>
                <c:pt idx="17">
                  <c:v>180000</c:v>
                </c:pt>
                <c:pt idx="18">
                  <c:v>240000</c:v>
                </c:pt>
                <c:pt idx="19">
                  <c:v>240000</c:v>
                </c:pt>
                <c:pt idx="20">
                  <c:v>240000</c:v>
                </c:pt>
                <c:pt idx="21">
                  <c:v>300000</c:v>
                </c:pt>
                <c:pt idx="22">
                  <c:v>300000</c:v>
                </c:pt>
                <c:pt idx="23">
                  <c:v>330000</c:v>
                </c:pt>
                <c:pt idx="24">
                  <c:v>330000</c:v>
                </c:pt>
                <c:pt idx="25">
                  <c:v>380000</c:v>
                </c:pt>
                <c:pt idx="26">
                  <c:v>420000</c:v>
                </c:pt>
                <c:pt idx="27">
                  <c:v>480000</c:v>
                </c:pt>
                <c:pt idx="28">
                  <c:v>510000</c:v>
                </c:pt>
                <c:pt idx="29">
                  <c:v>540000</c:v>
                </c:pt>
                <c:pt idx="30">
                  <c:v>570000</c:v>
                </c:pt>
                <c:pt idx="31">
                  <c:v>600000</c:v>
                </c:pt>
                <c:pt idx="32">
                  <c:v>810000</c:v>
                </c:pt>
                <c:pt idx="33">
                  <c:v>840000</c:v>
                </c:pt>
                <c:pt idx="34">
                  <c:v>870000</c:v>
                </c:pt>
                <c:pt idx="35">
                  <c:v>870000</c:v>
                </c:pt>
                <c:pt idx="36">
                  <c:v>1090000</c:v>
                </c:pt>
                <c:pt idx="37">
                  <c:v>1170000</c:v>
                </c:pt>
                <c:pt idx="38">
                  <c:v>1260000</c:v>
                </c:pt>
                <c:pt idx="39">
                  <c:v>1320000</c:v>
                </c:pt>
                <c:pt idx="40">
                  <c:v>1440000</c:v>
                </c:pt>
                <c:pt idx="41">
                  <c:v>1510000</c:v>
                </c:pt>
                <c:pt idx="42">
                  <c:v>1530000</c:v>
                </c:pt>
                <c:pt idx="43">
                  <c:v>1530000</c:v>
                </c:pt>
                <c:pt idx="44">
                  <c:v>1550000</c:v>
                </c:pt>
                <c:pt idx="45">
                  <c:v>2170000</c:v>
                </c:pt>
                <c:pt idx="46">
                  <c:v>2220000</c:v>
                </c:pt>
                <c:pt idx="47">
                  <c:v>2370000</c:v>
                </c:pt>
                <c:pt idx="48">
                  <c:v>2430000</c:v>
                </c:pt>
                <c:pt idx="49">
                  <c:v>2520000</c:v>
                </c:pt>
                <c:pt idx="50">
                  <c:v>2820000</c:v>
                </c:pt>
                <c:pt idx="51">
                  <c:v>4170000</c:v>
                </c:pt>
              </c:numCache>
            </c:numRef>
          </c:yVal>
          <c:smooth val="0"/>
          <c:extLst>
            <c:ext xmlns:c16="http://schemas.microsoft.com/office/drawing/2014/chart" uri="{C3380CC4-5D6E-409C-BE32-E72D297353CC}">
              <c16:uniqueId val="{00000001-E8E2-144A-9AAD-18A422AC0903}"/>
            </c:ext>
          </c:extLst>
        </c:ser>
        <c:dLbls>
          <c:showLegendKey val="0"/>
          <c:showVal val="0"/>
          <c:showCatName val="0"/>
          <c:showSerName val="0"/>
          <c:showPercent val="0"/>
          <c:showBubbleSize val="0"/>
        </c:dLbls>
        <c:axId val="521616032"/>
        <c:axId val="1467970576"/>
      </c:scatterChart>
      <c:valAx>
        <c:axId val="521616032"/>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1467970576"/>
        <c:crosses val="autoZero"/>
        <c:crossBetween val="midCat"/>
      </c:valAx>
      <c:valAx>
        <c:axId val="1467970576"/>
        <c:scaling>
          <c:orientation val="minMax"/>
        </c:scaling>
        <c:delete val="0"/>
        <c:axPos val="l"/>
        <c:title>
          <c:tx>
            <c:rich>
              <a:bodyPr/>
              <a:lstStyle/>
              <a:p>
                <a:pPr>
                  <a:defRPr/>
                </a:pPr>
                <a:r>
                  <a:rPr lang="en-US"/>
                  <a:t>SHIPMENT 2022</a:t>
                </a:r>
              </a:p>
            </c:rich>
          </c:tx>
          <c:overlay val="0"/>
        </c:title>
        <c:numFmt formatCode="General" sourceLinked="1"/>
        <c:majorTickMark val="out"/>
        <c:minorTickMark val="none"/>
        <c:tickLblPos val="nextTo"/>
        <c:crossAx val="52161603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105-02050</a:t>
            </a:r>
            <a:r>
              <a:rPr lang="zh-CN" altLang="en-US"/>
              <a:t> </a:t>
            </a:r>
            <a:r>
              <a:rPr lang="en-US" altLang="zh-CN"/>
              <a:t>Actual</a:t>
            </a:r>
            <a:r>
              <a:rPr lang="zh-CN" altLang="en-US"/>
              <a:t> </a:t>
            </a:r>
            <a:r>
              <a:rPr lang="en-US" altLang="zh-CN"/>
              <a:t>Shipment</a:t>
            </a:r>
            <a:br>
              <a:rPr lang="en-US" altLang="zh-CN"/>
            </a:br>
            <a:r>
              <a:rPr lang="en-US" altLang="zh-CN"/>
              <a:t>2021</a:t>
            </a:r>
            <a:r>
              <a:rPr lang="zh-CN" altLang="en-US"/>
              <a:t> </a:t>
            </a:r>
            <a:r>
              <a:rPr lang="en-US" altLang="zh-CN"/>
              <a:t>vs</a:t>
            </a:r>
            <a:r>
              <a:rPr lang="zh-CN" altLang="en-US"/>
              <a:t> </a:t>
            </a:r>
            <a:r>
              <a:rPr lang="en-US" altLang="zh-CN"/>
              <a:t>2022</a:t>
            </a:r>
            <a:r>
              <a:rPr lang="zh-CN" altLang="en-US"/>
              <a:t> </a:t>
            </a:r>
            <a:r>
              <a:rPr lang="en-US" altLang="zh-CN"/>
              <a:t>vs</a:t>
            </a:r>
            <a:r>
              <a:rPr lang="zh-CN" altLang="en-US"/>
              <a:t> </a:t>
            </a:r>
            <a:r>
              <a:rPr lang="en-US" altLang="zh-CN"/>
              <a:t>2023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'105-02050'!$C$83</c:f>
              <c:strCache>
                <c:ptCount val="1"/>
                <c:pt idx="0">
                  <c:v>SHIPMENT 2021</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forward val="2"/>
            <c:dispRSqr val="0"/>
            <c:dispEq val="0"/>
          </c:trendline>
          <c:xVal>
            <c:numRef>
              <c:f>'105-02050'!$B$84:$B$135</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xVal>
          <c:yVal>
            <c:numRef>
              <c:f>'105-02050'!$C$84:$C$135</c:f>
              <c:numCache>
                <c:formatCode>#,#00,_);[Red]\(#,#00,\)</c:formatCode>
                <c:ptCount val="52"/>
                <c:pt idx="0">
                  <c:v>240000</c:v>
                </c:pt>
                <c:pt idx="1">
                  <c:v>690000</c:v>
                </c:pt>
                <c:pt idx="2">
                  <c:v>120000</c:v>
                </c:pt>
                <c:pt idx="3">
                  <c:v>330000</c:v>
                </c:pt>
                <c:pt idx="4">
                  <c:v>2550000</c:v>
                </c:pt>
                <c:pt idx="5">
                  <c:v>360000</c:v>
                </c:pt>
                <c:pt idx="6">
                  <c:v>0</c:v>
                </c:pt>
                <c:pt idx="7">
                  <c:v>0</c:v>
                </c:pt>
                <c:pt idx="8">
                  <c:v>0</c:v>
                </c:pt>
                <c:pt idx="9">
                  <c:v>180000</c:v>
                </c:pt>
                <c:pt idx="10">
                  <c:v>191200</c:v>
                </c:pt>
                <c:pt idx="11">
                  <c:v>212000</c:v>
                </c:pt>
                <c:pt idx="12">
                  <c:v>360000</c:v>
                </c:pt>
                <c:pt idx="13">
                  <c:v>300000</c:v>
                </c:pt>
                <c:pt idx="14">
                  <c:v>1200000</c:v>
                </c:pt>
                <c:pt idx="15">
                  <c:v>722000</c:v>
                </c:pt>
                <c:pt idx="16">
                  <c:v>450000</c:v>
                </c:pt>
                <c:pt idx="17">
                  <c:v>210000</c:v>
                </c:pt>
                <c:pt idx="18">
                  <c:v>30000</c:v>
                </c:pt>
                <c:pt idx="19">
                  <c:v>1193560</c:v>
                </c:pt>
                <c:pt idx="20">
                  <c:v>0</c:v>
                </c:pt>
                <c:pt idx="21">
                  <c:v>120000</c:v>
                </c:pt>
                <c:pt idx="22">
                  <c:v>780000</c:v>
                </c:pt>
                <c:pt idx="23">
                  <c:v>810000</c:v>
                </c:pt>
                <c:pt idx="24">
                  <c:v>330000</c:v>
                </c:pt>
                <c:pt idx="25">
                  <c:v>1410000</c:v>
                </c:pt>
                <c:pt idx="26">
                  <c:v>17500</c:v>
                </c:pt>
                <c:pt idx="27">
                  <c:v>60000</c:v>
                </c:pt>
                <c:pt idx="28">
                  <c:v>300000</c:v>
                </c:pt>
                <c:pt idx="29">
                  <c:v>510000</c:v>
                </c:pt>
                <c:pt idx="30">
                  <c:v>1050000</c:v>
                </c:pt>
                <c:pt idx="31">
                  <c:v>1272000</c:v>
                </c:pt>
                <c:pt idx="32">
                  <c:v>750000</c:v>
                </c:pt>
                <c:pt idx="33">
                  <c:v>360000</c:v>
                </c:pt>
                <c:pt idx="34">
                  <c:v>540000</c:v>
                </c:pt>
                <c:pt idx="35">
                  <c:v>210000</c:v>
                </c:pt>
                <c:pt idx="36">
                  <c:v>0</c:v>
                </c:pt>
                <c:pt idx="37">
                  <c:v>1380000</c:v>
                </c:pt>
                <c:pt idx="38">
                  <c:v>1440000</c:v>
                </c:pt>
                <c:pt idx="39">
                  <c:v>0</c:v>
                </c:pt>
                <c:pt idx="40">
                  <c:v>0</c:v>
                </c:pt>
                <c:pt idx="41">
                  <c:v>2190000</c:v>
                </c:pt>
                <c:pt idx="42">
                  <c:v>1710000</c:v>
                </c:pt>
                <c:pt idx="43">
                  <c:v>2040000</c:v>
                </c:pt>
                <c:pt idx="44">
                  <c:v>600000</c:v>
                </c:pt>
                <c:pt idx="45">
                  <c:v>1500000</c:v>
                </c:pt>
                <c:pt idx="46">
                  <c:v>1050000</c:v>
                </c:pt>
                <c:pt idx="47">
                  <c:v>330000</c:v>
                </c:pt>
                <c:pt idx="48">
                  <c:v>1230000</c:v>
                </c:pt>
                <c:pt idx="49">
                  <c:v>790000</c:v>
                </c:pt>
                <c:pt idx="50">
                  <c:v>1140000</c:v>
                </c:pt>
                <c:pt idx="51">
                  <c:v>540000</c:v>
                </c:pt>
              </c:numCache>
            </c:numRef>
          </c:yVal>
          <c:smooth val="0"/>
          <c:extLst>
            <c:ext xmlns:c16="http://schemas.microsoft.com/office/drawing/2014/chart" uri="{C3380CC4-5D6E-409C-BE32-E72D297353CC}">
              <c16:uniqueId val="{00000000-E50E-6C4F-8216-E595F4CA9BEF}"/>
            </c:ext>
          </c:extLst>
        </c:ser>
        <c:ser>
          <c:idx val="1"/>
          <c:order val="1"/>
          <c:tx>
            <c:strRef>
              <c:f>'105-02050'!$D$83</c:f>
              <c:strCache>
                <c:ptCount val="1"/>
                <c:pt idx="0">
                  <c:v>SHIPMENT 2022</c:v>
                </c:pt>
              </c:strCache>
            </c:strRef>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forward val="2"/>
            <c:dispRSqr val="0"/>
            <c:dispEq val="0"/>
          </c:trendline>
          <c:xVal>
            <c:numRef>
              <c:f>'105-02050'!$B$84:$B$135</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xVal>
          <c:yVal>
            <c:numRef>
              <c:f>'105-02050'!$D$84:$D$135</c:f>
              <c:numCache>
                <c:formatCode>#,#00,_);[Red]\(#,#00,\)</c:formatCode>
                <c:ptCount val="52"/>
                <c:pt idx="0">
                  <c:v>380000</c:v>
                </c:pt>
                <c:pt idx="1">
                  <c:v>240000</c:v>
                </c:pt>
                <c:pt idx="2">
                  <c:v>1320000</c:v>
                </c:pt>
                <c:pt idx="3">
                  <c:v>1260000</c:v>
                </c:pt>
                <c:pt idx="4">
                  <c:v>0</c:v>
                </c:pt>
                <c:pt idx="5">
                  <c:v>0</c:v>
                </c:pt>
                <c:pt idx="6">
                  <c:v>0</c:v>
                </c:pt>
                <c:pt idx="7">
                  <c:v>0</c:v>
                </c:pt>
                <c:pt idx="8">
                  <c:v>330000</c:v>
                </c:pt>
                <c:pt idx="9">
                  <c:v>240000</c:v>
                </c:pt>
                <c:pt idx="10">
                  <c:v>1510000</c:v>
                </c:pt>
                <c:pt idx="11">
                  <c:v>2430000</c:v>
                </c:pt>
                <c:pt idx="12">
                  <c:v>0</c:v>
                </c:pt>
                <c:pt idx="13">
                  <c:v>510000</c:v>
                </c:pt>
                <c:pt idx="14">
                  <c:v>600000</c:v>
                </c:pt>
                <c:pt idx="15">
                  <c:v>0</c:v>
                </c:pt>
                <c:pt idx="16">
                  <c:v>300000</c:v>
                </c:pt>
                <c:pt idx="17">
                  <c:v>0</c:v>
                </c:pt>
                <c:pt idx="18">
                  <c:v>0</c:v>
                </c:pt>
                <c:pt idx="19">
                  <c:v>330000</c:v>
                </c:pt>
                <c:pt idx="20">
                  <c:v>120000</c:v>
                </c:pt>
                <c:pt idx="21">
                  <c:v>180000</c:v>
                </c:pt>
                <c:pt idx="22">
                  <c:v>120000</c:v>
                </c:pt>
                <c:pt idx="23">
                  <c:v>120000</c:v>
                </c:pt>
                <c:pt idx="24">
                  <c:v>570000</c:v>
                </c:pt>
                <c:pt idx="25">
                  <c:v>300000</c:v>
                </c:pt>
                <c:pt idx="26">
                  <c:v>180000</c:v>
                </c:pt>
                <c:pt idx="27">
                  <c:v>870000</c:v>
                </c:pt>
                <c:pt idx="28">
                  <c:v>120000</c:v>
                </c:pt>
                <c:pt idx="29">
                  <c:v>480000</c:v>
                </c:pt>
                <c:pt idx="30">
                  <c:v>840000</c:v>
                </c:pt>
                <c:pt idx="31">
                  <c:v>2520000</c:v>
                </c:pt>
                <c:pt idx="32">
                  <c:v>2220000</c:v>
                </c:pt>
                <c:pt idx="33">
                  <c:v>1530000</c:v>
                </c:pt>
                <c:pt idx="34">
                  <c:v>2370000</c:v>
                </c:pt>
                <c:pt idx="35">
                  <c:v>2820000</c:v>
                </c:pt>
                <c:pt idx="36">
                  <c:v>1530000</c:v>
                </c:pt>
                <c:pt idx="37">
                  <c:v>870000</c:v>
                </c:pt>
                <c:pt idx="38">
                  <c:v>1170000</c:v>
                </c:pt>
                <c:pt idx="39">
                  <c:v>4170000</c:v>
                </c:pt>
                <c:pt idx="40">
                  <c:v>0</c:v>
                </c:pt>
                <c:pt idx="41">
                  <c:v>1550000</c:v>
                </c:pt>
                <c:pt idx="42">
                  <c:v>2170000</c:v>
                </c:pt>
                <c:pt idx="43">
                  <c:v>120000</c:v>
                </c:pt>
                <c:pt idx="44">
                  <c:v>240000</c:v>
                </c:pt>
                <c:pt idx="45">
                  <c:v>1440000</c:v>
                </c:pt>
                <c:pt idx="46">
                  <c:v>540000</c:v>
                </c:pt>
                <c:pt idx="47">
                  <c:v>420000</c:v>
                </c:pt>
                <c:pt idx="48">
                  <c:v>0</c:v>
                </c:pt>
                <c:pt idx="49">
                  <c:v>810000</c:v>
                </c:pt>
                <c:pt idx="50">
                  <c:v>1090000</c:v>
                </c:pt>
                <c:pt idx="51">
                  <c:v>180000</c:v>
                </c:pt>
              </c:numCache>
            </c:numRef>
          </c:yVal>
          <c:smooth val="0"/>
          <c:extLst>
            <c:ext xmlns:c16="http://schemas.microsoft.com/office/drawing/2014/chart" uri="{C3380CC4-5D6E-409C-BE32-E72D297353CC}">
              <c16:uniqueId val="{00000001-E50E-6C4F-8216-E595F4CA9BEF}"/>
            </c:ext>
          </c:extLst>
        </c:ser>
        <c:ser>
          <c:idx val="2"/>
          <c:order val="2"/>
          <c:tx>
            <c:strRef>
              <c:f>'105-02050'!$E$83</c:f>
              <c:strCache>
                <c:ptCount val="1"/>
                <c:pt idx="0">
                  <c:v>SHIPMENT 2023</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forward val="2"/>
            <c:dispRSqr val="0"/>
            <c:dispEq val="0"/>
          </c:trendline>
          <c:xVal>
            <c:strRef>
              <c:f>'105-02050'!$B$83:$B$135</c:f>
              <c:strCache>
                <c:ptCount val="53"/>
                <c:pt idx="0">
                  <c:v>Week Number</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strCache>
            </c:strRef>
          </c:xVal>
          <c:yVal>
            <c:numRef>
              <c:f>'105-02050'!$E$83:$E$105</c:f>
              <c:numCache>
                <c:formatCode>#,#00,_);[Red]\(#,#00,\)</c:formatCode>
                <c:ptCount val="23"/>
                <c:pt idx="0" formatCode="General">
                  <c:v>0</c:v>
                </c:pt>
                <c:pt idx="1">
                  <c:v>0</c:v>
                </c:pt>
                <c:pt idx="2">
                  <c:v>0</c:v>
                </c:pt>
                <c:pt idx="3">
                  <c:v>0</c:v>
                </c:pt>
                <c:pt idx="4">
                  <c:v>0</c:v>
                </c:pt>
                <c:pt idx="5">
                  <c:v>240000</c:v>
                </c:pt>
                <c:pt idx="6">
                  <c:v>0</c:v>
                </c:pt>
                <c:pt idx="7">
                  <c:v>0</c:v>
                </c:pt>
                <c:pt idx="8">
                  <c:v>300000</c:v>
                </c:pt>
                <c:pt idx="9">
                  <c:v>0</c:v>
                </c:pt>
                <c:pt idx="10">
                  <c:v>720000</c:v>
                </c:pt>
                <c:pt idx="11">
                  <c:v>270000</c:v>
                </c:pt>
                <c:pt idx="12">
                  <c:v>1170000</c:v>
                </c:pt>
                <c:pt idx="13">
                  <c:v>690000</c:v>
                </c:pt>
                <c:pt idx="14">
                  <c:v>0</c:v>
                </c:pt>
                <c:pt idx="15">
                  <c:v>210000</c:v>
                </c:pt>
                <c:pt idx="16">
                  <c:v>600000</c:v>
                </c:pt>
                <c:pt idx="17">
                  <c:v>210000</c:v>
                </c:pt>
                <c:pt idx="18">
                  <c:v>0</c:v>
                </c:pt>
                <c:pt idx="19">
                  <c:v>1320000</c:v>
                </c:pt>
                <c:pt idx="20">
                  <c:v>570000</c:v>
                </c:pt>
                <c:pt idx="21">
                  <c:v>185000</c:v>
                </c:pt>
                <c:pt idx="22">
                  <c:v>788000</c:v>
                </c:pt>
              </c:numCache>
            </c:numRef>
          </c:yVal>
          <c:smooth val="0"/>
          <c:extLst>
            <c:ext xmlns:c16="http://schemas.microsoft.com/office/drawing/2014/chart" uri="{C3380CC4-5D6E-409C-BE32-E72D297353CC}">
              <c16:uniqueId val="{00000005-E50E-6C4F-8216-E595F4CA9BEF}"/>
            </c:ext>
          </c:extLst>
        </c:ser>
        <c:dLbls>
          <c:showLegendKey val="0"/>
          <c:showVal val="0"/>
          <c:showCatName val="0"/>
          <c:showSerName val="0"/>
          <c:showPercent val="0"/>
          <c:showBubbleSize val="0"/>
        </c:dLbls>
        <c:axId val="1742123583"/>
        <c:axId val="1742125311"/>
      </c:scatterChart>
      <c:valAx>
        <c:axId val="17421235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125311"/>
        <c:crosses val="autoZero"/>
        <c:crossBetween val="midCat"/>
      </c:valAx>
      <c:valAx>
        <c:axId val="1742125311"/>
        <c:scaling>
          <c:orientation val="minMax"/>
        </c:scaling>
        <c:delete val="0"/>
        <c:axPos val="l"/>
        <c:majorGridlines>
          <c:spPr>
            <a:ln w="9525" cap="flat" cmpd="sng" algn="ctr">
              <a:solidFill>
                <a:schemeClr val="tx1">
                  <a:lumMod val="15000"/>
                  <a:lumOff val="85000"/>
                </a:schemeClr>
              </a:solidFill>
              <a:round/>
            </a:ln>
            <a:effectLst/>
          </c:spPr>
        </c:majorGridlines>
        <c:numFmt formatCode="#,#00,_);[Red]\(#,#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12358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Moving Average</a:t>
            </a:r>
          </a:p>
        </c:rich>
      </c:tx>
      <c:overlay val="0"/>
    </c:title>
    <c:autoTitleDeleted val="0"/>
    <c:plotArea>
      <c:layout/>
      <c:lineChart>
        <c:grouping val="standard"/>
        <c:varyColors val="0"/>
        <c:ser>
          <c:idx val="0"/>
          <c:order val="0"/>
          <c:tx>
            <c:v>Actual</c:v>
          </c:tx>
          <c:val>
            <c:numRef>
              <c:f>'105-04633'!$D$29:$D$50</c:f>
              <c:numCache>
                <c:formatCode>#,#00,_);[Red]\(#,#00,\)</c:formatCode>
                <c:ptCount val="22"/>
                <c:pt idx="0">
                  <c:v>0</c:v>
                </c:pt>
                <c:pt idx="1">
                  <c:v>0</c:v>
                </c:pt>
                <c:pt idx="2">
                  <c:v>0</c:v>
                </c:pt>
                <c:pt idx="3">
                  <c:v>0</c:v>
                </c:pt>
                <c:pt idx="4">
                  <c:v>240000</c:v>
                </c:pt>
                <c:pt idx="5">
                  <c:v>0</c:v>
                </c:pt>
                <c:pt idx="6">
                  <c:v>30000</c:v>
                </c:pt>
                <c:pt idx="7">
                  <c:v>270000</c:v>
                </c:pt>
                <c:pt idx="8">
                  <c:v>90000</c:v>
                </c:pt>
                <c:pt idx="9">
                  <c:v>510000</c:v>
                </c:pt>
                <c:pt idx="10">
                  <c:v>0</c:v>
                </c:pt>
                <c:pt idx="11">
                  <c:v>390000</c:v>
                </c:pt>
                <c:pt idx="12">
                  <c:v>690000</c:v>
                </c:pt>
                <c:pt idx="13">
                  <c:v>300000</c:v>
                </c:pt>
                <c:pt idx="14">
                  <c:v>270000</c:v>
                </c:pt>
                <c:pt idx="15">
                  <c:v>510000</c:v>
                </c:pt>
                <c:pt idx="16">
                  <c:v>870000</c:v>
                </c:pt>
                <c:pt idx="17">
                  <c:v>0</c:v>
                </c:pt>
                <c:pt idx="18">
                  <c:v>870000</c:v>
                </c:pt>
                <c:pt idx="19">
                  <c:v>420000</c:v>
                </c:pt>
                <c:pt idx="20">
                  <c:v>300000</c:v>
                </c:pt>
                <c:pt idx="21">
                  <c:v>1020000</c:v>
                </c:pt>
              </c:numCache>
            </c:numRef>
          </c:val>
          <c:smooth val="0"/>
          <c:extLst>
            <c:ext xmlns:c16="http://schemas.microsoft.com/office/drawing/2014/chart" uri="{C3380CC4-5D6E-409C-BE32-E72D297353CC}">
              <c16:uniqueId val="{00000001-4B49-9D4C-854D-3A8DD837088C}"/>
            </c:ext>
          </c:extLst>
        </c:ser>
        <c:ser>
          <c:idx val="1"/>
          <c:order val="1"/>
          <c:tx>
            <c:v>Forecast</c:v>
          </c:tx>
          <c:val>
            <c:numRef>
              <c:f>'105-04633'!$E$30:$E$51</c:f>
              <c:numCache>
                <c:formatCode>General</c:formatCode>
                <c:ptCount val="22"/>
                <c:pt idx="0">
                  <c:v>#N/A</c:v>
                </c:pt>
                <c:pt idx="1">
                  <c:v>#N/A</c:v>
                </c:pt>
                <c:pt idx="2">
                  <c:v>#N/A</c:v>
                </c:pt>
                <c:pt idx="3" formatCode="#,#00,_);[Red]\(#,#00,\)">
                  <c:v>0</c:v>
                </c:pt>
                <c:pt idx="4" formatCode="#,#00,_);[Red]\(#,#00,\)">
                  <c:v>60000</c:v>
                </c:pt>
                <c:pt idx="5" formatCode="#,#00,_);[Red]\(#,#00,\)">
                  <c:v>60000</c:v>
                </c:pt>
                <c:pt idx="6" formatCode="#,#00,_);[Red]\(#,#00,\)">
                  <c:v>67500</c:v>
                </c:pt>
                <c:pt idx="7" formatCode="#,#00,_);[Red]\(#,#00,\)">
                  <c:v>135000</c:v>
                </c:pt>
                <c:pt idx="8" formatCode="#,#00,_);[Red]\(#,#00,\)">
                  <c:v>97500</c:v>
                </c:pt>
                <c:pt idx="9" formatCode="#,#00,_);[Red]\(#,#00,\)">
                  <c:v>225000</c:v>
                </c:pt>
                <c:pt idx="10" formatCode="#,#00,_);[Red]\(#,#00,\)">
                  <c:v>217500</c:v>
                </c:pt>
                <c:pt idx="11" formatCode="#,#00,_);[Red]\(#,#00,\)">
                  <c:v>247500</c:v>
                </c:pt>
                <c:pt idx="12" formatCode="#,#00,_);[Red]\(#,#00,\)">
                  <c:v>397500</c:v>
                </c:pt>
                <c:pt idx="13" formatCode="#,#00,_);[Red]\(#,#00,\)">
                  <c:v>345000</c:v>
                </c:pt>
                <c:pt idx="14" formatCode="#,#00,_);[Red]\(#,#00,\)">
                  <c:v>412500</c:v>
                </c:pt>
                <c:pt idx="15" formatCode="#,#00,_);[Red]\(#,#00,\)">
                  <c:v>442500</c:v>
                </c:pt>
                <c:pt idx="16" formatCode="#,#00,_);[Red]\(#,#00,\)">
                  <c:v>487500</c:v>
                </c:pt>
                <c:pt idx="17" formatCode="#,#00,_);[Red]\(#,#00,\)">
                  <c:v>412500</c:v>
                </c:pt>
                <c:pt idx="18" formatCode="#,#00,_);[Red]\(#,#00,\)">
                  <c:v>562500</c:v>
                </c:pt>
                <c:pt idx="19" formatCode="#,#00,_);[Red]\(#,#00,\)">
                  <c:v>540000</c:v>
                </c:pt>
                <c:pt idx="20" formatCode="#,#00,_);[Red]\(#,#00,\)">
                  <c:v>397500</c:v>
                </c:pt>
                <c:pt idx="21" formatCode="#,#00,_);[Red]\(#,#00,\)">
                  <c:v>652500</c:v>
                </c:pt>
              </c:numCache>
            </c:numRef>
          </c:val>
          <c:smooth val="0"/>
          <c:extLst>
            <c:ext xmlns:c16="http://schemas.microsoft.com/office/drawing/2014/chart" uri="{C3380CC4-5D6E-409C-BE32-E72D297353CC}">
              <c16:uniqueId val="{00000002-4B49-9D4C-854D-3A8DD837088C}"/>
            </c:ext>
          </c:extLst>
        </c:ser>
        <c:dLbls>
          <c:showLegendKey val="0"/>
          <c:showVal val="0"/>
          <c:showCatName val="0"/>
          <c:showSerName val="0"/>
          <c:showPercent val="0"/>
          <c:showBubbleSize val="0"/>
        </c:dLbls>
        <c:marker val="1"/>
        <c:smooth val="0"/>
        <c:axId val="1684560479"/>
        <c:axId val="1684041023"/>
      </c:lineChart>
      <c:catAx>
        <c:axId val="1684560479"/>
        <c:scaling>
          <c:orientation val="minMax"/>
        </c:scaling>
        <c:delete val="0"/>
        <c:axPos val="b"/>
        <c:title>
          <c:tx>
            <c:rich>
              <a:bodyPr/>
              <a:lstStyle/>
              <a:p>
                <a:pPr>
                  <a:defRPr/>
                </a:pPr>
                <a:r>
                  <a:rPr lang="en-US"/>
                  <a:t>Data Point</a:t>
                </a:r>
              </a:p>
            </c:rich>
          </c:tx>
          <c:overlay val="0"/>
        </c:title>
        <c:majorTickMark val="out"/>
        <c:minorTickMark val="none"/>
        <c:tickLblPos val="nextTo"/>
        <c:crossAx val="1684041023"/>
        <c:crosses val="autoZero"/>
        <c:auto val="1"/>
        <c:lblAlgn val="ctr"/>
        <c:lblOffset val="100"/>
        <c:noMultiLvlLbl val="0"/>
      </c:catAx>
      <c:valAx>
        <c:axId val="1684041023"/>
        <c:scaling>
          <c:orientation val="minMax"/>
        </c:scaling>
        <c:delete val="0"/>
        <c:axPos val="l"/>
        <c:title>
          <c:tx>
            <c:rich>
              <a:bodyPr/>
              <a:lstStyle/>
              <a:p>
                <a:pPr>
                  <a:defRPr/>
                </a:pPr>
                <a:r>
                  <a:rPr lang="en-US"/>
                  <a:t>Value</a:t>
                </a:r>
              </a:p>
            </c:rich>
          </c:tx>
          <c:overlay val="0"/>
        </c:title>
        <c:numFmt formatCode="#,#00,_);[Red]\(#,#00,\)" sourceLinked="1"/>
        <c:majorTickMark val="out"/>
        <c:minorTickMark val="none"/>
        <c:tickLblPos val="nextTo"/>
        <c:crossAx val="1684560479"/>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DEMAND  Residual Plot</a:t>
            </a:r>
          </a:p>
        </c:rich>
      </c:tx>
      <c:overlay val="0"/>
    </c:title>
    <c:autoTitleDeleted val="0"/>
    <c:plotArea>
      <c:layout/>
      <c:scatterChart>
        <c:scatterStyle val="lineMarker"/>
        <c:varyColors val="0"/>
        <c:ser>
          <c:idx val="0"/>
          <c:order val="0"/>
          <c:spPr>
            <a:ln w="19050">
              <a:noFill/>
            </a:ln>
          </c:spPr>
          <c:xVal>
            <c:numRef>
              <c:f>'105-04633'!$C$29:$C$50</c:f>
              <c:numCache>
                <c:formatCode>#,#00,_);[Red]\(#,#00,\)</c:formatCode>
                <c:ptCount val="22"/>
                <c:pt idx="0">
                  <c:v>913726.32000000007</c:v>
                </c:pt>
                <c:pt idx="1">
                  <c:v>705206.32000000007</c:v>
                </c:pt>
                <c:pt idx="2">
                  <c:v>662202.32000000007</c:v>
                </c:pt>
                <c:pt idx="3">
                  <c:v>645025.68000000005</c:v>
                </c:pt>
                <c:pt idx="4">
                  <c:v>539461.52</c:v>
                </c:pt>
                <c:pt idx="5">
                  <c:v>443501.76</c:v>
                </c:pt>
                <c:pt idx="6">
                  <c:v>417857.44</c:v>
                </c:pt>
                <c:pt idx="7">
                  <c:v>396108.96</c:v>
                </c:pt>
                <c:pt idx="8">
                  <c:v>377422</c:v>
                </c:pt>
                <c:pt idx="9">
                  <c:v>378738.72</c:v>
                </c:pt>
                <c:pt idx="10">
                  <c:v>373062.40000000002</c:v>
                </c:pt>
                <c:pt idx="11">
                  <c:v>434197.92</c:v>
                </c:pt>
                <c:pt idx="12">
                  <c:v>420846.88</c:v>
                </c:pt>
                <c:pt idx="13">
                  <c:v>551240</c:v>
                </c:pt>
                <c:pt idx="14">
                  <c:v>551240</c:v>
                </c:pt>
                <c:pt idx="15">
                  <c:v>548940</c:v>
                </c:pt>
                <c:pt idx="16">
                  <c:v>548940</c:v>
                </c:pt>
                <c:pt idx="17">
                  <c:v>539740</c:v>
                </c:pt>
                <c:pt idx="18">
                  <c:v>539740</c:v>
                </c:pt>
                <c:pt idx="19">
                  <c:v>355276.6</c:v>
                </c:pt>
                <c:pt idx="20">
                  <c:v>375709.8</c:v>
                </c:pt>
                <c:pt idx="21">
                  <c:v>446273</c:v>
                </c:pt>
              </c:numCache>
            </c:numRef>
          </c:xVal>
          <c:yVal>
            <c:numRef>
              <c:f>'105-04633'!$AA$52:$AA$73</c:f>
              <c:numCache>
                <c:formatCode>General</c:formatCode>
                <c:ptCount val="22"/>
                <c:pt idx="0">
                  <c:v>-51871.477753872401</c:v>
                </c:pt>
                <c:pt idx="1">
                  <c:v>-183430.1342839452</c:v>
                </c:pt>
                <c:pt idx="2">
                  <c:v>-210562.05671545898</c:v>
                </c:pt>
                <c:pt idx="3">
                  <c:v>-221399.07801845489</c:v>
                </c:pt>
                <c:pt idx="4">
                  <c:v>-48001.222020592133</c:v>
                </c:pt>
                <c:pt idx="5">
                  <c:v>-348543.79398754123</c:v>
                </c:pt>
                <c:pt idx="6">
                  <c:v>-334723.21220558882</c:v>
                </c:pt>
                <c:pt idx="7">
                  <c:v>-108444.68165874033</c:v>
                </c:pt>
                <c:pt idx="8">
                  <c:v>-300234.58839301625</c:v>
                </c:pt>
                <c:pt idx="9">
                  <c:v>120596.15165218938</c:v>
                </c:pt>
                <c:pt idx="10">
                  <c:v>-392985.13087819034</c:v>
                </c:pt>
                <c:pt idx="11">
                  <c:v>35586.262165485998</c:v>
                </c:pt>
                <c:pt idx="12">
                  <c:v>327162.87406995916</c:v>
                </c:pt>
                <c:pt idx="13">
                  <c:v>19430.012416230864</c:v>
                </c:pt>
                <c:pt idx="14">
                  <c:v>-10569.987583769136</c:v>
                </c:pt>
                <c:pt idx="15">
                  <c:v>227978.9050403476</c:v>
                </c:pt>
                <c:pt idx="16">
                  <c:v>587978.9050403476</c:v>
                </c:pt>
                <c:pt idx="17">
                  <c:v>-287825.52446318523</c:v>
                </c:pt>
                <c:pt idx="18">
                  <c:v>582174.47553681477</c:v>
                </c:pt>
                <c:pt idx="19">
                  <c:v>15793.518875729758</c:v>
                </c:pt>
                <c:pt idx="20">
                  <c:v>-91314.843196923728</c:v>
                </c:pt>
                <c:pt idx="21">
                  <c:v>673204.62636217289</c:v>
                </c:pt>
              </c:numCache>
            </c:numRef>
          </c:yVal>
          <c:smooth val="0"/>
          <c:extLst>
            <c:ext xmlns:c16="http://schemas.microsoft.com/office/drawing/2014/chart" uri="{C3380CC4-5D6E-409C-BE32-E72D297353CC}">
              <c16:uniqueId val="{00000001-DF20-BF40-8356-7C1F607B1267}"/>
            </c:ext>
          </c:extLst>
        </c:ser>
        <c:dLbls>
          <c:showLegendKey val="0"/>
          <c:showVal val="0"/>
          <c:showCatName val="0"/>
          <c:showSerName val="0"/>
          <c:showPercent val="0"/>
          <c:showBubbleSize val="0"/>
        </c:dLbls>
        <c:axId val="1587357888"/>
        <c:axId val="1954636847"/>
      </c:scatterChart>
      <c:valAx>
        <c:axId val="1587357888"/>
        <c:scaling>
          <c:orientation val="minMax"/>
        </c:scaling>
        <c:delete val="0"/>
        <c:axPos val="b"/>
        <c:title>
          <c:tx>
            <c:rich>
              <a:bodyPr/>
              <a:lstStyle/>
              <a:p>
                <a:pPr>
                  <a:defRPr/>
                </a:pPr>
                <a:r>
                  <a:rPr lang="en-US"/>
                  <a:t>DEMAND</a:t>
                </a:r>
              </a:p>
            </c:rich>
          </c:tx>
          <c:overlay val="0"/>
        </c:title>
        <c:numFmt formatCode="#,#00,_);[Red]\(#,#00,\)" sourceLinked="1"/>
        <c:majorTickMark val="out"/>
        <c:minorTickMark val="none"/>
        <c:tickLblPos val="nextTo"/>
        <c:crossAx val="1954636847"/>
        <c:crosses val="autoZero"/>
        <c:crossBetween val="midCat"/>
      </c:valAx>
      <c:valAx>
        <c:axId val="1954636847"/>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58735788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36.xml"/><Relationship Id="rId2" Type="http://schemas.openxmlformats.org/officeDocument/2006/relationships/chart" Target="../charts/chart35.xml"/><Relationship Id="rId1" Type="http://schemas.openxmlformats.org/officeDocument/2006/relationships/chart" Target="../charts/chart34.xml"/></Relationships>
</file>

<file path=xl/drawings/_rels/drawing1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9.xml"/><Relationship Id="rId7" Type="http://schemas.openxmlformats.org/officeDocument/2006/relationships/image" Target="../media/image1.png"/><Relationship Id="rId2" Type="http://schemas.openxmlformats.org/officeDocument/2006/relationships/chart" Target="../charts/chart38.xml"/><Relationship Id="rId1" Type="http://schemas.openxmlformats.org/officeDocument/2006/relationships/chart" Target="../charts/chart37.xml"/><Relationship Id="rId6" Type="http://schemas.openxmlformats.org/officeDocument/2006/relationships/chart" Target="../charts/chart42.xml"/><Relationship Id="rId5" Type="http://schemas.openxmlformats.org/officeDocument/2006/relationships/chart" Target="../charts/chart41.xml"/><Relationship Id="rId4" Type="http://schemas.openxmlformats.org/officeDocument/2006/relationships/chart" Target="../charts/chart40.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 Id="rId5" Type="http://schemas.openxmlformats.org/officeDocument/2006/relationships/chart" Target="../charts/chart30.xml"/><Relationship Id="rId4" Type="http://schemas.openxmlformats.org/officeDocument/2006/relationships/chart" Target="../charts/chart29.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3.xml"/><Relationship Id="rId2" Type="http://schemas.openxmlformats.org/officeDocument/2006/relationships/chart" Target="../charts/chart32.xml"/><Relationship Id="rId1" Type="http://schemas.openxmlformats.org/officeDocument/2006/relationships/chart" Target="../charts/chart31.xml"/></Relationships>
</file>

<file path=xl/drawings/drawing1.xml><?xml version="1.0" encoding="utf-8"?>
<xdr:wsDr xmlns:xdr="http://schemas.openxmlformats.org/drawingml/2006/spreadsheetDrawing" xmlns:a="http://schemas.openxmlformats.org/drawingml/2006/main">
  <xdr:twoCellAnchor>
    <xdr:from>
      <xdr:col>60</xdr:col>
      <xdr:colOff>254000</xdr:colOff>
      <xdr:row>1</xdr:row>
      <xdr:rowOff>63500</xdr:rowOff>
    </xdr:from>
    <xdr:to>
      <xdr:col>73</xdr:col>
      <xdr:colOff>774700</xdr:colOff>
      <xdr:row>28</xdr:row>
      <xdr:rowOff>127000</xdr:rowOff>
    </xdr:to>
    <xdr:graphicFrame macro="">
      <xdr:nvGraphicFramePr>
        <xdr:cNvPr id="2" name="Chart 1">
          <a:extLst>
            <a:ext uri="{FF2B5EF4-FFF2-40B4-BE49-F238E27FC236}">
              <a16:creationId xmlns:a16="http://schemas.microsoft.com/office/drawing/2014/main" id="{CE691507-86FC-ADAC-1E8E-BD98FDAB20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508000</xdr:colOff>
      <xdr:row>56</xdr:row>
      <xdr:rowOff>165100</xdr:rowOff>
    </xdr:from>
    <xdr:to>
      <xdr:col>23</xdr:col>
      <xdr:colOff>533400</xdr:colOff>
      <xdr:row>76</xdr:row>
      <xdr:rowOff>101600</xdr:rowOff>
    </xdr:to>
    <xdr:graphicFrame macro="">
      <xdr:nvGraphicFramePr>
        <xdr:cNvPr id="3" name="Chart 2">
          <a:extLst>
            <a:ext uri="{FF2B5EF4-FFF2-40B4-BE49-F238E27FC236}">
              <a16:creationId xmlns:a16="http://schemas.microsoft.com/office/drawing/2014/main" id="{B1042516-69CF-EF12-EC2C-7B6BBC539B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279400</xdr:colOff>
      <xdr:row>36</xdr:row>
      <xdr:rowOff>88900</xdr:rowOff>
    </xdr:from>
    <xdr:to>
      <xdr:col>40</xdr:col>
      <xdr:colOff>279400</xdr:colOff>
      <xdr:row>49</xdr:row>
      <xdr:rowOff>127000</xdr:rowOff>
    </xdr:to>
    <xdr:graphicFrame macro="">
      <xdr:nvGraphicFramePr>
        <xdr:cNvPr id="4" name="Chart 3">
          <a:extLst>
            <a:ext uri="{FF2B5EF4-FFF2-40B4-BE49-F238E27FC236}">
              <a16:creationId xmlns:a16="http://schemas.microsoft.com/office/drawing/2014/main" id="{86013573-EFDF-6A33-2ED1-EB47D4D7D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279400</xdr:colOff>
      <xdr:row>41</xdr:row>
      <xdr:rowOff>101600</xdr:rowOff>
    </xdr:from>
    <xdr:to>
      <xdr:col>41</xdr:col>
      <xdr:colOff>279400</xdr:colOff>
      <xdr:row>51</xdr:row>
      <xdr:rowOff>127000</xdr:rowOff>
    </xdr:to>
    <xdr:graphicFrame macro="">
      <xdr:nvGraphicFramePr>
        <xdr:cNvPr id="5" name="Chart 4">
          <a:extLst>
            <a:ext uri="{FF2B5EF4-FFF2-40B4-BE49-F238E27FC236}">
              <a16:creationId xmlns:a16="http://schemas.microsoft.com/office/drawing/2014/main" id="{BD14C4C4-0F6F-C35E-26A8-5524666891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711200</xdr:colOff>
      <xdr:row>81</xdr:row>
      <xdr:rowOff>12700</xdr:rowOff>
    </xdr:from>
    <xdr:to>
      <xdr:col>23</xdr:col>
      <xdr:colOff>723900</xdr:colOff>
      <xdr:row>107</xdr:row>
      <xdr:rowOff>63500</xdr:rowOff>
    </xdr:to>
    <xdr:graphicFrame macro="">
      <xdr:nvGraphicFramePr>
        <xdr:cNvPr id="2" name="Chart 1">
          <a:extLst>
            <a:ext uri="{FF2B5EF4-FFF2-40B4-BE49-F238E27FC236}">
              <a16:creationId xmlns:a16="http://schemas.microsoft.com/office/drawing/2014/main" id="{900F8FEB-4C81-C52E-9851-2234E06426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762000</xdr:colOff>
      <xdr:row>109</xdr:row>
      <xdr:rowOff>177800</xdr:rowOff>
    </xdr:from>
    <xdr:to>
      <xdr:col>23</xdr:col>
      <xdr:colOff>774700</xdr:colOff>
      <xdr:row>136</xdr:row>
      <xdr:rowOff>25400</xdr:rowOff>
    </xdr:to>
    <xdr:graphicFrame macro="">
      <xdr:nvGraphicFramePr>
        <xdr:cNvPr id="3" name="Chart 2">
          <a:extLst>
            <a:ext uri="{FF2B5EF4-FFF2-40B4-BE49-F238E27FC236}">
              <a16:creationId xmlns:a16="http://schemas.microsoft.com/office/drawing/2014/main" id="{B32913BB-F5D1-F841-8D33-6F6519E601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381001</xdr:colOff>
      <xdr:row>154</xdr:row>
      <xdr:rowOff>127000</xdr:rowOff>
    </xdr:from>
    <xdr:to>
      <xdr:col>12</xdr:col>
      <xdr:colOff>622300</xdr:colOff>
      <xdr:row>187</xdr:row>
      <xdr:rowOff>127000</xdr:rowOff>
    </xdr:to>
    <xdr:graphicFrame macro="">
      <xdr:nvGraphicFramePr>
        <xdr:cNvPr id="4" name="Chart 3">
          <a:extLst>
            <a:ext uri="{FF2B5EF4-FFF2-40B4-BE49-F238E27FC236}">
              <a16:creationId xmlns:a16="http://schemas.microsoft.com/office/drawing/2014/main" id="{B4CC1EEE-B38E-BE44-A01C-69261C8A96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88900</xdr:colOff>
      <xdr:row>154</xdr:row>
      <xdr:rowOff>114300</xdr:rowOff>
    </xdr:from>
    <xdr:to>
      <xdr:col>26</xdr:col>
      <xdr:colOff>76200</xdr:colOff>
      <xdr:row>187</xdr:row>
      <xdr:rowOff>152400</xdr:rowOff>
    </xdr:to>
    <xdr:graphicFrame macro="">
      <xdr:nvGraphicFramePr>
        <xdr:cNvPr id="5" name="Chart 4">
          <a:extLst>
            <a:ext uri="{FF2B5EF4-FFF2-40B4-BE49-F238E27FC236}">
              <a16:creationId xmlns:a16="http://schemas.microsoft.com/office/drawing/2014/main" id="{66E0ED2C-ACE5-7146-8D6D-3C8D66C402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15240</xdr:colOff>
      <xdr:row>210</xdr:row>
      <xdr:rowOff>22860</xdr:rowOff>
    </xdr:from>
    <xdr:to>
      <xdr:col>20</xdr:col>
      <xdr:colOff>15239</xdr:colOff>
      <xdr:row>220</xdr:row>
      <xdr:rowOff>30480</xdr:rowOff>
    </xdr:to>
    <xdr:graphicFrame macro="">
      <xdr:nvGraphicFramePr>
        <xdr:cNvPr id="7" name="Chart 6">
          <a:extLst>
            <a:ext uri="{FF2B5EF4-FFF2-40B4-BE49-F238E27FC236}">
              <a16:creationId xmlns:a16="http://schemas.microsoft.com/office/drawing/2014/main" id="{DD94B61E-0C94-46A0-8A69-5E512B38E3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815787</xdr:colOff>
      <xdr:row>222</xdr:row>
      <xdr:rowOff>17929</xdr:rowOff>
    </xdr:from>
    <xdr:to>
      <xdr:col>20</xdr:col>
      <xdr:colOff>-1</xdr:colOff>
      <xdr:row>236</xdr:row>
      <xdr:rowOff>89646</xdr:rowOff>
    </xdr:to>
    <xdr:graphicFrame macro="">
      <xdr:nvGraphicFramePr>
        <xdr:cNvPr id="8" name="Chart 7">
          <a:extLst>
            <a:ext uri="{FF2B5EF4-FFF2-40B4-BE49-F238E27FC236}">
              <a16:creationId xmlns:a16="http://schemas.microsoft.com/office/drawing/2014/main" id="{CD556C7A-9820-4EF4-A5AE-7F3DC8EAE5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55</xdr:col>
      <xdr:colOff>26894</xdr:colOff>
      <xdr:row>12</xdr:row>
      <xdr:rowOff>17930</xdr:rowOff>
    </xdr:from>
    <xdr:to>
      <xdr:col>58</xdr:col>
      <xdr:colOff>477277</xdr:colOff>
      <xdr:row>15</xdr:row>
      <xdr:rowOff>189282</xdr:rowOff>
    </xdr:to>
    <xdr:pic>
      <xdr:nvPicPr>
        <xdr:cNvPr id="6" name="Picture 5">
          <a:extLst>
            <a:ext uri="{FF2B5EF4-FFF2-40B4-BE49-F238E27FC236}">
              <a16:creationId xmlns:a16="http://schemas.microsoft.com/office/drawing/2014/main" id="{C486EFBC-221D-489E-871A-CA7D7D811B31}"/>
            </a:ext>
          </a:extLst>
        </xdr:cNvPr>
        <xdr:cNvPicPr>
          <a:picLocks noChangeAspect="1"/>
        </xdr:cNvPicPr>
      </xdr:nvPicPr>
      <xdr:blipFill>
        <a:blip xmlns:r="http://schemas.openxmlformats.org/officeDocument/2006/relationships" r:embed="rId7"/>
        <a:stretch>
          <a:fillRect/>
        </a:stretch>
      </xdr:blipFill>
      <xdr:spPr>
        <a:xfrm>
          <a:off x="56154918" y="2420471"/>
          <a:ext cx="5228571" cy="780952"/>
        </a:xfrm>
        <a:prstGeom prst="rect">
          <a:avLst/>
        </a:prstGeom>
      </xdr:spPr>
    </xdr:pic>
    <xdr:clientData/>
  </xdr:twoCellAnchor>
  <xdr:twoCellAnchor editAs="oneCell">
    <xdr:from>
      <xdr:col>59</xdr:col>
      <xdr:colOff>26894</xdr:colOff>
      <xdr:row>6</xdr:row>
      <xdr:rowOff>53788</xdr:rowOff>
    </xdr:from>
    <xdr:to>
      <xdr:col>65</xdr:col>
      <xdr:colOff>315295</xdr:colOff>
      <xdr:row>15</xdr:row>
      <xdr:rowOff>169060</xdr:rowOff>
    </xdr:to>
    <xdr:pic>
      <xdr:nvPicPr>
        <xdr:cNvPr id="10" name="Picture 9">
          <a:extLst>
            <a:ext uri="{FF2B5EF4-FFF2-40B4-BE49-F238E27FC236}">
              <a16:creationId xmlns:a16="http://schemas.microsoft.com/office/drawing/2014/main" id="{2505EBA5-2A80-F48D-9112-5A4284E72DE2}"/>
            </a:ext>
          </a:extLst>
        </xdr:cNvPr>
        <xdr:cNvPicPr>
          <a:picLocks noChangeAspect="1"/>
        </xdr:cNvPicPr>
      </xdr:nvPicPr>
      <xdr:blipFill>
        <a:blip xmlns:r="http://schemas.openxmlformats.org/officeDocument/2006/relationships" r:embed="rId8"/>
        <a:stretch>
          <a:fillRect/>
        </a:stretch>
      </xdr:blipFill>
      <xdr:spPr>
        <a:xfrm>
          <a:off x="61757859" y="1272988"/>
          <a:ext cx="5236918" cy="19082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33</xdr:col>
      <xdr:colOff>800100</xdr:colOff>
      <xdr:row>29</xdr:row>
      <xdr:rowOff>114300</xdr:rowOff>
    </xdr:from>
    <xdr:to>
      <xdr:col>42</xdr:col>
      <xdr:colOff>393700</xdr:colOff>
      <xdr:row>47</xdr:row>
      <xdr:rowOff>101600</xdr:rowOff>
    </xdr:to>
    <xdr:graphicFrame macro="">
      <xdr:nvGraphicFramePr>
        <xdr:cNvPr id="5" name="Chart 4">
          <a:extLst>
            <a:ext uri="{FF2B5EF4-FFF2-40B4-BE49-F238E27FC236}">
              <a16:creationId xmlns:a16="http://schemas.microsoft.com/office/drawing/2014/main" id="{2B53E97B-5E71-1F44-6B5B-DF9A1FEC20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25400</xdr:colOff>
      <xdr:row>50</xdr:row>
      <xdr:rowOff>50800</xdr:rowOff>
    </xdr:from>
    <xdr:to>
      <xdr:col>40</xdr:col>
      <xdr:colOff>25400</xdr:colOff>
      <xdr:row>60</xdr:row>
      <xdr:rowOff>76200</xdr:rowOff>
    </xdr:to>
    <xdr:graphicFrame macro="">
      <xdr:nvGraphicFramePr>
        <xdr:cNvPr id="6" name="Chart 5">
          <a:extLst>
            <a:ext uri="{FF2B5EF4-FFF2-40B4-BE49-F238E27FC236}">
              <a16:creationId xmlns:a16="http://schemas.microsoft.com/office/drawing/2014/main" id="{25244821-EEF1-6014-4F66-E381FD5E6C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406400</xdr:colOff>
      <xdr:row>27</xdr:row>
      <xdr:rowOff>12700</xdr:rowOff>
    </xdr:from>
    <xdr:to>
      <xdr:col>23</xdr:col>
      <xdr:colOff>127000</xdr:colOff>
      <xdr:row>46</xdr:row>
      <xdr:rowOff>101600</xdr:rowOff>
    </xdr:to>
    <xdr:graphicFrame macro="">
      <xdr:nvGraphicFramePr>
        <xdr:cNvPr id="8" name="Chart 7">
          <a:extLst>
            <a:ext uri="{FF2B5EF4-FFF2-40B4-BE49-F238E27FC236}">
              <a16:creationId xmlns:a16="http://schemas.microsoft.com/office/drawing/2014/main" id="{7F364074-C0CF-D373-29B6-80CA04E23A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264632</xdr:colOff>
      <xdr:row>79</xdr:row>
      <xdr:rowOff>116367</xdr:rowOff>
    </xdr:from>
    <xdr:to>
      <xdr:col>34</xdr:col>
      <xdr:colOff>546395</xdr:colOff>
      <xdr:row>89</xdr:row>
      <xdr:rowOff>181935</xdr:rowOff>
    </xdr:to>
    <xdr:graphicFrame macro="">
      <xdr:nvGraphicFramePr>
        <xdr:cNvPr id="11" name="Chart 10">
          <a:extLst>
            <a:ext uri="{FF2B5EF4-FFF2-40B4-BE49-F238E27FC236}">
              <a16:creationId xmlns:a16="http://schemas.microsoft.com/office/drawing/2014/main" id="{4BC4BBE6-C0EC-C816-0C6A-403AB644C8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515678</xdr:colOff>
      <xdr:row>79</xdr:row>
      <xdr:rowOff>137631</xdr:rowOff>
    </xdr:from>
    <xdr:to>
      <xdr:col>27</xdr:col>
      <xdr:colOff>723604</xdr:colOff>
      <xdr:row>89</xdr:row>
      <xdr:rowOff>191977</xdr:rowOff>
    </xdr:to>
    <xdr:graphicFrame macro="">
      <xdr:nvGraphicFramePr>
        <xdr:cNvPr id="12" name="Chart 11">
          <a:extLst>
            <a:ext uri="{FF2B5EF4-FFF2-40B4-BE49-F238E27FC236}">
              <a16:creationId xmlns:a16="http://schemas.microsoft.com/office/drawing/2014/main" id="{7357A6DF-5DA9-717D-AA27-258560EA77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411125</xdr:colOff>
      <xdr:row>104</xdr:row>
      <xdr:rowOff>73837</xdr:rowOff>
    </xdr:from>
    <xdr:to>
      <xdr:col>33</xdr:col>
      <xdr:colOff>664534</xdr:colOff>
      <xdr:row>136</xdr:row>
      <xdr:rowOff>198771</xdr:rowOff>
    </xdr:to>
    <xdr:graphicFrame macro="">
      <xdr:nvGraphicFramePr>
        <xdr:cNvPr id="13" name="Chart 12">
          <a:extLst>
            <a:ext uri="{FF2B5EF4-FFF2-40B4-BE49-F238E27FC236}">
              <a16:creationId xmlns:a16="http://schemas.microsoft.com/office/drawing/2014/main" id="{56C73C09-D071-F87E-CF58-9E3170799E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419100</xdr:colOff>
      <xdr:row>27</xdr:row>
      <xdr:rowOff>101600</xdr:rowOff>
    </xdr:from>
    <xdr:to>
      <xdr:col>23</xdr:col>
      <xdr:colOff>469900</xdr:colOff>
      <xdr:row>46</xdr:row>
      <xdr:rowOff>88900</xdr:rowOff>
    </xdr:to>
    <xdr:graphicFrame macro="">
      <xdr:nvGraphicFramePr>
        <xdr:cNvPr id="3" name="Chart 2">
          <a:extLst>
            <a:ext uri="{FF2B5EF4-FFF2-40B4-BE49-F238E27FC236}">
              <a16:creationId xmlns:a16="http://schemas.microsoft.com/office/drawing/2014/main" id="{E4CFB0F4-0737-D6B5-E7A1-DB3743BEAA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33</xdr:col>
      <xdr:colOff>520700</xdr:colOff>
      <xdr:row>28</xdr:row>
      <xdr:rowOff>50800</xdr:rowOff>
    </xdr:from>
    <xdr:to>
      <xdr:col>39</xdr:col>
      <xdr:colOff>520700</xdr:colOff>
      <xdr:row>39</xdr:row>
      <xdr:rowOff>50800</xdr:rowOff>
    </xdr:to>
    <xdr:graphicFrame macro="">
      <xdr:nvGraphicFramePr>
        <xdr:cNvPr id="4" name="Chart 3">
          <a:extLst>
            <a:ext uri="{FF2B5EF4-FFF2-40B4-BE49-F238E27FC236}">
              <a16:creationId xmlns:a16="http://schemas.microsoft.com/office/drawing/2014/main" id="{FAF2772C-228A-05B3-8DB7-BB22FC38FD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33</xdr:col>
      <xdr:colOff>533400</xdr:colOff>
      <xdr:row>41</xdr:row>
      <xdr:rowOff>38100</xdr:rowOff>
    </xdr:from>
    <xdr:to>
      <xdr:col>39</xdr:col>
      <xdr:colOff>533400</xdr:colOff>
      <xdr:row>51</xdr:row>
      <xdr:rowOff>0</xdr:rowOff>
    </xdr:to>
    <xdr:graphicFrame macro="">
      <xdr:nvGraphicFramePr>
        <xdr:cNvPr id="5" name="Chart 4">
          <a:extLst>
            <a:ext uri="{FF2B5EF4-FFF2-40B4-BE49-F238E27FC236}">
              <a16:creationId xmlns:a16="http://schemas.microsoft.com/office/drawing/2014/main" id="{28C1A453-705B-7400-609A-EE2EFEE7F5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76200</xdr:colOff>
      <xdr:row>93</xdr:row>
      <xdr:rowOff>50800</xdr:rowOff>
    </xdr:from>
    <xdr:to>
      <xdr:col>29</xdr:col>
      <xdr:colOff>88900</xdr:colOff>
      <xdr:row>120</xdr:row>
      <xdr:rowOff>101600</xdr:rowOff>
    </xdr:to>
    <xdr:graphicFrame macro="">
      <xdr:nvGraphicFramePr>
        <xdr:cNvPr id="6" name="Chart 5">
          <a:extLst>
            <a:ext uri="{FF2B5EF4-FFF2-40B4-BE49-F238E27FC236}">
              <a16:creationId xmlns:a16="http://schemas.microsoft.com/office/drawing/2014/main" id="{20E12ABC-4C3B-FAFC-11F7-3C9FC049D9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279400</xdr:colOff>
      <xdr:row>12</xdr:row>
      <xdr:rowOff>12700</xdr:rowOff>
    </xdr:from>
    <xdr:to>
      <xdr:col>21</xdr:col>
      <xdr:colOff>279400</xdr:colOff>
      <xdr:row>22</xdr:row>
      <xdr:rowOff>101600</xdr:rowOff>
    </xdr:to>
    <xdr:graphicFrame macro="">
      <xdr:nvGraphicFramePr>
        <xdr:cNvPr id="7" name="Chart 6">
          <a:extLst>
            <a:ext uri="{FF2B5EF4-FFF2-40B4-BE49-F238E27FC236}">
              <a16:creationId xmlns:a16="http://schemas.microsoft.com/office/drawing/2014/main" id="{8CE5518F-C382-38FF-8588-B09A821ED1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279400</xdr:colOff>
      <xdr:row>15</xdr:row>
      <xdr:rowOff>25400</xdr:rowOff>
    </xdr:from>
    <xdr:to>
      <xdr:col>22</xdr:col>
      <xdr:colOff>279400</xdr:colOff>
      <xdr:row>24</xdr:row>
      <xdr:rowOff>101600</xdr:rowOff>
    </xdr:to>
    <xdr:graphicFrame macro="">
      <xdr:nvGraphicFramePr>
        <xdr:cNvPr id="8" name="Chart 7">
          <a:extLst>
            <a:ext uri="{FF2B5EF4-FFF2-40B4-BE49-F238E27FC236}">
              <a16:creationId xmlns:a16="http://schemas.microsoft.com/office/drawing/2014/main" id="{81C1BD1A-2619-4030-8A28-2415543D98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368300</xdr:colOff>
      <xdr:row>28</xdr:row>
      <xdr:rowOff>12700</xdr:rowOff>
    </xdr:from>
    <xdr:to>
      <xdr:col>23</xdr:col>
      <xdr:colOff>88900</xdr:colOff>
      <xdr:row>45</xdr:row>
      <xdr:rowOff>152400</xdr:rowOff>
    </xdr:to>
    <xdr:graphicFrame macro="">
      <xdr:nvGraphicFramePr>
        <xdr:cNvPr id="4" name="Chart 3">
          <a:extLst>
            <a:ext uri="{FF2B5EF4-FFF2-40B4-BE49-F238E27FC236}">
              <a16:creationId xmlns:a16="http://schemas.microsoft.com/office/drawing/2014/main" id="{D0086F01-E760-E54C-C817-DE43150C4A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0</xdr:colOff>
      <xdr:row>28</xdr:row>
      <xdr:rowOff>584200</xdr:rowOff>
    </xdr:from>
    <xdr:to>
      <xdr:col>40</xdr:col>
      <xdr:colOff>0</xdr:colOff>
      <xdr:row>40</xdr:row>
      <xdr:rowOff>177800</xdr:rowOff>
    </xdr:to>
    <xdr:graphicFrame macro="">
      <xdr:nvGraphicFramePr>
        <xdr:cNvPr id="5" name="Chart 4">
          <a:extLst>
            <a:ext uri="{FF2B5EF4-FFF2-40B4-BE49-F238E27FC236}">
              <a16:creationId xmlns:a16="http://schemas.microsoft.com/office/drawing/2014/main" id="{239713E3-1443-7A52-F211-1D1792F5C3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33</xdr:col>
      <xdr:colOff>800100</xdr:colOff>
      <xdr:row>42</xdr:row>
      <xdr:rowOff>177800</xdr:rowOff>
    </xdr:from>
    <xdr:to>
      <xdr:col>39</xdr:col>
      <xdr:colOff>800100</xdr:colOff>
      <xdr:row>52</xdr:row>
      <xdr:rowOff>139700</xdr:rowOff>
    </xdr:to>
    <xdr:graphicFrame macro="">
      <xdr:nvGraphicFramePr>
        <xdr:cNvPr id="6" name="Chart 5">
          <a:extLst>
            <a:ext uri="{FF2B5EF4-FFF2-40B4-BE49-F238E27FC236}">
              <a16:creationId xmlns:a16="http://schemas.microsoft.com/office/drawing/2014/main" id="{DCB6ACD5-9477-FF59-27E8-735DDDA0ED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304800</xdr:colOff>
      <xdr:row>33</xdr:row>
      <xdr:rowOff>12700</xdr:rowOff>
    </xdr:from>
    <xdr:to>
      <xdr:col>22</xdr:col>
      <xdr:colOff>266700</xdr:colOff>
      <xdr:row>51</xdr:row>
      <xdr:rowOff>88900</xdr:rowOff>
    </xdr:to>
    <xdr:graphicFrame macro="">
      <xdr:nvGraphicFramePr>
        <xdr:cNvPr id="3" name="Chart 2">
          <a:extLst>
            <a:ext uri="{FF2B5EF4-FFF2-40B4-BE49-F238E27FC236}">
              <a16:creationId xmlns:a16="http://schemas.microsoft.com/office/drawing/2014/main" id="{AD4D83ED-A7A4-C79C-B353-005ED35904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33</xdr:col>
      <xdr:colOff>25400</xdr:colOff>
      <xdr:row>34</xdr:row>
      <xdr:rowOff>152400</xdr:rowOff>
    </xdr:from>
    <xdr:to>
      <xdr:col>39</xdr:col>
      <xdr:colOff>25400</xdr:colOff>
      <xdr:row>47</xdr:row>
      <xdr:rowOff>139700</xdr:rowOff>
    </xdr:to>
    <xdr:graphicFrame macro="">
      <xdr:nvGraphicFramePr>
        <xdr:cNvPr id="4" name="Chart 3">
          <a:extLst>
            <a:ext uri="{FF2B5EF4-FFF2-40B4-BE49-F238E27FC236}">
              <a16:creationId xmlns:a16="http://schemas.microsoft.com/office/drawing/2014/main" id="{07230D58-A81D-1A50-F732-2FC3042240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33</xdr:col>
      <xdr:colOff>63500</xdr:colOff>
      <xdr:row>50</xdr:row>
      <xdr:rowOff>114300</xdr:rowOff>
    </xdr:from>
    <xdr:to>
      <xdr:col>39</xdr:col>
      <xdr:colOff>63500</xdr:colOff>
      <xdr:row>60</xdr:row>
      <xdr:rowOff>76200</xdr:rowOff>
    </xdr:to>
    <xdr:graphicFrame macro="">
      <xdr:nvGraphicFramePr>
        <xdr:cNvPr id="5" name="Chart 4">
          <a:extLst>
            <a:ext uri="{FF2B5EF4-FFF2-40B4-BE49-F238E27FC236}">
              <a16:creationId xmlns:a16="http://schemas.microsoft.com/office/drawing/2014/main" id="{4FD0E0C0-707A-5F61-D6B4-98FE86C6F4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381000</xdr:colOff>
      <xdr:row>29</xdr:row>
      <xdr:rowOff>177800</xdr:rowOff>
    </xdr:from>
    <xdr:to>
      <xdr:col>20</xdr:col>
      <xdr:colOff>355600</xdr:colOff>
      <xdr:row>43</xdr:row>
      <xdr:rowOff>190500</xdr:rowOff>
    </xdr:to>
    <xdr:graphicFrame macro="">
      <xdr:nvGraphicFramePr>
        <xdr:cNvPr id="3" name="Chart 2">
          <a:extLst>
            <a:ext uri="{FF2B5EF4-FFF2-40B4-BE49-F238E27FC236}">
              <a16:creationId xmlns:a16="http://schemas.microsoft.com/office/drawing/2014/main" id="{E47C269C-93A6-F940-1483-3E03FA8971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723900</xdr:colOff>
      <xdr:row>30</xdr:row>
      <xdr:rowOff>609600</xdr:rowOff>
    </xdr:from>
    <xdr:to>
      <xdr:col>37</xdr:col>
      <xdr:colOff>723900</xdr:colOff>
      <xdr:row>43</xdr:row>
      <xdr:rowOff>0</xdr:rowOff>
    </xdr:to>
    <xdr:graphicFrame macro="">
      <xdr:nvGraphicFramePr>
        <xdr:cNvPr id="4" name="Chart 3">
          <a:extLst>
            <a:ext uri="{FF2B5EF4-FFF2-40B4-BE49-F238E27FC236}">
              <a16:creationId xmlns:a16="http://schemas.microsoft.com/office/drawing/2014/main" id="{8141050C-FDC9-343E-E830-56BE4BD4FB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749300</xdr:colOff>
      <xdr:row>45</xdr:row>
      <xdr:rowOff>0</xdr:rowOff>
    </xdr:from>
    <xdr:to>
      <xdr:col>37</xdr:col>
      <xdr:colOff>749300</xdr:colOff>
      <xdr:row>54</xdr:row>
      <xdr:rowOff>190500</xdr:rowOff>
    </xdr:to>
    <xdr:graphicFrame macro="">
      <xdr:nvGraphicFramePr>
        <xdr:cNvPr id="5" name="Chart 4">
          <a:extLst>
            <a:ext uri="{FF2B5EF4-FFF2-40B4-BE49-F238E27FC236}">
              <a16:creationId xmlns:a16="http://schemas.microsoft.com/office/drawing/2014/main" id="{62B63E5A-7F3E-CF4D-2108-BA8801A7B9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330200</xdr:colOff>
      <xdr:row>29</xdr:row>
      <xdr:rowOff>165100</xdr:rowOff>
    </xdr:from>
    <xdr:to>
      <xdr:col>20</xdr:col>
      <xdr:colOff>292100</xdr:colOff>
      <xdr:row>43</xdr:row>
      <xdr:rowOff>177800</xdr:rowOff>
    </xdr:to>
    <xdr:graphicFrame macro="">
      <xdr:nvGraphicFramePr>
        <xdr:cNvPr id="3" name="Chart 2">
          <a:extLst>
            <a:ext uri="{FF2B5EF4-FFF2-40B4-BE49-F238E27FC236}">
              <a16:creationId xmlns:a16="http://schemas.microsoft.com/office/drawing/2014/main" id="{FF992CB0-D686-BE09-B01E-1FDD560462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482600</xdr:colOff>
      <xdr:row>30</xdr:row>
      <xdr:rowOff>685800</xdr:rowOff>
    </xdr:from>
    <xdr:to>
      <xdr:col>37</xdr:col>
      <xdr:colOff>482600</xdr:colOff>
      <xdr:row>43</xdr:row>
      <xdr:rowOff>76200</xdr:rowOff>
    </xdr:to>
    <xdr:graphicFrame macro="">
      <xdr:nvGraphicFramePr>
        <xdr:cNvPr id="6" name="Chart 5">
          <a:extLst>
            <a:ext uri="{FF2B5EF4-FFF2-40B4-BE49-F238E27FC236}">
              <a16:creationId xmlns:a16="http://schemas.microsoft.com/office/drawing/2014/main" id="{54BC14C0-7450-213C-6ADF-B098D50940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482600</xdr:colOff>
      <xdr:row>45</xdr:row>
      <xdr:rowOff>0</xdr:rowOff>
    </xdr:from>
    <xdr:to>
      <xdr:col>37</xdr:col>
      <xdr:colOff>482600</xdr:colOff>
      <xdr:row>54</xdr:row>
      <xdr:rowOff>177800</xdr:rowOff>
    </xdr:to>
    <xdr:graphicFrame macro="">
      <xdr:nvGraphicFramePr>
        <xdr:cNvPr id="7" name="Chart 6">
          <a:extLst>
            <a:ext uri="{FF2B5EF4-FFF2-40B4-BE49-F238E27FC236}">
              <a16:creationId xmlns:a16="http://schemas.microsoft.com/office/drawing/2014/main" id="{AE60057B-BF5A-16F7-57A7-9D22E01E45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10</xdr:col>
      <xdr:colOff>508000</xdr:colOff>
      <xdr:row>26</xdr:row>
      <xdr:rowOff>0</xdr:rowOff>
    </xdr:from>
    <xdr:to>
      <xdr:col>23</xdr:col>
      <xdr:colOff>393700</xdr:colOff>
      <xdr:row>43</xdr:row>
      <xdr:rowOff>165100</xdr:rowOff>
    </xdr:to>
    <xdr:graphicFrame macro="">
      <xdr:nvGraphicFramePr>
        <xdr:cNvPr id="3" name="Chart 2">
          <a:extLst>
            <a:ext uri="{FF2B5EF4-FFF2-40B4-BE49-F238E27FC236}">
              <a16:creationId xmlns:a16="http://schemas.microsoft.com/office/drawing/2014/main" id="{416CB788-7034-B45A-03F9-55AB37C0B5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33</xdr:col>
      <xdr:colOff>279400</xdr:colOff>
      <xdr:row>16</xdr:row>
      <xdr:rowOff>190500</xdr:rowOff>
    </xdr:from>
    <xdr:to>
      <xdr:col>39</xdr:col>
      <xdr:colOff>279400</xdr:colOff>
      <xdr:row>26</xdr:row>
      <xdr:rowOff>711200</xdr:rowOff>
    </xdr:to>
    <xdr:graphicFrame macro="">
      <xdr:nvGraphicFramePr>
        <xdr:cNvPr id="4" name="Chart 3">
          <a:extLst>
            <a:ext uri="{FF2B5EF4-FFF2-40B4-BE49-F238E27FC236}">
              <a16:creationId xmlns:a16="http://schemas.microsoft.com/office/drawing/2014/main" id="{155C0FC9-6B82-51D5-A882-810E262B69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279400</xdr:colOff>
      <xdr:row>21</xdr:row>
      <xdr:rowOff>50800</xdr:rowOff>
    </xdr:from>
    <xdr:to>
      <xdr:col>40</xdr:col>
      <xdr:colOff>279400</xdr:colOff>
      <xdr:row>28</xdr:row>
      <xdr:rowOff>88900</xdr:rowOff>
    </xdr:to>
    <xdr:graphicFrame macro="">
      <xdr:nvGraphicFramePr>
        <xdr:cNvPr id="5" name="Chart 4">
          <a:extLst>
            <a:ext uri="{FF2B5EF4-FFF2-40B4-BE49-F238E27FC236}">
              <a16:creationId xmlns:a16="http://schemas.microsoft.com/office/drawing/2014/main" id="{E22F345B-C734-36FB-49B7-15499178E0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279400</xdr:colOff>
      <xdr:row>26</xdr:row>
      <xdr:rowOff>266700</xdr:rowOff>
    </xdr:from>
    <xdr:to>
      <xdr:col>39</xdr:col>
      <xdr:colOff>279400</xdr:colOff>
      <xdr:row>37</xdr:row>
      <xdr:rowOff>63500</xdr:rowOff>
    </xdr:to>
    <xdr:graphicFrame macro="">
      <xdr:nvGraphicFramePr>
        <xdr:cNvPr id="6" name="Chart 5">
          <a:extLst>
            <a:ext uri="{FF2B5EF4-FFF2-40B4-BE49-F238E27FC236}">
              <a16:creationId xmlns:a16="http://schemas.microsoft.com/office/drawing/2014/main" id="{D20DD0C1-7930-D1E5-7144-95F10E414A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279400</xdr:colOff>
      <xdr:row>29</xdr:row>
      <xdr:rowOff>63500</xdr:rowOff>
    </xdr:from>
    <xdr:to>
      <xdr:col>40</xdr:col>
      <xdr:colOff>279400</xdr:colOff>
      <xdr:row>39</xdr:row>
      <xdr:rowOff>63500</xdr:rowOff>
    </xdr:to>
    <xdr:graphicFrame macro="">
      <xdr:nvGraphicFramePr>
        <xdr:cNvPr id="7" name="Chart 6">
          <a:extLst>
            <a:ext uri="{FF2B5EF4-FFF2-40B4-BE49-F238E27FC236}">
              <a16:creationId xmlns:a16="http://schemas.microsoft.com/office/drawing/2014/main" id="{943DBD4E-1F10-6DDE-0633-1197DFCA1A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10</xdr:col>
      <xdr:colOff>355600</xdr:colOff>
      <xdr:row>26</xdr:row>
      <xdr:rowOff>152400</xdr:rowOff>
    </xdr:from>
    <xdr:to>
      <xdr:col>21</xdr:col>
      <xdr:colOff>444500</xdr:colOff>
      <xdr:row>41</xdr:row>
      <xdr:rowOff>76200</xdr:rowOff>
    </xdr:to>
    <xdr:graphicFrame macro="">
      <xdr:nvGraphicFramePr>
        <xdr:cNvPr id="3" name="Chart 2">
          <a:extLst>
            <a:ext uri="{FF2B5EF4-FFF2-40B4-BE49-F238E27FC236}">
              <a16:creationId xmlns:a16="http://schemas.microsoft.com/office/drawing/2014/main" id="{EDCC1E79-E5DB-1A59-996D-E5ECA25AA0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723900</xdr:colOff>
      <xdr:row>26</xdr:row>
      <xdr:rowOff>88900</xdr:rowOff>
    </xdr:from>
    <xdr:to>
      <xdr:col>38</xdr:col>
      <xdr:colOff>723900</xdr:colOff>
      <xdr:row>36</xdr:row>
      <xdr:rowOff>114300</xdr:rowOff>
    </xdr:to>
    <xdr:graphicFrame macro="">
      <xdr:nvGraphicFramePr>
        <xdr:cNvPr id="4" name="Chart 3">
          <a:extLst>
            <a:ext uri="{FF2B5EF4-FFF2-40B4-BE49-F238E27FC236}">
              <a16:creationId xmlns:a16="http://schemas.microsoft.com/office/drawing/2014/main" id="{D82E2866-94A2-2D62-B31E-4C14C1BCE7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749300</xdr:colOff>
      <xdr:row>37</xdr:row>
      <xdr:rowOff>88900</xdr:rowOff>
    </xdr:from>
    <xdr:to>
      <xdr:col>38</xdr:col>
      <xdr:colOff>749300</xdr:colOff>
      <xdr:row>47</xdr:row>
      <xdr:rowOff>76200</xdr:rowOff>
    </xdr:to>
    <xdr:graphicFrame macro="">
      <xdr:nvGraphicFramePr>
        <xdr:cNvPr id="5" name="Chart 4">
          <a:extLst>
            <a:ext uri="{FF2B5EF4-FFF2-40B4-BE49-F238E27FC236}">
              <a16:creationId xmlns:a16="http://schemas.microsoft.com/office/drawing/2014/main" id="{727D99C2-7CD9-F412-7849-5A02F644CF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BCF76-18EF-744C-9BA5-173A24D74A1E}">
  <sheetPr>
    <tabColor theme="0" tint="-0.249977111117893"/>
  </sheetPr>
  <dimension ref="A1:O23"/>
  <sheetViews>
    <sheetView showGridLines="0" tabSelected="1" topLeftCell="H1" zoomScale="110" zoomScaleNormal="70" zoomScalePageLayoutView="85" workbookViewId="0">
      <selection activeCell="L6" sqref="L6"/>
    </sheetView>
  </sheetViews>
  <sheetFormatPr defaultColWidth="8.796875" defaultRowHeight="15.6"/>
  <cols>
    <col min="1" max="1" width="6.5" style="21" customWidth="1"/>
    <col min="2" max="2" width="11.296875" style="26" customWidth="1"/>
    <col min="3" max="3" width="12.296875" style="25" customWidth="1"/>
    <col min="4" max="4" width="29.5" style="21" customWidth="1"/>
    <col min="5" max="5" width="13.69921875" style="26" customWidth="1"/>
    <col min="6" max="6" width="17.296875" style="26" customWidth="1"/>
    <col min="7" max="8" width="13.69921875" style="26" customWidth="1"/>
    <col min="9" max="9" width="15" style="19" customWidth="1"/>
    <col min="10" max="10" width="15" style="21" customWidth="1"/>
    <col min="11" max="11" width="19.5" style="21" customWidth="1"/>
    <col min="12" max="12" width="15" style="21" customWidth="1"/>
    <col min="13" max="13" width="14.19921875" style="21" customWidth="1"/>
    <col min="14" max="14" width="18.69921875" style="21" customWidth="1"/>
    <col min="15" max="17" width="13.796875" style="21" customWidth="1"/>
    <col min="18" max="16384" width="8.796875" style="21"/>
  </cols>
  <sheetData>
    <row r="1" spans="1:15" ht="31.05" customHeight="1">
      <c r="A1" s="31" t="s">
        <v>49</v>
      </c>
      <c r="B1" s="17"/>
      <c r="C1" s="17"/>
      <c r="D1" s="16"/>
      <c r="E1" s="18"/>
      <c r="F1" s="18"/>
      <c r="G1" s="18"/>
      <c r="H1" s="18"/>
      <c r="J1" s="20"/>
    </row>
    <row r="2" spans="1:15" ht="27" customHeight="1">
      <c r="B2" s="16"/>
      <c r="C2" s="17"/>
      <c r="D2" s="16"/>
      <c r="E2" s="16"/>
      <c r="F2" s="16"/>
      <c r="G2" s="16"/>
      <c r="H2" s="16"/>
      <c r="I2" s="137" t="s">
        <v>21</v>
      </c>
      <c r="J2" s="137"/>
      <c r="K2" s="137" t="s">
        <v>31</v>
      </c>
      <c r="L2" s="137"/>
      <c r="M2" s="137"/>
    </row>
    <row r="3" spans="1:15" ht="37.049999999999997" customHeight="1">
      <c r="A3" s="7" t="s">
        <v>19</v>
      </c>
      <c r="B3" s="7" t="s">
        <v>1</v>
      </c>
      <c r="C3" s="7" t="s">
        <v>0</v>
      </c>
      <c r="D3" s="7" t="s">
        <v>14</v>
      </c>
      <c r="E3" s="8" t="s">
        <v>51</v>
      </c>
      <c r="F3" s="8" t="s">
        <v>48</v>
      </c>
      <c r="G3" s="8" t="s">
        <v>47</v>
      </c>
      <c r="H3" s="8" t="s">
        <v>113</v>
      </c>
      <c r="I3" s="7" t="s">
        <v>32</v>
      </c>
      <c r="J3" s="7" t="s">
        <v>22</v>
      </c>
      <c r="K3" s="7" t="s">
        <v>35</v>
      </c>
      <c r="L3" s="9" t="s">
        <v>15</v>
      </c>
      <c r="M3" s="75" t="s">
        <v>115</v>
      </c>
    </row>
    <row r="4" spans="1:15" s="22" customFormat="1" ht="27" customHeight="1">
      <c r="A4" s="11">
        <v>1</v>
      </c>
      <c r="B4" s="1" t="s">
        <v>2</v>
      </c>
      <c r="C4" s="1" t="s">
        <v>4</v>
      </c>
      <c r="D4" s="10" t="s">
        <v>23</v>
      </c>
      <c r="E4" s="11" t="s">
        <v>18</v>
      </c>
      <c r="F4" s="15">
        <v>1.8759999999999999E-2</v>
      </c>
      <c r="G4" s="15">
        <v>1.4916075999999999E-2</v>
      </c>
      <c r="H4" s="15" t="s">
        <v>114</v>
      </c>
      <c r="I4" s="32">
        <v>240</v>
      </c>
      <c r="J4" s="33">
        <v>600</v>
      </c>
      <c r="K4" s="33">
        <v>900</v>
      </c>
      <c r="L4" s="34">
        <v>0.92</v>
      </c>
      <c r="M4" s="76">
        <f>K4*20*6</f>
        <v>108000</v>
      </c>
      <c r="N4" s="23"/>
      <c r="O4" s="24"/>
    </row>
    <row r="5" spans="1:15" s="22" customFormat="1" ht="27" customHeight="1">
      <c r="A5" s="11">
        <v>2</v>
      </c>
      <c r="B5" s="1" t="s">
        <v>2</v>
      </c>
      <c r="C5" s="1" t="s">
        <v>5</v>
      </c>
      <c r="D5" s="10" t="s">
        <v>20</v>
      </c>
      <c r="E5" s="11" t="s">
        <v>18</v>
      </c>
      <c r="F5" s="15">
        <v>2.1510000000000001E-2</v>
      </c>
      <c r="G5" s="15">
        <v>1.6859538E-2</v>
      </c>
      <c r="H5" s="15" t="s">
        <v>114</v>
      </c>
      <c r="I5" s="32">
        <v>260</v>
      </c>
      <c r="J5" s="33">
        <v>400</v>
      </c>
      <c r="K5" s="33">
        <v>900</v>
      </c>
      <c r="L5" s="34">
        <v>0.9</v>
      </c>
      <c r="M5" s="76">
        <f t="shared" ref="M5:M13" si="0">K5*20*6</f>
        <v>108000</v>
      </c>
      <c r="N5" s="23"/>
      <c r="O5" s="24"/>
    </row>
    <row r="6" spans="1:15" s="22" customFormat="1" ht="27" customHeight="1">
      <c r="A6" s="11">
        <v>3</v>
      </c>
      <c r="B6" s="1" t="s">
        <v>3</v>
      </c>
      <c r="C6" s="1" t="s">
        <v>6</v>
      </c>
      <c r="D6" s="10" t="s">
        <v>68</v>
      </c>
      <c r="E6" s="11" t="s">
        <v>52</v>
      </c>
      <c r="F6" s="15">
        <v>4.2340000000000003E-2</v>
      </c>
      <c r="G6" s="15">
        <v>3.1272324000000004E-2</v>
      </c>
      <c r="H6" s="15" t="s">
        <v>123</v>
      </c>
      <c r="I6" s="32">
        <v>360</v>
      </c>
      <c r="J6" s="33">
        <v>120</v>
      </c>
      <c r="K6" s="33">
        <v>500</v>
      </c>
      <c r="L6" s="34">
        <v>0.85</v>
      </c>
      <c r="M6" s="76">
        <f t="shared" si="0"/>
        <v>60000</v>
      </c>
      <c r="N6" s="23"/>
      <c r="O6" s="24"/>
    </row>
    <row r="7" spans="1:15" s="22" customFormat="1" ht="27" customHeight="1">
      <c r="A7" s="11">
        <v>4</v>
      </c>
      <c r="B7" s="1" t="s">
        <v>2</v>
      </c>
      <c r="C7" s="1" t="s">
        <v>7</v>
      </c>
      <c r="D7" s="12" t="s">
        <v>24</v>
      </c>
      <c r="E7" s="11" t="s">
        <v>52</v>
      </c>
      <c r="F7" s="15">
        <v>2.6790000000000001E-2</v>
      </c>
      <c r="G7" s="15">
        <v>2.0207697E-2</v>
      </c>
      <c r="H7" s="15" t="s">
        <v>114</v>
      </c>
      <c r="I7" s="32">
        <v>280</v>
      </c>
      <c r="J7" s="33">
        <v>36</v>
      </c>
      <c r="K7" s="33">
        <v>720</v>
      </c>
      <c r="L7" s="34">
        <v>0.92</v>
      </c>
      <c r="M7" s="76">
        <f t="shared" si="0"/>
        <v>86400</v>
      </c>
      <c r="N7" s="23"/>
      <c r="O7" s="24"/>
    </row>
    <row r="8" spans="1:15" s="22" customFormat="1" ht="27" customHeight="1">
      <c r="A8" s="11">
        <v>5</v>
      </c>
      <c r="B8" s="1" t="s">
        <v>2</v>
      </c>
      <c r="C8" s="1" t="s">
        <v>8</v>
      </c>
      <c r="D8" s="13" t="s">
        <v>25</v>
      </c>
      <c r="E8" s="11" t="s">
        <v>52</v>
      </c>
      <c r="F8" s="15">
        <v>3.1519999999999999E-2</v>
      </c>
      <c r="G8" s="15">
        <v>2.3614784E-2</v>
      </c>
      <c r="H8" s="15" t="s">
        <v>114</v>
      </c>
      <c r="I8" s="32">
        <v>280</v>
      </c>
      <c r="J8" s="33">
        <v>36</v>
      </c>
      <c r="K8" s="33">
        <v>720</v>
      </c>
      <c r="L8" s="34">
        <v>0.9</v>
      </c>
      <c r="M8" s="76">
        <f t="shared" si="0"/>
        <v>86400</v>
      </c>
      <c r="N8" s="23"/>
      <c r="O8" s="24"/>
    </row>
    <row r="9" spans="1:15" s="22" customFormat="1" ht="27" customHeight="1">
      <c r="A9" s="11">
        <v>6</v>
      </c>
      <c r="B9" s="1" t="s">
        <v>2</v>
      </c>
      <c r="C9" s="1" t="s">
        <v>50</v>
      </c>
      <c r="D9" s="10" t="s">
        <v>26</v>
      </c>
      <c r="E9" s="11" t="s">
        <v>18</v>
      </c>
      <c r="F9" s="15">
        <v>1.9640000000000001E-2</v>
      </c>
      <c r="G9" s="15">
        <v>1.5700216000000003E-2</v>
      </c>
      <c r="H9" s="15" t="s">
        <v>114</v>
      </c>
      <c r="I9" s="32">
        <v>260</v>
      </c>
      <c r="J9" s="33">
        <v>600</v>
      </c>
      <c r="K9" s="33">
        <v>900</v>
      </c>
      <c r="L9" s="34">
        <v>0.9</v>
      </c>
      <c r="M9" s="76">
        <f t="shared" si="0"/>
        <v>108000</v>
      </c>
      <c r="N9" s="23"/>
      <c r="O9" s="24"/>
    </row>
    <row r="10" spans="1:15" s="22" customFormat="1" ht="27" customHeight="1">
      <c r="A10" s="11">
        <v>7</v>
      </c>
      <c r="B10" s="1" t="s">
        <v>2</v>
      </c>
      <c r="C10" s="6" t="s">
        <v>11</v>
      </c>
      <c r="D10" s="10" t="s">
        <v>27</v>
      </c>
      <c r="E10" s="11" t="s">
        <v>16</v>
      </c>
      <c r="F10" s="15">
        <v>1.788E-2</v>
      </c>
      <c r="G10" s="15">
        <v>1.3823028000000001E-2</v>
      </c>
      <c r="H10" s="15" t="s">
        <v>114</v>
      </c>
      <c r="I10" s="32">
        <v>240</v>
      </c>
      <c r="J10" s="33">
        <v>600</v>
      </c>
      <c r="K10" s="33">
        <v>900</v>
      </c>
      <c r="L10" s="34">
        <v>0.92</v>
      </c>
      <c r="M10" s="76">
        <f t="shared" si="0"/>
        <v>108000</v>
      </c>
      <c r="N10" s="23"/>
      <c r="O10" s="24"/>
    </row>
    <row r="11" spans="1:15" s="22" customFormat="1" ht="27" customHeight="1">
      <c r="A11" s="11">
        <v>8</v>
      </c>
      <c r="B11" s="1" t="s">
        <v>2</v>
      </c>
      <c r="C11" s="1" t="s">
        <v>10</v>
      </c>
      <c r="D11" s="10" t="s">
        <v>28</v>
      </c>
      <c r="E11" s="11" t="s">
        <v>16</v>
      </c>
      <c r="F11" s="15">
        <v>2.3429999999999999E-2</v>
      </c>
      <c r="G11" s="15">
        <v>1.7717765999999999E-2</v>
      </c>
      <c r="H11" s="15" t="s">
        <v>114</v>
      </c>
      <c r="I11" s="32">
        <v>300</v>
      </c>
      <c r="J11" s="33">
        <v>384</v>
      </c>
      <c r="K11" s="33">
        <v>720</v>
      </c>
      <c r="L11" s="34">
        <v>0.9</v>
      </c>
      <c r="M11" s="76">
        <f t="shared" si="0"/>
        <v>86400</v>
      </c>
      <c r="N11" s="23"/>
      <c r="O11" s="24"/>
    </row>
    <row r="12" spans="1:15" s="22" customFormat="1" ht="27" customHeight="1">
      <c r="A12" s="11">
        <v>9</v>
      </c>
      <c r="B12" s="1" t="s">
        <v>3</v>
      </c>
      <c r="C12" s="1" t="s">
        <v>101</v>
      </c>
      <c r="D12" s="14" t="s">
        <v>29</v>
      </c>
      <c r="E12" s="11" t="s">
        <v>18</v>
      </c>
      <c r="F12" s="15">
        <v>0.19719999999999999</v>
      </c>
      <c r="G12" s="15">
        <v>0.14255588</v>
      </c>
      <c r="H12" s="135" t="s">
        <v>123</v>
      </c>
      <c r="I12" s="140">
        <v>360</v>
      </c>
      <c r="J12" s="142">
        <v>36</v>
      </c>
      <c r="K12" s="142">
        <v>200</v>
      </c>
      <c r="L12" s="144">
        <v>0.8</v>
      </c>
      <c r="M12" s="138">
        <f t="shared" si="0"/>
        <v>24000</v>
      </c>
      <c r="N12" s="23"/>
      <c r="O12" s="24"/>
    </row>
    <row r="13" spans="1:15" s="22" customFormat="1" ht="27" customHeight="1">
      <c r="A13" s="11">
        <v>10</v>
      </c>
      <c r="B13" s="1" t="s">
        <v>3</v>
      </c>
      <c r="C13" s="1" t="s">
        <v>100</v>
      </c>
      <c r="D13" s="14" t="s">
        <v>30</v>
      </c>
      <c r="E13" s="11" t="s">
        <v>18</v>
      </c>
      <c r="F13" s="15">
        <v>0.19739999999999999</v>
      </c>
      <c r="G13" s="15">
        <v>0.14250305999999999</v>
      </c>
      <c r="H13" s="136"/>
      <c r="I13" s="141"/>
      <c r="J13" s="143"/>
      <c r="K13" s="143"/>
      <c r="L13" s="145"/>
      <c r="M13" s="139">
        <f t="shared" si="0"/>
        <v>0</v>
      </c>
      <c r="N13" s="23"/>
      <c r="O13" s="24"/>
    </row>
    <row r="14" spans="1:15" ht="34.950000000000003" customHeight="1">
      <c r="B14" s="21"/>
      <c r="I14" s="21"/>
      <c r="K14" s="27"/>
    </row>
    <row r="15" spans="1:15" ht="24" customHeight="1">
      <c r="A15" s="30" t="s">
        <v>33</v>
      </c>
      <c r="B15" s="21"/>
      <c r="I15" s="21"/>
    </row>
    <row r="16" spans="1:15">
      <c r="A16" s="28" t="s">
        <v>34</v>
      </c>
      <c r="B16" s="21"/>
      <c r="I16" s="21"/>
    </row>
    <row r="17" spans="2:9">
      <c r="B17" s="21"/>
      <c r="I17" s="21"/>
    </row>
    <row r="18" spans="2:9">
      <c r="B18" s="21"/>
      <c r="I18" s="21"/>
    </row>
    <row r="19" spans="2:9">
      <c r="B19" s="21"/>
      <c r="I19" s="21"/>
    </row>
    <row r="20" spans="2:9">
      <c r="B20" s="21"/>
      <c r="I20" s="21"/>
    </row>
    <row r="21" spans="2:9">
      <c r="B21" s="21"/>
      <c r="C21" s="29"/>
      <c r="I21" s="21"/>
    </row>
    <row r="22" spans="2:9">
      <c r="B22" s="21"/>
      <c r="C22" s="29"/>
      <c r="I22" s="21"/>
    </row>
    <row r="23" spans="2:9">
      <c r="B23" s="21"/>
      <c r="C23" s="29"/>
      <c r="I23" s="21"/>
    </row>
  </sheetData>
  <mergeCells count="8">
    <mergeCell ref="H12:H13"/>
    <mergeCell ref="K2:M2"/>
    <mergeCell ref="M12:M13"/>
    <mergeCell ref="I2:J2"/>
    <mergeCell ref="I12:I13"/>
    <mergeCell ref="J12:J13"/>
    <mergeCell ref="K12:K13"/>
    <mergeCell ref="L12:L13"/>
  </mergeCells>
  <conditionalFormatting sqref="K1:K2 K14:K1048576">
    <cfRule type="cellIs" dxfId="9" priority="1" operator="lessThan">
      <formula>0</formula>
    </cfRule>
  </conditionalFormatting>
  <pageMargins left="0" right="0" top="0.19652777777777777" bottom="0.19652777777777777" header="0.51180555555555551" footer="0.51180555555555551"/>
  <pageSetup paperSize="9" scale="86"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31C8E-F3E5-6E4D-8E70-51D953E57A00}">
  <dimension ref="A2:IE80"/>
  <sheetViews>
    <sheetView showGridLines="0" zoomScaleNormal="80" workbookViewId="0">
      <pane xSplit="2" ySplit="6" topLeftCell="H26" activePane="bottomRight" state="frozen"/>
      <selection activeCell="EM17" sqref="EM17"/>
      <selection pane="topRight" activeCell="EM17" sqref="EM17"/>
      <selection pane="bottomLeft" activeCell="EM17" sqref="EM17"/>
      <selection pane="bottomRight" activeCell="P46" sqref="P46"/>
    </sheetView>
  </sheetViews>
  <sheetFormatPr defaultColWidth="9.5" defaultRowHeight="14.4"/>
  <cols>
    <col min="1" max="1" width="21.296875" style="36" bestFit="1" customWidth="1"/>
    <col min="2" max="2" width="24.796875" style="48" bestFit="1" customWidth="1"/>
    <col min="3" max="24" width="8" style="36" customWidth="1"/>
    <col min="25" max="54" width="10.69921875" style="36" customWidth="1"/>
    <col min="55" max="16384" width="9.5" style="36"/>
  </cols>
  <sheetData>
    <row r="2" spans="1:239" ht="21" customHeight="1">
      <c r="A2" s="35" t="str">
        <f>'process parameter'!C11</f>
        <v>105-04802</v>
      </c>
      <c r="B2" s="35" t="str">
        <f>'process parameter'!D11</f>
        <v>SNOUT, COVER</v>
      </c>
    </row>
    <row r="3" spans="1:239" ht="12.75" customHeight="1">
      <c r="A3" s="37"/>
      <c r="B3" s="37"/>
    </row>
    <row r="4" spans="1:239" ht="16.05" customHeight="1">
      <c r="B4" s="38"/>
      <c r="C4" s="153">
        <v>44927</v>
      </c>
      <c r="D4" s="153"/>
      <c r="E4" s="153"/>
      <c r="F4" s="153"/>
      <c r="G4" s="153"/>
      <c r="H4" s="153">
        <v>44958</v>
      </c>
      <c r="I4" s="153"/>
      <c r="J4" s="153"/>
      <c r="K4" s="153"/>
      <c r="L4" s="153">
        <v>44986</v>
      </c>
      <c r="M4" s="153"/>
      <c r="N4" s="153"/>
      <c r="O4" s="153"/>
      <c r="P4" s="153">
        <v>45017</v>
      </c>
      <c r="Q4" s="153"/>
      <c r="R4" s="153"/>
      <c r="S4" s="153"/>
      <c r="T4" s="153"/>
      <c r="U4" s="153">
        <v>45047</v>
      </c>
      <c r="V4" s="153"/>
      <c r="W4" s="153"/>
      <c r="X4" s="153"/>
      <c r="Y4" s="153">
        <v>45078</v>
      </c>
      <c r="Z4" s="153"/>
      <c r="AA4" s="153"/>
      <c r="AB4" s="153"/>
      <c r="AC4" s="153">
        <v>45108</v>
      </c>
      <c r="AD4" s="153"/>
      <c r="AE4" s="153"/>
      <c r="AF4" s="153"/>
      <c r="AG4" s="153"/>
      <c r="AH4" s="153">
        <v>45139</v>
      </c>
      <c r="AI4" s="153"/>
      <c r="AJ4" s="153"/>
      <c r="AK4" s="153"/>
      <c r="AL4" s="153">
        <v>45170</v>
      </c>
      <c r="AM4" s="153"/>
      <c r="AN4" s="153"/>
      <c r="AO4" s="153"/>
      <c r="AP4" s="153">
        <v>45200</v>
      </c>
      <c r="AQ4" s="153"/>
      <c r="AR4" s="153"/>
      <c r="AS4" s="153"/>
      <c r="AT4" s="153"/>
      <c r="AU4" s="153">
        <v>45231</v>
      </c>
      <c r="AV4" s="153"/>
      <c r="AW4" s="153"/>
      <c r="AX4" s="153"/>
      <c r="AY4" s="153">
        <v>45261</v>
      </c>
      <c r="AZ4" s="153"/>
      <c r="BA4" s="153"/>
      <c r="BB4" s="153"/>
    </row>
    <row r="5" spans="1:239" ht="16.05" customHeight="1">
      <c r="B5" s="38"/>
      <c r="C5" s="40">
        <v>1</v>
      </c>
      <c r="D5" s="40">
        <v>2</v>
      </c>
      <c r="E5" s="40">
        <v>3</v>
      </c>
      <c r="F5" s="40">
        <v>4</v>
      </c>
      <c r="G5" s="40">
        <v>5</v>
      </c>
      <c r="H5" s="40">
        <v>6</v>
      </c>
      <c r="I5" s="40">
        <v>7</v>
      </c>
      <c r="J5" s="40">
        <v>8</v>
      </c>
      <c r="K5" s="40">
        <v>9</v>
      </c>
      <c r="L5" s="40">
        <v>10</v>
      </c>
      <c r="M5" s="40">
        <v>11</v>
      </c>
      <c r="N5" s="40">
        <v>12</v>
      </c>
      <c r="O5" s="40">
        <v>13</v>
      </c>
      <c r="P5" s="40">
        <v>14</v>
      </c>
      <c r="Q5" s="40">
        <v>15</v>
      </c>
      <c r="R5" s="40">
        <v>16</v>
      </c>
      <c r="S5" s="40">
        <v>17</v>
      </c>
      <c r="T5" s="40">
        <v>18</v>
      </c>
      <c r="U5" s="40">
        <v>19</v>
      </c>
      <c r="V5" s="40">
        <v>20</v>
      </c>
      <c r="W5" s="40">
        <v>21</v>
      </c>
      <c r="X5" s="40">
        <v>22</v>
      </c>
      <c r="Y5" s="40">
        <v>23</v>
      </c>
      <c r="Z5" s="40">
        <v>24</v>
      </c>
      <c r="AA5" s="40">
        <v>25</v>
      </c>
      <c r="AB5" s="40">
        <v>26</v>
      </c>
      <c r="AC5" s="40">
        <v>27</v>
      </c>
      <c r="AD5" s="40">
        <v>28</v>
      </c>
      <c r="AE5" s="40">
        <v>29</v>
      </c>
      <c r="AF5" s="40">
        <v>30</v>
      </c>
      <c r="AG5" s="40">
        <v>31</v>
      </c>
      <c r="AH5" s="40">
        <v>32</v>
      </c>
      <c r="AI5" s="40">
        <v>33</v>
      </c>
      <c r="AJ5" s="40">
        <v>34</v>
      </c>
      <c r="AK5" s="40">
        <v>35</v>
      </c>
      <c r="AL5" s="40">
        <v>36</v>
      </c>
      <c r="AM5" s="40">
        <v>37</v>
      </c>
      <c r="AN5" s="40">
        <v>38</v>
      </c>
      <c r="AO5" s="40">
        <v>39</v>
      </c>
      <c r="AP5" s="40">
        <v>40</v>
      </c>
      <c r="AQ5" s="40">
        <v>41</v>
      </c>
      <c r="AR5" s="40">
        <v>42</v>
      </c>
      <c r="AS5" s="40">
        <v>43</v>
      </c>
      <c r="AT5" s="40">
        <v>44</v>
      </c>
      <c r="AU5" s="40">
        <v>45</v>
      </c>
      <c r="AV5" s="40">
        <v>46</v>
      </c>
      <c r="AW5" s="40">
        <v>47</v>
      </c>
      <c r="AX5" s="40">
        <v>48</v>
      </c>
      <c r="AY5" s="40">
        <v>49</v>
      </c>
      <c r="AZ5" s="40">
        <v>50</v>
      </c>
      <c r="BA5" s="40">
        <v>51</v>
      </c>
      <c r="BB5" s="40">
        <v>52</v>
      </c>
    </row>
    <row r="6" spans="1:239" ht="16.05" customHeight="1">
      <c r="B6" s="36"/>
    </row>
    <row r="7" spans="1:239" s="41" customFormat="1" ht="16.05" customHeight="1">
      <c r="A7" s="149" t="s">
        <v>63</v>
      </c>
      <c r="B7" s="150"/>
      <c r="C7" s="42">
        <f>HLOOKUP(C5,'customer forecast'!E3:BD13,9,FALSE)</f>
        <v>801774.23573308135</v>
      </c>
      <c r="D7" s="42">
        <f>HLOOKUP(D5,'customer forecast'!F3:BE13,9,FALSE)</f>
        <v>578863.33347744239</v>
      </c>
      <c r="E7" s="42">
        <f>HLOOKUP(E5,'customer forecast'!G3:BF13,9,FALSE)</f>
        <v>548911.52896616422</v>
      </c>
      <c r="F7" s="42">
        <f>HLOOKUP(F5,'customer forecast'!H3:BG13,9,FALSE)</f>
        <v>467811.24068045052</v>
      </c>
      <c r="G7" s="42">
        <f>HLOOKUP(G5,'customer forecast'!I3:BH13,9,FALSE)</f>
        <v>519011.52896616416</v>
      </c>
      <c r="H7" s="42">
        <f>HLOOKUP(H5,'customer forecast'!J3:BI13,9,FALSE)</f>
        <v>512511.52896616416</v>
      </c>
      <c r="I7" s="42">
        <f>HLOOKUP(I5,'customer forecast'!K3:BJ13,9,FALSE)</f>
        <v>509911.52896616416</v>
      </c>
      <c r="J7" s="42">
        <f>HLOOKUP(J5,'customer forecast'!L3:BK13,9,FALSE)</f>
        <v>494311.52896616416</v>
      </c>
      <c r="K7" s="42">
        <f>HLOOKUP(K5,'customer forecast'!M3:BL13,9,FALSE)</f>
        <v>611311.52896616422</v>
      </c>
      <c r="L7" s="42">
        <f>HLOOKUP(L5,'customer forecast'!N3:BM13,9,FALSE)</f>
        <v>621711.52896616375</v>
      </c>
      <c r="M7" s="42">
        <f>HLOOKUP(M5,'customer forecast'!O3:BN13,9,FALSE)</f>
        <v>621711.51953759231</v>
      </c>
      <c r="N7" s="42">
        <f>HLOOKUP(N5,'customer forecast'!P3:BO13,9,FALSE)</f>
        <v>621711.51953759231</v>
      </c>
      <c r="O7" s="42">
        <f>HLOOKUP(O5,'customer forecast'!Q3:BP13,9,FALSE)</f>
        <v>447091</v>
      </c>
      <c r="P7" s="42">
        <f>HLOOKUP(P5,'customer forecast'!R3:BQ13,9,FALSE)</f>
        <v>343373</v>
      </c>
      <c r="Q7" s="42">
        <f>HLOOKUP(Q5,'customer forecast'!S3:BR13,9,FALSE)</f>
        <v>347155.57393249613</v>
      </c>
      <c r="R7" s="42">
        <f>HLOOKUP(R5,'customer forecast'!T3:BS13,9,FALSE)</f>
        <v>274218</v>
      </c>
      <c r="S7" s="42">
        <f>HLOOKUP(S5,'customer forecast'!U3:BT13,9,FALSE)</f>
        <v>274218</v>
      </c>
      <c r="T7" s="42">
        <f>HLOOKUP(T5,'customer forecast'!V3:BU13,9,FALSE)</f>
        <v>163183.99999999988</v>
      </c>
      <c r="U7" s="42">
        <f>HLOOKUP(U5,'customer forecast'!W3:BV13,9,FALSE)</f>
        <v>365568.4615384615</v>
      </c>
      <c r="V7" s="42">
        <f>HLOOKUP(V5,'customer forecast'!X3:BW13,9,FALSE)</f>
        <v>220016.18247298911</v>
      </c>
      <c r="W7" s="42">
        <f>HLOOKUP(W5,'customer forecast'!Y3:BX13,9,FALSE)</f>
        <v>568044.12965186068</v>
      </c>
      <c r="X7" s="42">
        <f>HLOOKUP(X5,'customer forecast'!Z3:BY13,9,FALSE)</f>
        <v>904798.37006420596</v>
      </c>
      <c r="Y7" s="42">
        <f>HLOOKUP(Y5,'customer forecast'!AA3:BZ13,9,FALSE)</f>
        <v>948328.55013623461</v>
      </c>
      <c r="Z7" s="42">
        <f>HLOOKUP(Z5,'customer forecast'!AB3:CA13,9,FALSE)</f>
        <v>986819.16238113283</v>
      </c>
      <c r="AA7" s="42">
        <f>HLOOKUP(AA5,'customer forecast'!AC3:CB13,9,FALSE)</f>
        <v>986819.16238113283</v>
      </c>
      <c r="AB7" s="42">
        <f>HLOOKUP(AB5,'customer forecast'!AD3:CC13,9,FALSE)</f>
        <v>716517.55102040828</v>
      </c>
      <c r="AC7" s="42">
        <f>HLOOKUP(AC5,'customer forecast'!AE3:CD13,9,FALSE)</f>
        <v>716517.55102040828</v>
      </c>
      <c r="AD7" s="42">
        <f>HLOOKUP(AD5,'customer forecast'!AF3:CE13,9,FALSE)</f>
        <v>1223421.0064244852</v>
      </c>
      <c r="AE7" s="42">
        <f>HLOOKUP(AE5,'customer forecast'!AG3:CF13,9,FALSE)</f>
        <v>1124531.2105061179</v>
      </c>
      <c r="AF7" s="42">
        <f>HLOOKUP(AF5,'customer forecast'!AH3:CG13,9,FALSE)</f>
        <v>1036049.8277306098</v>
      </c>
      <c r="AG7" s="42">
        <f>HLOOKUP(AG5,'customer forecast'!AI3:CH13,9,FALSE)</f>
        <v>943417.59528163564</v>
      </c>
      <c r="AH7" s="42">
        <f>HLOOKUP(AH5,'customer forecast'!AJ3:CI13,9,FALSE)</f>
        <v>943417.59528163564</v>
      </c>
      <c r="AI7" s="42">
        <f>HLOOKUP(AI5,'customer forecast'!AK3:CJ13,9,FALSE)</f>
        <v>952784.1034530648</v>
      </c>
      <c r="AJ7" s="42">
        <f>HLOOKUP(AJ5,'customer forecast'!AL3:CK13,9,FALSE)</f>
        <v>952784.1034530648</v>
      </c>
      <c r="AK7" s="42">
        <f>HLOOKUP(AK5,'customer forecast'!AM3:CL13,9,FALSE)</f>
        <v>345114.89500408637</v>
      </c>
      <c r="AL7" s="42">
        <f>HLOOKUP(AL5,'customer forecast'!AN3:CM13,9,FALSE)</f>
        <v>345114.89500408544</v>
      </c>
      <c r="AM7" s="42">
        <f>HLOOKUP(AM5,'customer forecast'!AO3:CN13,9,FALSE)</f>
        <v>345114.89500408544</v>
      </c>
      <c r="AN7" s="42">
        <f>HLOOKUP(AN5,'customer forecast'!AP3:CO13,9,FALSE)</f>
        <v>922008.43374694255</v>
      </c>
      <c r="AO7" s="42">
        <f>HLOOKUP(AO5,'customer forecast'!AQ3:CP13,9,FALSE)</f>
        <v>823404.11972244992</v>
      </c>
      <c r="AP7" s="42">
        <f>HLOOKUP(AP5,'customer forecast'!AR3:CQ13,9,FALSE)</f>
        <v>1082469.1472489757</v>
      </c>
      <c r="AQ7" s="42">
        <f>HLOOKUP(AQ5,'customer forecast'!AS3:CR13,9,FALSE)</f>
        <v>1082469.1472489757</v>
      </c>
      <c r="AR7" s="42">
        <f>HLOOKUP(AR5,'customer forecast'!AT3:CS13,9,FALSE)</f>
        <v>1082469.1472489757</v>
      </c>
      <c r="AS7" s="42">
        <f>HLOOKUP(AS5,'customer forecast'!AU3:CT13,9,FALSE)</f>
        <v>1097995.5826530559</v>
      </c>
      <c r="AT7" s="42">
        <f>HLOOKUP(AT5,'customer forecast'!AV3:CU13,9,FALSE)</f>
        <v>1209896.2402285668</v>
      </c>
      <c r="AU7" s="42">
        <f>HLOOKUP(AU5,'customer forecast'!AW3:CV13,9,FALSE)</f>
        <v>1178394.5626530556</v>
      </c>
      <c r="AV7" s="42">
        <f>HLOOKUP(AV5,'customer forecast'!AX3:CW13,9,FALSE)</f>
        <v>1239898.2543428508</v>
      </c>
      <c r="AW7" s="42">
        <f>HLOOKUP(AW5,'customer forecast'!AY3:CX13,9,FALSE)</f>
        <v>1178394.5626530556</v>
      </c>
      <c r="AX7" s="42">
        <f>HLOOKUP(AX5,'customer forecast'!AZ3:CY13,9,FALSE)</f>
        <v>1246330.1727428506</v>
      </c>
      <c r="AY7" s="42">
        <f>HLOOKUP(AY5,'customer forecast'!BA3:CZ13,9,FALSE)</f>
        <v>1153066.2901323312</v>
      </c>
      <c r="AZ7" s="42">
        <f>HLOOKUP(AZ5,'customer forecast'!BB3:DA13,9,FALSE)</f>
        <v>1046562.655846617</v>
      </c>
      <c r="BA7" s="42">
        <f>HLOOKUP(BA5,'customer forecast'!BC3:DB13,9,FALSE)</f>
        <v>1184851.5560489027</v>
      </c>
      <c r="BB7" s="42">
        <f>HLOOKUP(BB5,'customer forecast'!BD3:DC13,9,FALSE)</f>
        <v>1055188.3158466164</v>
      </c>
      <c r="BC7" s="36"/>
      <c r="BD7" s="36"/>
      <c r="BE7" s="36"/>
      <c r="BF7" s="36"/>
      <c r="BG7" s="36"/>
      <c r="BH7" s="36"/>
      <c r="BI7" s="36"/>
      <c r="BJ7" s="36"/>
      <c r="BK7" s="36"/>
      <c r="BL7" s="36"/>
      <c r="BM7" s="36"/>
      <c r="BN7" s="36"/>
      <c r="BO7" s="36"/>
      <c r="BP7" s="36"/>
      <c r="BQ7" s="36"/>
      <c r="BR7" s="36"/>
      <c r="BS7" s="36"/>
      <c r="BT7" s="36"/>
      <c r="BU7" s="36"/>
      <c r="BV7" s="36"/>
      <c r="BW7" s="36"/>
      <c r="BX7" s="36"/>
      <c r="BY7" s="36"/>
      <c r="BZ7" s="36"/>
      <c r="CA7" s="36"/>
      <c r="CB7" s="36"/>
      <c r="CC7" s="36"/>
      <c r="CD7" s="36"/>
      <c r="CE7" s="36"/>
      <c r="CF7" s="36"/>
      <c r="CG7" s="36"/>
      <c r="CH7" s="36"/>
      <c r="CI7" s="36"/>
      <c r="CJ7" s="36"/>
      <c r="CK7" s="36"/>
      <c r="CL7" s="36"/>
      <c r="CM7" s="36"/>
      <c r="CN7" s="36"/>
      <c r="CO7" s="36"/>
      <c r="CP7" s="36"/>
      <c r="CQ7" s="36"/>
      <c r="CR7" s="36"/>
      <c r="CS7" s="36"/>
      <c r="CT7" s="36"/>
      <c r="CU7" s="36"/>
      <c r="CV7" s="36"/>
      <c r="CW7" s="36"/>
      <c r="CX7" s="36"/>
      <c r="CY7" s="36"/>
      <c r="CZ7" s="36"/>
      <c r="DA7" s="36"/>
      <c r="DB7" s="36"/>
      <c r="DC7" s="36"/>
      <c r="DD7" s="36"/>
      <c r="DE7" s="36"/>
      <c r="DF7" s="36"/>
      <c r="DG7" s="36"/>
      <c r="DH7" s="36"/>
      <c r="DI7" s="36"/>
      <c r="DJ7" s="36"/>
      <c r="DK7" s="36"/>
      <c r="DL7" s="36"/>
      <c r="DM7" s="36"/>
      <c r="DN7" s="36"/>
      <c r="DO7" s="36"/>
      <c r="DP7" s="36"/>
      <c r="DQ7" s="36"/>
      <c r="DR7" s="36"/>
      <c r="DS7" s="36"/>
      <c r="DT7" s="36"/>
      <c r="DU7" s="36"/>
      <c r="DV7" s="36"/>
      <c r="DW7" s="36"/>
      <c r="DX7" s="36"/>
      <c r="DY7" s="36"/>
      <c r="DZ7" s="36"/>
      <c r="EA7" s="36"/>
      <c r="EB7" s="36"/>
      <c r="EC7" s="36"/>
      <c r="ED7" s="36"/>
      <c r="EE7" s="36"/>
      <c r="EF7" s="36"/>
      <c r="EG7" s="36"/>
      <c r="EH7" s="36"/>
      <c r="EI7" s="36"/>
      <c r="EJ7" s="36"/>
      <c r="EK7" s="36"/>
      <c r="EL7" s="36"/>
      <c r="EM7" s="36"/>
      <c r="EN7" s="36"/>
      <c r="EO7" s="36"/>
      <c r="EP7" s="36"/>
      <c r="EQ7" s="36"/>
      <c r="ER7" s="36"/>
      <c r="ES7" s="36"/>
      <c r="ET7" s="36"/>
      <c r="EU7" s="36"/>
      <c r="EV7" s="36"/>
      <c r="EW7" s="36"/>
      <c r="EX7" s="36"/>
      <c r="EY7" s="36"/>
      <c r="EZ7" s="36"/>
      <c r="FA7" s="36"/>
      <c r="FB7" s="36"/>
      <c r="FC7" s="36"/>
      <c r="FD7" s="36"/>
      <c r="FE7" s="36"/>
      <c r="FF7" s="36"/>
      <c r="FG7" s="36"/>
      <c r="FH7" s="36"/>
      <c r="FI7" s="36"/>
      <c r="FJ7" s="36"/>
      <c r="FK7" s="36"/>
      <c r="FL7" s="36"/>
      <c r="FM7" s="36"/>
      <c r="FN7" s="36"/>
      <c r="FO7" s="36"/>
      <c r="FP7" s="36"/>
      <c r="FQ7" s="36"/>
      <c r="FR7" s="36"/>
      <c r="FS7" s="36"/>
      <c r="FT7" s="36"/>
      <c r="FU7" s="36"/>
      <c r="FV7" s="36"/>
      <c r="FW7" s="36"/>
      <c r="FX7" s="36"/>
      <c r="FY7" s="36"/>
      <c r="FZ7" s="36"/>
      <c r="GA7" s="36"/>
      <c r="GB7" s="36"/>
      <c r="GC7" s="36"/>
      <c r="GD7" s="36"/>
      <c r="GE7" s="36"/>
      <c r="GF7" s="36"/>
      <c r="GG7" s="36"/>
      <c r="GH7" s="36"/>
      <c r="GI7" s="36"/>
      <c r="GJ7" s="36"/>
      <c r="GK7" s="36"/>
      <c r="GL7" s="36"/>
      <c r="GM7" s="36"/>
      <c r="GN7" s="36"/>
      <c r="GO7" s="36"/>
      <c r="GP7" s="36"/>
      <c r="GQ7" s="36"/>
      <c r="GR7" s="36"/>
      <c r="GS7" s="36"/>
      <c r="GT7" s="36"/>
      <c r="GU7" s="36"/>
      <c r="GV7" s="36"/>
      <c r="GW7" s="36"/>
      <c r="GX7" s="36"/>
      <c r="GY7" s="36"/>
      <c r="GZ7" s="36"/>
      <c r="HA7" s="36"/>
      <c r="HB7" s="36"/>
      <c r="HC7" s="36"/>
      <c r="HD7" s="36"/>
    </row>
    <row r="8" spans="1:239" s="67" customFormat="1" ht="16.05" customHeight="1">
      <c r="A8" s="151" t="s">
        <v>64</v>
      </c>
      <c r="B8" s="152"/>
      <c r="C8" s="45">
        <f>C7</f>
        <v>801774.23573308135</v>
      </c>
      <c r="D8" s="45">
        <f t="shared" ref="D8:BB8" si="0">C8+D7</f>
        <v>1380637.5692105237</v>
      </c>
      <c r="E8" s="45">
        <f t="shared" si="0"/>
        <v>1929549.098176688</v>
      </c>
      <c r="F8" s="45">
        <f t="shared" si="0"/>
        <v>2397360.3388571385</v>
      </c>
      <c r="G8" s="45">
        <f t="shared" si="0"/>
        <v>2916371.8678233027</v>
      </c>
      <c r="H8" s="45">
        <f t="shared" si="0"/>
        <v>3428883.396789467</v>
      </c>
      <c r="I8" s="45">
        <f t="shared" si="0"/>
        <v>3938794.9257556312</v>
      </c>
      <c r="J8" s="45">
        <f t="shared" si="0"/>
        <v>4433106.4547217954</v>
      </c>
      <c r="K8" s="45">
        <f t="shared" si="0"/>
        <v>5044417.9836879596</v>
      </c>
      <c r="L8" s="45">
        <f t="shared" si="0"/>
        <v>5666129.5126541238</v>
      </c>
      <c r="M8" s="45">
        <f t="shared" si="0"/>
        <v>6287841.0321917161</v>
      </c>
      <c r="N8" s="45">
        <f t="shared" si="0"/>
        <v>6909552.5517293084</v>
      </c>
      <c r="O8" s="45">
        <f t="shared" si="0"/>
        <v>7356643.5517293084</v>
      </c>
      <c r="P8" s="45">
        <f t="shared" si="0"/>
        <v>7700016.5517293084</v>
      </c>
      <c r="Q8" s="45">
        <f t="shared" si="0"/>
        <v>8047172.1256618043</v>
      </c>
      <c r="R8" s="45">
        <f t="shared" si="0"/>
        <v>8321390.1256618043</v>
      </c>
      <c r="S8" s="45">
        <f t="shared" si="0"/>
        <v>8595608.1256618053</v>
      </c>
      <c r="T8" s="45">
        <f t="shared" si="0"/>
        <v>8758792.1256618053</v>
      </c>
      <c r="U8" s="45">
        <f t="shared" si="0"/>
        <v>9124360.5872002672</v>
      </c>
      <c r="V8" s="45">
        <f t="shared" si="0"/>
        <v>9344376.7696732562</v>
      </c>
      <c r="W8" s="45">
        <f t="shared" si="0"/>
        <v>9912420.8993251175</v>
      </c>
      <c r="X8" s="45">
        <f t="shared" si="0"/>
        <v>10817219.269389324</v>
      </c>
      <c r="Y8" s="45">
        <f t="shared" si="0"/>
        <v>11765547.819525559</v>
      </c>
      <c r="Z8" s="45">
        <f t="shared" si="0"/>
        <v>12752366.981906692</v>
      </c>
      <c r="AA8" s="45">
        <f t="shared" si="0"/>
        <v>13739186.144287825</v>
      </c>
      <c r="AB8" s="45">
        <f t="shared" si="0"/>
        <v>14455703.695308233</v>
      </c>
      <c r="AC8" s="45">
        <f t="shared" si="0"/>
        <v>15172221.246328641</v>
      </c>
      <c r="AD8" s="45">
        <f t="shared" si="0"/>
        <v>16395642.252753126</v>
      </c>
      <c r="AE8" s="45">
        <f t="shared" si="0"/>
        <v>17520173.463259242</v>
      </c>
      <c r="AF8" s="45">
        <f t="shared" si="0"/>
        <v>18556223.290989853</v>
      </c>
      <c r="AG8" s="45">
        <f t="shared" si="0"/>
        <v>19499640.886271488</v>
      </c>
      <c r="AH8" s="45">
        <f t="shared" si="0"/>
        <v>20443058.481553122</v>
      </c>
      <c r="AI8" s="45">
        <f t="shared" si="0"/>
        <v>21395842.585006189</v>
      </c>
      <c r="AJ8" s="45">
        <f t="shared" si="0"/>
        <v>22348626.688459255</v>
      </c>
      <c r="AK8" s="45">
        <f t="shared" si="0"/>
        <v>22693741.583463341</v>
      </c>
      <c r="AL8" s="45">
        <f t="shared" si="0"/>
        <v>23038856.478467427</v>
      </c>
      <c r="AM8" s="45">
        <f t="shared" si="0"/>
        <v>23383971.373471513</v>
      </c>
      <c r="AN8" s="45">
        <f t="shared" si="0"/>
        <v>24305979.807218455</v>
      </c>
      <c r="AO8" s="45">
        <f t="shared" si="0"/>
        <v>25129383.926940903</v>
      </c>
      <c r="AP8" s="45">
        <f t="shared" si="0"/>
        <v>26211853.074189879</v>
      </c>
      <c r="AQ8" s="45">
        <f t="shared" si="0"/>
        <v>27294322.221438855</v>
      </c>
      <c r="AR8" s="45">
        <f t="shared" si="0"/>
        <v>28376791.368687831</v>
      </c>
      <c r="AS8" s="45">
        <f t="shared" si="0"/>
        <v>29474786.951340888</v>
      </c>
      <c r="AT8" s="45">
        <f t="shared" si="0"/>
        <v>30684683.191569455</v>
      </c>
      <c r="AU8" s="45">
        <f t="shared" si="0"/>
        <v>31863077.754222512</v>
      </c>
      <c r="AV8" s="45">
        <f t="shared" si="0"/>
        <v>33102976.008565363</v>
      </c>
      <c r="AW8" s="45">
        <f t="shared" si="0"/>
        <v>34281370.571218416</v>
      </c>
      <c r="AX8" s="45">
        <f t="shared" si="0"/>
        <v>35527700.743961267</v>
      </c>
      <c r="AY8" s="45">
        <f t="shared" si="0"/>
        <v>36680767.034093596</v>
      </c>
      <c r="AZ8" s="45">
        <f t="shared" si="0"/>
        <v>37727329.689940214</v>
      </c>
      <c r="BA8" s="45">
        <f t="shared" si="0"/>
        <v>38912181.245989114</v>
      </c>
      <c r="BB8" s="45">
        <f t="shared" si="0"/>
        <v>39967369.561835729</v>
      </c>
      <c r="BC8" s="68"/>
      <c r="BD8" s="68"/>
      <c r="BE8" s="68"/>
      <c r="BF8" s="68"/>
      <c r="BG8" s="68"/>
      <c r="BH8" s="68"/>
      <c r="BI8" s="68"/>
      <c r="BJ8" s="68"/>
      <c r="BK8" s="68"/>
      <c r="BL8" s="68"/>
      <c r="BM8" s="68"/>
      <c r="BN8" s="68"/>
      <c r="BO8" s="68"/>
      <c r="BP8" s="68"/>
      <c r="BQ8" s="68"/>
      <c r="BR8" s="68"/>
      <c r="BS8" s="68"/>
      <c r="BT8" s="68"/>
      <c r="BU8" s="68"/>
      <c r="BV8" s="68"/>
      <c r="BW8" s="68"/>
      <c r="BX8" s="68"/>
      <c r="BY8" s="68"/>
      <c r="BZ8" s="68"/>
      <c r="CA8" s="68"/>
      <c r="CB8" s="68"/>
      <c r="CC8" s="68"/>
      <c r="CD8" s="68"/>
      <c r="CE8" s="68"/>
      <c r="CF8" s="68"/>
      <c r="CG8" s="68"/>
      <c r="CH8" s="68"/>
      <c r="CI8" s="68"/>
      <c r="CJ8" s="68"/>
      <c r="CK8" s="68"/>
      <c r="CL8" s="68"/>
      <c r="CM8" s="68"/>
      <c r="CN8" s="68"/>
      <c r="CO8" s="68"/>
      <c r="CP8" s="68"/>
      <c r="CQ8" s="68"/>
      <c r="CR8" s="68"/>
      <c r="CS8" s="68"/>
      <c r="CT8" s="68"/>
      <c r="CU8" s="68"/>
      <c r="CV8" s="68"/>
      <c r="CW8" s="68"/>
      <c r="CX8" s="68"/>
      <c r="CY8" s="68"/>
      <c r="CZ8" s="68"/>
      <c r="DA8" s="68"/>
      <c r="DB8" s="68"/>
      <c r="DC8" s="68"/>
      <c r="DD8" s="68"/>
      <c r="DE8" s="68"/>
      <c r="DF8" s="68"/>
      <c r="DG8" s="68"/>
      <c r="DH8" s="68"/>
      <c r="DI8" s="68"/>
      <c r="DJ8" s="68"/>
      <c r="DK8" s="68"/>
      <c r="DL8" s="68"/>
      <c r="DM8" s="68"/>
      <c r="DN8" s="68"/>
      <c r="DO8" s="68"/>
      <c r="DP8" s="68"/>
      <c r="DQ8" s="68"/>
      <c r="DR8" s="68"/>
      <c r="DS8" s="68"/>
      <c r="DT8" s="68"/>
      <c r="DU8" s="68"/>
      <c r="DV8" s="68"/>
      <c r="DW8" s="68"/>
      <c r="DX8" s="68"/>
      <c r="DY8" s="68"/>
      <c r="DZ8" s="68"/>
      <c r="EA8" s="68"/>
      <c r="EB8" s="68"/>
      <c r="EC8" s="68"/>
      <c r="ED8" s="68"/>
      <c r="EE8" s="68"/>
      <c r="EF8" s="68"/>
      <c r="EG8" s="68"/>
      <c r="EH8" s="68"/>
      <c r="EI8" s="68"/>
      <c r="EJ8" s="68"/>
      <c r="EK8" s="68"/>
      <c r="EL8" s="68"/>
      <c r="EM8" s="68"/>
      <c r="EN8" s="68"/>
      <c r="EO8" s="68"/>
      <c r="EP8" s="68"/>
      <c r="EQ8" s="68"/>
      <c r="ER8" s="68"/>
      <c r="ES8" s="68"/>
      <c r="ET8" s="68"/>
      <c r="EU8" s="68"/>
      <c r="EV8" s="68"/>
      <c r="EW8" s="68"/>
      <c r="EX8" s="68"/>
      <c r="EY8" s="68"/>
      <c r="EZ8" s="68"/>
      <c r="FA8" s="68"/>
      <c r="FB8" s="68"/>
      <c r="FC8" s="68"/>
      <c r="FD8" s="68"/>
      <c r="FE8" s="68"/>
      <c r="FF8" s="68"/>
      <c r="FG8" s="68"/>
      <c r="FH8" s="68"/>
      <c r="FI8" s="68"/>
      <c r="FJ8" s="68"/>
      <c r="FK8" s="68"/>
      <c r="FL8" s="68"/>
      <c r="FM8" s="68"/>
      <c r="FN8" s="68"/>
      <c r="FO8" s="68"/>
      <c r="FP8" s="68"/>
      <c r="FQ8" s="68"/>
      <c r="FR8" s="68"/>
      <c r="FS8" s="68"/>
      <c r="FT8" s="68"/>
      <c r="FU8" s="68"/>
      <c r="FV8" s="68"/>
      <c r="FW8" s="68"/>
      <c r="FX8" s="68"/>
      <c r="FY8" s="68"/>
      <c r="FZ8" s="68"/>
      <c r="GA8" s="68"/>
      <c r="GB8" s="68"/>
      <c r="GC8" s="68"/>
      <c r="GD8" s="68"/>
      <c r="GE8" s="68"/>
      <c r="GF8" s="68"/>
      <c r="GG8" s="68"/>
      <c r="GH8" s="68"/>
      <c r="GI8" s="68"/>
      <c r="GJ8" s="68"/>
      <c r="GK8" s="68"/>
      <c r="GL8" s="68"/>
      <c r="GM8" s="68"/>
      <c r="GN8" s="68"/>
      <c r="GO8" s="68"/>
      <c r="GP8" s="68"/>
      <c r="GQ8" s="68"/>
      <c r="GR8" s="68"/>
      <c r="GS8" s="68"/>
      <c r="GT8" s="68"/>
      <c r="GU8" s="68"/>
      <c r="GV8" s="68"/>
      <c r="GW8" s="68"/>
      <c r="GX8" s="68"/>
      <c r="GY8" s="68"/>
      <c r="GZ8" s="68"/>
      <c r="HA8" s="68"/>
      <c r="HB8" s="68"/>
      <c r="HC8" s="68"/>
      <c r="HD8" s="68"/>
    </row>
    <row r="9" spans="1:239" s="41" customFormat="1" ht="16.05" customHeight="1">
      <c r="A9" s="157" t="s">
        <v>53</v>
      </c>
      <c r="B9" s="158"/>
      <c r="C9" s="41">
        <f>C25</f>
        <v>995328</v>
      </c>
      <c r="D9" s="41">
        <f t="shared" ref="D9:BB9" si="1">D25</f>
        <v>497664</v>
      </c>
      <c r="E9" s="41">
        <f t="shared" si="1"/>
        <v>497664</v>
      </c>
      <c r="F9" s="41">
        <f t="shared" si="1"/>
        <v>497664</v>
      </c>
      <c r="G9" s="41">
        <f t="shared" si="1"/>
        <v>497664</v>
      </c>
      <c r="H9" s="41">
        <f t="shared" si="1"/>
        <v>497664</v>
      </c>
      <c r="I9" s="41">
        <f t="shared" si="1"/>
        <v>497664</v>
      </c>
      <c r="J9" s="41">
        <f t="shared" si="1"/>
        <v>497664</v>
      </c>
      <c r="K9" s="41">
        <f t="shared" si="1"/>
        <v>995328</v>
      </c>
      <c r="L9" s="41">
        <f t="shared" si="1"/>
        <v>497664</v>
      </c>
      <c r="M9" s="41">
        <f t="shared" si="1"/>
        <v>497664</v>
      </c>
      <c r="N9" s="41">
        <f t="shared" si="1"/>
        <v>497664</v>
      </c>
      <c r="O9" s="41">
        <f t="shared" si="1"/>
        <v>497664</v>
      </c>
      <c r="P9" s="41">
        <f t="shared" si="1"/>
        <v>497664</v>
      </c>
      <c r="Q9" s="41">
        <f t="shared" si="1"/>
        <v>248832</v>
      </c>
      <c r="R9" s="41">
        <f t="shared" si="1"/>
        <v>248832</v>
      </c>
      <c r="S9" s="41">
        <f t="shared" si="1"/>
        <v>248832</v>
      </c>
      <c r="T9" s="41">
        <f t="shared" si="1"/>
        <v>248832</v>
      </c>
      <c r="U9" s="41">
        <f t="shared" si="1"/>
        <v>248832</v>
      </c>
      <c r="V9" s="41">
        <f t="shared" si="1"/>
        <v>248832</v>
      </c>
      <c r="W9" s="41">
        <f t="shared" si="1"/>
        <v>497664</v>
      </c>
      <c r="X9" s="41">
        <f t="shared" si="1"/>
        <v>995328</v>
      </c>
      <c r="Y9" s="41">
        <f t="shared" si="1"/>
        <v>995328</v>
      </c>
      <c r="Z9" s="41">
        <f t="shared" si="1"/>
        <v>995328</v>
      </c>
      <c r="AA9" s="41">
        <f t="shared" si="1"/>
        <v>995328</v>
      </c>
      <c r="AB9" s="41">
        <f t="shared" si="1"/>
        <v>746496</v>
      </c>
      <c r="AC9" s="41">
        <f t="shared" si="1"/>
        <v>995328</v>
      </c>
      <c r="AD9" s="41">
        <f t="shared" si="1"/>
        <v>995328</v>
      </c>
      <c r="AE9" s="41">
        <f t="shared" si="1"/>
        <v>995328</v>
      </c>
      <c r="AF9" s="41">
        <f t="shared" si="1"/>
        <v>995328</v>
      </c>
      <c r="AG9" s="41">
        <f t="shared" si="1"/>
        <v>995328</v>
      </c>
      <c r="AH9" s="41">
        <f t="shared" si="1"/>
        <v>995328</v>
      </c>
      <c r="AI9" s="41">
        <f t="shared" si="1"/>
        <v>995328</v>
      </c>
      <c r="AJ9" s="41">
        <f t="shared" si="1"/>
        <v>995328</v>
      </c>
      <c r="AK9" s="41">
        <f t="shared" si="1"/>
        <v>497664</v>
      </c>
      <c r="AL9" s="41">
        <f t="shared" si="1"/>
        <v>497664</v>
      </c>
      <c r="AM9" s="41">
        <f t="shared" si="1"/>
        <v>497664</v>
      </c>
      <c r="AN9" s="41">
        <f t="shared" si="1"/>
        <v>497664</v>
      </c>
      <c r="AO9" s="41">
        <f t="shared" si="1"/>
        <v>497664</v>
      </c>
      <c r="AP9" s="41">
        <f t="shared" si="1"/>
        <v>1492992</v>
      </c>
      <c r="AQ9" s="41">
        <f t="shared" si="1"/>
        <v>995328</v>
      </c>
      <c r="AR9" s="41">
        <f t="shared" si="1"/>
        <v>995328</v>
      </c>
      <c r="AS9" s="41">
        <f t="shared" si="1"/>
        <v>995328</v>
      </c>
      <c r="AT9" s="41">
        <f t="shared" si="1"/>
        <v>1492992</v>
      </c>
      <c r="AU9" s="41">
        <f t="shared" si="1"/>
        <v>1244160</v>
      </c>
      <c r="AV9" s="41">
        <f t="shared" si="1"/>
        <v>1244160</v>
      </c>
      <c r="AW9" s="41">
        <f t="shared" si="1"/>
        <v>995328</v>
      </c>
      <c r="AX9" s="41">
        <f t="shared" si="1"/>
        <v>995328</v>
      </c>
      <c r="AY9" s="41">
        <f t="shared" si="1"/>
        <v>1244160</v>
      </c>
      <c r="AZ9" s="41">
        <f t="shared" si="1"/>
        <v>995328</v>
      </c>
      <c r="BA9" s="41">
        <f t="shared" si="1"/>
        <v>1244160</v>
      </c>
      <c r="BB9" s="41">
        <f t="shared" si="1"/>
        <v>995328</v>
      </c>
      <c r="BC9" s="36"/>
      <c r="BD9" s="36"/>
      <c r="BE9" s="36"/>
      <c r="BF9" s="36"/>
      <c r="BG9" s="36"/>
      <c r="BH9" s="36"/>
      <c r="BI9" s="36"/>
      <c r="BJ9" s="36"/>
      <c r="BK9" s="36"/>
      <c r="BL9" s="36"/>
      <c r="BM9" s="36"/>
      <c r="BN9" s="36"/>
      <c r="BO9" s="36"/>
      <c r="BP9" s="36"/>
      <c r="BQ9" s="36"/>
      <c r="BR9" s="36"/>
      <c r="BS9" s="36"/>
      <c r="BT9" s="36"/>
      <c r="BU9" s="36"/>
      <c r="BV9" s="36"/>
      <c r="BW9" s="36"/>
      <c r="BX9" s="36"/>
      <c r="BY9" s="36"/>
      <c r="BZ9" s="36"/>
      <c r="CA9" s="36"/>
      <c r="CB9" s="36"/>
      <c r="CC9" s="36"/>
      <c r="CD9" s="36"/>
      <c r="CE9" s="36"/>
      <c r="CF9" s="36"/>
      <c r="CG9" s="36"/>
      <c r="CH9" s="36"/>
      <c r="CI9" s="36"/>
      <c r="CJ9" s="36"/>
      <c r="CK9" s="36"/>
      <c r="CL9" s="36"/>
      <c r="CM9" s="36"/>
      <c r="CN9" s="36"/>
      <c r="CO9" s="36"/>
      <c r="CP9" s="36"/>
      <c r="CQ9" s="36"/>
      <c r="CR9" s="36"/>
      <c r="CS9" s="36"/>
      <c r="CT9" s="36"/>
      <c r="CU9" s="36"/>
      <c r="CV9" s="36"/>
      <c r="CW9" s="36"/>
      <c r="CX9" s="36"/>
      <c r="CY9" s="36"/>
      <c r="CZ9" s="36"/>
      <c r="DA9" s="36"/>
      <c r="DB9" s="36"/>
      <c r="DC9" s="36"/>
      <c r="DD9" s="36"/>
      <c r="DE9" s="36"/>
      <c r="DF9" s="36"/>
      <c r="DG9" s="36"/>
      <c r="DH9" s="36"/>
      <c r="DI9" s="36"/>
      <c r="DJ9" s="36"/>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s="36"/>
      <c r="EP9" s="36"/>
      <c r="EQ9" s="36"/>
      <c r="ER9" s="36"/>
      <c r="ES9" s="36"/>
      <c r="ET9" s="36"/>
      <c r="EU9" s="36"/>
      <c r="EV9" s="36"/>
      <c r="EW9" s="36"/>
      <c r="EX9" s="36"/>
      <c r="EY9" s="36"/>
      <c r="EZ9" s="36"/>
      <c r="FA9" s="36"/>
      <c r="FB9" s="36"/>
      <c r="FC9" s="36"/>
      <c r="FD9" s="36"/>
      <c r="FE9" s="36"/>
      <c r="FF9" s="36"/>
      <c r="FG9" s="36"/>
      <c r="FH9" s="36"/>
      <c r="FI9" s="36"/>
      <c r="FJ9" s="36"/>
      <c r="FK9" s="36"/>
      <c r="FL9" s="36"/>
      <c r="FM9" s="36"/>
      <c r="FN9" s="36"/>
      <c r="FO9" s="36"/>
      <c r="FP9" s="36"/>
      <c r="FQ9" s="36"/>
      <c r="FR9" s="36"/>
      <c r="FS9" s="36"/>
      <c r="FT9" s="36"/>
      <c r="FU9" s="36"/>
      <c r="FV9" s="36"/>
      <c r="FW9" s="36"/>
      <c r="FX9" s="36"/>
      <c r="FY9" s="36"/>
      <c r="FZ9" s="36"/>
      <c r="GA9" s="36"/>
      <c r="GB9" s="36"/>
      <c r="GC9" s="36"/>
      <c r="GD9" s="36"/>
      <c r="GE9" s="36"/>
      <c r="GF9" s="36"/>
      <c r="GG9" s="36"/>
      <c r="GH9" s="36"/>
      <c r="GI9" s="36"/>
      <c r="GJ9" s="36"/>
      <c r="GK9" s="36"/>
      <c r="GL9" s="36"/>
      <c r="GM9" s="36"/>
      <c r="GN9" s="36"/>
      <c r="GO9" s="36"/>
      <c r="GP9" s="36"/>
      <c r="GQ9" s="36"/>
      <c r="GR9" s="36"/>
      <c r="GS9" s="36"/>
      <c r="GT9" s="36"/>
      <c r="GU9" s="36"/>
      <c r="GV9" s="36"/>
      <c r="GW9" s="36"/>
      <c r="GX9" s="36"/>
      <c r="GY9" s="36"/>
      <c r="GZ9" s="36"/>
      <c r="HA9" s="36"/>
      <c r="HB9" s="36"/>
      <c r="HC9" s="36"/>
      <c r="HD9" s="36"/>
    </row>
    <row r="10" spans="1:239" s="67" customFormat="1" ht="16.05" customHeight="1">
      <c r="A10" s="159" t="s">
        <v>54</v>
      </c>
      <c r="B10" s="160"/>
      <c r="C10" s="67">
        <f>C9</f>
        <v>995328</v>
      </c>
      <c r="D10" s="67">
        <f t="shared" ref="D10:BB10" si="2">D9+C10</f>
        <v>1492992</v>
      </c>
      <c r="E10" s="67">
        <f t="shared" si="2"/>
        <v>1990656</v>
      </c>
      <c r="F10" s="67">
        <f t="shared" si="2"/>
        <v>2488320</v>
      </c>
      <c r="G10" s="67">
        <f t="shared" si="2"/>
        <v>2985984</v>
      </c>
      <c r="H10" s="67">
        <f t="shared" si="2"/>
        <v>3483648</v>
      </c>
      <c r="I10" s="67">
        <f t="shared" si="2"/>
        <v>3981312</v>
      </c>
      <c r="J10" s="67">
        <f t="shared" si="2"/>
        <v>4478976</v>
      </c>
      <c r="K10" s="67">
        <f t="shared" si="2"/>
        <v>5474304</v>
      </c>
      <c r="L10" s="67">
        <f t="shared" si="2"/>
        <v>5971968</v>
      </c>
      <c r="M10" s="67">
        <f t="shared" si="2"/>
        <v>6469632</v>
      </c>
      <c r="N10" s="67">
        <f t="shared" si="2"/>
        <v>6967296</v>
      </c>
      <c r="O10" s="67">
        <f t="shared" si="2"/>
        <v>7464960</v>
      </c>
      <c r="P10" s="67">
        <f t="shared" si="2"/>
        <v>7962624</v>
      </c>
      <c r="Q10" s="67">
        <f t="shared" si="2"/>
        <v>8211456</v>
      </c>
      <c r="R10" s="67">
        <f t="shared" si="2"/>
        <v>8460288</v>
      </c>
      <c r="S10" s="67">
        <f t="shared" si="2"/>
        <v>8709120</v>
      </c>
      <c r="T10" s="67">
        <f t="shared" si="2"/>
        <v>8957952</v>
      </c>
      <c r="U10" s="67">
        <f t="shared" si="2"/>
        <v>9206784</v>
      </c>
      <c r="V10" s="67">
        <f t="shared" si="2"/>
        <v>9455616</v>
      </c>
      <c r="W10" s="67">
        <f t="shared" si="2"/>
        <v>9953280</v>
      </c>
      <c r="X10" s="67">
        <f t="shared" si="2"/>
        <v>10948608</v>
      </c>
      <c r="Y10" s="67">
        <f t="shared" si="2"/>
        <v>11943936</v>
      </c>
      <c r="Z10" s="67">
        <f t="shared" si="2"/>
        <v>12939264</v>
      </c>
      <c r="AA10" s="67">
        <f t="shared" si="2"/>
        <v>13934592</v>
      </c>
      <c r="AB10" s="67">
        <f t="shared" si="2"/>
        <v>14681088</v>
      </c>
      <c r="AC10" s="67">
        <f t="shared" si="2"/>
        <v>15676416</v>
      </c>
      <c r="AD10" s="67">
        <f t="shared" si="2"/>
        <v>16671744</v>
      </c>
      <c r="AE10" s="67">
        <f t="shared" si="2"/>
        <v>17667072</v>
      </c>
      <c r="AF10" s="67">
        <f t="shared" si="2"/>
        <v>18662400</v>
      </c>
      <c r="AG10" s="67">
        <f t="shared" si="2"/>
        <v>19657728</v>
      </c>
      <c r="AH10" s="67">
        <f t="shared" si="2"/>
        <v>20653056</v>
      </c>
      <c r="AI10" s="67">
        <f t="shared" si="2"/>
        <v>21648384</v>
      </c>
      <c r="AJ10" s="67">
        <f t="shared" si="2"/>
        <v>22643712</v>
      </c>
      <c r="AK10" s="67">
        <f t="shared" si="2"/>
        <v>23141376</v>
      </c>
      <c r="AL10" s="67">
        <f t="shared" si="2"/>
        <v>23639040</v>
      </c>
      <c r="AM10" s="67">
        <f t="shared" si="2"/>
        <v>24136704</v>
      </c>
      <c r="AN10" s="67">
        <f t="shared" si="2"/>
        <v>24634368</v>
      </c>
      <c r="AO10" s="67">
        <f t="shared" si="2"/>
        <v>25132032</v>
      </c>
      <c r="AP10" s="67">
        <f t="shared" si="2"/>
        <v>26625024</v>
      </c>
      <c r="AQ10" s="67">
        <f t="shared" si="2"/>
        <v>27620352</v>
      </c>
      <c r="AR10" s="67">
        <f t="shared" si="2"/>
        <v>28615680</v>
      </c>
      <c r="AS10" s="67">
        <f t="shared" si="2"/>
        <v>29611008</v>
      </c>
      <c r="AT10" s="67">
        <f t="shared" si="2"/>
        <v>31104000</v>
      </c>
      <c r="AU10" s="67">
        <f t="shared" si="2"/>
        <v>32348160</v>
      </c>
      <c r="AV10" s="67">
        <f t="shared" si="2"/>
        <v>33592320</v>
      </c>
      <c r="AW10" s="67">
        <f t="shared" si="2"/>
        <v>34587648</v>
      </c>
      <c r="AX10" s="67">
        <f t="shared" si="2"/>
        <v>35582976</v>
      </c>
      <c r="AY10" s="67">
        <f t="shared" si="2"/>
        <v>36827136</v>
      </c>
      <c r="AZ10" s="67">
        <f t="shared" si="2"/>
        <v>37822464</v>
      </c>
      <c r="BA10" s="67">
        <f t="shared" si="2"/>
        <v>39066624</v>
      </c>
      <c r="BB10" s="67">
        <f t="shared" si="2"/>
        <v>40061952</v>
      </c>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68"/>
      <c r="CL10" s="68"/>
      <c r="CM10" s="68"/>
      <c r="CN10" s="68"/>
      <c r="CO10" s="68"/>
      <c r="CP10" s="68"/>
      <c r="CQ10" s="68"/>
      <c r="CR10" s="68"/>
      <c r="CS10" s="68"/>
      <c r="CT10" s="68"/>
      <c r="CU10" s="68"/>
      <c r="CV10" s="68"/>
      <c r="CW10" s="68"/>
      <c r="CX10" s="68"/>
      <c r="CY10" s="68"/>
      <c r="CZ10" s="68"/>
      <c r="DA10" s="68"/>
      <c r="DB10" s="68"/>
      <c r="DC10" s="68"/>
      <c r="DD10" s="68"/>
      <c r="DE10" s="68"/>
      <c r="DF10" s="68"/>
      <c r="DG10" s="68"/>
      <c r="DH10" s="68"/>
      <c r="DI10" s="68"/>
      <c r="DJ10" s="68"/>
      <c r="DK10" s="68"/>
      <c r="DL10" s="68"/>
      <c r="DM10" s="68"/>
      <c r="DN10" s="68"/>
      <c r="DO10" s="68"/>
      <c r="DP10" s="68"/>
      <c r="DQ10" s="68"/>
      <c r="DR10" s="68"/>
      <c r="DS10" s="68"/>
      <c r="DT10" s="68"/>
      <c r="DU10" s="68"/>
      <c r="DV10" s="68"/>
      <c r="DW10" s="68"/>
      <c r="DX10" s="68"/>
      <c r="DY10" s="68"/>
      <c r="DZ10" s="68"/>
      <c r="EA10" s="68"/>
      <c r="EB10" s="68"/>
      <c r="EC10" s="68"/>
      <c r="ED10" s="68"/>
      <c r="EE10" s="68"/>
      <c r="EF10" s="68"/>
      <c r="EG10" s="68"/>
      <c r="EH10" s="68"/>
      <c r="EI10" s="68"/>
      <c r="EJ10" s="68"/>
      <c r="EK10" s="68"/>
      <c r="EL10" s="68"/>
      <c r="EM10" s="68"/>
      <c r="EN10" s="68"/>
      <c r="EO10" s="68"/>
      <c r="EP10" s="68"/>
      <c r="EQ10" s="68"/>
      <c r="ER10" s="68"/>
      <c r="ES10" s="68"/>
      <c r="ET10" s="68"/>
      <c r="EU10" s="68"/>
      <c r="EV10" s="68"/>
      <c r="EW10" s="68"/>
      <c r="EX10" s="68"/>
      <c r="EY10" s="68"/>
      <c r="EZ10" s="68"/>
      <c r="FA10" s="68"/>
      <c r="FB10" s="68"/>
      <c r="FC10" s="68"/>
      <c r="FD10" s="68"/>
      <c r="FE10" s="68"/>
      <c r="FF10" s="68"/>
      <c r="FG10" s="68"/>
      <c r="FH10" s="68"/>
      <c r="FI10" s="68"/>
      <c r="FJ10" s="68"/>
      <c r="FK10" s="68"/>
      <c r="FL10" s="68"/>
      <c r="FM10" s="68"/>
      <c r="FN10" s="68"/>
      <c r="FO10" s="68"/>
      <c r="FP10" s="68"/>
      <c r="FQ10" s="68"/>
      <c r="FR10" s="68"/>
      <c r="FS10" s="68"/>
      <c r="FT10" s="68"/>
      <c r="FU10" s="68"/>
      <c r="FV10" s="68"/>
      <c r="FW10" s="68"/>
      <c r="FX10" s="68"/>
      <c r="FY10" s="68"/>
      <c r="FZ10" s="68"/>
      <c r="GA10" s="68"/>
      <c r="GB10" s="68"/>
      <c r="GC10" s="68"/>
      <c r="GD10" s="68"/>
      <c r="GE10" s="68"/>
      <c r="GF10" s="68"/>
      <c r="GG10" s="68"/>
      <c r="GH10" s="68"/>
      <c r="GI10" s="68"/>
      <c r="GJ10" s="68"/>
      <c r="GK10" s="68"/>
      <c r="GL10" s="68"/>
      <c r="GM10" s="68"/>
      <c r="GN10" s="68"/>
      <c r="GO10" s="68"/>
      <c r="GP10" s="68"/>
      <c r="GQ10" s="68"/>
      <c r="GR10" s="68"/>
      <c r="GS10" s="68"/>
      <c r="GT10" s="68"/>
      <c r="GU10" s="68"/>
      <c r="GV10" s="68"/>
      <c r="GW10" s="68"/>
      <c r="GX10" s="68"/>
      <c r="GY10" s="68"/>
      <c r="GZ10" s="68"/>
      <c r="HA10" s="68"/>
      <c r="HB10" s="68"/>
      <c r="HC10" s="68"/>
      <c r="HD10" s="68"/>
    </row>
    <row r="11" spans="1:239" s="41" customFormat="1" ht="16.05" customHeight="1">
      <c r="A11" s="161" t="s">
        <v>55</v>
      </c>
      <c r="B11" s="162"/>
      <c r="C11" s="46">
        <f>C10-C8</f>
        <v>193553.76426691865</v>
      </c>
      <c r="D11" s="46">
        <f t="shared" ref="D11:BB11" si="3">D10-D8</f>
        <v>112354.43078947626</v>
      </c>
      <c r="E11" s="46">
        <f t="shared" si="3"/>
        <v>61106.901823312044</v>
      </c>
      <c r="F11" s="46">
        <f t="shared" si="3"/>
        <v>90959.661142861471</v>
      </c>
      <c r="G11" s="46">
        <f t="shared" si="3"/>
        <v>69612.132176697254</v>
      </c>
      <c r="H11" s="46">
        <f t="shared" si="3"/>
        <v>54764.603210533038</v>
      </c>
      <c r="I11" s="46">
        <f t="shared" si="3"/>
        <v>42517.074244368821</v>
      </c>
      <c r="J11" s="46">
        <f t="shared" si="3"/>
        <v>45869.545278204605</v>
      </c>
      <c r="K11" s="46">
        <f t="shared" si="3"/>
        <v>429886.01631204039</v>
      </c>
      <c r="L11" s="46">
        <f t="shared" si="3"/>
        <v>305838.48734587617</v>
      </c>
      <c r="M11" s="46">
        <f t="shared" si="3"/>
        <v>181790.96780828387</v>
      </c>
      <c r="N11" s="46">
        <f t="shared" si="3"/>
        <v>57743.448270691559</v>
      </c>
      <c r="O11" s="46">
        <f t="shared" si="3"/>
        <v>108316.44827069156</v>
      </c>
      <c r="P11" s="46">
        <f t="shared" si="3"/>
        <v>262607.44827069156</v>
      </c>
      <c r="Q11" s="46">
        <f t="shared" si="3"/>
        <v>164283.87433819566</v>
      </c>
      <c r="R11" s="46">
        <f t="shared" si="3"/>
        <v>138897.87433819566</v>
      </c>
      <c r="S11" s="46">
        <f t="shared" si="3"/>
        <v>113511.87433819473</v>
      </c>
      <c r="T11" s="46">
        <f t="shared" si="3"/>
        <v>199159.87433819473</v>
      </c>
      <c r="U11" s="46">
        <f t="shared" si="3"/>
        <v>82423.41279973276</v>
      </c>
      <c r="V11" s="46">
        <f t="shared" si="3"/>
        <v>111239.2303267438</v>
      </c>
      <c r="W11" s="46">
        <f t="shared" si="3"/>
        <v>40859.100674882531</v>
      </c>
      <c r="X11" s="46">
        <f t="shared" si="3"/>
        <v>131388.73061067611</v>
      </c>
      <c r="Y11" s="46">
        <f t="shared" si="3"/>
        <v>178388.1804744415</v>
      </c>
      <c r="Z11" s="46">
        <f t="shared" si="3"/>
        <v>186897.01809330843</v>
      </c>
      <c r="AA11" s="46">
        <f t="shared" si="3"/>
        <v>195405.85571217537</v>
      </c>
      <c r="AB11" s="46">
        <f t="shared" si="3"/>
        <v>225384.30469176732</v>
      </c>
      <c r="AC11" s="46">
        <f t="shared" si="3"/>
        <v>504194.75367135927</v>
      </c>
      <c r="AD11" s="46">
        <f t="shared" si="3"/>
        <v>276101.7472468745</v>
      </c>
      <c r="AE11" s="46">
        <f t="shared" si="3"/>
        <v>146898.53674075752</v>
      </c>
      <c r="AF11" s="46">
        <f t="shared" si="3"/>
        <v>106176.70901014656</v>
      </c>
      <c r="AG11" s="46">
        <f t="shared" si="3"/>
        <v>158087.11372851208</v>
      </c>
      <c r="AH11" s="46">
        <f t="shared" si="3"/>
        <v>209997.5184468776</v>
      </c>
      <c r="AI11" s="46">
        <f t="shared" si="3"/>
        <v>252541.4149938114</v>
      </c>
      <c r="AJ11" s="46">
        <f t="shared" si="3"/>
        <v>295085.3115407452</v>
      </c>
      <c r="AK11" s="46">
        <f t="shared" si="3"/>
        <v>447634.416536659</v>
      </c>
      <c r="AL11" s="46">
        <f t="shared" si="3"/>
        <v>600183.52153257281</v>
      </c>
      <c r="AM11" s="46">
        <f t="shared" si="3"/>
        <v>752732.62652848661</v>
      </c>
      <c r="AN11" s="46">
        <f t="shared" si="3"/>
        <v>328388.19278154522</v>
      </c>
      <c r="AO11" s="46">
        <f t="shared" si="3"/>
        <v>2648.0730590969324</v>
      </c>
      <c r="AP11" s="46">
        <f t="shared" si="3"/>
        <v>413170.925810121</v>
      </c>
      <c r="AQ11" s="46">
        <f t="shared" si="3"/>
        <v>326029.77856114507</v>
      </c>
      <c r="AR11" s="46">
        <f t="shared" si="3"/>
        <v>238888.63131216913</v>
      </c>
      <c r="AS11" s="46">
        <f t="shared" si="3"/>
        <v>136221.0486591123</v>
      </c>
      <c r="AT11" s="46">
        <f t="shared" si="3"/>
        <v>419316.80843054503</v>
      </c>
      <c r="AU11" s="46">
        <f t="shared" si="3"/>
        <v>485082.24577748775</v>
      </c>
      <c r="AV11" s="46">
        <f t="shared" si="3"/>
        <v>489343.99143463746</v>
      </c>
      <c r="AW11" s="46">
        <f t="shared" si="3"/>
        <v>306277.42878158391</v>
      </c>
      <c r="AX11" s="46">
        <f t="shared" si="3"/>
        <v>55275.256038732827</v>
      </c>
      <c r="AY11" s="46">
        <f t="shared" si="3"/>
        <v>146368.96590640396</v>
      </c>
      <c r="AZ11" s="46">
        <f t="shared" si="3"/>
        <v>95134.310059785843</v>
      </c>
      <c r="BA11" s="46">
        <f t="shared" si="3"/>
        <v>154442.75401088595</v>
      </c>
      <c r="BB11" s="46">
        <f t="shared" si="3"/>
        <v>94582.438164271414</v>
      </c>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c r="CA11" s="36"/>
      <c r="CB11" s="36"/>
      <c r="CC11" s="36"/>
      <c r="CD11" s="36"/>
      <c r="CE11" s="36"/>
      <c r="CF11" s="36"/>
      <c r="CG11" s="36"/>
      <c r="CH11" s="36"/>
      <c r="CI11" s="36"/>
      <c r="CJ11" s="36"/>
      <c r="CK11" s="36"/>
      <c r="CL11" s="36"/>
      <c r="CM11" s="36"/>
      <c r="CN11" s="36"/>
      <c r="CO11" s="36"/>
      <c r="CP11" s="36"/>
      <c r="CQ11" s="36"/>
      <c r="CR11" s="36"/>
      <c r="CS11" s="36"/>
      <c r="CT11" s="36"/>
      <c r="CU11" s="36"/>
      <c r="CV11" s="36"/>
      <c r="CW11" s="36"/>
      <c r="CX11" s="36"/>
      <c r="CY11" s="36"/>
      <c r="CZ11" s="36"/>
      <c r="DA11" s="36"/>
      <c r="DB11" s="36"/>
      <c r="DC11" s="36"/>
      <c r="DD11" s="36"/>
      <c r="DE11" s="36"/>
      <c r="DF11" s="36"/>
      <c r="DG11" s="36"/>
      <c r="DH11" s="36"/>
      <c r="DI11" s="36"/>
      <c r="DJ11" s="36"/>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s="36"/>
      <c r="EP11" s="36"/>
      <c r="EQ11" s="36"/>
      <c r="ER11" s="36"/>
      <c r="ES11" s="36"/>
      <c r="ET11" s="36"/>
      <c r="EU11" s="36"/>
      <c r="EV11" s="36"/>
      <c r="EW11" s="36"/>
      <c r="EX11" s="36"/>
      <c r="EY11" s="36"/>
      <c r="EZ11" s="36"/>
      <c r="FA11" s="36"/>
      <c r="FB11" s="36"/>
      <c r="FC11" s="36"/>
      <c r="FD11" s="36"/>
      <c r="FE11" s="36"/>
      <c r="FF11" s="36"/>
      <c r="FG11" s="36"/>
      <c r="FH11" s="36"/>
      <c r="FI11" s="36"/>
      <c r="FJ11" s="36"/>
      <c r="FK11" s="36"/>
      <c r="FL11" s="36"/>
      <c r="FM11" s="36"/>
      <c r="FN11" s="36"/>
      <c r="FO11" s="36"/>
      <c r="FP11" s="36"/>
      <c r="FQ11" s="36"/>
      <c r="FR11" s="36"/>
      <c r="FS11" s="36"/>
      <c r="FT11" s="36"/>
      <c r="FU11" s="36"/>
      <c r="FV11" s="36"/>
      <c r="FW11" s="36"/>
      <c r="FX11" s="36"/>
      <c r="FY11" s="36"/>
      <c r="FZ11" s="36"/>
      <c r="GA11" s="36"/>
      <c r="GB11" s="36"/>
      <c r="GC11" s="36"/>
      <c r="GD11" s="36"/>
      <c r="GE11" s="36"/>
      <c r="GF11" s="36"/>
      <c r="GG11" s="36"/>
      <c r="GH11" s="36"/>
      <c r="GI11" s="36"/>
      <c r="GJ11" s="36"/>
      <c r="GK11" s="36"/>
      <c r="GL11" s="36"/>
      <c r="GM11" s="36"/>
      <c r="GN11" s="36"/>
      <c r="GO11" s="36"/>
      <c r="GP11" s="36"/>
      <c r="GQ11" s="36"/>
      <c r="GR11" s="36"/>
      <c r="GS11" s="36"/>
      <c r="GT11" s="36"/>
      <c r="GU11" s="36"/>
      <c r="GV11" s="36"/>
      <c r="GW11" s="36"/>
      <c r="GX11" s="36"/>
      <c r="GY11" s="36"/>
      <c r="GZ11" s="36"/>
      <c r="HA11" s="36"/>
      <c r="HB11" s="36"/>
      <c r="HC11" s="36"/>
      <c r="HD11" s="36"/>
    </row>
    <row r="12" spans="1:239" s="43" customFormat="1" ht="16.05" customHeight="1">
      <c r="A12" s="163" t="s">
        <v>125</v>
      </c>
      <c r="B12" s="164"/>
      <c r="C12" s="92">
        <f>'customer forecast'!E26</f>
        <v>0</v>
      </c>
      <c r="D12" s="92">
        <f>'customer forecast'!F26</f>
        <v>0</v>
      </c>
      <c r="E12" s="92">
        <f>'customer forecast'!G26</f>
        <v>0</v>
      </c>
      <c r="F12" s="92">
        <f>'customer forecast'!H26</f>
        <v>0</v>
      </c>
      <c r="G12" s="92">
        <f>'customer forecast'!I26</f>
        <v>1109600</v>
      </c>
      <c r="H12" s="92">
        <f>'customer forecast'!J26</f>
        <v>392000</v>
      </c>
      <c r="I12" s="92">
        <f>'customer forecast'!K26</f>
        <v>0</v>
      </c>
      <c r="J12" s="92">
        <f>'customer forecast'!L26</f>
        <v>294000</v>
      </c>
      <c r="K12" s="92">
        <f>'customer forecast'!M26</f>
        <v>0</v>
      </c>
      <c r="L12" s="92">
        <f>'customer forecast'!N26</f>
        <v>156800</v>
      </c>
      <c r="M12" s="92">
        <f>'customer forecast'!O26</f>
        <v>196000</v>
      </c>
      <c r="N12" s="92">
        <f>'customer forecast'!P26</f>
        <v>254800</v>
      </c>
      <c r="O12" s="92">
        <f>'customer forecast'!Q26</f>
        <v>78400</v>
      </c>
      <c r="P12" s="92">
        <f>'customer forecast'!R26</f>
        <v>411600</v>
      </c>
      <c r="Q12" s="92">
        <f>'customer forecast'!S26</f>
        <v>98000</v>
      </c>
      <c r="R12" s="92">
        <f>'customer forecast'!T26</f>
        <v>372400</v>
      </c>
      <c r="S12" s="92">
        <f>'customer forecast'!U26</f>
        <v>0</v>
      </c>
      <c r="T12" s="92">
        <f>'customer forecast'!V26</f>
        <v>0</v>
      </c>
      <c r="U12" s="92">
        <f>'customer forecast'!W26</f>
        <v>627200</v>
      </c>
      <c r="V12" s="92">
        <f>'customer forecast'!X26</f>
        <v>529200</v>
      </c>
      <c r="W12" s="92">
        <f>'customer forecast'!Y26</f>
        <v>744800</v>
      </c>
      <c r="X12" s="92">
        <f>'customer forecast'!Z26</f>
        <v>842800</v>
      </c>
      <c r="Y12" s="93">
        <f>'customer forecast'!AA26</f>
        <v>0</v>
      </c>
      <c r="Z12" s="93">
        <f>'customer forecast'!AB26</f>
        <v>0</v>
      </c>
      <c r="AA12" s="93">
        <f>'customer forecast'!AC26</f>
        <v>0</v>
      </c>
      <c r="AB12" s="93">
        <f>'customer forecast'!AD26</f>
        <v>0</v>
      </c>
      <c r="AC12" s="93">
        <f>'customer forecast'!AE26</f>
        <v>0</v>
      </c>
      <c r="AD12" s="93">
        <f>'customer forecast'!AF26</f>
        <v>0</v>
      </c>
      <c r="AE12" s="93">
        <f>'customer forecast'!AG26</f>
        <v>0</v>
      </c>
      <c r="AF12" s="93">
        <f>'customer forecast'!AH26</f>
        <v>0</v>
      </c>
      <c r="AG12" s="93">
        <f>'customer forecast'!AI26</f>
        <v>0</v>
      </c>
      <c r="AH12" s="93">
        <f>'customer forecast'!AJ26</f>
        <v>0</v>
      </c>
      <c r="AI12" s="93">
        <f>'customer forecast'!AK26</f>
        <v>0</v>
      </c>
      <c r="AJ12" s="93">
        <f>'customer forecast'!AL26</f>
        <v>0</v>
      </c>
      <c r="AK12" s="93">
        <f>'customer forecast'!AM26</f>
        <v>0</v>
      </c>
      <c r="AL12" s="93">
        <f>'customer forecast'!AN26</f>
        <v>0</v>
      </c>
      <c r="AM12" s="93">
        <f>'customer forecast'!AO26</f>
        <v>0</v>
      </c>
      <c r="AN12" s="93">
        <f>'customer forecast'!AP26</f>
        <v>0</v>
      </c>
      <c r="AO12" s="93">
        <f>'customer forecast'!AQ26</f>
        <v>0</v>
      </c>
      <c r="AP12" s="93">
        <f>'customer forecast'!AR26</f>
        <v>0</v>
      </c>
      <c r="AQ12" s="93">
        <f>'customer forecast'!AS26</f>
        <v>0</v>
      </c>
      <c r="AR12" s="93">
        <f>'customer forecast'!AT26</f>
        <v>0</v>
      </c>
      <c r="AS12" s="93">
        <f>'customer forecast'!AU26</f>
        <v>0</v>
      </c>
      <c r="AT12" s="93">
        <f>'customer forecast'!AV26</f>
        <v>0</v>
      </c>
      <c r="AU12" s="93">
        <f>'customer forecast'!AW26</f>
        <v>0</v>
      </c>
      <c r="AV12" s="93">
        <f>'customer forecast'!AX26</f>
        <v>0</v>
      </c>
      <c r="AW12" s="93">
        <f>'customer forecast'!AY26</f>
        <v>0</v>
      </c>
      <c r="AX12" s="93">
        <f>'customer forecast'!AZ26</f>
        <v>0</v>
      </c>
      <c r="AY12" s="93">
        <f>'customer forecast'!BA26</f>
        <v>0</v>
      </c>
      <c r="AZ12" s="93">
        <f>'customer forecast'!BB26</f>
        <v>0</v>
      </c>
      <c r="BA12" s="93">
        <f>'customer forecast'!BC26</f>
        <v>0</v>
      </c>
      <c r="BB12" s="93">
        <f>'customer forecast'!BD26</f>
        <v>0</v>
      </c>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c r="CA12" s="36"/>
      <c r="CB12" s="36"/>
      <c r="CC12" s="36"/>
      <c r="CD12" s="36"/>
      <c r="CE12" s="36"/>
      <c r="CF12" s="36"/>
      <c r="CG12" s="36"/>
      <c r="CH12" s="36"/>
      <c r="CI12" s="36"/>
      <c r="CJ12" s="36"/>
      <c r="CK12" s="36"/>
      <c r="CL12" s="36"/>
      <c r="CM12" s="36"/>
      <c r="CN12" s="36"/>
      <c r="CO12" s="36"/>
      <c r="CP12" s="36"/>
      <c r="CQ12" s="36"/>
      <c r="CR12" s="36"/>
      <c r="CS12" s="36"/>
      <c r="CT12" s="36"/>
      <c r="CU12" s="36"/>
      <c r="CV12" s="36"/>
      <c r="CW12" s="36"/>
      <c r="CX12" s="36"/>
      <c r="CY12" s="36"/>
      <c r="CZ12" s="36"/>
      <c r="DA12" s="36"/>
      <c r="DB12" s="36"/>
      <c r="DC12" s="36"/>
      <c r="DD12" s="36"/>
      <c r="DE12" s="36"/>
      <c r="DF12" s="36"/>
      <c r="DG12" s="36"/>
      <c r="DH12" s="36"/>
      <c r="DI12" s="36"/>
      <c r="DJ12" s="36"/>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s="36"/>
      <c r="EP12" s="36"/>
      <c r="EQ12" s="36"/>
      <c r="ER12" s="36"/>
      <c r="ES12" s="36"/>
      <c r="ET12" s="36"/>
      <c r="EU12" s="36"/>
      <c r="EV12" s="36"/>
      <c r="EW12" s="36"/>
      <c r="EX12" s="36"/>
      <c r="EY12" s="36"/>
      <c r="EZ12" s="36"/>
      <c r="FA12" s="36"/>
      <c r="FB12" s="36"/>
      <c r="FC12" s="36"/>
      <c r="FD12" s="36"/>
      <c r="FE12" s="36"/>
      <c r="FF12" s="36"/>
      <c r="FG12" s="36"/>
      <c r="FH12" s="36"/>
      <c r="FI12" s="36"/>
      <c r="FJ12" s="36"/>
      <c r="FK12" s="36"/>
      <c r="FL12" s="36"/>
      <c r="FM12" s="36"/>
      <c r="FN12" s="36"/>
      <c r="FO12" s="36"/>
      <c r="FP12" s="36"/>
      <c r="FQ12" s="36"/>
      <c r="FR12" s="36"/>
      <c r="FS12" s="36"/>
      <c r="FT12" s="36"/>
      <c r="FU12" s="36"/>
      <c r="FV12" s="36"/>
      <c r="FW12" s="36"/>
      <c r="FX12" s="36"/>
      <c r="FY12" s="36"/>
      <c r="FZ12" s="36"/>
      <c r="GA12" s="36"/>
      <c r="GB12" s="36"/>
      <c r="GC12" s="36"/>
      <c r="GD12" s="36"/>
      <c r="GE12" s="36"/>
      <c r="GF12" s="36"/>
      <c r="GG12" s="36"/>
      <c r="GH12" s="36"/>
      <c r="GI12" s="36"/>
      <c r="GJ12" s="36"/>
      <c r="GK12" s="36"/>
      <c r="GL12" s="36"/>
      <c r="GM12" s="36"/>
      <c r="GN12" s="36"/>
      <c r="GO12" s="36"/>
      <c r="GP12" s="36"/>
      <c r="GQ12" s="36"/>
      <c r="GR12" s="36"/>
      <c r="GS12" s="36"/>
      <c r="GT12" s="36"/>
      <c r="GU12" s="36"/>
      <c r="GV12" s="36"/>
      <c r="GW12" s="36"/>
      <c r="GX12" s="36"/>
      <c r="GY12" s="36"/>
      <c r="GZ12" s="36"/>
      <c r="HA12" s="36"/>
      <c r="HB12" s="36"/>
      <c r="HC12" s="36"/>
      <c r="HD12" s="36"/>
      <c r="HE12" s="36"/>
      <c r="HF12" s="36"/>
      <c r="HG12" s="36"/>
      <c r="HH12" s="36"/>
      <c r="HI12" s="36"/>
      <c r="HJ12" s="36"/>
      <c r="HK12" s="36"/>
      <c r="HL12" s="36"/>
      <c r="HM12" s="36"/>
      <c r="HN12" s="36"/>
      <c r="HO12" s="36"/>
      <c r="HP12" s="36"/>
      <c r="HQ12" s="36"/>
      <c r="HR12" s="36"/>
      <c r="HS12" s="36"/>
      <c r="HT12" s="36"/>
      <c r="HU12" s="36"/>
      <c r="HV12" s="36"/>
      <c r="HW12" s="36"/>
      <c r="HX12" s="36"/>
      <c r="HY12" s="36"/>
      <c r="HZ12" s="36"/>
      <c r="IA12" s="36"/>
      <c r="IB12" s="36"/>
      <c r="IC12" s="36"/>
      <c r="ID12" s="36"/>
      <c r="IE12" s="36"/>
    </row>
    <row r="13" spans="1:239" s="43" customFormat="1" ht="16.05" customHeight="1">
      <c r="A13" s="47"/>
      <c r="C13" s="36"/>
      <c r="D13" s="36"/>
      <c r="E13" s="36"/>
      <c r="F13" s="36"/>
      <c r="G13" s="36"/>
      <c r="H13" s="36"/>
      <c r="I13" s="36"/>
      <c r="J13" s="36"/>
      <c r="K13" s="36"/>
      <c r="L13" s="36"/>
      <c r="M13" s="36"/>
      <c r="N13" s="36"/>
      <c r="O13" s="36"/>
      <c r="P13" s="36"/>
      <c r="Q13" s="36"/>
      <c r="R13" s="36"/>
      <c r="S13" s="36"/>
      <c r="T13" s="36"/>
      <c r="U13" s="36"/>
      <c r="V13" s="36"/>
      <c r="W13" s="36"/>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c r="CA13" s="36"/>
      <c r="CB13" s="36"/>
      <c r="CC13" s="36"/>
      <c r="CD13" s="36"/>
      <c r="CE13" s="36"/>
      <c r="CF13" s="36"/>
      <c r="CG13" s="36"/>
      <c r="CH13" s="36"/>
      <c r="CI13" s="36"/>
      <c r="CJ13" s="36"/>
      <c r="CK13" s="36"/>
      <c r="CL13" s="36"/>
      <c r="CM13" s="36"/>
      <c r="CN13" s="36"/>
      <c r="CO13" s="36"/>
      <c r="CP13" s="36"/>
      <c r="CQ13" s="36"/>
      <c r="CR13" s="36"/>
      <c r="CS13" s="36"/>
      <c r="CT13" s="36"/>
      <c r="CU13" s="36"/>
      <c r="CV13" s="36"/>
      <c r="CW13" s="36"/>
      <c r="CX13" s="36"/>
      <c r="CY13" s="36"/>
      <c r="CZ13" s="36"/>
      <c r="DA13" s="36"/>
      <c r="DB13" s="36"/>
      <c r="DC13" s="36"/>
      <c r="DD13" s="36"/>
      <c r="DE13" s="36"/>
      <c r="DF13" s="36"/>
      <c r="DG13" s="36"/>
      <c r="DH13" s="36"/>
      <c r="DI13" s="36"/>
      <c r="DJ13" s="36"/>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s="36"/>
      <c r="EP13" s="36"/>
      <c r="EQ13" s="36"/>
      <c r="ER13" s="36"/>
      <c r="ES13" s="36"/>
      <c r="ET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c r="FU13" s="36"/>
      <c r="FV13" s="36"/>
      <c r="FW13" s="36"/>
      <c r="FX13" s="36"/>
      <c r="FY13" s="36"/>
      <c r="FZ13" s="36"/>
      <c r="GA13" s="36"/>
      <c r="GB13" s="36"/>
      <c r="GC13" s="36"/>
      <c r="GD13" s="36"/>
      <c r="GE13" s="36"/>
      <c r="GF13" s="36"/>
      <c r="GG13" s="36"/>
      <c r="GH13" s="36"/>
      <c r="GI13" s="36"/>
      <c r="GJ13" s="36"/>
      <c r="GK13" s="36"/>
      <c r="GL13" s="36"/>
      <c r="GM13" s="36"/>
      <c r="GN13" s="36"/>
      <c r="GO13" s="36"/>
      <c r="GP13" s="36"/>
      <c r="GQ13" s="36"/>
      <c r="GR13" s="36"/>
      <c r="GS13" s="36"/>
      <c r="GT13" s="36"/>
      <c r="GU13" s="36"/>
      <c r="GV13" s="36"/>
      <c r="GW13" s="36"/>
      <c r="GX13" s="36"/>
      <c r="GY13" s="36"/>
      <c r="GZ13" s="36"/>
      <c r="HA13" s="36"/>
      <c r="HB13" s="36"/>
      <c r="HC13" s="36"/>
      <c r="HD13" s="36"/>
      <c r="HE13" s="36"/>
      <c r="HF13" s="36"/>
      <c r="HG13" s="36"/>
      <c r="HH13" s="36"/>
      <c r="HI13" s="36"/>
      <c r="HJ13" s="36"/>
      <c r="HK13" s="36"/>
      <c r="HL13" s="36"/>
      <c r="HM13" s="36"/>
      <c r="HN13" s="36"/>
      <c r="HO13" s="36"/>
      <c r="HP13" s="36"/>
      <c r="HQ13" s="36"/>
      <c r="HR13" s="36"/>
      <c r="HS13" s="36"/>
      <c r="HT13" s="36"/>
      <c r="HU13" s="36"/>
      <c r="HV13" s="36"/>
      <c r="HW13" s="36"/>
      <c r="HX13" s="36"/>
      <c r="HY13" s="36"/>
      <c r="HZ13" s="36"/>
      <c r="IA13" s="36"/>
      <c r="IB13" s="36"/>
      <c r="IC13" s="36"/>
      <c r="ID13" s="36"/>
      <c r="IE13" s="36"/>
    </row>
    <row r="14" spans="1:239" s="44" customFormat="1" ht="16.05" customHeight="1">
      <c r="A14" s="49" t="s">
        <v>56</v>
      </c>
      <c r="B14" s="50">
        <f>'process parameter'!L11</f>
        <v>0.9</v>
      </c>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c r="CA14" s="36"/>
      <c r="CB14" s="36"/>
      <c r="CC14" s="36"/>
      <c r="CD14" s="36"/>
      <c r="CE14" s="36"/>
      <c r="CF14" s="36"/>
      <c r="CG14" s="36"/>
      <c r="CH14" s="36"/>
      <c r="CI14" s="36"/>
      <c r="CJ14" s="36"/>
      <c r="CK14" s="36"/>
      <c r="CL14" s="36"/>
      <c r="CM14" s="36"/>
      <c r="CN14" s="36"/>
      <c r="CO14" s="36"/>
      <c r="CP14" s="36"/>
      <c r="CQ14" s="36"/>
      <c r="CR14" s="36"/>
      <c r="CS14" s="36"/>
      <c r="CT14" s="36"/>
      <c r="CU14" s="36"/>
      <c r="CV14" s="36"/>
      <c r="CW14" s="36"/>
      <c r="CX14" s="36"/>
      <c r="CY14" s="36"/>
      <c r="CZ14" s="36"/>
      <c r="DA14" s="36"/>
      <c r="DB14" s="36"/>
      <c r="DC14" s="36"/>
      <c r="DD14" s="36"/>
      <c r="DE14" s="36"/>
      <c r="DF14" s="36"/>
      <c r="DG14" s="36"/>
      <c r="DH14" s="36"/>
      <c r="DI14" s="36"/>
      <c r="DJ14" s="36"/>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s="36"/>
      <c r="EP14" s="36"/>
      <c r="EQ14" s="36"/>
      <c r="ER14" s="36"/>
      <c r="ES14" s="36"/>
      <c r="ET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c r="FU14" s="36"/>
      <c r="FV14" s="36"/>
      <c r="FW14" s="36"/>
      <c r="FX14" s="36"/>
      <c r="FY14" s="36"/>
      <c r="FZ14" s="36"/>
      <c r="GA14" s="36"/>
      <c r="GB14" s="36"/>
      <c r="GC14" s="36"/>
      <c r="GD14" s="36"/>
      <c r="GE14" s="36"/>
      <c r="GF14" s="36"/>
      <c r="GG14" s="36"/>
      <c r="GH14" s="36"/>
      <c r="GI14" s="36"/>
      <c r="GJ14" s="36"/>
      <c r="GK14" s="36"/>
      <c r="GL14" s="36"/>
      <c r="GM14" s="36"/>
      <c r="GN14" s="36"/>
      <c r="GO14" s="36"/>
      <c r="GP14" s="36"/>
      <c r="GQ14" s="36"/>
      <c r="GR14" s="36"/>
      <c r="GS14" s="36"/>
      <c r="GT14" s="36"/>
      <c r="GU14" s="36"/>
      <c r="GV14" s="36"/>
      <c r="GW14" s="36"/>
      <c r="GX14" s="36"/>
      <c r="GY14" s="36"/>
      <c r="GZ14" s="36"/>
      <c r="HA14" s="36"/>
      <c r="HB14" s="36"/>
      <c r="HC14" s="36"/>
      <c r="HD14" s="36"/>
    </row>
    <row r="15" spans="1:239" ht="16.05" customHeight="1">
      <c r="A15" s="51" t="s">
        <v>57</v>
      </c>
      <c r="B15" s="52">
        <v>20</v>
      </c>
    </row>
    <row r="16" spans="1:239" ht="16.05" customHeight="1">
      <c r="A16" s="51" t="s">
        <v>58</v>
      </c>
      <c r="B16" s="53">
        <v>6</v>
      </c>
      <c r="C16" s="154">
        <v>44927</v>
      </c>
      <c r="D16" s="154"/>
      <c r="E16" s="154"/>
      <c r="F16" s="154"/>
      <c r="G16" s="154"/>
      <c r="H16" s="154">
        <v>44958</v>
      </c>
      <c r="I16" s="154"/>
      <c r="J16" s="154"/>
      <c r="K16" s="154"/>
      <c r="L16" s="154">
        <v>44986</v>
      </c>
      <c r="M16" s="154"/>
      <c r="N16" s="154"/>
      <c r="O16" s="154"/>
      <c r="P16" s="154">
        <v>45017</v>
      </c>
      <c r="Q16" s="154"/>
      <c r="R16" s="154"/>
      <c r="S16" s="154"/>
      <c r="T16" s="154"/>
      <c r="U16" s="154">
        <v>45047</v>
      </c>
      <c r="V16" s="154"/>
      <c r="W16" s="154"/>
      <c r="X16" s="154"/>
      <c r="Y16" s="154">
        <v>45078</v>
      </c>
      <c r="Z16" s="154"/>
      <c r="AA16" s="154"/>
      <c r="AB16" s="154"/>
      <c r="AC16" s="154">
        <v>45108</v>
      </c>
      <c r="AD16" s="154"/>
      <c r="AE16" s="154"/>
      <c r="AF16" s="154"/>
      <c r="AG16" s="154"/>
      <c r="AH16" s="154">
        <v>45139</v>
      </c>
      <c r="AI16" s="154"/>
      <c r="AJ16" s="154"/>
      <c r="AK16" s="154"/>
      <c r="AL16" s="154">
        <v>45170</v>
      </c>
      <c r="AM16" s="154"/>
      <c r="AN16" s="154"/>
      <c r="AO16" s="154"/>
      <c r="AP16" s="154">
        <v>45200</v>
      </c>
      <c r="AQ16" s="154"/>
      <c r="AR16" s="154"/>
      <c r="AS16" s="154"/>
      <c r="AT16" s="154"/>
      <c r="AU16" s="154">
        <v>45231</v>
      </c>
      <c r="AV16" s="154"/>
      <c r="AW16" s="154"/>
      <c r="AX16" s="154"/>
      <c r="AY16" s="154">
        <v>45261</v>
      </c>
      <c r="AZ16" s="154"/>
      <c r="BA16" s="154"/>
      <c r="BB16" s="154"/>
    </row>
    <row r="17" spans="1:54" ht="16.05" customHeight="1">
      <c r="A17" s="51" t="s">
        <v>59</v>
      </c>
      <c r="B17" s="53">
        <f>'process parameter'!I11</f>
        <v>300</v>
      </c>
      <c r="C17" s="39">
        <v>1</v>
      </c>
      <c r="D17" s="39">
        <v>2</v>
      </c>
      <c r="E17" s="39">
        <v>3</v>
      </c>
      <c r="F17" s="39">
        <v>4</v>
      </c>
      <c r="G17" s="39">
        <v>5</v>
      </c>
      <c r="H17" s="39">
        <v>6</v>
      </c>
      <c r="I17" s="39">
        <v>7</v>
      </c>
      <c r="J17" s="39">
        <v>8</v>
      </c>
      <c r="K17" s="39">
        <v>9</v>
      </c>
      <c r="L17" s="39">
        <v>10</v>
      </c>
      <c r="M17" s="39">
        <v>11</v>
      </c>
      <c r="N17" s="39">
        <v>12</v>
      </c>
      <c r="O17" s="39">
        <v>13</v>
      </c>
      <c r="P17" s="39">
        <v>14</v>
      </c>
      <c r="Q17" s="39">
        <v>15</v>
      </c>
      <c r="R17" s="39">
        <v>16</v>
      </c>
      <c r="S17" s="39">
        <v>17</v>
      </c>
      <c r="T17" s="39">
        <v>18</v>
      </c>
      <c r="U17" s="39">
        <v>19</v>
      </c>
      <c r="V17" s="39">
        <v>20</v>
      </c>
      <c r="W17" s="39">
        <v>21</v>
      </c>
      <c r="X17" s="39">
        <v>22</v>
      </c>
      <c r="Y17" s="39">
        <v>23</v>
      </c>
      <c r="Z17" s="39">
        <v>24</v>
      </c>
      <c r="AA17" s="39">
        <v>25</v>
      </c>
      <c r="AB17" s="39">
        <v>26</v>
      </c>
      <c r="AC17" s="39">
        <v>27</v>
      </c>
      <c r="AD17" s="39">
        <v>28</v>
      </c>
      <c r="AE17" s="39">
        <v>29</v>
      </c>
      <c r="AF17" s="39">
        <v>30</v>
      </c>
      <c r="AG17" s="39">
        <v>31</v>
      </c>
      <c r="AH17" s="39">
        <v>32</v>
      </c>
      <c r="AI17" s="39">
        <v>33</v>
      </c>
      <c r="AJ17" s="39">
        <v>34</v>
      </c>
      <c r="AK17" s="39">
        <v>35</v>
      </c>
      <c r="AL17" s="39">
        <v>36</v>
      </c>
      <c r="AM17" s="39">
        <v>37</v>
      </c>
      <c r="AN17" s="39">
        <v>38</v>
      </c>
      <c r="AO17" s="39">
        <v>39</v>
      </c>
      <c r="AP17" s="39">
        <v>40</v>
      </c>
      <c r="AQ17" s="39">
        <v>41</v>
      </c>
      <c r="AR17" s="39">
        <v>42</v>
      </c>
      <c r="AS17" s="39">
        <v>43</v>
      </c>
      <c r="AT17" s="39">
        <v>44</v>
      </c>
      <c r="AU17" s="39">
        <v>45</v>
      </c>
      <c r="AV17" s="39">
        <v>46</v>
      </c>
      <c r="AW17" s="39">
        <v>47</v>
      </c>
      <c r="AX17" s="39">
        <v>48</v>
      </c>
      <c r="AY17" s="39">
        <v>49</v>
      </c>
      <c r="AZ17" s="39">
        <v>50</v>
      </c>
      <c r="BA17" s="39">
        <v>51</v>
      </c>
      <c r="BB17" s="39">
        <v>52</v>
      </c>
    </row>
    <row r="18" spans="1:54" ht="16.05" customHeight="1" thickBot="1">
      <c r="A18" s="54" t="s">
        <v>60</v>
      </c>
      <c r="B18" s="55">
        <f>'process parameter'!J11</f>
        <v>384</v>
      </c>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56"/>
      <c r="AO18" s="56"/>
      <c r="AP18" s="56"/>
      <c r="AQ18" s="56"/>
      <c r="AR18" s="56"/>
      <c r="AS18" s="56"/>
      <c r="AT18" s="56"/>
      <c r="AU18" s="56"/>
      <c r="AV18" s="56"/>
      <c r="AW18" s="56"/>
      <c r="AX18" s="56"/>
      <c r="AY18" s="56"/>
      <c r="AZ18" s="56"/>
      <c r="BA18" s="56"/>
      <c r="BB18" s="56"/>
    </row>
    <row r="19" spans="1:54" ht="28.05" customHeight="1">
      <c r="A19" s="57" t="s">
        <v>67</v>
      </c>
      <c r="B19" s="58">
        <f>3600/B17*B18*B15*B16*B14</f>
        <v>497664</v>
      </c>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row>
    <row r="20" spans="1:54" s="62" customFormat="1" ht="16.05" customHeight="1">
      <c r="A20" s="63"/>
      <c r="B20" s="59"/>
      <c r="C20" s="60"/>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c r="BB20" s="60"/>
    </row>
    <row r="21" spans="1:54" s="61" customFormat="1" ht="16.05" customHeight="1">
      <c r="A21" s="64" t="s">
        <v>65</v>
      </c>
      <c r="B21" s="65"/>
      <c r="C21" s="60">
        <v>1</v>
      </c>
      <c r="D21" s="60">
        <v>1</v>
      </c>
      <c r="E21" s="60">
        <v>1</v>
      </c>
      <c r="F21" s="60">
        <v>1</v>
      </c>
      <c r="G21" s="60">
        <v>1</v>
      </c>
      <c r="H21" s="60">
        <v>1</v>
      </c>
      <c r="I21" s="60">
        <v>1</v>
      </c>
      <c r="J21" s="60">
        <v>1</v>
      </c>
      <c r="K21" s="60">
        <v>1</v>
      </c>
      <c r="L21" s="60">
        <v>1</v>
      </c>
      <c r="M21" s="60">
        <v>1</v>
      </c>
      <c r="N21" s="60">
        <v>1</v>
      </c>
      <c r="O21" s="60">
        <v>1</v>
      </c>
      <c r="P21" s="60">
        <v>1</v>
      </c>
      <c r="Q21" s="60">
        <v>0.5</v>
      </c>
      <c r="R21" s="60">
        <v>0.5</v>
      </c>
      <c r="S21" s="60">
        <v>0.5</v>
      </c>
      <c r="T21" s="60">
        <v>0.5</v>
      </c>
      <c r="U21" s="60">
        <v>0.5</v>
      </c>
      <c r="V21" s="60">
        <v>0.5</v>
      </c>
      <c r="W21" s="60">
        <v>1</v>
      </c>
      <c r="X21" s="60">
        <v>1</v>
      </c>
      <c r="Y21" s="60">
        <v>1</v>
      </c>
      <c r="Z21" s="60">
        <v>1</v>
      </c>
      <c r="AA21" s="60">
        <v>1</v>
      </c>
      <c r="AB21" s="60">
        <v>1</v>
      </c>
      <c r="AC21" s="60">
        <v>1</v>
      </c>
      <c r="AD21" s="60">
        <v>1</v>
      </c>
      <c r="AE21" s="60">
        <v>1</v>
      </c>
      <c r="AF21" s="60">
        <v>1</v>
      </c>
      <c r="AG21" s="60">
        <v>1</v>
      </c>
      <c r="AH21" s="60">
        <v>1</v>
      </c>
      <c r="AI21" s="60">
        <v>1</v>
      </c>
      <c r="AJ21" s="60">
        <v>1</v>
      </c>
      <c r="AK21" s="60">
        <v>1</v>
      </c>
      <c r="AL21" s="60">
        <v>1</v>
      </c>
      <c r="AM21" s="60">
        <v>1</v>
      </c>
      <c r="AN21" s="60">
        <v>1</v>
      </c>
      <c r="AO21" s="60">
        <v>1</v>
      </c>
      <c r="AP21" s="60">
        <v>1</v>
      </c>
      <c r="AQ21" s="60">
        <v>1</v>
      </c>
      <c r="AR21" s="60">
        <v>1</v>
      </c>
      <c r="AS21" s="60">
        <v>1</v>
      </c>
      <c r="AT21" s="60">
        <v>1</v>
      </c>
      <c r="AU21" s="60">
        <v>1</v>
      </c>
      <c r="AV21" s="60">
        <v>1</v>
      </c>
      <c r="AW21" s="60">
        <v>1</v>
      </c>
      <c r="AX21" s="60">
        <v>1</v>
      </c>
      <c r="AY21" s="60">
        <v>1</v>
      </c>
      <c r="AZ21" s="60">
        <v>1</v>
      </c>
      <c r="BA21" s="60">
        <v>1</v>
      </c>
      <c r="BB21" s="60">
        <v>1</v>
      </c>
    </row>
    <row r="22" spans="1:54" s="61" customFormat="1" ht="16.05" customHeight="1">
      <c r="A22" s="64" t="s">
        <v>66</v>
      </c>
      <c r="B22" s="65"/>
      <c r="C22" s="60">
        <v>1</v>
      </c>
      <c r="D22" s="60"/>
      <c r="E22" s="60"/>
      <c r="F22" s="60"/>
      <c r="G22" s="60"/>
      <c r="H22" s="60"/>
      <c r="I22" s="60"/>
      <c r="J22" s="60"/>
      <c r="K22" s="60">
        <v>1</v>
      </c>
      <c r="L22" s="60"/>
      <c r="M22" s="60"/>
      <c r="N22" s="60"/>
      <c r="O22" s="60"/>
      <c r="P22" s="60"/>
      <c r="Q22" s="60"/>
      <c r="R22" s="60"/>
      <c r="S22" s="60"/>
      <c r="T22" s="60"/>
      <c r="U22" s="60"/>
      <c r="V22" s="60"/>
      <c r="W22" s="60"/>
      <c r="X22" s="60">
        <v>1</v>
      </c>
      <c r="Y22" s="60">
        <v>1</v>
      </c>
      <c r="Z22" s="60">
        <v>1</v>
      </c>
      <c r="AA22" s="60">
        <v>1</v>
      </c>
      <c r="AB22" s="60">
        <v>0.5</v>
      </c>
      <c r="AC22" s="60">
        <v>1</v>
      </c>
      <c r="AD22" s="60">
        <v>1</v>
      </c>
      <c r="AE22" s="60">
        <v>1</v>
      </c>
      <c r="AF22" s="60">
        <v>1</v>
      </c>
      <c r="AG22" s="60">
        <v>1</v>
      </c>
      <c r="AH22" s="60">
        <v>1</v>
      </c>
      <c r="AI22" s="60">
        <v>1</v>
      </c>
      <c r="AJ22" s="60">
        <v>1</v>
      </c>
      <c r="AK22" s="60"/>
      <c r="AL22" s="60"/>
      <c r="AM22" s="60"/>
      <c r="AN22" s="60"/>
      <c r="AO22" s="60"/>
      <c r="AP22" s="60">
        <v>1</v>
      </c>
      <c r="AQ22" s="60">
        <v>1</v>
      </c>
      <c r="AR22" s="60">
        <v>1</v>
      </c>
      <c r="AS22" s="60">
        <v>1</v>
      </c>
      <c r="AT22" s="60">
        <v>1</v>
      </c>
      <c r="AU22" s="60">
        <v>1</v>
      </c>
      <c r="AV22" s="60">
        <v>1</v>
      </c>
      <c r="AW22" s="60">
        <v>1</v>
      </c>
      <c r="AX22" s="60">
        <v>1</v>
      </c>
      <c r="AY22" s="60">
        <v>1</v>
      </c>
      <c r="AZ22" s="60">
        <v>1</v>
      </c>
      <c r="BA22" s="60">
        <v>1</v>
      </c>
      <c r="BB22" s="60">
        <v>1</v>
      </c>
    </row>
    <row r="23" spans="1:54" s="61" customFormat="1" ht="16.05" customHeight="1">
      <c r="A23" s="64" t="s">
        <v>70</v>
      </c>
      <c r="B23" s="65"/>
      <c r="C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v>1</v>
      </c>
      <c r="AQ23" s="60"/>
      <c r="AR23" s="60"/>
      <c r="AS23" s="60"/>
      <c r="AT23" s="60">
        <v>1</v>
      </c>
      <c r="AU23" s="60">
        <v>0.5</v>
      </c>
      <c r="AV23" s="60">
        <v>0.5</v>
      </c>
      <c r="AW23" s="60"/>
      <c r="AX23" s="60"/>
      <c r="AY23" s="60">
        <v>0.5</v>
      </c>
      <c r="AZ23" s="60"/>
      <c r="BA23" s="60">
        <v>0.5</v>
      </c>
      <c r="BB23" s="60"/>
    </row>
    <row r="24" spans="1:54" s="61" customFormat="1" ht="16.05" customHeight="1" thickBot="1">
      <c r="A24" s="64"/>
      <c r="B24" s="65"/>
      <c r="C24" s="60"/>
      <c r="D24" s="60"/>
      <c r="E24" s="60"/>
      <c r="F24" s="60"/>
      <c r="G24" s="60"/>
      <c r="H24" s="60"/>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60"/>
      <c r="AU24" s="60"/>
      <c r="AV24" s="60"/>
      <c r="AW24" s="60"/>
      <c r="AX24" s="60"/>
      <c r="AY24" s="60"/>
      <c r="AZ24" s="60"/>
      <c r="BA24" s="60"/>
      <c r="BB24" s="60"/>
    </row>
    <row r="25" spans="1:54" s="43" customFormat="1" ht="16.05" customHeight="1">
      <c r="A25" s="155" t="s">
        <v>61</v>
      </c>
      <c r="B25" s="156"/>
      <c r="C25" s="66">
        <f t="shared" ref="C25:AH25" si="4">ROUNDDOWN($B$14*SUM(C21:C24)*($B$15*$B$16*3600*$B18)/$B17,0)</f>
        <v>995328</v>
      </c>
      <c r="D25" s="66">
        <f t="shared" si="4"/>
        <v>497664</v>
      </c>
      <c r="E25" s="66">
        <f t="shared" si="4"/>
        <v>497664</v>
      </c>
      <c r="F25" s="66">
        <f t="shared" si="4"/>
        <v>497664</v>
      </c>
      <c r="G25" s="66">
        <f t="shared" si="4"/>
        <v>497664</v>
      </c>
      <c r="H25" s="66">
        <f t="shared" si="4"/>
        <v>497664</v>
      </c>
      <c r="I25" s="66">
        <f t="shared" si="4"/>
        <v>497664</v>
      </c>
      <c r="J25" s="66">
        <f t="shared" si="4"/>
        <v>497664</v>
      </c>
      <c r="K25" s="66">
        <f t="shared" si="4"/>
        <v>995328</v>
      </c>
      <c r="L25" s="66">
        <f t="shared" si="4"/>
        <v>497664</v>
      </c>
      <c r="M25" s="66">
        <f t="shared" si="4"/>
        <v>497664</v>
      </c>
      <c r="N25" s="66">
        <f t="shared" si="4"/>
        <v>497664</v>
      </c>
      <c r="O25" s="66">
        <f t="shared" si="4"/>
        <v>497664</v>
      </c>
      <c r="P25" s="66">
        <f t="shared" si="4"/>
        <v>497664</v>
      </c>
      <c r="Q25" s="66">
        <f t="shared" si="4"/>
        <v>248832</v>
      </c>
      <c r="R25" s="66">
        <f t="shared" si="4"/>
        <v>248832</v>
      </c>
      <c r="S25" s="66">
        <f t="shared" si="4"/>
        <v>248832</v>
      </c>
      <c r="T25" s="66">
        <f t="shared" si="4"/>
        <v>248832</v>
      </c>
      <c r="U25" s="66">
        <f t="shared" si="4"/>
        <v>248832</v>
      </c>
      <c r="V25" s="66">
        <f t="shared" si="4"/>
        <v>248832</v>
      </c>
      <c r="W25" s="66">
        <f t="shared" si="4"/>
        <v>497664</v>
      </c>
      <c r="X25" s="66">
        <f t="shared" si="4"/>
        <v>995328</v>
      </c>
      <c r="Y25" s="66">
        <f t="shared" si="4"/>
        <v>995328</v>
      </c>
      <c r="Z25" s="66">
        <f t="shared" si="4"/>
        <v>995328</v>
      </c>
      <c r="AA25" s="66">
        <f t="shared" si="4"/>
        <v>995328</v>
      </c>
      <c r="AB25" s="66">
        <f t="shared" si="4"/>
        <v>746496</v>
      </c>
      <c r="AC25" s="66">
        <f t="shared" si="4"/>
        <v>995328</v>
      </c>
      <c r="AD25" s="66">
        <f t="shared" si="4"/>
        <v>995328</v>
      </c>
      <c r="AE25" s="66">
        <f t="shared" si="4"/>
        <v>995328</v>
      </c>
      <c r="AF25" s="66">
        <f t="shared" si="4"/>
        <v>995328</v>
      </c>
      <c r="AG25" s="66">
        <f t="shared" si="4"/>
        <v>995328</v>
      </c>
      <c r="AH25" s="66">
        <f t="shared" si="4"/>
        <v>995328</v>
      </c>
      <c r="AI25" s="66">
        <f t="shared" ref="AI25:BB25" si="5">ROUNDDOWN($B$14*SUM(AI21:AI24)*($B$15*$B$16*3600*$B18)/$B17,0)</f>
        <v>995328</v>
      </c>
      <c r="AJ25" s="66">
        <f t="shared" si="5"/>
        <v>995328</v>
      </c>
      <c r="AK25" s="66">
        <f t="shared" si="5"/>
        <v>497664</v>
      </c>
      <c r="AL25" s="66">
        <f t="shared" si="5"/>
        <v>497664</v>
      </c>
      <c r="AM25" s="66">
        <f t="shared" si="5"/>
        <v>497664</v>
      </c>
      <c r="AN25" s="66">
        <f t="shared" si="5"/>
        <v>497664</v>
      </c>
      <c r="AO25" s="66">
        <f t="shared" si="5"/>
        <v>497664</v>
      </c>
      <c r="AP25" s="66">
        <f t="shared" si="5"/>
        <v>1492992</v>
      </c>
      <c r="AQ25" s="66">
        <f t="shared" si="5"/>
        <v>995328</v>
      </c>
      <c r="AR25" s="66">
        <f t="shared" si="5"/>
        <v>995328</v>
      </c>
      <c r="AS25" s="66">
        <f t="shared" si="5"/>
        <v>995328</v>
      </c>
      <c r="AT25" s="66">
        <f t="shared" si="5"/>
        <v>1492992</v>
      </c>
      <c r="AU25" s="66">
        <f t="shared" si="5"/>
        <v>1244160</v>
      </c>
      <c r="AV25" s="66">
        <f t="shared" si="5"/>
        <v>1244160</v>
      </c>
      <c r="AW25" s="66">
        <f t="shared" si="5"/>
        <v>995328</v>
      </c>
      <c r="AX25" s="66">
        <f t="shared" si="5"/>
        <v>995328</v>
      </c>
      <c r="AY25" s="66">
        <f t="shared" si="5"/>
        <v>1244160</v>
      </c>
      <c r="AZ25" s="66">
        <f t="shared" si="5"/>
        <v>995328</v>
      </c>
      <c r="BA25" s="66">
        <f t="shared" si="5"/>
        <v>1244160</v>
      </c>
      <c r="BB25" s="66">
        <f t="shared" si="5"/>
        <v>995328</v>
      </c>
    </row>
    <row r="27" spans="1:54">
      <c r="B27" s="112"/>
      <c r="C27" s="113"/>
      <c r="D27" s="113"/>
      <c r="E27" s="113"/>
      <c r="F27" s="113"/>
      <c r="G27" s="113"/>
      <c r="H27" s="112" t="s">
        <v>165</v>
      </c>
      <c r="I27" s="112" t="s">
        <v>166</v>
      </c>
      <c r="J27" s="112" t="s">
        <v>167</v>
      </c>
    </row>
    <row r="28" spans="1:54" ht="57.6">
      <c r="B28" s="114" t="s">
        <v>152</v>
      </c>
      <c r="C28" s="114" t="s">
        <v>63</v>
      </c>
      <c r="D28" s="114" t="s">
        <v>127</v>
      </c>
      <c r="E28" s="114" t="s">
        <v>160</v>
      </c>
      <c r="F28" s="114" t="s">
        <v>153</v>
      </c>
      <c r="G28" s="114" t="s">
        <v>161</v>
      </c>
      <c r="H28" s="114" t="s">
        <v>162</v>
      </c>
      <c r="I28" s="114" t="s">
        <v>163</v>
      </c>
      <c r="J28" s="114" t="s">
        <v>164</v>
      </c>
      <c r="X28" t="s">
        <v>128</v>
      </c>
      <c r="Y28"/>
      <c r="Z28"/>
      <c r="AA28"/>
      <c r="AB28"/>
      <c r="AC28"/>
      <c r="AD28"/>
      <c r="AE28"/>
      <c r="AF28"/>
    </row>
    <row r="29" spans="1:54" ht="16.2" thickBot="1">
      <c r="B29" s="99">
        <v>1</v>
      </c>
      <c r="C29" s="100">
        <v>801774.23573308135</v>
      </c>
      <c r="D29" s="100">
        <v>0</v>
      </c>
      <c r="E29" s="121" t="e">
        <v>#N/A</v>
      </c>
      <c r="F29" s="123" t="e">
        <v>#N/A</v>
      </c>
      <c r="G29" s="105" t="e">
        <f>D29-E29</f>
        <v>#N/A</v>
      </c>
      <c r="H29" s="105" t="e">
        <f>ABS(G29)</f>
        <v>#N/A</v>
      </c>
      <c r="I29" s="105" t="e">
        <f>H29^2</f>
        <v>#N/A</v>
      </c>
      <c r="J29" s="106" t="e">
        <f>H29/D29</f>
        <v>#N/A</v>
      </c>
      <c r="X29"/>
      <c r="Y29"/>
      <c r="Z29"/>
      <c r="AA29"/>
      <c r="AB29"/>
      <c r="AC29"/>
      <c r="AD29"/>
      <c r="AE29"/>
      <c r="AF29"/>
    </row>
    <row r="30" spans="1:54" ht="15.6">
      <c r="B30" s="99">
        <v>2</v>
      </c>
      <c r="C30" s="100">
        <v>578863.33347744239</v>
      </c>
      <c r="D30" s="100">
        <v>0</v>
      </c>
      <c r="E30" s="122" t="e">
        <v>#N/A</v>
      </c>
      <c r="F30" s="124" t="e">
        <v>#N/A</v>
      </c>
      <c r="G30" s="105" t="e">
        <f t="shared" ref="G30:G50" si="6">D30-E30</f>
        <v>#N/A</v>
      </c>
      <c r="H30" s="105" t="e">
        <f t="shared" ref="H30:H50" si="7">ABS(G30)</f>
        <v>#N/A</v>
      </c>
      <c r="I30" s="105" t="e">
        <f t="shared" ref="I30:I50" si="8">H30^2</f>
        <v>#N/A</v>
      </c>
      <c r="J30" s="106" t="e">
        <f t="shared" ref="J30:J50" si="9">H30/D30</f>
        <v>#N/A</v>
      </c>
      <c r="X30" s="96" t="s">
        <v>129</v>
      </c>
      <c r="Y30" s="96"/>
      <c r="Z30"/>
      <c r="AA30"/>
      <c r="AB30"/>
      <c r="AC30"/>
      <c r="AD30"/>
      <c r="AE30"/>
      <c r="AF30"/>
    </row>
    <row r="31" spans="1:54" ht="15.6">
      <c r="B31" s="99">
        <v>3</v>
      </c>
      <c r="C31" s="100">
        <v>548911.52896616422</v>
      </c>
      <c r="D31" s="100">
        <v>0</v>
      </c>
      <c r="E31" s="122" t="e">
        <v>#N/A</v>
      </c>
      <c r="F31" s="124" t="e">
        <v>#N/A</v>
      </c>
      <c r="G31" s="105" t="e">
        <f t="shared" si="6"/>
        <v>#N/A</v>
      </c>
      <c r="H31" s="105" t="e">
        <f t="shared" si="7"/>
        <v>#N/A</v>
      </c>
      <c r="I31" s="105" t="e">
        <f t="shared" si="8"/>
        <v>#N/A</v>
      </c>
      <c r="J31" s="106" t="e">
        <f t="shared" si="9"/>
        <v>#N/A</v>
      </c>
      <c r="X31" t="s">
        <v>130</v>
      </c>
      <c r="Y31">
        <v>0.1152875630782508</v>
      </c>
      <c r="Z31"/>
      <c r="AA31"/>
      <c r="AB31"/>
      <c r="AC31"/>
      <c r="AD31"/>
      <c r="AE31"/>
      <c r="AF31"/>
    </row>
    <row r="32" spans="1:54" ht="15.6">
      <c r="B32" s="99">
        <v>4</v>
      </c>
      <c r="C32" s="100">
        <v>467811.24068045052</v>
      </c>
      <c r="D32" s="100">
        <v>0</v>
      </c>
      <c r="E32" s="122" t="e">
        <v>#N/A</v>
      </c>
      <c r="F32" s="124" t="e">
        <v>#N/A</v>
      </c>
      <c r="G32" s="105" t="e">
        <f t="shared" si="6"/>
        <v>#N/A</v>
      </c>
      <c r="H32" s="105" t="e">
        <f t="shared" si="7"/>
        <v>#N/A</v>
      </c>
      <c r="I32" s="105" t="e">
        <f t="shared" si="8"/>
        <v>#N/A</v>
      </c>
      <c r="J32" s="106" t="e">
        <f t="shared" si="9"/>
        <v>#N/A</v>
      </c>
      <c r="X32" t="s">
        <v>131</v>
      </c>
      <c r="Y32">
        <v>1.3291222200521657E-2</v>
      </c>
      <c r="Z32"/>
      <c r="AA32"/>
      <c r="AB32"/>
      <c r="AC32"/>
      <c r="AD32"/>
      <c r="AE32"/>
      <c r="AF32"/>
    </row>
    <row r="33" spans="2:32" ht="15.6">
      <c r="B33" s="99">
        <v>5</v>
      </c>
      <c r="C33" s="100">
        <v>519011.52896616416</v>
      </c>
      <c r="D33" s="100">
        <v>1109600</v>
      </c>
      <c r="E33" s="122">
        <f t="shared" ref="E33:E51" si="10">AVERAGE(D29:D32)</f>
        <v>0</v>
      </c>
      <c r="F33" s="124" t="e">
        <v>#N/A</v>
      </c>
      <c r="G33" s="105">
        <f t="shared" si="6"/>
        <v>1109600</v>
      </c>
      <c r="H33" s="105">
        <f t="shared" si="7"/>
        <v>1109600</v>
      </c>
      <c r="I33" s="105">
        <f t="shared" si="8"/>
        <v>1231212160000</v>
      </c>
      <c r="J33" s="106">
        <f t="shared" si="9"/>
        <v>1</v>
      </c>
      <c r="X33" t="s">
        <v>132</v>
      </c>
      <c r="Y33">
        <v>-3.6044216689452256E-2</v>
      </c>
      <c r="Z33"/>
      <c r="AA33"/>
      <c r="AB33"/>
      <c r="AC33"/>
      <c r="AD33"/>
      <c r="AE33"/>
      <c r="AF33"/>
    </row>
    <row r="34" spans="2:32" ht="15.6">
      <c r="B34" s="99">
        <v>6</v>
      </c>
      <c r="C34" s="100">
        <v>512511.52896616416</v>
      </c>
      <c r="D34" s="100">
        <v>392000</v>
      </c>
      <c r="E34" s="122">
        <f t="shared" si="10"/>
        <v>277400</v>
      </c>
      <c r="F34" s="124" t="e">
        <v>#N/A</v>
      </c>
      <c r="G34" s="105">
        <f t="shared" si="6"/>
        <v>114600</v>
      </c>
      <c r="H34" s="105">
        <f t="shared" si="7"/>
        <v>114600</v>
      </c>
      <c r="I34" s="105">
        <f t="shared" si="8"/>
        <v>13133160000</v>
      </c>
      <c r="J34" s="106">
        <f t="shared" si="9"/>
        <v>0.29234693877551021</v>
      </c>
      <c r="X34" t="s">
        <v>133</v>
      </c>
      <c r="Y34">
        <v>326893.43977916625</v>
      </c>
      <c r="Z34"/>
      <c r="AA34"/>
      <c r="AB34"/>
      <c r="AC34"/>
      <c r="AD34"/>
      <c r="AE34"/>
      <c r="AF34"/>
    </row>
    <row r="35" spans="2:32" ht="16.2" thickBot="1">
      <c r="B35" s="99">
        <v>7</v>
      </c>
      <c r="C35" s="100">
        <v>509911.52896616416</v>
      </c>
      <c r="D35" s="100">
        <v>0</v>
      </c>
      <c r="E35" s="122">
        <f t="shared" si="10"/>
        <v>375400</v>
      </c>
      <c r="F35" s="124" t="e">
        <v>#N/A</v>
      </c>
      <c r="G35" s="105">
        <f t="shared" si="6"/>
        <v>-375400</v>
      </c>
      <c r="H35" s="105">
        <f t="shared" si="7"/>
        <v>375400</v>
      </c>
      <c r="I35" s="105">
        <f t="shared" si="8"/>
        <v>140925160000</v>
      </c>
      <c r="J35" s="106" t="e">
        <f t="shared" si="9"/>
        <v>#DIV/0!</v>
      </c>
      <c r="X35" s="94" t="s">
        <v>134</v>
      </c>
      <c r="Y35" s="94">
        <v>22</v>
      </c>
      <c r="Z35"/>
      <c r="AA35"/>
      <c r="AB35"/>
      <c r="AC35"/>
      <c r="AD35"/>
      <c r="AE35"/>
      <c r="AF35"/>
    </row>
    <row r="36" spans="2:32" ht="15.6">
      <c r="B36" s="99">
        <v>8</v>
      </c>
      <c r="C36" s="100">
        <v>494311.52896616416</v>
      </c>
      <c r="D36" s="100">
        <v>294000</v>
      </c>
      <c r="E36" s="122">
        <f t="shared" si="10"/>
        <v>375400</v>
      </c>
      <c r="F36" s="124">
        <f t="shared" ref="F36:F51" si="11">SQRT(SUMXMY2(D32:D35,E33:E36)/4)</f>
        <v>456551.6290629133</v>
      </c>
      <c r="G36" s="105">
        <f t="shared" si="6"/>
        <v>-81400</v>
      </c>
      <c r="H36" s="105">
        <f t="shared" si="7"/>
        <v>81400</v>
      </c>
      <c r="I36" s="105">
        <f t="shared" si="8"/>
        <v>6625960000</v>
      </c>
      <c r="J36" s="106">
        <f t="shared" si="9"/>
        <v>0.27687074829931974</v>
      </c>
      <c r="X36"/>
      <c r="Y36"/>
      <c r="Z36"/>
      <c r="AA36"/>
      <c r="AB36"/>
      <c r="AC36"/>
      <c r="AD36"/>
      <c r="AE36"/>
      <c r="AF36"/>
    </row>
    <row r="37" spans="2:32" ht="16.2" thickBot="1">
      <c r="B37" s="99">
        <v>9</v>
      </c>
      <c r="C37" s="100">
        <v>611311.52896616422</v>
      </c>
      <c r="D37" s="100">
        <v>0</v>
      </c>
      <c r="E37" s="122">
        <f t="shared" si="10"/>
        <v>448900</v>
      </c>
      <c r="F37" s="124">
        <f t="shared" si="11"/>
        <v>463074.39197174355</v>
      </c>
      <c r="G37" s="105">
        <f t="shared" si="6"/>
        <v>-448900</v>
      </c>
      <c r="H37" s="105">
        <f t="shared" si="7"/>
        <v>448900</v>
      </c>
      <c r="I37" s="105">
        <f t="shared" si="8"/>
        <v>201511210000</v>
      </c>
      <c r="J37" s="106" t="e">
        <f t="shared" si="9"/>
        <v>#DIV/0!</v>
      </c>
      <c r="X37" t="s">
        <v>135</v>
      </c>
      <c r="Y37"/>
      <c r="Z37"/>
      <c r="AA37"/>
      <c r="AB37"/>
      <c r="AC37"/>
      <c r="AD37"/>
      <c r="AE37"/>
      <c r="AF37"/>
    </row>
    <row r="38" spans="2:32" ht="15.6">
      <c r="B38" s="99">
        <v>10</v>
      </c>
      <c r="C38" s="100">
        <v>621711.52896616375</v>
      </c>
      <c r="D38" s="100">
        <v>156800</v>
      </c>
      <c r="E38" s="122">
        <f t="shared" si="10"/>
        <v>171500</v>
      </c>
      <c r="F38" s="124">
        <f t="shared" si="11"/>
        <v>220571.40567172345</v>
      </c>
      <c r="G38" s="105">
        <f t="shared" si="6"/>
        <v>-14700</v>
      </c>
      <c r="H38" s="105">
        <f t="shared" si="7"/>
        <v>14700</v>
      </c>
      <c r="I38" s="105">
        <f t="shared" si="8"/>
        <v>216090000</v>
      </c>
      <c r="J38" s="106">
        <f t="shared" si="9"/>
        <v>9.375E-2</v>
      </c>
      <c r="X38" s="95"/>
      <c r="Y38" s="95" t="s">
        <v>140</v>
      </c>
      <c r="Z38" s="95" t="s">
        <v>141</v>
      </c>
      <c r="AA38" s="95" t="s">
        <v>142</v>
      </c>
      <c r="AB38" s="95" t="s">
        <v>143</v>
      </c>
      <c r="AC38" s="95" t="s">
        <v>144</v>
      </c>
      <c r="AD38"/>
      <c r="AE38"/>
      <c r="AF38"/>
    </row>
    <row r="39" spans="2:32" ht="15.6">
      <c r="B39" s="99">
        <v>11</v>
      </c>
      <c r="C39" s="100">
        <v>621711.51953759231</v>
      </c>
      <c r="D39" s="100">
        <v>196000</v>
      </c>
      <c r="E39" s="122">
        <f t="shared" si="10"/>
        <v>112700</v>
      </c>
      <c r="F39" s="124">
        <f t="shared" si="11"/>
        <v>221515.36628414743</v>
      </c>
      <c r="G39" s="105">
        <f t="shared" si="6"/>
        <v>83300</v>
      </c>
      <c r="H39" s="105">
        <f t="shared" si="7"/>
        <v>83300</v>
      </c>
      <c r="I39" s="105">
        <f t="shared" si="8"/>
        <v>6938890000</v>
      </c>
      <c r="J39" s="106">
        <f t="shared" si="9"/>
        <v>0.42499999999999999</v>
      </c>
      <c r="X39" t="s">
        <v>136</v>
      </c>
      <c r="Y39">
        <v>1</v>
      </c>
      <c r="Z39">
        <v>28788453314.164795</v>
      </c>
      <c r="AA39">
        <v>28788453314.164795</v>
      </c>
      <c r="AB39">
        <v>0.26940516795975511</v>
      </c>
      <c r="AC39">
        <v>0.60942729271680696</v>
      </c>
      <c r="AD39"/>
      <c r="AE39"/>
      <c r="AF39"/>
    </row>
    <row r="40" spans="2:32" ht="15.6">
      <c r="B40" s="99">
        <v>12</v>
      </c>
      <c r="C40" s="100">
        <v>621711.51953759231</v>
      </c>
      <c r="D40" s="100">
        <v>254800</v>
      </c>
      <c r="E40" s="122">
        <f t="shared" si="10"/>
        <v>161700</v>
      </c>
      <c r="F40" s="124">
        <f t="shared" si="11"/>
        <v>118877.62615395716</v>
      </c>
      <c r="G40" s="105">
        <f t="shared" si="6"/>
        <v>93100</v>
      </c>
      <c r="H40" s="105">
        <f t="shared" si="7"/>
        <v>93100</v>
      </c>
      <c r="I40" s="105">
        <f t="shared" si="8"/>
        <v>8667610000</v>
      </c>
      <c r="J40" s="106">
        <f t="shared" si="9"/>
        <v>0.36538461538461536</v>
      </c>
      <c r="X40" t="s">
        <v>137</v>
      </c>
      <c r="Y40">
        <v>20</v>
      </c>
      <c r="Z40">
        <v>2137186419413.1077</v>
      </c>
      <c r="AA40">
        <v>106859320970.65538</v>
      </c>
      <c r="AB40"/>
      <c r="AC40"/>
      <c r="AD40"/>
      <c r="AE40"/>
      <c r="AF40"/>
    </row>
    <row r="41" spans="2:32" ht="16.2" thickBot="1">
      <c r="B41" s="99">
        <v>13</v>
      </c>
      <c r="C41" s="100">
        <v>447091</v>
      </c>
      <c r="D41" s="100">
        <v>78400</v>
      </c>
      <c r="E41" s="122">
        <f t="shared" si="10"/>
        <v>151900</v>
      </c>
      <c r="F41" s="124">
        <f t="shared" si="11"/>
        <v>103829.13849204374</v>
      </c>
      <c r="G41" s="105">
        <f t="shared" si="6"/>
        <v>-73500</v>
      </c>
      <c r="H41" s="105">
        <f t="shared" si="7"/>
        <v>73500</v>
      </c>
      <c r="I41" s="105">
        <f t="shared" si="8"/>
        <v>5402250000</v>
      </c>
      <c r="J41" s="106">
        <f t="shared" si="9"/>
        <v>0.9375</v>
      </c>
      <c r="X41" s="94" t="s">
        <v>138</v>
      </c>
      <c r="Y41" s="94">
        <v>21</v>
      </c>
      <c r="Z41" s="94">
        <v>2165974872727.2725</v>
      </c>
      <c r="AA41" s="94"/>
      <c r="AB41" s="94"/>
      <c r="AC41" s="94"/>
      <c r="AD41"/>
      <c r="AE41"/>
      <c r="AF41"/>
    </row>
    <row r="42" spans="2:32" ht="16.2" thickBot="1">
      <c r="B42" s="99">
        <v>14</v>
      </c>
      <c r="C42" s="100">
        <v>343373</v>
      </c>
      <c r="D42" s="100">
        <v>411600</v>
      </c>
      <c r="E42" s="122">
        <f t="shared" si="10"/>
        <v>171500</v>
      </c>
      <c r="F42" s="124">
        <f t="shared" si="11"/>
        <v>74795.25386012136</v>
      </c>
      <c r="G42" s="105">
        <f t="shared" si="6"/>
        <v>240100</v>
      </c>
      <c r="H42" s="105">
        <f t="shared" si="7"/>
        <v>240100</v>
      </c>
      <c r="I42" s="105">
        <f t="shared" si="8"/>
        <v>57648010000</v>
      </c>
      <c r="J42" s="106">
        <f t="shared" si="9"/>
        <v>0.58333333333333337</v>
      </c>
      <c r="X42"/>
      <c r="Y42"/>
      <c r="Z42"/>
      <c r="AA42"/>
      <c r="AB42"/>
      <c r="AC42"/>
      <c r="AD42"/>
      <c r="AE42"/>
      <c r="AF42"/>
    </row>
    <row r="43" spans="2:32" ht="15.6">
      <c r="B43" s="99">
        <v>15</v>
      </c>
      <c r="C43" s="100">
        <v>347155.57393249613</v>
      </c>
      <c r="D43" s="100">
        <v>98000</v>
      </c>
      <c r="E43" s="122">
        <f t="shared" si="10"/>
        <v>235200</v>
      </c>
      <c r="F43" s="124">
        <f t="shared" si="11"/>
        <v>113522.54181439032</v>
      </c>
      <c r="G43" s="105">
        <f t="shared" si="6"/>
        <v>-137200</v>
      </c>
      <c r="H43" s="105">
        <f t="shared" si="7"/>
        <v>137200</v>
      </c>
      <c r="I43" s="105">
        <f t="shared" si="8"/>
        <v>18823840000</v>
      </c>
      <c r="J43" s="106">
        <f t="shared" si="9"/>
        <v>1.4</v>
      </c>
      <c r="X43" s="95"/>
      <c r="Y43" s="95" t="s">
        <v>145</v>
      </c>
      <c r="Z43" s="95" t="s">
        <v>133</v>
      </c>
      <c r="AA43" s="95" t="s">
        <v>146</v>
      </c>
      <c r="AB43" s="95" t="s">
        <v>147</v>
      </c>
      <c r="AC43" s="95" t="s">
        <v>148</v>
      </c>
      <c r="AD43" s="95" t="s">
        <v>149</v>
      </c>
      <c r="AE43" s="95" t="s">
        <v>150</v>
      </c>
      <c r="AF43" s="95" t="s">
        <v>151</v>
      </c>
    </row>
    <row r="44" spans="2:32" ht="15.6">
      <c r="B44" s="99">
        <v>16</v>
      </c>
      <c r="C44" s="100">
        <v>274218</v>
      </c>
      <c r="D44" s="100">
        <v>372400</v>
      </c>
      <c r="E44" s="122">
        <f t="shared" si="10"/>
        <v>210700</v>
      </c>
      <c r="F44" s="124">
        <f t="shared" si="11"/>
        <v>125572.9568816471</v>
      </c>
      <c r="G44" s="105">
        <f t="shared" si="6"/>
        <v>161700</v>
      </c>
      <c r="H44" s="105">
        <f t="shared" si="7"/>
        <v>161700</v>
      </c>
      <c r="I44" s="105">
        <f t="shared" si="8"/>
        <v>26146890000</v>
      </c>
      <c r="J44" s="106">
        <f t="shared" si="9"/>
        <v>0.43421052631578949</v>
      </c>
      <c r="X44" t="s">
        <v>139</v>
      </c>
      <c r="Y44">
        <v>177018.88331956012</v>
      </c>
      <c r="Z44">
        <v>205966.72742019658</v>
      </c>
      <c r="AA44">
        <v>0.85945378429216179</v>
      </c>
      <c r="AB44">
        <v>0.40027489231320812</v>
      </c>
      <c r="AC44">
        <v>-252620.18143194183</v>
      </c>
      <c r="AD44">
        <v>606657.9480710621</v>
      </c>
      <c r="AE44">
        <v>-252620.18143194183</v>
      </c>
      <c r="AF44">
        <v>606657.9480710621</v>
      </c>
    </row>
    <row r="45" spans="2:32" ht="16.2" thickBot="1">
      <c r="B45" s="99">
        <v>17</v>
      </c>
      <c r="C45" s="100">
        <v>274218</v>
      </c>
      <c r="D45" s="100">
        <v>0</v>
      </c>
      <c r="E45" s="122">
        <f t="shared" si="10"/>
        <v>240100</v>
      </c>
      <c r="F45" s="124">
        <f t="shared" si="11"/>
        <v>132277.31286959228</v>
      </c>
      <c r="G45" s="105">
        <f t="shared" si="6"/>
        <v>-240100</v>
      </c>
      <c r="H45" s="105">
        <f t="shared" si="7"/>
        <v>240100</v>
      </c>
      <c r="I45" s="105">
        <f t="shared" si="8"/>
        <v>57648010000</v>
      </c>
      <c r="J45" s="106" t="e">
        <f t="shared" si="9"/>
        <v>#DIV/0!</v>
      </c>
      <c r="X45" s="94" t="s">
        <v>63</v>
      </c>
      <c r="Y45" s="94">
        <v>0.20459829017542147</v>
      </c>
      <c r="Z45" s="94">
        <v>0.39418404225336956</v>
      </c>
      <c r="AA45" s="94">
        <v>0.51904254927679672</v>
      </c>
      <c r="AB45" s="98">
        <v>0.60942729271680629</v>
      </c>
      <c r="AC45" s="94">
        <v>-0.61765521346061059</v>
      </c>
      <c r="AD45" s="94">
        <v>1.0268517938114536</v>
      </c>
      <c r="AE45" s="94">
        <v>-0.61765521346061059</v>
      </c>
      <c r="AF45" s="94">
        <v>1.0268517938114536</v>
      </c>
    </row>
    <row r="46" spans="2:32" ht="15.6">
      <c r="B46" s="99">
        <v>18</v>
      </c>
      <c r="C46" s="100">
        <v>163183.99999999988</v>
      </c>
      <c r="D46" s="100">
        <v>0</v>
      </c>
      <c r="E46" s="122">
        <f t="shared" si="10"/>
        <v>220500</v>
      </c>
      <c r="F46" s="124">
        <f t="shared" si="11"/>
        <v>165787.35627302824</v>
      </c>
      <c r="G46" s="105">
        <f t="shared" si="6"/>
        <v>-220500</v>
      </c>
      <c r="H46" s="105">
        <f t="shared" si="7"/>
        <v>220500</v>
      </c>
      <c r="I46" s="105">
        <f t="shared" si="8"/>
        <v>48620250000</v>
      </c>
      <c r="J46" s="106" t="e">
        <f t="shared" si="9"/>
        <v>#DIV/0!</v>
      </c>
      <c r="X46"/>
      <c r="Y46"/>
      <c r="Z46"/>
      <c r="AA46"/>
      <c r="AB46"/>
      <c r="AC46"/>
      <c r="AD46"/>
      <c r="AE46"/>
      <c r="AF46"/>
    </row>
    <row r="47" spans="2:32" ht="15.6">
      <c r="B47" s="99">
        <v>19</v>
      </c>
      <c r="C47" s="100">
        <v>365568.4615384615</v>
      </c>
      <c r="D47" s="100">
        <v>627200</v>
      </c>
      <c r="E47" s="122">
        <f t="shared" si="10"/>
        <v>117600</v>
      </c>
      <c r="F47" s="124">
        <f t="shared" si="11"/>
        <v>152196.08240687405</v>
      </c>
      <c r="G47" s="105">
        <f t="shared" si="6"/>
        <v>509600</v>
      </c>
      <c r="H47" s="105">
        <f t="shared" si="7"/>
        <v>509600</v>
      </c>
      <c r="I47" s="105">
        <f t="shared" si="8"/>
        <v>259692160000</v>
      </c>
      <c r="J47" s="106">
        <f t="shared" si="9"/>
        <v>0.8125</v>
      </c>
      <c r="X47"/>
      <c r="Y47"/>
      <c r="Z47"/>
      <c r="AA47"/>
      <c r="AB47"/>
      <c r="AC47"/>
      <c r="AD47"/>
      <c r="AE47"/>
      <c r="AF47"/>
    </row>
    <row r="48" spans="2:32" ht="15.6">
      <c r="B48" s="99">
        <v>20</v>
      </c>
      <c r="C48" s="100">
        <v>220016.18247298911</v>
      </c>
      <c r="D48" s="100">
        <v>529200</v>
      </c>
      <c r="E48" s="122">
        <f t="shared" si="10"/>
        <v>249900</v>
      </c>
      <c r="F48" s="124">
        <f t="shared" si="11"/>
        <v>235748.05937695436</v>
      </c>
      <c r="G48" s="105">
        <f t="shared" si="6"/>
        <v>279300</v>
      </c>
      <c r="H48" s="105">
        <f t="shared" si="7"/>
        <v>279300</v>
      </c>
      <c r="I48" s="105">
        <f t="shared" si="8"/>
        <v>78008490000</v>
      </c>
      <c r="J48" s="106">
        <f t="shared" si="9"/>
        <v>0.52777777777777779</v>
      </c>
      <c r="X48"/>
      <c r="Y48"/>
      <c r="Z48"/>
      <c r="AA48"/>
      <c r="AB48"/>
      <c r="AC48"/>
      <c r="AD48"/>
      <c r="AE48"/>
      <c r="AF48"/>
    </row>
    <row r="49" spans="2:32" ht="15.6">
      <c r="B49" s="99">
        <v>21</v>
      </c>
      <c r="C49" s="100">
        <v>568044.12965186068</v>
      </c>
      <c r="D49" s="100">
        <v>744800</v>
      </c>
      <c r="E49" s="122">
        <f t="shared" si="10"/>
        <v>289100</v>
      </c>
      <c r="F49" s="124">
        <f t="shared" si="11"/>
        <v>256150.98574864006</v>
      </c>
      <c r="G49" s="105">
        <f t="shared" si="6"/>
        <v>455700</v>
      </c>
      <c r="H49" s="105">
        <f t="shared" si="7"/>
        <v>455700</v>
      </c>
      <c r="I49" s="105">
        <f t="shared" si="8"/>
        <v>207662490000</v>
      </c>
      <c r="J49" s="106">
        <f t="shared" si="9"/>
        <v>0.61184210526315785</v>
      </c>
      <c r="X49" t="s">
        <v>154</v>
      </c>
      <c r="Y49"/>
      <c r="Z49"/>
      <c r="AA49"/>
      <c r="AB49" t="s">
        <v>158</v>
      </c>
      <c r="AC49"/>
      <c r="AD49"/>
      <c r="AE49"/>
      <c r="AF49"/>
    </row>
    <row r="50" spans="2:32" ht="16.2" thickBot="1">
      <c r="B50" s="99">
        <v>22</v>
      </c>
      <c r="C50" s="100">
        <v>904798.37006420596</v>
      </c>
      <c r="D50" s="100">
        <v>842800</v>
      </c>
      <c r="E50" s="122">
        <f t="shared" si="10"/>
        <v>475300</v>
      </c>
      <c r="F50" s="124">
        <f t="shared" si="11"/>
        <v>267611.33664327452</v>
      </c>
      <c r="G50" s="105">
        <f t="shared" si="6"/>
        <v>367500</v>
      </c>
      <c r="H50" s="105">
        <f t="shared" si="7"/>
        <v>367500</v>
      </c>
      <c r="I50" s="105">
        <f t="shared" si="8"/>
        <v>135056250000</v>
      </c>
      <c r="J50" s="106">
        <f t="shared" si="9"/>
        <v>0.43604651162790697</v>
      </c>
      <c r="X50"/>
      <c r="Y50"/>
      <c r="Z50"/>
      <c r="AA50"/>
      <c r="AB50"/>
      <c r="AC50"/>
      <c r="AD50"/>
      <c r="AE50"/>
      <c r="AF50"/>
    </row>
    <row r="51" spans="2:32" ht="16.2" thickBot="1">
      <c r="B51" s="99">
        <v>23</v>
      </c>
      <c r="C51" s="103"/>
      <c r="D51" s="101"/>
      <c r="E51" s="122">
        <f t="shared" si="10"/>
        <v>686000</v>
      </c>
      <c r="F51" s="124">
        <f t="shared" si="11"/>
        <v>272589.3385662763</v>
      </c>
      <c r="G51" s="108"/>
      <c r="H51" s="108">
        <f>AVERAGE(H33:H50)</f>
        <v>278122.22222222225</v>
      </c>
      <c r="I51" s="108">
        <f t="shared" ref="I51" si="12">AVERAGE(I33:I50)</f>
        <v>139107715555.55554</v>
      </c>
      <c r="J51" s="116">
        <f>K51/18</f>
        <v>0.45536458648763389</v>
      </c>
      <c r="K51" s="104">
        <f>SUMIF(J33:J50, "&gt;0")</f>
        <v>8.1965625567774101</v>
      </c>
      <c r="X51" s="95" t="s">
        <v>155</v>
      </c>
      <c r="Y51" s="95" t="s">
        <v>156</v>
      </c>
      <c r="Z51" s="95" t="s">
        <v>157</v>
      </c>
      <c r="AA51"/>
      <c r="AB51" s="95" t="s">
        <v>159</v>
      </c>
      <c r="AC51" s="95" t="s">
        <v>127</v>
      </c>
      <c r="AD51"/>
      <c r="AE51"/>
      <c r="AF51"/>
    </row>
    <row r="52" spans="2:32" ht="16.2" thickTop="1">
      <c r="B52" s="99">
        <v>24</v>
      </c>
      <c r="C52" s="103"/>
      <c r="D52" s="101"/>
      <c r="E52" s="122">
        <f t="shared" ref="E52:E80" si="13">AVERAGE(D49:D52)</f>
        <v>793800</v>
      </c>
      <c r="F52" s="124"/>
      <c r="X52">
        <v>1</v>
      </c>
      <c r="Y52">
        <v>341060.52105725388</v>
      </c>
      <c r="Z52">
        <v>-341060.52105725388</v>
      </c>
      <c r="AA52"/>
      <c r="AB52">
        <v>2.2727272727272729</v>
      </c>
      <c r="AC52">
        <v>0</v>
      </c>
      <c r="AD52"/>
      <c r="AE52"/>
      <c r="AF52"/>
    </row>
    <row r="53" spans="2:32" ht="15.6">
      <c r="B53" s="99">
        <v>25</v>
      </c>
      <c r="C53" s="103"/>
      <c r="D53" s="101"/>
      <c r="E53" s="122">
        <f t="shared" si="13"/>
        <v>842800</v>
      </c>
      <c r="F53" s="124"/>
      <c r="X53">
        <v>2</v>
      </c>
      <c r="Y53">
        <v>295453.33159428963</v>
      </c>
      <c r="Z53">
        <v>-295453.33159428963</v>
      </c>
      <c r="AA53"/>
      <c r="AB53">
        <v>6.8181818181818183</v>
      </c>
      <c r="AC53">
        <v>0</v>
      </c>
      <c r="AD53"/>
      <c r="AE53"/>
      <c r="AF53"/>
    </row>
    <row r="54" spans="2:32" ht="15.6">
      <c r="B54" s="99">
        <v>26</v>
      </c>
      <c r="C54" s="103"/>
      <c r="D54" s="102"/>
      <c r="E54" s="122" t="e">
        <f t="shared" si="13"/>
        <v>#DIV/0!</v>
      </c>
      <c r="F54" s="124"/>
      <c r="X54">
        <v>3</v>
      </c>
      <c r="Y54">
        <v>289325.24360361364</v>
      </c>
      <c r="Z54">
        <v>-289325.24360361364</v>
      </c>
      <c r="AA54"/>
      <c r="AB54">
        <v>11.363636363636365</v>
      </c>
      <c r="AC54">
        <v>0</v>
      </c>
      <c r="AD54"/>
      <c r="AE54"/>
      <c r="AF54"/>
    </row>
    <row r="55" spans="2:32" ht="15.6">
      <c r="B55" s="99">
        <v>27</v>
      </c>
      <c r="C55" s="103"/>
      <c r="D55" s="102"/>
      <c r="E55" s="122" t="e">
        <f t="shared" si="13"/>
        <v>#DIV/0!</v>
      </c>
      <c r="F55" s="124"/>
      <c r="X55">
        <v>4</v>
      </c>
      <c r="Y55">
        <v>272732.26328762283</v>
      </c>
      <c r="Z55">
        <v>-272732.26328762283</v>
      </c>
      <c r="AA55"/>
      <c r="AB55">
        <v>15.90909090909091</v>
      </c>
      <c r="AC55">
        <v>0</v>
      </c>
      <c r="AD55"/>
      <c r="AE55"/>
      <c r="AF55"/>
    </row>
    <row r="56" spans="2:32" ht="15.6">
      <c r="B56" s="99">
        <v>28</v>
      </c>
      <c r="C56" s="103"/>
      <c r="D56" s="102"/>
      <c r="E56" s="122" t="e">
        <f t="shared" si="13"/>
        <v>#DIV/0!</v>
      </c>
      <c r="F56" s="124"/>
      <c r="X56">
        <v>5</v>
      </c>
      <c r="Y56">
        <v>283207.75472736853</v>
      </c>
      <c r="Z56">
        <v>826392.24527263152</v>
      </c>
      <c r="AA56"/>
      <c r="AB56">
        <v>20.454545454545457</v>
      </c>
      <c r="AC56">
        <v>0</v>
      </c>
      <c r="AD56"/>
      <c r="AE56"/>
      <c r="AF56"/>
    </row>
    <row r="57" spans="2:32" ht="15.6">
      <c r="B57" s="99">
        <v>29</v>
      </c>
      <c r="C57" s="103"/>
      <c r="D57" s="102"/>
      <c r="E57" s="122" t="e">
        <f t="shared" si="13"/>
        <v>#DIV/0!</v>
      </c>
      <c r="F57" s="124"/>
      <c r="X57">
        <v>6</v>
      </c>
      <c r="Y57">
        <v>281877.86584122828</v>
      </c>
      <c r="Z57">
        <v>110122.13415877172</v>
      </c>
      <c r="AA57"/>
      <c r="AB57">
        <v>25.000000000000004</v>
      </c>
      <c r="AC57">
        <v>0</v>
      </c>
      <c r="AD57"/>
      <c r="AE57"/>
      <c r="AF57"/>
    </row>
    <row r="58" spans="2:32" ht="15.6">
      <c r="B58" s="99">
        <v>30</v>
      </c>
      <c r="C58" s="103"/>
      <c r="D58" s="102"/>
      <c r="E58" s="122" t="e">
        <f t="shared" si="13"/>
        <v>#DIV/0!</v>
      </c>
      <c r="F58" s="124"/>
      <c r="X58">
        <v>7</v>
      </c>
      <c r="Y58">
        <v>281345.91028677218</v>
      </c>
      <c r="Z58">
        <v>-281345.91028677218</v>
      </c>
      <c r="AA58"/>
      <c r="AB58">
        <v>29.545454545454547</v>
      </c>
      <c r="AC58">
        <v>0</v>
      </c>
      <c r="AD58"/>
      <c r="AE58"/>
      <c r="AF58"/>
    </row>
    <row r="59" spans="2:32" ht="15.6">
      <c r="B59" s="99">
        <v>31</v>
      </c>
      <c r="C59" s="103"/>
      <c r="D59" s="102"/>
      <c r="E59" s="122" t="e">
        <f t="shared" si="13"/>
        <v>#DIV/0!</v>
      </c>
      <c r="F59" s="124"/>
      <c r="X59">
        <v>8</v>
      </c>
      <c r="Y59">
        <v>278154.17696003563</v>
      </c>
      <c r="Z59">
        <v>15845.823039964365</v>
      </c>
      <c r="AA59"/>
      <c r="AB59">
        <v>34.090909090909093</v>
      </c>
      <c r="AC59">
        <v>0</v>
      </c>
      <c r="AD59"/>
      <c r="AE59"/>
      <c r="AF59"/>
    </row>
    <row r="60" spans="2:32" ht="15.6">
      <c r="B60" s="99">
        <v>32</v>
      </c>
      <c r="C60" s="103"/>
      <c r="D60" s="102"/>
      <c r="E60" s="122" t="e">
        <f t="shared" si="13"/>
        <v>#DIV/0!</v>
      </c>
      <c r="F60" s="124"/>
      <c r="X60">
        <v>9</v>
      </c>
      <c r="Y60">
        <v>302092.17691055994</v>
      </c>
      <c r="Z60">
        <v>-302092.17691055994</v>
      </c>
      <c r="AA60"/>
      <c r="AB60">
        <v>38.63636363636364</v>
      </c>
      <c r="AC60">
        <v>78400</v>
      </c>
      <c r="AD60"/>
      <c r="AE60"/>
      <c r="AF60"/>
    </row>
    <row r="61" spans="2:32" ht="15.6">
      <c r="B61" s="99">
        <v>33</v>
      </c>
      <c r="C61" s="103"/>
      <c r="D61" s="102"/>
      <c r="E61" s="122" t="e">
        <f t="shared" si="13"/>
        <v>#DIV/0!</v>
      </c>
      <c r="F61" s="124"/>
      <c r="X61">
        <v>10</v>
      </c>
      <c r="Y61">
        <v>304219.99912838422</v>
      </c>
      <c r="Z61">
        <v>-147419.99912838422</v>
      </c>
      <c r="AA61"/>
      <c r="AB61">
        <v>43.181818181818187</v>
      </c>
      <c r="AC61">
        <v>98000</v>
      </c>
      <c r="AD61"/>
      <c r="AE61"/>
      <c r="AF61"/>
    </row>
    <row r="62" spans="2:32" ht="15.6">
      <c r="B62" s="99">
        <v>34</v>
      </c>
      <c r="C62" s="103"/>
      <c r="D62" s="102"/>
      <c r="E62" s="122" t="e">
        <f t="shared" si="13"/>
        <v>#DIV/0!</v>
      </c>
      <c r="F62" s="124"/>
      <c r="X62">
        <v>11</v>
      </c>
      <c r="Y62">
        <v>304219.99719931465</v>
      </c>
      <c r="Z62">
        <v>-108219.99719931465</v>
      </c>
      <c r="AA62"/>
      <c r="AB62">
        <v>47.727272727272734</v>
      </c>
      <c r="AC62">
        <v>156800</v>
      </c>
      <c r="AD62"/>
      <c r="AE62"/>
      <c r="AF62"/>
    </row>
    <row r="63" spans="2:32" ht="15.6">
      <c r="B63" s="99">
        <v>35</v>
      </c>
      <c r="C63" s="103"/>
      <c r="D63" s="102"/>
      <c r="E63" s="122" t="e">
        <f t="shared" si="13"/>
        <v>#DIV/0!</v>
      </c>
      <c r="F63" s="124"/>
      <c r="X63">
        <v>12</v>
      </c>
      <c r="Y63">
        <v>304219.99719931465</v>
      </c>
      <c r="Z63">
        <v>-49419.997199314646</v>
      </c>
      <c r="AA63"/>
      <c r="AB63">
        <v>52.27272727272728</v>
      </c>
      <c r="AC63">
        <v>196000</v>
      </c>
      <c r="AD63"/>
      <c r="AE63"/>
      <c r="AF63"/>
    </row>
    <row r="64" spans="2:32" ht="15.6">
      <c r="B64" s="99">
        <v>36</v>
      </c>
      <c r="C64" s="103"/>
      <c r="D64" s="102"/>
      <c r="E64" s="122" t="e">
        <f t="shared" si="13"/>
        <v>#DIV/0!</v>
      </c>
      <c r="F64" s="124"/>
      <c r="X64">
        <v>13</v>
      </c>
      <c r="Y64">
        <v>268492.93747237948</v>
      </c>
      <c r="Z64">
        <v>-190092.93747237948</v>
      </c>
      <c r="AA64"/>
      <c r="AB64">
        <v>56.81818181818182</v>
      </c>
      <c r="AC64">
        <v>254800</v>
      </c>
      <c r="AD64"/>
      <c r="AE64"/>
      <c r="AF64"/>
    </row>
    <row r="65" spans="2:32" ht="15.6">
      <c r="B65" s="99">
        <v>37</v>
      </c>
      <c r="C65" s="103"/>
      <c r="D65" s="102"/>
      <c r="E65" s="122" t="e">
        <f t="shared" si="13"/>
        <v>#DIV/0!</v>
      </c>
      <c r="F65" s="124"/>
      <c r="X65">
        <v>14</v>
      </c>
      <c r="Y65">
        <v>247272.41201196512</v>
      </c>
      <c r="Z65">
        <v>164327.58798803488</v>
      </c>
      <c r="AA65"/>
      <c r="AB65">
        <v>61.363636363636367</v>
      </c>
      <c r="AC65">
        <v>294000</v>
      </c>
      <c r="AD65"/>
      <c r="AE65"/>
      <c r="AF65"/>
    </row>
    <row r="66" spans="2:32" ht="15.6">
      <c r="B66" s="99">
        <v>38</v>
      </c>
      <c r="C66" s="103"/>
      <c r="D66" s="102"/>
      <c r="E66" s="122" t="e">
        <f t="shared" si="13"/>
        <v>#DIV/0!</v>
      </c>
      <c r="F66" s="124"/>
      <c r="X66">
        <v>15</v>
      </c>
      <c r="Y66">
        <v>248046.32017101595</v>
      </c>
      <c r="Z66">
        <v>-150046.32017101595</v>
      </c>
      <c r="AA66"/>
      <c r="AB66">
        <v>65.909090909090907</v>
      </c>
      <c r="AC66">
        <v>372400</v>
      </c>
      <c r="AD66"/>
      <c r="AE66"/>
      <c r="AF66"/>
    </row>
    <row r="67" spans="2:32" ht="15.6">
      <c r="B67" s="99">
        <v>39</v>
      </c>
      <c r="C67" s="103"/>
      <c r="D67" s="102"/>
      <c r="E67" s="122" t="e">
        <f t="shared" si="13"/>
        <v>#DIV/0!</v>
      </c>
      <c r="F67" s="124"/>
      <c r="X67">
        <v>16</v>
      </c>
      <c r="Y67">
        <v>233123.41725488385</v>
      </c>
      <c r="Z67">
        <v>139276.58274511615</v>
      </c>
      <c r="AA67"/>
      <c r="AB67">
        <v>70.454545454545453</v>
      </c>
      <c r="AC67">
        <v>392000</v>
      </c>
      <c r="AD67"/>
      <c r="AE67"/>
      <c r="AF67"/>
    </row>
    <row r="68" spans="2:32" ht="15.6">
      <c r="B68" s="99">
        <v>40</v>
      </c>
      <c r="C68" s="103"/>
      <c r="D68" s="102"/>
      <c r="E68" s="122" t="e">
        <f t="shared" si="13"/>
        <v>#DIV/0!</v>
      </c>
      <c r="F68" s="124"/>
      <c r="X68">
        <v>17</v>
      </c>
      <c r="Y68">
        <v>233123.41725488385</v>
      </c>
      <c r="Z68">
        <v>-233123.41725488385</v>
      </c>
      <c r="AA68"/>
      <c r="AB68">
        <v>75</v>
      </c>
      <c r="AC68">
        <v>411600</v>
      </c>
      <c r="AD68"/>
      <c r="AE68"/>
      <c r="AF68"/>
    </row>
    <row r="69" spans="2:32" ht="15.6">
      <c r="B69" s="99">
        <v>41</v>
      </c>
      <c r="C69" s="103"/>
      <c r="D69" s="102"/>
      <c r="E69" s="122" t="e">
        <f t="shared" si="13"/>
        <v>#DIV/0!</v>
      </c>
      <c r="F69" s="124"/>
      <c r="X69">
        <v>18</v>
      </c>
      <c r="Y69">
        <v>210406.05070354606</v>
      </c>
      <c r="Z69">
        <v>-210406.05070354606</v>
      </c>
      <c r="AA69"/>
      <c r="AB69">
        <v>79.545454545454547</v>
      </c>
      <c r="AC69">
        <v>529200</v>
      </c>
      <c r="AD69"/>
      <c r="AE69"/>
      <c r="AF69"/>
    </row>
    <row r="70" spans="2:32" ht="15.6">
      <c r="B70" s="99">
        <v>42</v>
      </c>
      <c r="C70" s="103"/>
      <c r="D70" s="102"/>
      <c r="E70" s="122" t="e">
        <f t="shared" si="13"/>
        <v>#DIV/0!</v>
      </c>
      <c r="F70" s="124"/>
      <c r="X70">
        <v>19</v>
      </c>
      <c r="Y70">
        <v>251813.56549238868</v>
      </c>
      <c r="Z70">
        <v>375386.43450761132</v>
      </c>
      <c r="AA70"/>
      <c r="AB70">
        <v>84.090909090909093</v>
      </c>
      <c r="AC70">
        <v>627200</v>
      </c>
      <c r="AD70"/>
      <c r="AE70"/>
      <c r="AF70"/>
    </row>
    <row r="71" spans="2:32" ht="15.6">
      <c r="B71" s="99">
        <v>43</v>
      </c>
      <c r="C71" s="103"/>
      <c r="D71" s="102"/>
      <c r="E71" s="122" t="e">
        <f t="shared" si="13"/>
        <v>#DIV/0!</v>
      </c>
      <c r="F71" s="124"/>
      <c r="X71">
        <v>20</v>
      </c>
      <c r="Y71">
        <v>222033.81806445721</v>
      </c>
      <c r="Z71">
        <v>307166.18193554279</v>
      </c>
      <c r="AA71"/>
      <c r="AB71">
        <v>88.63636363636364</v>
      </c>
      <c r="AC71">
        <v>744800</v>
      </c>
      <c r="AD71"/>
      <c r="AE71"/>
      <c r="AF71"/>
    </row>
    <row r="72" spans="2:32" ht="15.6">
      <c r="B72" s="99">
        <v>44</v>
      </c>
      <c r="C72" s="103"/>
      <c r="D72" s="102"/>
      <c r="E72" s="122" t="e">
        <f t="shared" si="13"/>
        <v>#DIV/0!</v>
      </c>
      <c r="F72" s="124"/>
      <c r="X72">
        <v>21</v>
      </c>
      <c r="Y72">
        <v>293239.74099051626</v>
      </c>
      <c r="Z72">
        <v>451560.25900948374</v>
      </c>
      <c r="AA72"/>
      <c r="AB72">
        <v>93.181818181818187</v>
      </c>
      <c r="AC72">
        <v>842800</v>
      </c>
      <c r="AD72"/>
      <c r="AE72"/>
      <c r="AF72"/>
    </row>
    <row r="73" spans="2:32" ht="16.2" thickBot="1">
      <c r="B73" s="99">
        <v>45</v>
      </c>
      <c r="C73" s="103"/>
      <c r="D73" s="103"/>
      <c r="E73" s="122" t="e">
        <f t="shared" si="13"/>
        <v>#DIV/0!</v>
      </c>
      <c r="F73" s="124"/>
      <c r="X73" s="94">
        <v>22</v>
      </c>
      <c r="Y73" s="94">
        <v>362139.08278820489</v>
      </c>
      <c r="Z73" s="94">
        <v>480660.91721179511</v>
      </c>
      <c r="AA73"/>
      <c r="AB73" s="94">
        <v>97.727272727272734</v>
      </c>
      <c r="AC73" s="94">
        <v>1109600</v>
      </c>
      <c r="AD73"/>
      <c r="AE73"/>
      <c r="AF73"/>
    </row>
    <row r="74" spans="2:32" ht="15.6">
      <c r="B74" s="99">
        <v>46</v>
      </c>
      <c r="C74" s="103"/>
      <c r="D74" s="103"/>
      <c r="E74" s="122" t="e">
        <f t="shared" si="13"/>
        <v>#DIV/0!</v>
      </c>
      <c r="F74" s="124"/>
    </row>
    <row r="75" spans="2:32" ht="15.6">
      <c r="B75" s="99">
        <v>47</v>
      </c>
      <c r="C75" s="103"/>
      <c r="D75" s="103"/>
      <c r="E75" s="122" t="e">
        <f t="shared" si="13"/>
        <v>#DIV/0!</v>
      </c>
      <c r="F75" s="124"/>
    </row>
    <row r="76" spans="2:32" ht="15.6">
      <c r="B76" s="99">
        <v>48</v>
      </c>
      <c r="C76" s="103"/>
      <c r="D76" s="103"/>
      <c r="E76" s="122" t="e">
        <f t="shared" si="13"/>
        <v>#DIV/0!</v>
      </c>
      <c r="F76" s="124"/>
    </row>
    <row r="77" spans="2:32" ht="15.6">
      <c r="B77" s="99">
        <v>49</v>
      </c>
      <c r="C77" s="103"/>
      <c r="D77" s="103"/>
      <c r="E77" s="122" t="e">
        <f t="shared" si="13"/>
        <v>#DIV/0!</v>
      </c>
      <c r="F77" s="124"/>
    </row>
    <row r="78" spans="2:32" ht="15.6">
      <c r="B78" s="99">
        <v>50</v>
      </c>
      <c r="C78" s="103"/>
      <c r="D78" s="103"/>
      <c r="E78" s="122" t="e">
        <f t="shared" si="13"/>
        <v>#DIV/0!</v>
      </c>
      <c r="F78" s="124"/>
    </row>
    <row r="79" spans="2:32" ht="15.6">
      <c r="B79" s="99">
        <v>51</v>
      </c>
      <c r="C79" s="103"/>
      <c r="D79" s="103"/>
      <c r="E79" s="122" t="e">
        <f t="shared" si="13"/>
        <v>#DIV/0!</v>
      </c>
      <c r="F79" s="124"/>
    </row>
    <row r="80" spans="2:32" ht="15.6">
      <c r="B80" s="99">
        <v>52</v>
      </c>
      <c r="C80" s="103"/>
      <c r="D80" s="103"/>
      <c r="E80" s="122" t="e">
        <f t="shared" si="13"/>
        <v>#DIV/0!</v>
      </c>
      <c r="F80" s="124"/>
    </row>
  </sheetData>
  <sortState xmlns:xlrd2="http://schemas.microsoft.com/office/spreadsheetml/2017/richdata2" ref="AC52:AC73">
    <sortCondition ref="AC52"/>
  </sortState>
  <mergeCells count="31">
    <mergeCell ref="AH16:AK16"/>
    <mergeCell ref="AL16:AO16"/>
    <mergeCell ref="AP16:AT16"/>
    <mergeCell ref="AU16:AX16"/>
    <mergeCell ref="AY16:BB16"/>
    <mergeCell ref="A25:B25"/>
    <mergeCell ref="H16:K16"/>
    <mergeCell ref="L16:O16"/>
    <mergeCell ref="P16:T16"/>
    <mergeCell ref="U16:X16"/>
    <mergeCell ref="Y16:AB16"/>
    <mergeCell ref="AC16:AG16"/>
    <mergeCell ref="A7:B7"/>
    <mergeCell ref="A8:B8"/>
    <mergeCell ref="A9:B9"/>
    <mergeCell ref="A10:B10"/>
    <mergeCell ref="A11:B11"/>
    <mergeCell ref="C16:G16"/>
    <mergeCell ref="A12:B12"/>
    <mergeCell ref="AY4:BB4"/>
    <mergeCell ref="C4:G4"/>
    <mergeCell ref="H4:K4"/>
    <mergeCell ref="L4:O4"/>
    <mergeCell ref="P4:T4"/>
    <mergeCell ref="U4:X4"/>
    <mergeCell ref="Y4:AB4"/>
    <mergeCell ref="AC4:AG4"/>
    <mergeCell ref="AH4:AK4"/>
    <mergeCell ref="AL4:AO4"/>
    <mergeCell ref="AP4:AT4"/>
    <mergeCell ref="AU4:AX4"/>
  </mergeCells>
  <conditionalFormatting sqref="C21:BB23">
    <cfRule type="cellIs" dxfId="1" priority="1" stopIfTrue="1" operator="equal">
      <formula>"TF"</formula>
    </cfRule>
  </conditionalFormatting>
  <pageMargins left="0.75" right="0.75" top="1" bottom="1" header="0.5" footer="0.5"/>
  <pageSetup paperSize="9" orientation="portrait" horizontalDpi="4294967292" verticalDpi="4294967292"/>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1D9AC-6399-0A47-89AE-D8E362B4DEC7}">
  <dimension ref="A2:IE110"/>
  <sheetViews>
    <sheetView showGridLines="0" zoomScaleNormal="80" workbookViewId="0">
      <pane xSplit="2" ySplit="6" topLeftCell="T60" activePane="bottomRight" state="frozen"/>
      <selection activeCell="EM17" sqref="EM17"/>
      <selection pane="topRight" activeCell="EM17" sqref="EM17"/>
      <selection pane="bottomLeft" activeCell="EM17" sqref="EM17"/>
      <selection pane="bottomRight" activeCell="AD75" sqref="AD75"/>
    </sheetView>
  </sheetViews>
  <sheetFormatPr defaultColWidth="9.5" defaultRowHeight="14.4"/>
  <cols>
    <col min="1" max="1" width="21.296875" style="36" bestFit="1" customWidth="1"/>
    <col min="2" max="2" width="24.796875" style="48" bestFit="1" customWidth="1"/>
    <col min="3" max="24" width="8" style="36" customWidth="1"/>
    <col min="25" max="54" width="10.69921875" style="36" customWidth="1"/>
    <col min="55" max="16384" width="9.5" style="36"/>
  </cols>
  <sheetData>
    <row r="2" spans="1:239" ht="21" customHeight="1">
      <c r="A2" s="35" t="str">
        <f>'process parameter'!C12</f>
        <v>110-02888-N</v>
      </c>
      <c r="B2" s="35" t="str">
        <f>'process parameter'!D12</f>
        <v>BUTTON</v>
      </c>
    </row>
    <row r="3" spans="1:239" ht="21" customHeight="1">
      <c r="A3" s="35" t="str">
        <f>'process parameter'!C13</f>
        <v>110-02898-T</v>
      </c>
      <c r="B3" s="35" t="str">
        <f>'process parameter'!D13</f>
        <v>BUTTON, THIN</v>
      </c>
    </row>
    <row r="4" spans="1:239" ht="16.05" customHeight="1">
      <c r="A4" s="36" t="s">
        <v>102</v>
      </c>
      <c r="B4" s="38"/>
      <c r="C4" s="153">
        <v>44927</v>
      </c>
      <c r="D4" s="153"/>
      <c r="E4" s="153"/>
      <c r="F4" s="153"/>
      <c r="G4" s="153"/>
      <c r="H4" s="153">
        <v>44958</v>
      </c>
      <c r="I4" s="153"/>
      <c r="J4" s="153"/>
      <c r="K4" s="153"/>
      <c r="L4" s="153">
        <v>44986</v>
      </c>
      <c r="M4" s="153"/>
      <c r="N4" s="153"/>
      <c r="O4" s="153"/>
      <c r="P4" s="153">
        <v>45017</v>
      </c>
      <c r="Q4" s="153"/>
      <c r="R4" s="153"/>
      <c r="S4" s="153"/>
      <c r="T4" s="153"/>
      <c r="U4" s="153">
        <v>45047</v>
      </c>
      <c r="V4" s="153"/>
      <c r="W4" s="153"/>
      <c r="X4" s="153"/>
      <c r="Y4" s="153">
        <v>45078</v>
      </c>
      <c r="Z4" s="153"/>
      <c r="AA4" s="153"/>
      <c r="AB4" s="153"/>
      <c r="AC4" s="153">
        <v>45108</v>
      </c>
      <c r="AD4" s="153"/>
      <c r="AE4" s="153"/>
      <c r="AF4" s="153"/>
      <c r="AG4" s="153"/>
      <c r="AH4" s="153">
        <v>45139</v>
      </c>
      <c r="AI4" s="153"/>
      <c r="AJ4" s="153"/>
      <c r="AK4" s="153"/>
      <c r="AL4" s="153">
        <v>45170</v>
      </c>
      <c r="AM4" s="153"/>
      <c r="AN4" s="153"/>
      <c r="AO4" s="153"/>
      <c r="AP4" s="153">
        <v>45200</v>
      </c>
      <c r="AQ4" s="153"/>
      <c r="AR4" s="153"/>
      <c r="AS4" s="153"/>
      <c r="AT4" s="153"/>
      <c r="AU4" s="153">
        <v>45231</v>
      </c>
      <c r="AV4" s="153"/>
      <c r="AW4" s="153"/>
      <c r="AX4" s="153"/>
      <c r="AY4" s="153">
        <v>45261</v>
      </c>
      <c r="AZ4" s="153"/>
      <c r="BA4" s="153"/>
      <c r="BB4" s="153"/>
    </row>
    <row r="5" spans="1:239" ht="16.05" customHeight="1">
      <c r="B5" s="38"/>
      <c r="C5" s="40">
        <v>1</v>
      </c>
      <c r="D5" s="40">
        <v>2</v>
      </c>
      <c r="E5" s="40">
        <v>3</v>
      </c>
      <c r="F5" s="40">
        <v>4</v>
      </c>
      <c r="G5" s="40">
        <v>5</v>
      </c>
      <c r="H5" s="40">
        <v>6</v>
      </c>
      <c r="I5" s="40">
        <v>7</v>
      </c>
      <c r="J5" s="40">
        <v>8</v>
      </c>
      <c r="K5" s="40">
        <v>9</v>
      </c>
      <c r="L5" s="40">
        <v>10</v>
      </c>
      <c r="M5" s="40">
        <v>11</v>
      </c>
      <c r="N5" s="40">
        <v>12</v>
      </c>
      <c r="O5" s="40">
        <v>13</v>
      </c>
      <c r="P5" s="40">
        <v>14</v>
      </c>
      <c r="Q5" s="40">
        <v>15</v>
      </c>
      <c r="R5" s="40">
        <v>16</v>
      </c>
      <c r="S5" s="40">
        <v>17</v>
      </c>
      <c r="T5" s="40">
        <v>18</v>
      </c>
      <c r="U5" s="40">
        <v>19</v>
      </c>
      <c r="V5" s="40">
        <v>20</v>
      </c>
      <c r="W5" s="40">
        <v>21</v>
      </c>
      <c r="X5" s="40">
        <v>22</v>
      </c>
      <c r="Y5" s="40">
        <v>23</v>
      </c>
      <c r="Z5" s="40">
        <v>24</v>
      </c>
      <c r="AA5" s="40">
        <v>25</v>
      </c>
      <c r="AB5" s="40">
        <v>26</v>
      </c>
      <c r="AC5" s="40">
        <v>27</v>
      </c>
      <c r="AD5" s="40">
        <v>28</v>
      </c>
      <c r="AE5" s="40">
        <v>29</v>
      </c>
      <c r="AF5" s="40">
        <v>30</v>
      </c>
      <c r="AG5" s="40">
        <v>31</v>
      </c>
      <c r="AH5" s="40">
        <v>32</v>
      </c>
      <c r="AI5" s="40">
        <v>33</v>
      </c>
      <c r="AJ5" s="40">
        <v>34</v>
      </c>
      <c r="AK5" s="40">
        <v>35</v>
      </c>
      <c r="AL5" s="40">
        <v>36</v>
      </c>
      <c r="AM5" s="40">
        <v>37</v>
      </c>
      <c r="AN5" s="40">
        <v>38</v>
      </c>
      <c r="AO5" s="40">
        <v>39</v>
      </c>
      <c r="AP5" s="40">
        <v>40</v>
      </c>
      <c r="AQ5" s="40">
        <v>41</v>
      </c>
      <c r="AR5" s="40">
        <v>42</v>
      </c>
      <c r="AS5" s="40">
        <v>43</v>
      </c>
      <c r="AT5" s="40">
        <v>44</v>
      </c>
      <c r="AU5" s="40">
        <v>45</v>
      </c>
      <c r="AV5" s="40">
        <v>46</v>
      </c>
      <c r="AW5" s="40">
        <v>47</v>
      </c>
      <c r="AX5" s="40">
        <v>48</v>
      </c>
      <c r="AY5" s="40">
        <v>49</v>
      </c>
      <c r="AZ5" s="40">
        <v>50</v>
      </c>
      <c r="BA5" s="40">
        <v>51</v>
      </c>
      <c r="BB5" s="40">
        <v>52</v>
      </c>
    </row>
    <row r="6" spans="1:239" ht="16.05" customHeight="1">
      <c r="B6" s="36"/>
    </row>
    <row r="7" spans="1:239" s="41" customFormat="1" ht="16.05" customHeight="1">
      <c r="A7" s="149" t="s">
        <v>63</v>
      </c>
      <c r="B7" s="150"/>
      <c r="C7" s="42">
        <f>HLOOKUP(C5,'customer forecast'!E3:BD13,11,FALSE)+HLOOKUP(C5,'customer forecast'!E3:BD13,10,FALSE)</f>
        <v>725142.08000000007</v>
      </c>
      <c r="D7" s="42">
        <f>HLOOKUP(D5,'customer forecast'!F3:BE13,11,FALSE)+HLOOKUP(D5,'customer forecast'!F3:BE13,10,FALSE)</f>
        <v>567042.44999999995</v>
      </c>
      <c r="E7" s="42">
        <f>HLOOKUP(E5,'customer forecast'!G3:BF13,11,FALSE)+HLOOKUP(E5,'customer forecast'!G3:BF13,10,FALSE)</f>
        <v>495876.55000000005</v>
      </c>
      <c r="F7" s="42">
        <f>HLOOKUP(F5,'customer forecast'!H3:BG13,11,FALSE)+HLOOKUP(F5,'customer forecast'!H3:BG13,10,FALSE)</f>
        <v>486604.94999999995</v>
      </c>
      <c r="G7" s="42">
        <f>HLOOKUP(G5,'customer forecast'!I3:BH13,11,FALSE)+HLOOKUP(G5,'customer forecast'!I3:BH13,10,FALSE)</f>
        <v>390257.79000000004</v>
      </c>
      <c r="H7" s="42">
        <f>HLOOKUP(H5,'customer forecast'!J3:BI13,11,FALSE)+HLOOKUP(H5,'customer forecast'!J3:BI13,10,FALSE)</f>
        <v>335063.17</v>
      </c>
      <c r="I7" s="42">
        <f>HLOOKUP(I5,'customer forecast'!K3:BJ13,11,FALSE)+HLOOKUP(I5,'customer forecast'!K3:BJ13,10,FALSE)</f>
        <v>309732.54000000004</v>
      </c>
      <c r="J7" s="42">
        <f>HLOOKUP(J5,'customer forecast'!L3:BK13,11,FALSE)+HLOOKUP(J5,'customer forecast'!L3:BK13,10,FALSE)</f>
        <v>299400.01</v>
      </c>
      <c r="K7" s="42">
        <f>HLOOKUP(K5,'customer forecast'!M3:BL13,11,FALSE)+HLOOKUP(K5,'customer forecast'!M3:BL13,10,FALSE)</f>
        <v>239992.95999999996</v>
      </c>
      <c r="L7" s="42">
        <f>HLOOKUP(L5,'customer forecast'!N3:BM13,11,FALSE)+HLOOKUP(L5,'customer forecast'!N3:BM13,10,FALSE)</f>
        <v>237265.91999999998</v>
      </c>
      <c r="M7" s="42">
        <f>HLOOKUP(M5,'customer forecast'!O3:BN13,11,FALSE)+HLOOKUP(M5,'customer forecast'!O3:BN13,10,FALSE)</f>
        <v>227384.31999999995</v>
      </c>
      <c r="N7" s="42">
        <f>HLOOKUP(N5,'customer forecast'!P3:BO13,11,FALSE)+HLOOKUP(N5,'customer forecast'!P3:BO13,10,FALSE)</f>
        <v>279168.48</v>
      </c>
      <c r="O7" s="42">
        <f>HLOOKUP(O5,'customer forecast'!Q3:BP13,11,FALSE)+HLOOKUP(O5,'customer forecast'!Q3:BP13,10,FALSE)</f>
        <v>384590</v>
      </c>
      <c r="P7" s="42">
        <f>HLOOKUP(P5,'customer forecast'!R3:BQ13,11,FALSE)+HLOOKUP(P5,'customer forecast'!R3:BQ13,10,FALSE)</f>
        <v>350840</v>
      </c>
      <c r="Q7" s="42">
        <f>HLOOKUP(Q5,'customer forecast'!S3:BR13,11,FALSE)+HLOOKUP(Q5,'customer forecast'!S3:BR13,10,FALSE)</f>
        <v>350840</v>
      </c>
      <c r="R7" s="42">
        <f>HLOOKUP(R5,'customer forecast'!T3:BS13,11,FALSE)+HLOOKUP(R5,'customer forecast'!T3:BS13,10,FALSE)</f>
        <v>348540</v>
      </c>
      <c r="S7" s="42">
        <f>HLOOKUP(S5,'customer forecast'!U3:BT13,11,FALSE)+HLOOKUP(S5,'customer forecast'!U3:BT13,10,FALSE)</f>
        <v>348540</v>
      </c>
      <c r="T7" s="42">
        <f>HLOOKUP(T5,'customer forecast'!V3:BU13,11,FALSE)+HLOOKUP(T5,'customer forecast'!V3:BU13,10,FALSE)</f>
        <v>339340</v>
      </c>
      <c r="U7" s="42">
        <f>HLOOKUP(U5,'customer forecast'!W3:BV13,11,FALSE)+HLOOKUP(U5,'customer forecast'!W3:BV13,10,FALSE)</f>
        <v>339340</v>
      </c>
      <c r="V7" s="42">
        <f>HLOOKUP(V5,'customer forecast'!X3:BW13,11,FALSE)+HLOOKUP(V5,'customer forecast'!X3:BW13,10,FALSE)</f>
        <v>278269.83999999997</v>
      </c>
      <c r="W7" s="42">
        <f>HLOOKUP(W5,'customer forecast'!Y3:BX13,11,FALSE)+HLOOKUP(W5,'customer forecast'!Y3:BX13,10,FALSE)</f>
        <v>312423</v>
      </c>
      <c r="X7" s="42">
        <f>HLOOKUP(X5,'customer forecast'!Z3:BY13,11,FALSE)+HLOOKUP(X5,'customer forecast'!Z3:BY13,10,FALSE)</f>
        <v>370199.12</v>
      </c>
      <c r="Y7" s="42">
        <f>HLOOKUP(Y5,'customer forecast'!AA3:BZ13,11,FALSE)+HLOOKUP(Y5,'customer forecast'!AA3:BZ13,10,FALSE)</f>
        <v>336666.55999999994</v>
      </c>
      <c r="Z7" s="42">
        <f>HLOOKUP(Z5,'customer forecast'!AB3:CA13,11,FALSE)+HLOOKUP(Z5,'customer forecast'!AB3:CA13,10,FALSE)</f>
        <v>299026.55999999994</v>
      </c>
      <c r="AA7" s="42">
        <f>HLOOKUP(AA5,'customer forecast'!AC3:CB13,11,FALSE)+HLOOKUP(AA5,'customer forecast'!AC3:CB13,10,FALSE)</f>
        <v>277283</v>
      </c>
      <c r="AB7" s="42">
        <f>HLOOKUP(AB5,'customer forecast'!AD3:CC13,11,FALSE)+HLOOKUP(AB5,'customer forecast'!AD3:CC13,10,FALSE)</f>
        <v>570422.80000000005</v>
      </c>
      <c r="AC7" s="42">
        <f>HLOOKUP(AC5,'customer forecast'!AE3:CD13,11,FALSE)+HLOOKUP(AC5,'customer forecast'!AE3:CD13,10,FALSE)</f>
        <v>570976.28</v>
      </c>
      <c r="AD7" s="42">
        <f>HLOOKUP(AD5,'customer forecast'!AF3:CE13,11,FALSE)+HLOOKUP(AD5,'customer forecast'!AF3:CE13,10,FALSE)</f>
        <v>457509.19999999995</v>
      </c>
      <c r="AE7" s="42">
        <f>HLOOKUP(AE5,'customer forecast'!AG3:CF13,11,FALSE)+HLOOKUP(AE5,'customer forecast'!AG3:CF13,10,FALSE)</f>
        <v>528142.04</v>
      </c>
      <c r="AF7" s="42">
        <f>HLOOKUP(AF5,'customer forecast'!AH3:CG13,11,FALSE)+HLOOKUP(AF5,'customer forecast'!AH3:CG13,10,FALSE)</f>
        <v>688640.2</v>
      </c>
      <c r="AG7" s="42">
        <f>HLOOKUP(AG5,'customer forecast'!AI3:CH13,11,FALSE)+HLOOKUP(AG5,'customer forecast'!AI3:CH13,10,FALSE)</f>
        <v>786560.2</v>
      </c>
      <c r="AH7" s="42">
        <f>HLOOKUP(AH5,'customer forecast'!AJ3:CI13,11,FALSE)+HLOOKUP(AH5,'customer forecast'!AJ3:CI13,10,FALSE)</f>
        <v>800291.4</v>
      </c>
      <c r="AI7" s="42">
        <f>HLOOKUP(AI5,'customer forecast'!AK3:CJ13,11,FALSE)+HLOOKUP(AI5,'customer forecast'!AK3:CJ13,10,FALSE)</f>
        <v>854139.4</v>
      </c>
      <c r="AJ7" s="42">
        <f>HLOOKUP(AJ5,'customer forecast'!AL3:CK13,11,FALSE)+HLOOKUP(AJ5,'customer forecast'!AL3:CK13,10,FALSE)</f>
        <v>883560.2</v>
      </c>
      <c r="AK7" s="42">
        <f>HLOOKUP(AK5,'customer forecast'!AM3:CL13,11,FALSE)+HLOOKUP(AK5,'customer forecast'!AM3:CL13,10,FALSE)</f>
        <v>757570.2</v>
      </c>
      <c r="AL7" s="42">
        <f>HLOOKUP(AL5,'customer forecast'!AN3:CM13,11,FALSE)+HLOOKUP(AL5,'customer forecast'!AN3:CM13,10,FALSE)</f>
        <v>786970</v>
      </c>
      <c r="AM7" s="42">
        <f>HLOOKUP(AM5,'customer forecast'!AO3:CN13,11,FALSE)+HLOOKUP(AM5,'customer forecast'!AO3:CN13,10,FALSE)</f>
        <v>786970</v>
      </c>
      <c r="AN7" s="42">
        <f>HLOOKUP(AN5,'customer forecast'!AP3:CO13,11,FALSE)+HLOOKUP(AN5,'customer forecast'!AP3:CO13,10,FALSE)</f>
        <v>803650</v>
      </c>
      <c r="AO7" s="42">
        <f>HLOOKUP(AO5,'customer forecast'!AQ3:CP13,11,FALSE)+HLOOKUP(AO5,'customer forecast'!AQ3:CP13,10,FALSE)</f>
        <v>1329858.6400000001</v>
      </c>
      <c r="AP7" s="42">
        <f>HLOOKUP(AP5,'customer forecast'!AR3:CQ13,11,FALSE)+HLOOKUP(AP5,'customer forecast'!AR3:CQ13,10,FALSE)</f>
        <v>1012431.7820000001</v>
      </c>
      <c r="AQ7" s="42">
        <f>HLOOKUP(AQ5,'customer forecast'!AS3:CR13,11,FALSE)+HLOOKUP(AQ5,'customer forecast'!AS3:CR13,10,FALSE)</f>
        <v>1087471.412</v>
      </c>
      <c r="AR7" s="42">
        <f>HLOOKUP(AR5,'customer forecast'!AT3:CS13,11,FALSE)+HLOOKUP(AR5,'customer forecast'!AT3:CS13,10,FALSE)</f>
        <v>983872.13099999994</v>
      </c>
      <c r="AS7" s="42">
        <f>HLOOKUP(AS5,'customer forecast'!AU3:CT13,11,FALSE)+HLOOKUP(AS5,'customer forecast'!AU3:CT13,10,FALSE)</f>
        <v>993814.02100000007</v>
      </c>
      <c r="AT7" s="42">
        <f>HLOOKUP(AT5,'customer forecast'!AV3:CU13,11,FALSE)+HLOOKUP(AT5,'customer forecast'!AV3:CU13,10,FALSE)</f>
        <v>876936.83600000001</v>
      </c>
      <c r="AU7" s="42">
        <f>HLOOKUP(AU5,'customer forecast'!AW3:CV13,11,FALSE)+HLOOKUP(AU5,'customer forecast'!AW3:CV13,10,FALSE)</f>
        <v>948683.88799999992</v>
      </c>
      <c r="AV7" s="42">
        <f>HLOOKUP(AV5,'customer forecast'!AX3:CW13,11,FALSE)+HLOOKUP(AV5,'customer forecast'!AX3:CW13,10,FALSE)</f>
        <v>1057058.5520000001</v>
      </c>
      <c r="AW7" s="42">
        <f>HLOOKUP(AW5,'customer forecast'!AY3:CX13,11,FALSE)+HLOOKUP(AW5,'customer forecast'!AY3:CX13,10,FALSE)</f>
        <v>981005.00674899993</v>
      </c>
      <c r="AX7" s="42">
        <f>HLOOKUP(AX5,'customer forecast'!AZ3:CY13,11,FALSE)+HLOOKUP(AX5,'customer forecast'!AZ3:CY13,10,FALSE)</f>
        <v>957693.11899999995</v>
      </c>
      <c r="AY7" s="42">
        <f>HLOOKUP(AY5,'customer forecast'!BA3:CZ13,11,FALSE)+HLOOKUP(AY5,'customer forecast'!BA3:CZ13,10,FALSE)</f>
        <v>847366.74599999993</v>
      </c>
      <c r="AZ7" s="42">
        <f>HLOOKUP(AZ5,'customer forecast'!BB3:DA13,11,FALSE)+HLOOKUP(AZ5,'customer forecast'!BB3:DA13,10,FALSE)</f>
        <v>507776.35399999999</v>
      </c>
      <c r="BA7" s="42">
        <f>HLOOKUP(BA5,'customer forecast'!BC3:DB13,11,FALSE)+HLOOKUP(BA5,'customer forecast'!BC3:DB13,10,FALSE)</f>
        <v>615257.71</v>
      </c>
      <c r="BB7" s="42">
        <f>HLOOKUP(BB5,'customer forecast'!BD3:DC13,11,FALSE)+HLOOKUP(BB5,'customer forecast'!BD3:DC13,10,FALSE)</f>
        <v>515257.71</v>
      </c>
      <c r="BC7" s="36"/>
      <c r="BD7" s="36"/>
      <c r="BE7" s="36"/>
      <c r="BF7" s="36"/>
      <c r="BG7" s="36"/>
      <c r="BH7" s="36"/>
      <c r="BI7" s="36"/>
      <c r="BJ7" s="36"/>
      <c r="BK7" s="36"/>
      <c r="BL7" s="36"/>
      <c r="BM7" s="36"/>
      <c r="BN7" s="36"/>
      <c r="BO7" s="36"/>
      <c r="BP7" s="36"/>
      <c r="BQ7" s="36"/>
      <c r="BR7" s="36"/>
      <c r="BS7" s="36"/>
      <c r="BT7" s="36"/>
      <c r="BU7" s="36"/>
      <c r="BV7" s="36"/>
      <c r="BW7" s="36"/>
      <c r="BX7" s="36"/>
      <c r="BY7" s="36"/>
      <c r="BZ7" s="36"/>
      <c r="CA7" s="36"/>
      <c r="CB7" s="36"/>
      <c r="CC7" s="36"/>
      <c r="CD7" s="36"/>
      <c r="CE7" s="36"/>
      <c r="CF7" s="36"/>
      <c r="CG7" s="36"/>
      <c r="CH7" s="36"/>
      <c r="CI7" s="36"/>
      <c r="CJ7" s="36"/>
      <c r="CK7" s="36"/>
      <c r="CL7" s="36"/>
      <c r="CM7" s="36"/>
      <c r="CN7" s="36"/>
      <c r="CO7" s="36"/>
      <c r="CP7" s="36"/>
      <c r="CQ7" s="36"/>
      <c r="CR7" s="36"/>
      <c r="CS7" s="36"/>
      <c r="CT7" s="36"/>
      <c r="CU7" s="36"/>
      <c r="CV7" s="36"/>
      <c r="CW7" s="36"/>
      <c r="CX7" s="36"/>
      <c r="CY7" s="36"/>
      <c r="CZ7" s="36"/>
      <c r="DA7" s="36"/>
      <c r="DB7" s="36"/>
      <c r="DC7" s="36"/>
      <c r="DD7" s="36"/>
      <c r="DE7" s="36"/>
      <c r="DF7" s="36"/>
      <c r="DG7" s="36"/>
      <c r="DH7" s="36"/>
      <c r="DI7" s="36"/>
      <c r="DJ7" s="36"/>
      <c r="DK7" s="36"/>
      <c r="DL7" s="36"/>
      <c r="DM7" s="36"/>
      <c r="DN7" s="36"/>
      <c r="DO7" s="36"/>
      <c r="DP7" s="36"/>
      <c r="DQ7" s="36"/>
      <c r="DR7" s="36"/>
      <c r="DS7" s="36"/>
      <c r="DT7" s="36"/>
      <c r="DU7" s="36"/>
      <c r="DV7" s="36"/>
      <c r="DW7" s="36"/>
      <c r="DX7" s="36"/>
      <c r="DY7" s="36"/>
      <c r="DZ7" s="36"/>
      <c r="EA7" s="36"/>
      <c r="EB7" s="36"/>
      <c r="EC7" s="36"/>
      <c r="ED7" s="36"/>
      <c r="EE7" s="36"/>
      <c r="EF7" s="36"/>
      <c r="EG7" s="36"/>
      <c r="EH7" s="36"/>
      <c r="EI7" s="36"/>
      <c r="EJ7" s="36"/>
      <c r="EK7" s="36"/>
      <c r="EL7" s="36"/>
      <c r="EM7" s="36"/>
      <c r="EN7" s="36"/>
      <c r="EO7" s="36"/>
      <c r="EP7" s="36"/>
      <c r="EQ7" s="36"/>
      <c r="ER7" s="36"/>
      <c r="ES7" s="36"/>
      <c r="ET7" s="36"/>
      <c r="EU7" s="36"/>
      <c r="EV7" s="36"/>
      <c r="EW7" s="36"/>
      <c r="EX7" s="36"/>
      <c r="EY7" s="36"/>
      <c r="EZ7" s="36"/>
      <c r="FA7" s="36"/>
      <c r="FB7" s="36"/>
      <c r="FC7" s="36"/>
      <c r="FD7" s="36"/>
      <c r="FE7" s="36"/>
      <c r="FF7" s="36"/>
      <c r="FG7" s="36"/>
      <c r="FH7" s="36"/>
      <c r="FI7" s="36"/>
      <c r="FJ7" s="36"/>
      <c r="FK7" s="36"/>
      <c r="FL7" s="36"/>
      <c r="FM7" s="36"/>
      <c r="FN7" s="36"/>
      <c r="FO7" s="36"/>
      <c r="FP7" s="36"/>
      <c r="FQ7" s="36"/>
      <c r="FR7" s="36"/>
      <c r="FS7" s="36"/>
      <c r="FT7" s="36"/>
      <c r="FU7" s="36"/>
      <c r="FV7" s="36"/>
      <c r="FW7" s="36"/>
      <c r="FX7" s="36"/>
      <c r="FY7" s="36"/>
      <c r="FZ7" s="36"/>
      <c r="GA7" s="36"/>
      <c r="GB7" s="36"/>
      <c r="GC7" s="36"/>
      <c r="GD7" s="36"/>
      <c r="GE7" s="36"/>
      <c r="GF7" s="36"/>
      <c r="GG7" s="36"/>
      <c r="GH7" s="36"/>
      <c r="GI7" s="36"/>
      <c r="GJ7" s="36"/>
      <c r="GK7" s="36"/>
      <c r="GL7" s="36"/>
      <c r="GM7" s="36"/>
      <c r="GN7" s="36"/>
      <c r="GO7" s="36"/>
      <c r="GP7" s="36"/>
      <c r="GQ7" s="36"/>
      <c r="GR7" s="36"/>
      <c r="GS7" s="36"/>
      <c r="GT7" s="36"/>
      <c r="GU7" s="36"/>
      <c r="GV7" s="36"/>
      <c r="GW7" s="36"/>
      <c r="GX7" s="36"/>
      <c r="GY7" s="36"/>
      <c r="GZ7" s="36"/>
      <c r="HA7" s="36"/>
      <c r="HB7" s="36"/>
      <c r="HC7" s="36"/>
      <c r="HD7" s="36"/>
    </row>
    <row r="8" spans="1:239" s="67" customFormat="1" ht="16.05" customHeight="1">
      <c r="A8" s="151" t="s">
        <v>64</v>
      </c>
      <c r="B8" s="152"/>
      <c r="C8" s="45">
        <f>C7</f>
        <v>725142.08000000007</v>
      </c>
      <c r="D8" s="45">
        <f t="shared" ref="D8:BB8" si="0">C8+D7</f>
        <v>1292184.53</v>
      </c>
      <c r="E8" s="45">
        <f t="shared" si="0"/>
        <v>1788061.08</v>
      </c>
      <c r="F8" s="45">
        <f t="shared" si="0"/>
        <v>2274666.0300000003</v>
      </c>
      <c r="G8" s="45">
        <f t="shared" si="0"/>
        <v>2664923.8200000003</v>
      </c>
      <c r="H8" s="45">
        <f t="shared" si="0"/>
        <v>2999986.99</v>
      </c>
      <c r="I8" s="45">
        <f t="shared" si="0"/>
        <v>3309719.5300000003</v>
      </c>
      <c r="J8" s="45">
        <f t="shared" si="0"/>
        <v>3609119.54</v>
      </c>
      <c r="K8" s="45">
        <f t="shared" si="0"/>
        <v>3849112.5</v>
      </c>
      <c r="L8" s="45">
        <f t="shared" si="0"/>
        <v>4086378.42</v>
      </c>
      <c r="M8" s="45">
        <f t="shared" si="0"/>
        <v>4313762.74</v>
      </c>
      <c r="N8" s="45">
        <f t="shared" si="0"/>
        <v>4592931.2200000007</v>
      </c>
      <c r="O8" s="45">
        <f t="shared" si="0"/>
        <v>4977521.2200000007</v>
      </c>
      <c r="P8" s="45">
        <f t="shared" si="0"/>
        <v>5328361.2200000007</v>
      </c>
      <c r="Q8" s="45">
        <f t="shared" si="0"/>
        <v>5679201.2200000007</v>
      </c>
      <c r="R8" s="45">
        <f t="shared" si="0"/>
        <v>6027741.2200000007</v>
      </c>
      <c r="S8" s="45">
        <f t="shared" si="0"/>
        <v>6376281.2200000007</v>
      </c>
      <c r="T8" s="45">
        <f t="shared" si="0"/>
        <v>6715621.2200000007</v>
      </c>
      <c r="U8" s="45">
        <f t="shared" si="0"/>
        <v>7054961.2200000007</v>
      </c>
      <c r="V8" s="45">
        <f t="shared" si="0"/>
        <v>7333231.0600000005</v>
      </c>
      <c r="W8" s="45">
        <f t="shared" si="0"/>
        <v>7645654.0600000005</v>
      </c>
      <c r="X8" s="45">
        <f t="shared" si="0"/>
        <v>8015853.1800000006</v>
      </c>
      <c r="Y8" s="45">
        <f t="shared" si="0"/>
        <v>8352519.7400000002</v>
      </c>
      <c r="Z8" s="45">
        <f t="shared" si="0"/>
        <v>8651546.3000000007</v>
      </c>
      <c r="AA8" s="45">
        <f t="shared" si="0"/>
        <v>8928829.3000000007</v>
      </c>
      <c r="AB8" s="45">
        <f t="shared" si="0"/>
        <v>9499252.1000000015</v>
      </c>
      <c r="AC8" s="45">
        <f t="shared" si="0"/>
        <v>10070228.380000001</v>
      </c>
      <c r="AD8" s="45">
        <f t="shared" si="0"/>
        <v>10527737.58</v>
      </c>
      <c r="AE8" s="45">
        <f t="shared" si="0"/>
        <v>11055879.620000001</v>
      </c>
      <c r="AF8" s="45">
        <f t="shared" si="0"/>
        <v>11744519.82</v>
      </c>
      <c r="AG8" s="45">
        <f t="shared" si="0"/>
        <v>12531080.02</v>
      </c>
      <c r="AH8" s="45">
        <f t="shared" si="0"/>
        <v>13331371.42</v>
      </c>
      <c r="AI8" s="45">
        <f t="shared" si="0"/>
        <v>14185510.82</v>
      </c>
      <c r="AJ8" s="45">
        <f t="shared" si="0"/>
        <v>15069071.02</v>
      </c>
      <c r="AK8" s="45">
        <f t="shared" si="0"/>
        <v>15826641.219999999</v>
      </c>
      <c r="AL8" s="45">
        <f t="shared" si="0"/>
        <v>16613611.219999999</v>
      </c>
      <c r="AM8" s="45">
        <f t="shared" si="0"/>
        <v>17400581.219999999</v>
      </c>
      <c r="AN8" s="45">
        <f t="shared" si="0"/>
        <v>18204231.219999999</v>
      </c>
      <c r="AO8" s="45">
        <f t="shared" si="0"/>
        <v>19534089.859999999</v>
      </c>
      <c r="AP8" s="45">
        <f t="shared" si="0"/>
        <v>20546521.642000001</v>
      </c>
      <c r="AQ8" s="45">
        <f t="shared" si="0"/>
        <v>21633993.054000001</v>
      </c>
      <c r="AR8" s="45">
        <f t="shared" si="0"/>
        <v>22617865.185000002</v>
      </c>
      <c r="AS8" s="45">
        <f t="shared" si="0"/>
        <v>23611679.206000004</v>
      </c>
      <c r="AT8" s="45">
        <f t="shared" si="0"/>
        <v>24488616.042000003</v>
      </c>
      <c r="AU8" s="45">
        <f t="shared" si="0"/>
        <v>25437299.930000003</v>
      </c>
      <c r="AV8" s="45">
        <f t="shared" si="0"/>
        <v>26494358.482000005</v>
      </c>
      <c r="AW8" s="45">
        <f t="shared" si="0"/>
        <v>27475363.488749005</v>
      </c>
      <c r="AX8" s="45">
        <f t="shared" si="0"/>
        <v>28433056.607749004</v>
      </c>
      <c r="AY8" s="45">
        <f t="shared" si="0"/>
        <v>29280423.353749003</v>
      </c>
      <c r="AZ8" s="45">
        <f t="shared" si="0"/>
        <v>29788199.707749002</v>
      </c>
      <c r="BA8" s="45">
        <f t="shared" si="0"/>
        <v>30403457.417749003</v>
      </c>
      <c r="BB8" s="45">
        <f t="shared" si="0"/>
        <v>30918715.127749003</v>
      </c>
      <c r="BC8" s="68"/>
      <c r="BD8" s="68"/>
      <c r="BE8" s="68"/>
      <c r="BF8" s="68"/>
      <c r="BG8" s="68"/>
      <c r="BH8" s="68"/>
      <c r="BI8" s="68"/>
      <c r="BJ8" s="68"/>
      <c r="BK8" s="68"/>
      <c r="BL8" s="68"/>
      <c r="BM8" s="68"/>
      <c r="BN8" s="68"/>
      <c r="BO8" s="68"/>
      <c r="BP8" s="68"/>
      <c r="BQ8" s="68"/>
      <c r="BR8" s="68"/>
      <c r="BS8" s="68"/>
      <c r="BT8" s="68"/>
      <c r="BU8" s="68"/>
      <c r="BV8" s="68"/>
      <c r="BW8" s="68"/>
      <c r="BX8" s="68"/>
      <c r="BY8" s="68"/>
      <c r="BZ8" s="68"/>
      <c r="CA8" s="68"/>
      <c r="CB8" s="68"/>
      <c r="CC8" s="68"/>
      <c r="CD8" s="68"/>
      <c r="CE8" s="68"/>
      <c r="CF8" s="68"/>
      <c r="CG8" s="68"/>
      <c r="CH8" s="68"/>
      <c r="CI8" s="68"/>
      <c r="CJ8" s="68"/>
      <c r="CK8" s="68"/>
      <c r="CL8" s="68"/>
      <c r="CM8" s="68"/>
      <c r="CN8" s="68"/>
      <c r="CO8" s="68"/>
      <c r="CP8" s="68"/>
      <c r="CQ8" s="68"/>
      <c r="CR8" s="68"/>
      <c r="CS8" s="68"/>
      <c r="CT8" s="68"/>
      <c r="CU8" s="68"/>
      <c r="CV8" s="68"/>
      <c r="CW8" s="68"/>
      <c r="CX8" s="68"/>
      <c r="CY8" s="68"/>
      <c r="CZ8" s="68"/>
      <c r="DA8" s="68"/>
      <c r="DB8" s="68"/>
      <c r="DC8" s="68"/>
      <c r="DD8" s="68"/>
      <c r="DE8" s="68"/>
      <c r="DF8" s="68"/>
      <c r="DG8" s="68"/>
      <c r="DH8" s="68"/>
      <c r="DI8" s="68"/>
      <c r="DJ8" s="68"/>
      <c r="DK8" s="68"/>
      <c r="DL8" s="68"/>
      <c r="DM8" s="68"/>
      <c r="DN8" s="68"/>
      <c r="DO8" s="68"/>
      <c r="DP8" s="68"/>
      <c r="DQ8" s="68"/>
      <c r="DR8" s="68"/>
      <c r="DS8" s="68"/>
      <c r="DT8" s="68"/>
      <c r="DU8" s="68"/>
      <c r="DV8" s="68"/>
      <c r="DW8" s="68"/>
      <c r="DX8" s="68"/>
      <c r="DY8" s="68"/>
      <c r="DZ8" s="68"/>
      <c r="EA8" s="68"/>
      <c r="EB8" s="68"/>
      <c r="EC8" s="68"/>
      <c r="ED8" s="68"/>
      <c r="EE8" s="68"/>
      <c r="EF8" s="68"/>
      <c r="EG8" s="68"/>
      <c r="EH8" s="68"/>
      <c r="EI8" s="68"/>
      <c r="EJ8" s="68"/>
      <c r="EK8" s="68"/>
      <c r="EL8" s="68"/>
      <c r="EM8" s="68"/>
      <c r="EN8" s="68"/>
      <c r="EO8" s="68"/>
      <c r="EP8" s="68"/>
      <c r="EQ8" s="68"/>
      <c r="ER8" s="68"/>
      <c r="ES8" s="68"/>
      <c r="ET8" s="68"/>
      <c r="EU8" s="68"/>
      <c r="EV8" s="68"/>
      <c r="EW8" s="68"/>
      <c r="EX8" s="68"/>
      <c r="EY8" s="68"/>
      <c r="EZ8" s="68"/>
      <c r="FA8" s="68"/>
      <c r="FB8" s="68"/>
      <c r="FC8" s="68"/>
      <c r="FD8" s="68"/>
      <c r="FE8" s="68"/>
      <c r="FF8" s="68"/>
      <c r="FG8" s="68"/>
      <c r="FH8" s="68"/>
      <c r="FI8" s="68"/>
      <c r="FJ8" s="68"/>
      <c r="FK8" s="68"/>
      <c r="FL8" s="68"/>
      <c r="FM8" s="68"/>
      <c r="FN8" s="68"/>
      <c r="FO8" s="68"/>
      <c r="FP8" s="68"/>
      <c r="FQ8" s="68"/>
      <c r="FR8" s="68"/>
      <c r="FS8" s="68"/>
      <c r="FT8" s="68"/>
      <c r="FU8" s="68"/>
      <c r="FV8" s="68"/>
      <c r="FW8" s="68"/>
      <c r="FX8" s="68"/>
      <c r="FY8" s="68"/>
      <c r="FZ8" s="68"/>
      <c r="GA8" s="68"/>
      <c r="GB8" s="68"/>
      <c r="GC8" s="68"/>
      <c r="GD8" s="68"/>
      <c r="GE8" s="68"/>
      <c r="GF8" s="68"/>
      <c r="GG8" s="68"/>
      <c r="GH8" s="68"/>
      <c r="GI8" s="68"/>
      <c r="GJ8" s="68"/>
      <c r="GK8" s="68"/>
      <c r="GL8" s="68"/>
      <c r="GM8" s="68"/>
      <c r="GN8" s="68"/>
      <c r="GO8" s="68"/>
      <c r="GP8" s="68"/>
      <c r="GQ8" s="68"/>
      <c r="GR8" s="68"/>
      <c r="GS8" s="68"/>
      <c r="GT8" s="68"/>
      <c r="GU8" s="68"/>
      <c r="GV8" s="68"/>
      <c r="GW8" s="68"/>
      <c r="GX8" s="68"/>
      <c r="GY8" s="68"/>
      <c r="GZ8" s="68"/>
      <c r="HA8" s="68"/>
      <c r="HB8" s="68"/>
      <c r="HC8" s="68"/>
      <c r="HD8" s="68"/>
    </row>
    <row r="9" spans="1:239" s="41" customFormat="1" ht="16.05" customHeight="1">
      <c r="A9" s="157" t="s">
        <v>53</v>
      </c>
      <c r="B9" s="158"/>
      <c r="C9" s="41">
        <f>C55</f>
        <v>760320</v>
      </c>
      <c r="D9" s="41">
        <f t="shared" ref="D9:BB9" si="1">D55</f>
        <v>622080</v>
      </c>
      <c r="E9" s="41">
        <f t="shared" si="1"/>
        <v>483840</v>
      </c>
      <c r="F9" s="41">
        <f t="shared" si="1"/>
        <v>414720</v>
      </c>
      <c r="G9" s="41">
        <f t="shared" si="1"/>
        <v>414720</v>
      </c>
      <c r="H9" s="41">
        <f t="shared" si="1"/>
        <v>380160</v>
      </c>
      <c r="I9" s="41">
        <f t="shared" si="1"/>
        <v>345600</v>
      </c>
      <c r="J9" s="41">
        <f t="shared" si="1"/>
        <v>276480</v>
      </c>
      <c r="K9" s="41">
        <f t="shared" si="1"/>
        <v>207360</v>
      </c>
      <c r="L9" s="41">
        <f t="shared" si="1"/>
        <v>207360</v>
      </c>
      <c r="M9" s="41">
        <f t="shared" si="1"/>
        <v>207360</v>
      </c>
      <c r="N9" s="41">
        <f t="shared" si="1"/>
        <v>311040</v>
      </c>
      <c r="O9" s="41">
        <f t="shared" si="1"/>
        <v>414720</v>
      </c>
      <c r="P9" s="41">
        <f t="shared" si="1"/>
        <v>311040</v>
      </c>
      <c r="Q9" s="41">
        <f t="shared" si="1"/>
        <v>345600</v>
      </c>
      <c r="R9" s="41">
        <f t="shared" si="1"/>
        <v>345600</v>
      </c>
      <c r="S9" s="41">
        <f t="shared" si="1"/>
        <v>345600</v>
      </c>
      <c r="T9" s="41">
        <f t="shared" si="1"/>
        <v>345600</v>
      </c>
      <c r="U9" s="41">
        <f t="shared" si="1"/>
        <v>345600</v>
      </c>
      <c r="V9" s="41">
        <f t="shared" si="1"/>
        <v>276480</v>
      </c>
      <c r="W9" s="41">
        <f t="shared" si="1"/>
        <v>311040</v>
      </c>
      <c r="X9" s="41">
        <f t="shared" si="1"/>
        <v>345600</v>
      </c>
      <c r="Y9" s="41">
        <f t="shared" si="1"/>
        <v>345600</v>
      </c>
      <c r="Z9" s="41">
        <f t="shared" si="1"/>
        <v>345600</v>
      </c>
      <c r="AA9" s="41">
        <f t="shared" si="1"/>
        <v>276480</v>
      </c>
      <c r="AB9" s="41">
        <f t="shared" si="1"/>
        <v>518400</v>
      </c>
      <c r="AC9" s="41">
        <f t="shared" si="1"/>
        <v>587520</v>
      </c>
      <c r="AD9" s="41">
        <f t="shared" si="1"/>
        <v>449280</v>
      </c>
      <c r="AE9" s="41">
        <f t="shared" si="1"/>
        <v>518400</v>
      </c>
      <c r="AF9" s="41">
        <f t="shared" si="1"/>
        <v>725760</v>
      </c>
      <c r="AG9" s="41">
        <f t="shared" si="1"/>
        <v>760320</v>
      </c>
      <c r="AH9" s="41">
        <f t="shared" si="1"/>
        <v>829440</v>
      </c>
      <c r="AI9" s="41">
        <f t="shared" si="1"/>
        <v>864000</v>
      </c>
      <c r="AJ9" s="41">
        <f t="shared" si="1"/>
        <v>864000</v>
      </c>
      <c r="AK9" s="41">
        <f t="shared" si="1"/>
        <v>794880</v>
      </c>
      <c r="AL9" s="41">
        <f t="shared" si="1"/>
        <v>794880</v>
      </c>
      <c r="AM9" s="41">
        <f t="shared" si="1"/>
        <v>794880</v>
      </c>
      <c r="AN9" s="41">
        <f t="shared" si="1"/>
        <v>967680</v>
      </c>
      <c r="AO9" s="41">
        <f t="shared" si="1"/>
        <v>1105920</v>
      </c>
      <c r="AP9" s="41">
        <f t="shared" si="1"/>
        <v>1105920</v>
      </c>
      <c r="AQ9" s="41">
        <f t="shared" si="1"/>
        <v>1105920</v>
      </c>
      <c r="AR9" s="41">
        <f t="shared" si="1"/>
        <v>967680</v>
      </c>
      <c r="AS9" s="41">
        <f t="shared" si="1"/>
        <v>967680</v>
      </c>
      <c r="AT9" s="41">
        <f t="shared" si="1"/>
        <v>794880</v>
      </c>
      <c r="AU9" s="41">
        <f t="shared" si="1"/>
        <v>967680</v>
      </c>
      <c r="AV9" s="41">
        <f t="shared" si="1"/>
        <v>1105920</v>
      </c>
      <c r="AW9" s="41">
        <f t="shared" si="1"/>
        <v>967680</v>
      </c>
      <c r="AX9" s="41">
        <f t="shared" si="1"/>
        <v>967680</v>
      </c>
      <c r="AY9" s="41">
        <f t="shared" si="1"/>
        <v>794880</v>
      </c>
      <c r="AZ9" s="41">
        <f t="shared" si="1"/>
        <v>518400</v>
      </c>
      <c r="BA9" s="41">
        <f t="shared" si="1"/>
        <v>622080</v>
      </c>
      <c r="BB9" s="41">
        <f t="shared" si="1"/>
        <v>518400</v>
      </c>
      <c r="BC9" s="36"/>
      <c r="BD9" s="36"/>
      <c r="BE9" s="36"/>
      <c r="BF9" s="36"/>
      <c r="BG9" s="36"/>
      <c r="BH9" s="36"/>
      <c r="BI9" s="36"/>
      <c r="BJ9" s="36"/>
      <c r="BK9" s="36"/>
      <c r="BL9" s="36"/>
      <c r="BM9" s="36"/>
      <c r="BN9" s="36"/>
      <c r="BO9" s="36"/>
      <c r="BP9" s="36"/>
      <c r="BQ9" s="36"/>
      <c r="BR9" s="36"/>
      <c r="BS9" s="36"/>
      <c r="BT9" s="36"/>
      <c r="BU9" s="36"/>
      <c r="BV9" s="36"/>
      <c r="BW9" s="36"/>
      <c r="BX9" s="36"/>
      <c r="BY9" s="36"/>
      <c r="BZ9" s="36"/>
      <c r="CA9" s="36"/>
      <c r="CB9" s="36"/>
      <c r="CC9" s="36"/>
      <c r="CD9" s="36"/>
      <c r="CE9" s="36"/>
      <c r="CF9" s="36"/>
      <c r="CG9" s="36"/>
      <c r="CH9" s="36"/>
      <c r="CI9" s="36"/>
      <c r="CJ9" s="36"/>
      <c r="CK9" s="36"/>
      <c r="CL9" s="36"/>
      <c r="CM9" s="36"/>
      <c r="CN9" s="36"/>
      <c r="CO9" s="36"/>
      <c r="CP9" s="36"/>
      <c r="CQ9" s="36"/>
      <c r="CR9" s="36"/>
      <c r="CS9" s="36"/>
      <c r="CT9" s="36"/>
      <c r="CU9" s="36"/>
      <c r="CV9" s="36"/>
      <c r="CW9" s="36"/>
      <c r="CX9" s="36"/>
      <c r="CY9" s="36"/>
      <c r="CZ9" s="36"/>
      <c r="DA9" s="36"/>
      <c r="DB9" s="36"/>
      <c r="DC9" s="36"/>
      <c r="DD9" s="36"/>
      <c r="DE9" s="36"/>
      <c r="DF9" s="36"/>
      <c r="DG9" s="36"/>
      <c r="DH9" s="36"/>
      <c r="DI9" s="36"/>
      <c r="DJ9" s="36"/>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s="36"/>
      <c r="EP9" s="36"/>
      <c r="EQ9" s="36"/>
      <c r="ER9" s="36"/>
      <c r="ES9" s="36"/>
      <c r="ET9" s="36"/>
      <c r="EU9" s="36"/>
      <c r="EV9" s="36"/>
      <c r="EW9" s="36"/>
      <c r="EX9" s="36"/>
      <c r="EY9" s="36"/>
      <c r="EZ9" s="36"/>
      <c r="FA9" s="36"/>
      <c r="FB9" s="36"/>
      <c r="FC9" s="36"/>
      <c r="FD9" s="36"/>
      <c r="FE9" s="36"/>
      <c r="FF9" s="36"/>
      <c r="FG9" s="36"/>
      <c r="FH9" s="36"/>
      <c r="FI9" s="36"/>
      <c r="FJ9" s="36"/>
      <c r="FK9" s="36"/>
      <c r="FL9" s="36"/>
      <c r="FM9" s="36"/>
      <c r="FN9" s="36"/>
      <c r="FO9" s="36"/>
      <c r="FP9" s="36"/>
      <c r="FQ9" s="36"/>
      <c r="FR9" s="36"/>
      <c r="FS9" s="36"/>
      <c r="FT9" s="36"/>
      <c r="FU9" s="36"/>
      <c r="FV9" s="36"/>
      <c r="FW9" s="36"/>
      <c r="FX9" s="36"/>
      <c r="FY9" s="36"/>
      <c r="FZ9" s="36"/>
      <c r="GA9" s="36"/>
      <c r="GB9" s="36"/>
      <c r="GC9" s="36"/>
      <c r="GD9" s="36"/>
      <c r="GE9" s="36"/>
      <c r="GF9" s="36"/>
      <c r="GG9" s="36"/>
      <c r="GH9" s="36"/>
      <c r="GI9" s="36"/>
      <c r="GJ9" s="36"/>
      <c r="GK9" s="36"/>
      <c r="GL9" s="36"/>
      <c r="GM9" s="36"/>
      <c r="GN9" s="36"/>
      <c r="GO9" s="36"/>
      <c r="GP9" s="36"/>
      <c r="GQ9" s="36"/>
      <c r="GR9" s="36"/>
      <c r="GS9" s="36"/>
      <c r="GT9" s="36"/>
      <c r="GU9" s="36"/>
      <c r="GV9" s="36"/>
      <c r="GW9" s="36"/>
      <c r="GX9" s="36"/>
      <c r="GY9" s="36"/>
      <c r="GZ9" s="36"/>
      <c r="HA9" s="36"/>
      <c r="HB9" s="36"/>
      <c r="HC9" s="36"/>
      <c r="HD9" s="36"/>
    </row>
    <row r="10" spans="1:239" s="67" customFormat="1" ht="16.05" customHeight="1">
      <c r="A10" s="159" t="s">
        <v>54</v>
      </c>
      <c r="B10" s="160"/>
      <c r="C10" s="67">
        <f>C9</f>
        <v>760320</v>
      </c>
      <c r="D10" s="67">
        <f t="shared" ref="D10:BB10" si="2">D9+C10</f>
        <v>1382400</v>
      </c>
      <c r="E10" s="67">
        <f t="shared" si="2"/>
        <v>1866240</v>
      </c>
      <c r="F10" s="67">
        <f t="shared" si="2"/>
        <v>2280960</v>
      </c>
      <c r="G10" s="67">
        <f t="shared" si="2"/>
        <v>2695680</v>
      </c>
      <c r="H10" s="67">
        <f t="shared" si="2"/>
        <v>3075840</v>
      </c>
      <c r="I10" s="67">
        <f t="shared" si="2"/>
        <v>3421440</v>
      </c>
      <c r="J10" s="67">
        <f t="shared" si="2"/>
        <v>3697920</v>
      </c>
      <c r="K10" s="67">
        <f t="shared" si="2"/>
        <v>3905280</v>
      </c>
      <c r="L10" s="67">
        <f t="shared" si="2"/>
        <v>4112640</v>
      </c>
      <c r="M10" s="67">
        <f t="shared" si="2"/>
        <v>4320000</v>
      </c>
      <c r="N10" s="67">
        <f t="shared" si="2"/>
        <v>4631040</v>
      </c>
      <c r="O10" s="67">
        <f t="shared" si="2"/>
        <v>5045760</v>
      </c>
      <c r="P10" s="67">
        <f t="shared" si="2"/>
        <v>5356800</v>
      </c>
      <c r="Q10" s="67">
        <f t="shared" si="2"/>
        <v>5702400</v>
      </c>
      <c r="R10" s="67">
        <f t="shared" si="2"/>
        <v>6048000</v>
      </c>
      <c r="S10" s="67">
        <f t="shared" si="2"/>
        <v>6393600</v>
      </c>
      <c r="T10" s="67">
        <f t="shared" si="2"/>
        <v>6739200</v>
      </c>
      <c r="U10" s="67">
        <f t="shared" si="2"/>
        <v>7084800</v>
      </c>
      <c r="V10" s="67">
        <f t="shared" si="2"/>
        <v>7361280</v>
      </c>
      <c r="W10" s="67">
        <f t="shared" si="2"/>
        <v>7672320</v>
      </c>
      <c r="X10" s="67">
        <f t="shared" si="2"/>
        <v>8017920</v>
      </c>
      <c r="Y10" s="67">
        <f t="shared" si="2"/>
        <v>8363520</v>
      </c>
      <c r="Z10" s="67">
        <f t="shared" si="2"/>
        <v>8709120</v>
      </c>
      <c r="AA10" s="67">
        <f t="shared" si="2"/>
        <v>8985600</v>
      </c>
      <c r="AB10" s="67">
        <f t="shared" si="2"/>
        <v>9504000</v>
      </c>
      <c r="AC10" s="67">
        <f t="shared" si="2"/>
        <v>10091520</v>
      </c>
      <c r="AD10" s="67">
        <f t="shared" si="2"/>
        <v>10540800</v>
      </c>
      <c r="AE10" s="67">
        <f t="shared" si="2"/>
        <v>11059200</v>
      </c>
      <c r="AF10" s="67">
        <f t="shared" si="2"/>
        <v>11784960</v>
      </c>
      <c r="AG10" s="67">
        <f t="shared" si="2"/>
        <v>12545280</v>
      </c>
      <c r="AH10" s="67">
        <f t="shared" si="2"/>
        <v>13374720</v>
      </c>
      <c r="AI10" s="67">
        <f t="shared" si="2"/>
        <v>14238720</v>
      </c>
      <c r="AJ10" s="67">
        <f t="shared" si="2"/>
        <v>15102720</v>
      </c>
      <c r="AK10" s="67">
        <f t="shared" si="2"/>
        <v>15897600</v>
      </c>
      <c r="AL10" s="67">
        <f t="shared" si="2"/>
        <v>16692480</v>
      </c>
      <c r="AM10" s="67">
        <f t="shared" si="2"/>
        <v>17487360</v>
      </c>
      <c r="AN10" s="67">
        <f t="shared" si="2"/>
        <v>18455040</v>
      </c>
      <c r="AO10" s="67">
        <f t="shared" si="2"/>
        <v>19560960</v>
      </c>
      <c r="AP10" s="67">
        <f t="shared" si="2"/>
        <v>20666880</v>
      </c>
      <c r="AQ10" s="67">
        <f t="shared" si="2"/>
        <v>21772800</v>
      </c>
      <c r="AR10" s="67">
        <f t="shared" si="2"/>
        <v>22740480</v>
      </c>
      <c r="AS10" s="67">
        <f t="shared" si="2"/>
        <v>23708160</v>
      </c>
      <c r="AT10" s="67">
        <f t="shared" si="2"/>
        <v>24503040</v>
      </c>
      <c r="AU10" s="67">
        <f t="shared" si="2"/>
        <v>25470720</v>
      </c>
      <c r="AV10" s="67">
        <f t="shared" si="2"/>
        <v>26576640</v>
      </c>
      <c r="AW10" s="67">
        <f t="shared" si="2"/>
        <v>27544320</v>
      </c>
      <c r="AX10" s="67">
        <f t="shared" si="2"/>
        <v>28512000</v>
      </c>
      <c r="AY10" s="67">
        <f t="shared" si="2"/>
        <v>29306880</v>
      </c>
      <c r="AZ10" s="67">
        <f t="shared" si="2"/>
        <v>29825280</v>
      </c>
      <c r="BA10" s="67">
        <f t="shared" si="2"/>
        <v>30447360</v>
      </c>
      <c r="BB10" s="67">
        <f t="shared" si="2"/>
        <v>30965760</v>
      </c>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68"/>
      <c r="CL10" s="68"/>
      <c r="CM10" s="68"/>
      <c r="CN10" s="68"/>
      <c r="CO10" s="68"/>
      <c r="CP10" s="68"/>
      <c r="CQ10" s="68"/>
      <c r="CR10" s="68"/>
      <c r="CS10" s="68"/>
      <c r="CT10" s="68"/>
      <c r="CU10" s="68"/>
      <c r="CV10" s="68"/>
      <c r="CW10" s="68"/>
      <c r="CX10" s="68"/>
      <c r="CY10" s="68"/>
      <c r="CZ10" s="68"/>
      <c r="DA10" s="68"/>
      <c r="DB10" s="68"/>
      <c r="DC10" s="68"/>
      <c r="DD10" s="68"/>
      <c r="DE10" s="68"/>
      <c r="DF10" s="68"/>
      <c r="DG10" s="68"/>
      <c r="DH10" s="68"/>
      <c r="DI10" s="68"/>
      <c r="DJ10" s="68"/>
      <c r="DK10" s="68"/>
      <c r="DL10" s="68"/>
      <c r="DM10" s="68"/>
      <c r="DN10" s="68"/>
      <c r="DO10" s="68"/>
      <c r="DP10" s="68"/>
      <c r="DQ10" s="68"/>
      <c r="DR10" s="68"/>
      <c r="DS10" s="68"/>
      <c r="DT10" s="68"/>
      <c r="DU10" s="68"/>
      <c r="DV10" s="68"/>
      <c r="DW10" s="68"/>
      <c r="DX10" s="68"/>
      <c r="DY10" s="68"/>
      <c r="DZ10" s="68"/>
      <c r="EA10" s="68"/>
      <c r="EB10" s="68"/>
      <c r="EC10" s="68"/>
      <c r="ED10" s="68"/>
      <c r="EE10" s="68"/>
      <c r="EF10" s="68"/>
      <c r="EG10" s="68"/>
      <c r="EH10" s="68"/>
      <c r="EI10" s="68"/>
      <c r="EJ10" s="68"/>
      <c r="EK10" s="68"/>
      <c r="EL10" s="68"/>
      <c r="EM10" s="68"/>
      <c r="EN10" s="68"/>
      <c r="EO10" s="68"/>
      <c r="EP10" s="68"/>
      <c r="EQ10" s="68"/>
      <c r="ER10" s="68"/>
      <c r="ES10" s="68"/>
      <c r="ET10" s="68"/>
      <c r="EU10" s="68"/>
      <c r="EV10" s="68"/>
      <c r="EW10" s="68"/>
      <c r="EX10" s="68"/>
      <c r="EY10" s="68"/>
      <c r="EZ10" s="68"/>
      <c r="FA10" s="68"/>
      <c r="FB10" s="68"/>
      <c r="FC10" s="68"/>
      <c r="FD10" s="68"/>
      <c r="FE10" s="68"/>
      <c r="FF10" s="68"/>
      <c r="FG10" s="68"/>
      <c r="FH10" s="68"/>
      <c r="FI10" s="68"/>
      <c r="FJ10" s="68"/>
      <c r="FK10" s="68"/>
      <c r="FL10" s="68"/>
      <c r="FM10" s="68"/>
      <c r="FN10" s="68"/>
      <c r="FO10" s="68"/>
      <c r="FP10" s="68"/>
      <c r="FQ10" s="68"/>
      <c r="FR10" s="68"/>
      <c r="FS10" s="68"/>
      <c r="FT10" s="68"/>
      <c r="FU10" s="68"/>
      <c r="FV10" s="68"/>
      <c r="FW10" s="68"/>
      <c r="FX10" s="68"/>
      <c r="FY10" s="68"/>
      <c r="FZ10" s="68"/>
      <c r="GA10" s="68"/>
      <c r="GB10" s="68"/>
      <c r="GC10" s="68"/>
      <c r="GD10" s="68"/>
      <c r="GE10" s="68"/>
      <c r="GF10" s="68"/>
      <c r="GG10" s="68"/>
      <c r="GH10" s="68"/>
      <c r="GI10" s="68"/>
      <c r="GJ10" s="68"/>
      <c r="GK10" s="68"/>
      <c r="GL10" s="68"/>
      <c r="GM10" s="68"/>
      <c r="GN10" s="68"/>
      <c r="GO10" s="68"/>
      <c r="GP10" s="68"/>
      <c r="GQ10" s="68"/>
      <c r="GR10" s="68"/>
      <c r="GS10" s="68"/>
      <c r="GT10" s="68"/>
      <c r="GU10" s="68"/>
      <c r="GV10" s="68"/>
      <c r="GW10" s="68"/>
      <c r="GX10" s="68"/>
      <c r="GY10" s="68"/>
      <c r="GZ10" s="68"/>
      <c r="HA10" s="68"/>
      <c r="HB10" s="68"/>
      <c r="HC10" s="68"/>
      <c r="HD10" s="68"/>
    </row>
    <row r="11" spans="1:239" s="41" customFormat="1" ht="16.05" customHeight="1">
      <c r="A11" s="161" t="s">
        <v>55</v>
      </c>
      <c r="B11" s="162"/>
      <c r="C11" s="46">
        <f>C10-C8</f>
        <v>35177.919999999925</v>
      </c>
      <c r="D11" s="46">
        <f t="shared" ref="D11:BB11" si="3">D10-D8</f>
        <v>90215.469999999972</v>
      </c>
      <c r="E11" s="46">
        <f t="shared" si="3"/>
        <v>78178.919999999925</v>
      </c>
      <c r="F11" s="46">
        <f t="shared" si="3"/>
        <v>6293.9699999997392</v>
      </c>
      <c r="G11" s="46">
        <f t="shared" si="3"/>
        <v>30756.179999999702</v>
      </c>
      <c r="H11" s="46">
        <f t="shared" si="3"/>
        <v>75853.009999999776</v>
      </c>
      <c r="I11" s="46">
        <f t="shared" si="3"/>
        <v>111720.46999999974</v>
      </c>
      <c r="J11" s="46">
        <f t="shared" si="3"/>
        <v>88800.459999999963</v>
      </c>
      <c r="K11" s="46">
        <f t="shared" si="3"/>
        <v>56167.5</v>
      </c>
      <c r="L11" s="46">
        <f t="shared" si="3"/>
        <v>26261.580000000075</v>
      </c>
      <c r="M11" s="46">
        <f t="shared" si="3"/>
        <v>6237.2599999997765</v>
      </c>
      <c r="N11" s="46">
        <f t="shared" si="3"/>
        <v>38108.779999999329</v>
      </c>
      <c r="O11" s="46">
        <f t="shared" si="3"/>
        <v>68238.779999999329</v>
      </c>
      <c r="P11" s="46">
        <f t="shared" si="3"/>
        <v>28438.779999999329</v>
      </c>
      <c r="Q11" s="46">
        <f t="shared" si="3"/>
        <v>23198.779999999329</v>
      </c>
      <c r="R11" s="46">
        <f t="shared" si="3"/>
        <v>20258.779999999329</v>
      </c>
      <c r="S11" s="46">
        <f t="shared" si="3"/>
        <v>17318.779999999329</v>
      </c>
      <c r="T11" s="46">
        <f t="shared" si="3"/>
        <v>23578.779999999329</v>
      </c>
      <c r="U11" s="46">
        <f t="shared" si="3"/>
        <v>29838.779999999329</v>
      </c>
      <c r="V11" s="46">
        <f t="shared" si="3"/>
        <v>28048.939999999478</v>
      </c>
      <c r="W11" s="46">
        <f t="shared" si="3"/>
        <v>26665.939999999478</v>
      </c>
      <c r="X11" s="46">
        <f t="shared" si="3"/>
        <v>2066.8199999993667</v>
      </c>
      <c r="Y11" s="46">
        <f t="shared" si="3"/>
        <v>11000.259999999776</v>
      </c>
      <c r="Z11" s="46">
        <f t="shared" si="3"/>
        <v>57573.699999999255</v>
      </c>
      <c r="AA11" s="46">
        <f t="shared" si="3"/>
        <v>56770.699999999255</v>
      </c>
      <c r="AB11" s="46">
        <f t="shared" si="3"/>
        <v>4747.8999999985099</v>
      </c>
      <c r="AC11" s="46">
        <f t="shared" si="3"/>
        <v>21291.61999999918</v>
      </c>
      <c r="AD11" s="46">
        <f t="shared" si="3"/>
        <v>13062.419999999925</v>
      </c>
      <c r="AE11" s="46">
        <f t="shared" si="3"/>
        <v>3320.3799999989569</v>
      </c>
      <c r="AF11" s="46">
        <f t="shared" si="3"/>
        <v>40440.179999999702</v>
      </c>
      <c r="AG11" s="46">
        <f t="shared" si="3"/>
        <v>14199.980000000447</v>
      </c>
      <c r="AH11" s="46">
        <f t="shared" si="3"/>
        <v>43348.580000000075</v>
      </c>
      <c r="AI11" s="46">
        <f t="shared" si="3"/>
        <v>53209.179999999702</v>
      </c>
      <c r="AJ11" s="46">
        <f t="shared" si="3"/>
        <v>33648.980000000447</v>
      </c>
      <c r="AK11" s="46">
        <f t="shared" si="3"/>
        <v>70958.780000001192</v>
      </c>
      <c r="AL11" s="46">
        <f t="shared" si="3"/>
        <v>78868.780000001192</v>
      </c>
      <c r="AM11" s="46">
        <f t="shared" si="3"/>
        <v>86778.780000001192</v>
      </c>
      <c r="AN11" s="46">
        <f t="shared" si="3"/>
        <v>250808.78000000119</v>
      </c>
      <c r="AO11" s="46">
        <f t="shared" si="3"/>
        <v>26870.140000000596</v>
      </c>
      <c r="AP11" s="46">
        <f t="shared" si="3"/>
        <v>120358.35799999908</v>
      </c>
      <c r="AQ11" s="46">
        <f t="shared" si="3"/>
        <v>138806.9459999986</v>
      </c>
      <c r="AR11" s="46">
        <f t="shared" si="3"/>
        <v>122614.81499999762</v>
      </c>
      <c r="AS11" s="46">
        <f t="shared" si="3"/>
        <v>96480.793999996036</v>
      </c>
      <c r="AT11" s="46">
        <f t="shared" si="3"/>
        <v>14423.957999996841</v>
      </c>
      <c r="AU11" s="46">
        <f t="shared" si="3"/>
        <v>33420.069999996573</v>
      </c>
      <c r="AV11" s="46">
        <f t="shared" si="3"/>
        <v>82281.5179999955</v>
      </c>
      <c r="AW11" s="46">
        <f t="shared" si="3"/>
        <v>68956.5112509951</v>
      </c>
      <c r="AX11" s="46">
        <f t="shared" si="3"/>
        <v>78943.392250996083</v>
      </c>
      <c r="AY11" s="46">
        <f t="shared" si="3"/>
        <v>26456.646250996739</v>
      </c>
      <c r="AZ11" s="46">
        <f t="shared" si="3"/>
        <v>37080.292250998318</v>
      </c>
      <c r="BA11" s="46">
        <f t="shared" si="3"/>
        <v>43902.582250997424</v>
      </c>
      <c r="BB11" s="46">
        <f t="shared" si="3"/>
        <v>47044.87225099653</v>
      </c>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c r="CA11" s="36"/>
      <c r="CB11" s="36"/>
      <c r="CC11" s="36"/>
      <c r="CD11" s="36"/>
      <c r="CE11" s="36"/>
      <c r="CF11" s="36"/>
      <c r="CG11" s="36"/>
      <c r="CH11" s="36"/>
      <c r="CI11" s="36"/>
      <c r="CJ11" s="36"/>
      <c r="CK11" s="36"/>
      <c r="CL11" s="36"/>
      <c r="CM11" s="36"/>
      <c r="CN11" s="36"/>
      <c r="CO11" s="36"/>
      <c r="CP11" s="36"/>
      <c r="CQ11" s="36"/>
      <c r="CR11" s="36"/>
      <c r="CS11" s="36"/>
      <c r="CT11" s="36"/>
      <c r="CU11" s="36"/>
      <c r="CV11" s="36"/>
      <c r="CW11" s="36"/>
      <c r="CX11" s="36"/>
      <c r="CY11" s="36"/>
      <c r="CZ11" s="36"/>
      <c r="DA11" s="36"/>
      <c r="DB11" s="36"/>
      <c r="DC11" s="36"/>
      <c r="DD11" s="36"/>
      <c r="DE11" s="36"/>
      <c r="DF11" s="36"/>
      <c r="DG11" s="36"/>
      <c r="DH11" s="36"/>
      <c r="DI11" s="36"/>
      <c r="DJ11" s="36"/>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s="36"/>
      <c r="EP11" s="36"/>
      <c r="EQ11" s="36"/>
      <c r="ER11" s="36"/>
      <c r="ES11" s="36"/>
      <c r="ET11" s="36"/>
      <c r="EU11" s="36"/>
      <c r="EV11" s="36"/>
      <c r="EW11" s="36"/>
      <c r="EX11" s="36"/>
      <c r="EY11" s="36"/>
      <c r="EZ11" s="36"/>
      <c r="FA11" s="36"/>
      <c r="FB11" s="36"/>
      <c r="FC11" s="36"/>
      <c r="FD11" s="36"/>
      <c r="FE11" s="36"/>
      <c r="FF11" s="36"/>
      <c r="FG11" s="36"/>
      <c r="FH11" s="36"/>
      <c r="FI11" s="36"/>
      <c r="FJ11" s="36"/>
      <c r="FK11" s="36"/>
      <c r="FL11" s="36"/>
      <c r="FM11" s="36"/>
      <c r="FN11" s="36"/>
      <c r="FO11" s="36"/>
      <c r="FP11" s="36"/>
      <c r="FQ11" s="36"/>
      <c r="FR11" s="36"/>
      <c r="FS11" s="36"/>
      <c r="FT11" s="36"/>
      <c r="FU11" s="36"/>
      <c r="FV11" s="36"/>
      <c r="FW11" s="36"/>
      <c r="FX11" s="36"/>
      <c r="FY11" s="36"/>
      <c r="FZ11" s="36"/>
      <c r="GA11" s="36"/>
      <c r="GB11" s="36"/>
      <c r="GC11" s="36"/>
      <c r="GD11" s="36"/>
      <c r="GE11" s="36"/>
      <c r="GF11" s="36"/>
      <c r="GG11" s="36"/>
      <c r="GH11" s="36"/>
      <c r="GI11" s="36"/>
      <c r="GJ11" s="36"/>
      <c r="GK11" s="36"/>
      <c r="GL11" s="36"/>
      <c r="GM11" s="36"/>
      <c r="GN11" s="36"/>
      <c r="GO11" s="36"/>
      <c r="GP11" s="36"/>
      <c r="GQ11" s="36"/>
      <c r="GR11" s="36"/>
      <c r="GS11" s="36"/>
      <c r="GT11" s="36"/>
      <c r="GU11" s="36"/>
      <c r="GV11" s="36"/>
      <c r="GW11" s="36"/>
      <c r="GX11" s="36"/>
      <c r="GY11" s="36"/>
      <c r="GZ11" s="36"/>
      <c r="HA11" s="36"/>
      <c r="HB11" s="36"/>
      <c r="HC11" s="36"/>
      <c r="HD11" s="36"/>
    </row>
    <row r="12" spans="1:239" s="43" customFormat="1" ht="16.05" customHeight="1">
      <c r="A12" s="163" t="s">
        <v>125</v>
      </c>
      <c r="B12" s="164"/>
      <c r="C12" s="92">
        <f>SUM('customer forecast'!E27:E28)</f>
        <v>0</v>
      </c>
      <c r="D12" s="92">
        <f>SUM('customer forecast'!F27:F28)</f>
        <v>0</v>
      </c>
      <c r="E12" s="92">
        <f>SUM('customer forecast'!G27:G28)</f>
        <v>0</v>
      </c>
      <c r="F12" s="92">
        <f>SUM('customer forecast'!H27:H28)</f>
        <v>0</v>
      </c>
      <c r="G12" s="92">
        <f>SUM('customer forecast'!I27:I28)</f>
        <v>225000</v>
      </c>
      <c r="H12" s="92">
        <f>SUM('customer forecast'!J27:J28)</f>
        <v>0</v>
      </c>
      <c r="I12" s="92">
        <f>SUM('customer forecast'!K27:K28)</f>
        <v>27720</v>
      </c>
      <c r="J12" s="92">
        <f>SUM('customer forecast'!L27:L28)</f>
        <v>261000</v>
      </c>
      <c r="K12" s="92">
        <f>SUM('customer forecast'!M27:M28)</f>
        <v>62423</v>
      </c>
      <c r="L12" s="92">
        <f>SUM('customer forecast'!N27:N28)</f>
        <v>595440</v>
      </c>
      <c r="M12" s="92">
        <f>SUM('customer forecast'!O27:O28)</f>
        <v>77000</v>
      </c>
      <c r="N12" s="92">
        <f>SUM('customer forecast'!P27:P28)</f>
        <v>358880</v>
      </c>
      <c r="O12" s="92">
        <f>SUM('customer forecast'!Q27:Q28)</f>
        <v>648000</v>
      </c>
      <c r="P12" s="92">
        <f>SUM('customer forecast'!R27:R28)</f>
        <v>0</v>
      </c>
      <c r="Q12" s="92">
        <f>SUM('customer forecast'!S27:S28)</f>
        <v>0</v>
      </c>
      <c r="R12" s="92">
        <f>SUM('customer forecast'!T27:T28)</f>
        <v>420000</v>
      </c>
      <c r="S12" s="92">
        <f>SUM('customer forecast'!U27:U28)</f>
        <v>178640</v>
      </c>
      <c r="T12" s="92">
        <f>SUM('customer forecast'!V27:V28)</f>
        <v>0</v>
      </c>
      <c r="U12" s="92">
        <f>SUM('customer forecast'!W27:W28)</f>
        <v>546880</v>
      </c>
      <c r="V12" s="92">
        <f>SUM('customer forecast'!X27:X28)</f>
        <v>0</v>
      </c>
      <c r="W12" s="92">
        <f>SUM('customer forecast'!Y27:Y28)</f>
        <v>0</v>
      </c>
      <c r="X12" s="92">
        <f>SUM('customer forecast'!Z27:Z28)</f>
        <v>571300</v>
      </c>
      <c r="Y12" s="93">
        <f>SUM('customer forecast'!AA27:AA28)</f>
        <v>0</v>
      </c>
      <c r="Z12" s="93">
        <f>SUM('customer forecast'!AB27:AB28)</f>
        <v>0</v>
      </c>
      <c r="AA12" s="93">
        <f>SUM('customer forecast'!AC27:AC28)</f>
        <v>0</v>
      </c>
      <c r="AB12" s="93">
        <f>SUM('customer forecast'!AD27:AD28)</f>
        <v>0</v>
      </c>
      <c r="AC12" s="93">
        <f>SUM('customer forecast'!AE27:AE28)</f>
        <v>0</v>
      </c>
      <c r="AD12" s="93">
        <f>SUM('customer forecast'!AF27:AF28)</f>
        <v>0</v>
      </c>
      <c r="AE12" s="93">
        <f>SUM('customer forecast'!AG27:AG28)</f>
        <v>0</v>
      </c>
      <c r="AF12" s="93">
        <f>SUM('customer forecast'!AH27:AH28)</f>
        <v>0</v>
      </c>
      <c r="AG12" s="93">
        <f>SUM('customer forecast'!AI27:AI28)</f>
        <v>0</v>
      </c>
      <c r="AH12" s="93">
        <f>SUM('customer forecast'!AJ27:AJ28)</f>
        <v>0</v>
      </c>
      <c r="AI12" s="93">
        <f>SUM('customer forecast'!AK27:AK28)</f>
        <v>0</v>
      </c>
      <c r="AJ12" s="93">
        <f>SUM('customer forecast'!AL27:AL28)</f>
        <v>0</v>
      </c>
      <c r="AK12" s="93">
        <f>SUM('customer forecast'!AM27:AM28)</f>
        <v>0</v>
      </c>
      <c r="AL12" s="93">
        <f>SUM('customer forecast'!AN27:AN28)</f>
        <v>0</v>
      </c>
      <c r="AM12" s="93">
        <f>SUM('customer forecast'!AO27:AO28)</f>
        <v>0</v>
      </c>
      <c r="AN12" s="93">
        <f>SUM('customer forecast'!AP27:AP28)</f>
        <v>0</v>
      </c>
      <c r="AO12" s="93">
        <f>SUM('customer forecast'!AQ27:AQ28)</f>
        <v>0</v>
      </c>
      <c r="AP12" s="93">
        <f>SUM('customer forecast'!AR27:AR28)</f>
        <v>0</v>
      </c>
      <c r="AQ12" s="93">
        <f>SUM('customer forecast'!AS27:AS28)</f>
        <v>0</v>
      </c>
      <c r="AR12" s="93">
        <f>SUM('customer forecast'!AT27:AT28)</f>
        <v>0</v>
      </c>
      <c r="AS12" s="93">
        <f>SUM('customer forecast'!AU27:AU28)</f>
        <v>0</v>
      </c>
      <c r="AT12" s="93">
        <f>SUM('customer forecast'!AV27:AV28)</f>
        <v>0</v>
      </c>
      <c r="AU12" s="93">
        <f>SUM('customer forecast'!AW27:AW28)</f>
        <v>0</v>
      </c>
      <c r="AV12" s="93">
        <f>SUM('customer forecast'!AX27:AX28)</f>
        <v>0</v>
      </c>
      <c r="AW12" s="93">
        <f>SUM('customer forecast'!AY27:AY28)</f>
        <v>0</v>
      </c>
      <c r="AX12" s="93">
        <f>SUM('customer forecast'!AZ27:AZ28)</f>
        <v>0</v>
      </c>
      <c r="AY12" s="93">
        <f>SUM('customer forecast'!BA27:BA28)</f>
        <v>0</v>
      </c>
      <c r="AZ12" s="93">
        <f>SUM('customer forecast'!BB27:BB28)</f>
        <v>0</v>
      </c>
      <c r="BA12" s="93">
        <f>SUM('customer forecast'!BC27:BC28)</f>
        <v>0</v>
      </c>
      <c r="BB12" s="93">
        <f>SUM('customer forecast'!BD27:BD28)</f>
        <v>0</v>
      </c>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c r="CA12" s="36"/>
      <c r="CB12" s="36"/>
      <c r="CC12" s="36"/>
      <c r="CD12" s="36"/>
      <c r="CE12" s="36"/>
      <c r="CF12" s="36"/>
      <c r="CG12" s="36"/>
      <c r="CH12" s="36"/>
      <c r="CI12" s="36"/>
      <c r="CJ12" s="36"/>
      <c r="CK12" s="36"/>
      <c r="CL12" s="36"/>
      <c r="CM12" s="36"/>
      <c r="CN12" s="36"/>
      <c r="CO12" s="36"/>
      <c r="CP12" s="36"/>
      <c r="CQ12" s="36"/>
      <c r="CR12" s="36"/>
      <c r="CS12" s="36"/>
      <c r="CT12" s="36"/>
      <c r="CU12" s="36"/>
      <c r="CV12" s="36"/>
      <c r="CW12" s="36"/>
      <c r="CX12" s="36"/>
      <c r="CY12" s="36"/>
      <c r="CZ12" s="36"/>
      <c r="DA12" s="36"/>
      <c r="DB12" s="36"/>
      <c r="DC12" s="36"/>
      <c r="DD12" s="36"/>
      <c r="DE12" s="36"/>
      <c r="DF12" s="36"/>
      <c r="DG12" s="36"/>
      <c r="DH12" s="36"/>
      <c r="DI12" s="36"/>
      <c r="DJ12" s="36"/>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s="36"/>
      <c r="EP12" s="36"/>
      <c r="EQ12" s="36"/>
      <c r="ER12" s="36"/>
      <c r="ES12" s="36"/>
      <c r="ET12" s="36"/>
      <c r="EU12" s="36"/>
      <c r="EV12" s="36"/>
      <c r="EW12" s="36"/>
      <c r="EX12" s="36"/>
      <c r="EY12" s="36"/>
      <c r="EZ12" s="36"/>
      <c r="FA12" s="36"/>
      <c r="FB12" s="36"/>
      <c r="FC12" s="36"/>
      <c r="FD12" s="36"/>
      <c r="FE12" s="36"/>
      <c r="FF12" s="36"/>
      <c r="FG12" s="36"/>
      <c r="FH12" s="36"/>
      <c r="FI12" s="36"/>
      <c r="FJ12" s="36"/>
      <c r="FK12" s="36"/>
      <c r="FL12" s="36"/>
      <c r="FM12" s="36"/>
      <c r="FN12" s="36"/>
      <c r="FO12" s="36"/>
      <c r="FP12" s="36"/>
      <c r="FQ12" s="36"/>
      <c r="FR12" s="36"/>
      <c r="FS12" s="36"/>
      <c r="FT12" s="36"/>
      <c r="FU12" s="36"/>
      <c r="FV12" s="36"/>
      <c r="FW12" s="36"/>
      <c r="FX12" s="36"/>
      <c r="FY12" s="36"/>
      <c r="FZ12" s="36"/>
      <c r="GA12" s="36"/>
      <c r="GB12" s="36"/>
      <c r="GC12" s="36"/>
      <c r="GD12" s="36"/>
      <c r="GE12" s="36"/>
      <c r="GF12" s="36"/>
      <c r="GG12" s="36"/>
      <c r="GH12" s="36"/>
      <c r="GI12" s="36"/>
      <c r="GJ12" s="36"/>
      <c r="GK12" s="36"/>
      <c r="GL12" s="36"/>
      <c r="GM12" s="36"/>
      <c r="GN12" s="36"/>
      <c r="GO12" s="36"/>
      <c r="GP12" s="36"/>
      <c r="GQ12" s="36"/>
      <c r="GR12" s="36"/>
      <c r="GS12" s="36"/>
      <c r="GT12" s="36"/>
      <c r="GU12" s="36"/>
      <c r="GV12" s="36"/>
      <c r="GW12" s="36"/>
      <c r="GX12" s="36"/>
      <c r="GY12" s="36"/>
      <c r="GZ12" s="36"/>
      <c r="HA12" s="36"/>
      <c r="HB12" s="36"/>
      <c r="HC12" s="36"/>
      <c r="HD12" s="36"/>
      <c r="HE12" s="36"/>
      <c r="HF12" s="36"/>
      <c r="HG12" s="36"/>
      <c r="HH12" s="36"/>
      <c r="HI12" s="36"/>
      <c r="HJ12" s="36"/>
      <c r="HK12" s="36"/>
      <c r="HL12" s="36"/>
      <c r="HM12" s="36"/>
      <c r="HN12" s="36"/>
      <c r="HO12" s="36"/>
      <c r="HP12" s="36"/>
      <c r="HQ12" s="36"/>
      <c r="HR12" s="36"/>
      <c r="HS12" s="36"/>
      <c r="HT12" s="36"/>
      <c r="HU12" s="36"/>
      <c r="HV12" s="36"/>
      <c r="HW12" s="36"/>
      <c r="HX12" s="36"/>
      <c r="HY12" s="36"/>
      <c r="HZ12" s="36"/>
      <c r="IA12" s="36"/>
      <c r="IB12" s="36"/>
      <c r="IC12" s="36"/>
      <c r="ID12" s="36"/>
      <c r="IE12" s="36"/>
    </row>
    <row r="13" spans="1:239" s="43" customFormat="1" ht="16.05" customHeight="1">
      <c r="A13" s="47"/>
      <c r="C13" s="36"/>
      <c r="D13" s="36"/>
      <c r="E13" s="36"/>
      <c r="F13" s="36"/>
      <c r="G13" s="36"/>
      <c r="H13" s="36"/>
      <c r="I13" s="36"/>
      <c r="J13" s="36"/>
      <c r="K13" s="36"/>
      <c r="L13" s="36"/>
      <c r="M13" s="36"/>
      <c r="N13" s="36"/>
      <c r="O13" s="36"/>
      <c r="P13" s="36"/>
      <c r="Q13" s="36"/>
      <c r="R13" s="36"/>
      <c r="S13" s="36"/>
      <c r="T13" s="36"/>
      <c r="U13" s="36"/>
      <c r="V13" s="36"/>
      <c r="W13" s="36"/>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c r="CA13" s="36"/>
      <c r="CB13" s="36"/>
      <c r="CC13" s="36"/>
      <c r="CD13" s="36"/>
      <c r="CE13" s="36"/>
      <c r="CF13" s="36"/>
      <c r="CG13" s="36"/>
      <c r="CH13" s="36"/>
      <c r="CI13" s="36"/>
      <c r="CJ13" s="36"/>
      <c r="CK13" s="36"/>
      <c r="CL13" s="36"/>
      <c r="CM13" s="36"/>
      <c r="CN13" s="36"/>
      <c r="CO13" s="36"/>
      <c r="CP13" s="36"/>
      <c r="CQ13" s="36"/>
      <c r="CR13" s="36"/>
      <c r="CS13" s="36"/>
      <c r="CT13" s="36"/>
      <c r="CU13" s="36"/>
      <c r="CV13" s="36"/>
      <c r="CW13" s="36"/>
      <c r="CX13" s="36"/>
      <c r="CY13" s="36"/>
      <c r="CZ13" s="36"/>
      <c r="DA13" s="36"/>
      <c r="DB13" s="36"/>
      <c r="DC13" s="36"/>
      <c r="DD13" s="36"/>
      <c r="DE13" s="36"/>
      <c r="DF13" s="36"/>
      <c r="DG13" s="36"/>
      <c r="DH13" s="36"/>
      <c r="DI13" s="36"/>
      <c r="DJ13" s="36"/>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s="36"/>
      <c r="EP13" s="36"/>
      <c r="EQ13" s="36"/>
      <c r="ER13" s="36"/>
      <c r="ES13" s="36"/>
      <c r="ET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c r="FU13" s="36"/>
      <c r="FV13" s="36"/>
      <c r="FW13" s="36"/>
      <c r="FX13" s="36"/>
      <c r="FY13" s="36"/>
      <c r="FZ13" s="36"/>
      <c r="GA13" s="36"/>
      <c r="GB13" s="36"/>
      <c r="GC13" s="36"/>
      <c r="GD13" s="36"/>
      <c r="GE13" s="36"/>
      <c r="GF13" s="36"/>
      <c r="GG13" s="36"/>
      <c r="GH13" s="36"/>
      <c r="GI13" s="36"/>
      <c r="GJ13" s="36"/>
      <c r="GK13" s="36"/>
      <c r="GL13" s="36"/>
      <c r="GM13" s="36"/>
      <c r="GN13" s="36"/>
      <c r="GO13" s="36"/>
      <c r="GP13" s="36"/>
      <c r="GQ13" s="36"/>
      <c r="GR13" s="36"/>
      <c r="GS13" s="36"/>
      <c r="GT13" s="36"/>
      <c r="GU13" s="36"/>
      <c r="GV13" s="36"/>
      <c r="GW13" s="36"/>
      <c r="GX13" s="36"/>
      <c r="GY13" s="36"/>
      <c r="GZ13" s="36"/>
      <c r="HA13" s="36"/>
      <c r="HB13" s="36"/>
      <c r="HC13" s="36"/>
      <c r="HD13" s="36"/>
      <c r="HE13" s="36"/>
      <c r="HF13" s="36"/>
      <c r="HG13" s="36"/>
      <c r="HH13" s="36"/>
      <c r="HI13" s="36"/>
      <c r="HJ13" s="36"/>
      <c r="HK13" s="36"/>
      <c r="HL13" s="36"/>
      <c r="HM13" s="36"/>
      <c r="HN13" s="36"/>
      <c r="HO13" s="36"/>
      <c r="HP13" s="36"/>
      <c r="HQ13" s="36"/>
      <c r="HR13" s="36"/>
      <c r="HS13" s="36"/>
      <c r="HT13" s="36"/>
      <c r="HU13" s="36"/>
      <c r="HV13" s="36"/>
      <c r="HW13" s="36"/>
      <c r="HX13" s="36"/>
      <c r="HY13" s="36"/>
      <c r="HZ13" s="36"/>
      <c r="IA13" s="36"/>
      <c r="IB13" s="36"/>
      <c r="IC13" s="36"/>
      <c r="ID13" s="36"/>
      <c r="IE13" s="36"/>
    </row>
    <row r="14" spans="1:239" s="44" customFormat="1" ht="16.05" customHeight="1">
      <c r="A14" s="49" t="s">
        <v>56</v>
      </c>
      <c r="B14" s="50">
        <f>'process parameter'!L12</f>
        <v>0.8</v>
      </c>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c r="CA14" s="36"/>
      <c r="CB14" s="36"/>
      <c r="CC14" s="36"/>
      <c r="CD14" s="36"/>
      <c r="CE14" s="36"/>
      <c r="CF14" s="36"/>
      <c r="CG14" s="36"/>
      <c r="CH14" s="36"/>
      <c r="CI14" s="36"/>
      <c r="CJ14" s="36"/>
      <c r="CK14" s="36"/>
      <c r="CL14" s="36"/>
      <c r="CM14" s="36"/>
      <c r="CN14" s="36"/>
      <c r="CO14" s="36"/>
      <c r="CP14" s="36"/>
      <c r="CQ14" s="36"/>
      <c r="CR14" s="36"/>
      <c r="CS14" s="36"/>
      <c r="CT14" s="36"/>
      <c r="CU14" s="36"/>
      <c r="CV14" s="36"/>
      <c r="CW14" s="36"/>
      <c r="CX14" s="36"/>
      <c r="CY14" s="36"/>
      <c r="CZ14" s="36"/>
      <c r="DA14" s="36"/>
      <c r="DB14" s="36"/>
      <c r="DC14" s="36"/>
      <c r="DD14" s="36"/>
      <c r="DE14" s="36"/>
      <c r="DF14" s="36"/>
      <c r="DG14" s="36"/>
      <c r="DH14" s="36"/>
      <c r="DI14" s="36"/>
      <c r="DJ14" s="36"/>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s="36"/>
      <c r="EP14" s="36"/>
      <c r="EQ14" s="36"/>
      <c r="ER14" s="36"/>
      <c r="ES14" s="36"/>
      <c r="ET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c r="FU14" s="36"/>
      <c r="FV14" s="36"/>
      <c r="FW14" s="36"/>
      <c r="FX14" s="36"/>
      <c r="FY14" s="36"/>
      <c r="FZ14" s="36"/>
      <c r="GA14" s="36"/>
      <c r="GB14" s="36"/>
      <c r="GC14" s="36"/>
      <c r="GD14" s="36"/>
      <c r="GE14" s="36"/>
      <c r="GF14" s="36"/>
      <c r="GG14" s="36"/>
      <c r="GH14" s="36"/>
      <c r="GI14" s="36"/>
      <c r="GJ14" s="36"/>
      <c r="GK14" s="36"/>
      <c r="GL14" s="36"/>
      <c r="GM14" s="36"/>
      <c r="GN14" s="36"/>
      <c r="GO14" s="36"/>
      <c r="GP14" s="36"/>
      <c r="GQ14" s="36"/>
      <c r="GR14" s="36"/>
      <c r="GS14" s="36"/>
      <c r="GT14" s="36"/>
      <c r="GU14" s="36"/>
      <c r="GV14" s="36"/>
      <c r="GW14" s="36"/>
      <c r="GX14" s="36"/>
      <c r="GY14" s="36"/>
      <c r="GZ14" s="36"/>
      <c r="HA14" s="36"/>
      <c r="HB14" s="36"/>
      <c r="HC14" s="36"/>
      <c r="HD14" s="36"/>
    </row>
    <row r="15" spans="1:239" ht="16.05" customHeight="1">
      <c r="A15" s="51" t="s">
        <v>57</v>
      </c>
      <c r="B15" s="52">
        <v>20</v>
      </c>
    </row>
    <row r="16" spans="1:239" ht="16.05" customHeight="1">
      <c r="A16" s="51" t="s">
        <v>58</v>
      </c>
      <c r="B16" s="53">
        <v>6</v>
      </c>
      <c r="C16" s="154">
        <v>44927</v>
      </c>
      <c r="D16" s="154"/>
      <c r="E16" s="154"/>
      <c r="F16" s="154"/>
      <c r="G16" s="154"/>
      <c r="H16" s="154">
        <v>44958</v>
      </c>
      <c r="I16" s="154"/>
      <c r="J16" s="154"/>
      <c r="K16" s="154"/>
      <c r="L16" s="154">
        <v>44986</v>
      </c>
      <c r="M16" s="154"/>
      <c r="N16" s="154"/>
      <c r="O16" s="154"/>
      <c r="P16" s="154">
        <v>45017</v>
      </c>
      <c r="Q16" s="154"/>
      <c r="R16" s="154"/>
      <c r="S16" s="154"/>
      <c r="T16" s="154"/>
      <c r="U16" s="154">
        <v>45047</v>
      </c>
      <c r="V16" s="154"/>
      <c r="W16" s="154"/>
      <c r="X16" s="154"/>
      <c r="Y16" s="154">
        <v>45078</v>
      </c>
      <c r="Z16" s="154"/>
      <c r="AA16" s="154"/>
      <c r="AB16" s="154"/>
      <c r="AC16" s="154">
        <v>45108</v>
      </c>
      <c r="AD16" s="154"/>
      <c r="AE16" s="154"/>
      <c r="AF16" s="154"/>
      <c r="AG16" s="154"/>
      <c r="AH16" s="154">
        <v>45139</v>
      </c>
      <c r="AI16" s="154"/>
      <c r="AJ16" s="154"/>
      <c r="AK16" s="154"/>
      <c r="AL16" s="154">
        <v>45170</v>
      </c>
      <c r="AM16" s="154"/>
      <c r="AN16" s="154"/>
      <c r="AO16" s="154"/>
      <c r="AP16" s="154">
        <v>45200</v>
      </c>
      <c r="AQ16" s="154"/>
      <c r="AR16" s="154"/>
      <c r="AS16" s="154"/>
      <c r="AT16" s="154"/>
      <c r="AU16" s="154">
        <v>45231</v>
      </c>
      <c r="AV16" s="154"/>
      <c r="AW16" s="154"/>
      <c r="AX16" s="154"/>
      <c r="AY16" s="154">
        <v>45261</v>
      </c>
      <c r="AZ16" s="154"/>
      <c r="BA16" s="154"/>
      <c r="BB16" s="154"/>
    </row>
    <row r="17" spans="1:54" ht="16.05" customHeight="1">
      <c r="A17" s="51" t="s">
        <v>59</v>
      </c>
      <c r="B17" s="53">
        <f>'process parameter'!I12</f>
        <v>360</v>
      </c>
      <c r="C17" s="39">
        <v>1</v>
      </c>
      <c r="D17" s="39">
        <v>2</v>
      </c>
      <c r="E17" s="39">
        <v>3</v>
      </c>
      <c r="F17" s="39">
        <v>4</v>
      </c>
      <c r="G17" s="39">
        <v>5</v>
      </c>
      <c r="H17" s="39">
        <v>6</v>
      </c>
      <c r="I17" s="39">
        <v>7</v>
      </c>
      <c r="J17" s="39">
        <v>8</v>
      </c>
      <c r="K17" s="39">
        <v>9</v>
      </c>
      <c r="L17" s="39">
        <v>10</v>
      </c>
      <c r="M17" s="39">
        <v>11</v>
      </c>
      <c r="N17" s="39">
        <v>12</v>
      </c>
      <c r="O17" s="39">
        <v>13</v>
      </c>
      <c r="P17" s="39">
        <v>14</v>
      </c>
      <c r="Q17" s="39">
        <v>15</v>
      </c>
      <c r="R17" s="39">
        <v>16</v>
      </c>
      <c r="S17" s="39">
        <v>17</v>
      </c>
      <c r="T17" s="39">
        <v>18</v>
      </c>
      <c r="U17" s="39">
        <v>19</v>
      </c>
      <c r="V17" s="39">
        <v>20</v>
      </c>
      <c r="W17" s="39">
        <v>21</v>
      </c>
      <c r="X17" s="39">
        <v>22</v>
      </c>
      <c r="Y17" s="39">
        <v>23</v>
      </c>
      <c r="Z17" s="39">
        <v>24</v>
      </c>
      <c r="AA17" s="39">
        <v>25</v>
      </c>
      <c r="AB17" s="39">
        <v>26</v>
      </c>
      <c r="AC17" s="39">
        <v>27</v>
      </c>
      <c r="AD17" s="39">
        <v>28</v>
      </c>
      <c r="AE17" s="39">
        <v>29</v>
      </c>
      <c r="AF17" s="39">
        <v>30</v>
      </c>
      <c r="AG17" s="39">
        <v>31</v>
      </c>
      <c r="AH17" s="39">
        <v>32</v>
      </c>
      <c r="AI17" s="39">
        <v>33</v>
      </c>
      <c r="AJ17" s="39">
        <v>34</v>
      </c>
      <c r="AK17" s="39">
        <v>35</v>
      </c>
      <c r="AL17" s="39">
        <v>36</v>
      </c>
      <c r="AM17" s="39">
        <v>37</v>
      </c>
      <c r="AN17" s="39">
        <v>38</v>
      </c>
      <c r="AO17" s="39">
        <v>39</v>
      </c>
      <c r="AP17" s="39">
        <v>40</v>
      </c>
      <c r="AQ17" s="39">
        <v>41</v>
      </c>
      <c r="AR17" s="39">
        <v>42</v>
      </c>
      <c r="AS17" s="39">
        <v>43</v>
      </c>
      <c r="AT17" s="39">
        <v>44</v>
      </c>
      <c r="AU17" s="39">
        <v>45</v>
      </c>
      <c r="AV17" s="39">
        <v>46</v>
      </c>
      <c r="AW17" s="39">
        <v>47</v>
      </c>
      <c r="AX17" s="39">
        <v>48</v>
      </c>
      <c r="AY17" s="39">
        <v>49</v>
      </c>
      <c r="AZ17" s="39">
        <v>50</v>
      </c>
      <c r="BA17" s="39">
        <v>51</v>
      </c>
      <c r="BB17" s="39">
        <v>52</v>
      </c>
    </row>
    <row r="18" spans="1:54" ht="16.05" customHeight="1" thickBot="1">
      <c r="A18" s="54" t="s">
        <v>60</v>
      </c>
      <c r="B18" s="55">
        <f>'process parameter'!J12</f>
        <v>36</v>
      </c>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56"/>
      <c r="AO18" s="56"/>
      <c r="AP18" s="56"/>
      <c r="AQ18" s="56"/>
      <c r="AR18" s="56"/>
      <c r="AS18" s="56"/>
      <c r="AT18" s="56"/>
      <c r="AU18" s="56"/>
      <c r="AV18" s="56"/>
      <c r="AW18" s="56"/>
      <c r="AX18" s="56"/>
      <c r="AY18" s="56"/>
      <c r="AZ18" s="56"/>
      <c r="BA18" s="56"/>
      <c r="BB18" s="56"/>
    </row>
    <row r="19" spans="1:54" ht="28.05" customHeight="1">
      <c r="A19" s="57" t="s">
        <v>67</v>
      </c>
      <c r="B19" s="58">
        <f>3600/B17*B18*B15*B16*B14</f>
        <v>34560</v>
      </c>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row>
    <row r="20" spans="1:54" s="62" customFormat="1" ht="16.05" customHeight="1">
      <c r="A20" s="63"/>
      <c r="B20" s="59"/>
      <c r="C20" s="60"/>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c r="BB20" s="60"/>
    </row>
    <row r="21" spans="1:54" s="61" customFormat="1" ht="16.05" customHeight="1">
      <c r="A21" s="64" t="s">
        <v>65</v>
      </c>
      <c r="B21" s="65"/>
      <c r="C21" s="60">
        <v>1</v>
      </c>
      <c r="D21" s="60">
        <v>1</v>
      </c>
      <c r="E21" s="60">
        <v>1</v>
      </c>
      <c r="F21" s="60">
        <v>1</v>
      </c>
      <c r="G21" s="60">
        <v>1</v>
      </c>
      <c r="H21" s="60">
        <v>1</v>
      </c>
      <c r="I21" s="60">
        <v>1</v>
      </c>
      <c r="J21" s="60">
        <v>1</v>
      </c>
      <c r="K21" s="60">
        <v>1</v>
      </c>
      <c r="L21" s="60">
        <v>1</v>
      </c>
      <c r="M21" s="60">
        <v>1</v>
      </c>
      <c r="N21" s="60">
        <v>1</v>
      </c>
      <c r="O21" s="60">
        <v>1</v>
      </c>
      <c r="P21" s="60">
        <v>1</v>
      </c>
      <c r="Q21" s="60">
        <v>1</v>
      </c>
      <c r="R21" s="60">
        <v>1</v>
      </c>
      <c r="S21" s="60">
        <v>1</v>
      </c>
      <c r="T21" s="60">
        <v>1</v>
      </c>
      <c r="U21" s="60">
        <v>1</v>
      </c>
      <c r="V21" s="60">
        <v>1</v>
      </c>
      <c r="W21" s="60">
        <v>1</v>
      </c>
      <c r="X21" s="60">
        <v>1</v>
      </c>
      <c r="Y21" s="60">
        <v>1</v>
      </c>
      <c r="Z21" s="60">
        <v>1</v>
      </c>
      <c r="AA21" s="60">
        <v>1</v>
      </c>
      <c r="AB21" s="60">
        <v>1</v>
      </c>
      <c r="AC21" s="60">
        <v>1</v>
      </c>
      <c r="AD21" s="60">
        <v>1</v>
      </c>
      <c r="AE21" s="60">
        <v>1</v>
      </c>
      <c r="AF21" s="60">
        <v>1</v>
      </c>
      <c r="AG21" s="60">
        <v>1</v>
      </c>
      <c r="AH21" s="60">
        <v>1</v>
      </c>
      <c r="AI21" s="60">
        <v>1</v>
      </c>
      <c r="AJ21" s="60">
        <v>1</v>
      </c>
      <c r="AK21" s="60">
        <v>1</v>
      </c>
      <c r="AL21" s="60">
        <v>1</v>
      </c>
      <c r="AM21" s="60">
        <v>1</v>
      </c>
      <c r="AN21" s="60">
        <v>1</v>
      </c>
      <c r="AO21" s="60">
        <v>1</v>
      </c>
      <c r="AP21" s="60">
        <v>1</v>
      </c>
      <c r="AQ21" s="60">
        <v>1</v>
      </c>
      <c r="AR21" s="60">
        <v>1</v>
      </c>
      <c r="AS21" s="60">
        <v>1</v>
      </c>
      <c r="AT21" s="60">
        <v>1</v>
      </c>
      <c r="AU21" s="60">
        <v>1</v>
      </c>
      <c r="AV21" s="60">
        <v>1</v>
      </c>
      <c r="AW21" s="60">
        <v>1</v>
      </c>
      <c r="AX21" s="60">
        <v>1</v>
      </c>
      <c r="AY21" s="60">
        <v>1</v>
      </c>
      <c r="AZ21" s="60">
        <v>1</v>
      </c>
      <c r="BA21" s="60">
        <v>1</v>
      </c>
      <c r="BB21" s="60">
        <v>1</v>
      </c>
    </row>
    <row r="22" spans="1:54" s="61" customFormat="1" ht="16.05" customHeight="1">
      <c r="A22" s="64" t="s">
        <v>66</v>
      </c>
      <c r="B22" s="65"/>
      <c r="C22" s="60">
        <v>1</v>
      </c>
      <c r="D22" s="60">
        <v>1</v>
      </c>
      <c r="E22" s="60">
        <v>1</v>
      </c>
      <c r="F22" s="60">
        <v>1</v>
      </c>
      <c r="G22" s="60">
        <v>1</v>
      </c>
      <c r="H22" s="60">
        <v>1</v>
      </c>
      <c r="I22" s="60">
        <v>1</v>
      </c>
      <c r="J22" s="60">
        <v>1</v>
      </c>
      <c r="K22" s="60">
        <v>1</v>
      </c>
      <c r="L22" s="60">
        <v>1</v>
      </c>
      <c r="M22" s="60">
        <v>1</v>
      </c>
      <c r="N22" s="60">
        <v>1</v>
      </c>
      <c r="O22" s="60">
        <v>1</v>
      </c>
      <c r="P22" s="60">
        <v>1</v>
      </c>
      <c r="Q22" s="60">
        <v>1</v>
      </c>
      <c r="R22" s="60">
        <v>1</v>
      </c>
      <c r="S22" s="60">
        <v>1</v>
      </c>
      <c r="T22" s="60">
        <v>1</v>
      </c>
      <c r="U22" s="60">
        <v>1</v>
      </c>
      <c r="V22" s="60">
        <v>1</v>
      </c>
      <c r="W22" s="60">
        <v>1</v>
      </c>
      <c r="X22" s="60">
        <v>1</v>
      </c>
      <c r="Y22" s="60">
        <v>1</v>
      </c>
      <c r="Z22" s="60">
        <v>1</v>
      </c>
      <c r="AA22" s="60">
        <v>1</v>
      </c>
      <c r="AB22" s="60">
        <v>1</v>
      </c>
      <c r="AC22" s="60">
        <v>1</v>
      </c>
      <c r="AD22" s="60">
        <v>1</v>
      </c>
      <c r="AE22" s="60">
        <v>1</v>
      </c>
      <c r="AF22" s="60">
        <v>1</v>
      </c>
      <c r="AG22" s="60">
        <v>1</v>
      </c>
      <c r="AH22" s="60">
        <v>1</v>
      </c>
      <c r="AI22" s="60">
        <v>1</v>
      </c>
      <c r="AJ22" s="60">
        <v>1</v>
      </c>
      <c r="AK22" s="60">
        <v>1</v>
      </c>
      <c r="AL22" s="60">
        <v>1</v>
      </c>
      <c r="AM22" s="60">
        <v>1</v>
      </c>
      <c r="AN22" s="60">
        <v>1</v>
      </c>
      <c r="AO22" s="60">
        <v>1</v>
      </c>
      <c r="AP22" s="60">
        <v>1</v>
      </c>
      <c r="AQ22" s="60">
        <v>1</v>
      </c>
      <c r="AR22" s="60">
        <v>1</v>
      </c>
      <c r="AS22" s="60">
        <v>1</v>
      </c>
      <c r="AT22" s="60">
        <v>1</v>
      </c>
      <c r="AU22" s="60">
        <v>1</v>
      </c>
      <c r="AV22" s="60">
        <v>1</v>
      </c>
      <c r="AW22" s="60">
        <v>1</v>
      </c>
      <c r="AX22" s="60">
        <v>1</v>
      </c>
      <c r="AY22" s="60">
        <v>1</v>
      </c>
      <c r="AZ22" s="60">
        <v>1</v>
      </c>
      <c r="BA22" s="60">
        <v>1</v>
      </c>
      <c r="BB22" s="60">
        <v>1</v>
      </c>
    </row>
    <row r="23" spans="1:54" s="61" customFormat="1" ht="16.05" customHeight="1">
      <c r="A23" s="64" t="s">
        <v>69</v>
      </c>
      <c r="B23" s="65"/>
      <c r="C23" s="60">
        <v>1</v>
      </c>
      <c r="D23" s="60">
        <v>1</v>
      </c>
      <c r="E23" s="60">
        <v>1</v>
      </c>
      <c r="F23" s="60">
        <v>1</v>
      </c>
      <c r="G23" s="60">
        <v>1</v>
      </c>
      <c r="H23" s="60">
        <v>1</v>
      </c>
      <c r="I23" s="60">
        <v>1</v>
      </c>
      <c r="J23" s="60">
        <v>1</v>
      </c>
      <c r="K23" s="60">
        <v>1</v>
      </c>
      <c r="L23" s="60">
        <v>1</v>
      </c>
      <c r="M23" s="60">
        <v>1</v>
      </c>
      <c r="N23" s="60">
        <v>1</v>
      </c>
      <c r="O23" s="60">
        <v>1</v>
      </c>
      <c r="P23" s="60">
        <v>1</v>
      </c>
      <c r="Q23" s="60">
        <v>1</v>
      </c>
      <c r="R23" s="60">
        <v>1</v>
      </c>
      <c r="S23" s="60">
        <v>1</v>
      </c>
      <c r="T23" s="60">
        <v>1</v>
      </c>
      <c r="U23" s="60">
        <v>1</v>
      </c>
      <c r="V23" s="60">
        <v>1</v>
      </c>
      <c r="W23" s="60">
        <v>1</v>
      </c>
      <c r="X23" s="60">
        <v>1</v>
      </c>
      <c r="Y23" s="60">
        <v>1</v>
      </c>
      <c r="Z23" s="60">
        <v>1</v>
      </c>
      <c r="AA23" s="60">
        <v>1</v>
      </c>
      <c r="AB23" s="60">
        <v>1</v>
      </c>
      <c r="AC23" s="60">
        <v>1</v>
      </c>
      <c r="AD23" s="60">
        <v>1</v>
      </c>
      <c r="AE23" s="60">
        <v>1</v>
      </c>
      <c r="AF23" s="60">
        <v>1</v>
      </c>
      <c r="AG23" s="60">
        <v>1</v>
      </c>
      <c r="AH23" s="60">
        <v>1</v>
      </c>
      <c r="AI23" s="60">
        <v>1</v>
      </c>
      <c r="AJ23" s="60">
        <v>1</v>
      </c>
      <c r="AK23" s="60">
        <v>1</v>
      </c>
      <c r="AL23" s="60">
        <v>1</v>
      </c>
      <c r="AM23" s="60">
        <v>1</v>
      </c>
      <c r="AN23" s="60">
        <v>1</v>
      </c>
      <c r="AO23" s="60">
        <v>1</v>
      </c>
      <c r="AP23" s="60">
        <v>1</v>
      </c>
      <c r="AQ23" s="60">
        <v>1</v>
      </c>
      <c r="AR23" s="60">
        <v>1</v>
      </c>
      <c r="AS23" s="60">
        <v>1</v>
      </c>
      <c r="AT23" s="60">
        <v>1</v>
      </c>
      <c r="AU23" s="60">
        <v>1</v>
      </c>
      <c r="AV23" s="60">
        <v>1</v>
      </c>
      <c r="AW23" s="60">
        <v>1</v>
      </c>
      <c r="AX23" s="60">
        <v>1</v>
      </c>
      <c r="AY23" s="60">
        <v>1</v>
      </c>
      <c r="AZ23" s="60">
        <v>1</v>
      </c>
      <c r="BA23" s="60">
        <v>1</v>
      </c>
      <c r="BB23" s="60">
        <v>1</v>
      </c>
    </row>
    <row r="24" spans="1:54" s="61" customFormat="1" ht="16.05" customHeight="1">
      <c r="A24" s="64" t="s">
        <v>72</v>
      </c>
      <c r="B24" s="65"/>
      <c r="C24" s="60">
        <v>1</v>
      </c>
      <c r="D24" s="60">
        <v>1</v>
      </c>
      <c r="E24" s="60">
        <v>1</v>
      </c>
      <c r="F24" s="60">
        <v>1</v>
      </c>
      <c r="G24" s="60">
        <v>1</v>
      </c>
      <c r="H24" s="60">
        <v>1</v>
      </c>
      <c r="I24" s="60">
        <v>1</v>
      </c>
      <c r="J24" s="60">
        <v>1</v>
      </c>
      <c r="K24" s="60">
        <v>1</v>
      </c>
      <c r="L24" s="60">
        <v>1</v>
      </c>
      <c r="M24" s="60">
        <v>1</v>
      </c>
      <c r="N24" s="60">
        <v>1</v>
      </c>
      <c r="O24" s="60">
        <v>1</v>
      </c>
      <c r="P24" s="60">
        <v>1</v>
      </c>
      <c r="Q24" s="60">
        <v>1</v>
      </c>
      <c r="R24" s="60">
        <v>1</v>
      </c>
      <c r="S24" s="60">
        <v>1</v>
      </c>
      <c r="T24" s="60">
        <v>1</v>
      </c>
      <c r="U24" s="60">
        <v>1</v>
      </c>
      <c r="V24" s="60">
        <v>1</v>
      </c>
      <c r="W24" s="60">
        <v>1</v>
      </c>
      <c r="X24" s="60">
        <v>1</v>
      </c>
      <c r="Y24" s="60">
        <v>1</v>
      </c>
      <c r="Z24" s="60">
        <v>1</v>
      </c>
      <c r="AA24" s="60">
        <v>1</v>
      </c>
      <c r="AB24" s="60">
        <v>1</v>
      </c>
      <c r="AC24" s="60">
        <v>1</v>
      </c>
      <c r="AD24" s="60">
        <v>1</v>
      </c>
      <c r="AE24" s="60">
        <v>1</v>
      </c>
      <c r="AF24" s="60">
        <v>1</v>
      </c>
      <c r="AG24" s="60">
        <v>1</v>
      </c>
      <c r="AH24" s="60">
        <v>1</v>
      </c>
      <c r="AI24" s="60">
        <v>1</v>
      </c>
      <c r="AJ24" s="60">
        <v>1</v>
      </c>
      <c r="AK24" s="60">
        <v>1</v>
      </c>
      <c r="AL24" s="60">
        <v>1</v>
      </c>
      <c r="AM24" s="60">
        <v>1</v>
      </c>
      <c r="AN24" s="60">
        <v>1</v>
      </c>
      <c r="AO24" s="60">
        <v>1</v>
      </c>
      <c r="AP24" s="60">
        <v>1</v>
      </c>
      <c r="AQ24" s="60">
        <v>1</v>
      </c>
      <c r="AR24" s="60">
        <v>1</v>
      </c>
      <c r="AS24" s="60">
        <v>1</v>
      </c>
      <c r="AT24" s="60">
        <v>1</v>
      </c>
      <c r="AU24" s="60">
        <v>1</v>
      </c>
      <c r="AV24" s="60">
        <v>1</v>
      </c>
      <c r="AW24" s="60">
        <v>1</v>
      </c>
      <c r="AX24" s="60">
        <v>1</v>
      </c>
      <c r="AY24" s="60">
        <v>1</v>
      </c>
      <c r="AZ24" s="60">
        <v>1</v>
      </c>
      <c r="BA24" s="60">
        <v>1</v>
      </c>
      <c r="BB24" s="60">
        <v>1</v>
      </c>
    </row>
    <row r="25" spans="1:54" s="61" customFormat="1" ht="16.05" customHeight="1">
      <c r="A25" s="64" t="s">
        <v>74</v>
      </c>
      <c r="B25" s="65"/>
      <c r="C25" s="60">
        <v>1</v>
      </c>
      <c r="D25" s="60">
        <v>1</v>
      </c>
      <c r="E25" s="60">
        <v>1</v>
      </c>
      <c r="F25" s="60">
        <v>1</v>
      </c>
      <c r="G25" s="60">
        <v>1</v>
      </c>
      <c r="H25" s="60">
        <v>1</v>
      </c>
      <c r="I25" s="60">
        <v>1</v>
      </c>
      <c r="J25" s="60">
        <v>1</v>
      </c>
      <c r="K25" s="60">
        <v>1</v>
      </c>
      <c r="L25" s="60">
        <v>1</v>
      </c>
      <c r="M25" s="60">
        <v>1</v>
      </c>
      <c r="N25" s="60">
        <v>1</v>
      </c>
      <c r="O25" s="60">
        <v>1</v>
      </c>
      <c r="P25" s="60">
        <v>1</v>
      </c>
      <c r="Q25" s="60">
        <v>1</v>
      </c>
      <c r="R25" s="60">
        <v>1</v>
      </c>
      <c r="S25" s="60">
        <v>1</v>
      </c>
      <c r="T25" s="60">
        <v>1</v>
      </c>
      <c r="U25" s="60">
        <v>1</v>
      </c>
      <c r="V25" s="60">
        <v>1</v>
      </c>
      <c r="W25" s="60">
        <v>1</v>
      </c>
      <c r="X25" s="60">
        <v>1</v>
      </c>
      <c r="Y25" s="60">
        <v>1</v>
      </c>
      <c r="Z25" s="60">
        <v>1</v>
      </c>
      <c r="AA25" s="60">
        <v>1</v>
      </c>
      <c r="AB25" s="60">
        <v>1</v>
      </c>
      <c r="AC25" s="60">
        <v>1</v>
      </c>
      <c r="AD25" s="60">
        <v>1</v>
      </c>
      <c r="AE25" s="60">
        <v>1</v>
      </c>
      <c r="AF25" s="60">
        <v>1</v>
      </c>
      <c r="AG25" s="60">
        <v>1</v>
      </c>
      <c r="AH25" s="60">
        <v>1</v>
      </c>
      <c r="AI25" s="60">
        <v>1</v>
      </c>
      <c r="AJ25" s="60">
        <v>1</v>
      </c>
      <c r="AK25" s="60">
        <v>1</v>
      </c>
      <c r="AL25" s="60">
        <v>1</v>
      </c>
      <c r="AM25" s="60">
        <v>1</v>
      </c>
      <c r="AN25" s="60">
        <v>1</v>
      </c>
      <c r="AO25" s="60">
        <v>1</v>
      </c>
      <c r="AP25" s="60">
        <v>1</v>
      </c>
      <c r="AQ25" s="60">
        <v>1</v>
      </c>
      <c r="AR25" s="60">
        <v>1</v>
      </c>
      <c r="AS25" s="60">
        <v>1</v>
      </c>
      <c r="AT25" s="60">
        <v>1</v>
      </c>
      <c r="AU25" s="60">
        <v>1</v>
      </c>
      <c r="AV25" s="60">
        <v>1</v>
      </c>
      <c r="AW25" s="60">
        <v>1</v>
      </c>
      <c r="AX25" s="60">
        <v>1</v>
      </c>
      <c r="AY25" s="60">
        <v>1</v>
      </c>
      <c r="AZ25" s="60">
        <v>1</v>
      </c>
      <c r="BA25" s="60">
        <v>1</v>
      </c>
      <c r="BB25" s="60">
        <v>1</v>
      </c>
    </row>
    <row r="26" spans="1:54" s="61" customFormat="1" ht="16.05" customHeight="1">
      <c r="A26" s="64" t="s">
        <v>75</v>
      </c>
      <c r="B26" s="65"/>
      <c r="C26" s="60">
        <v>1</v>
      </c>
      <c r="D26" s="60">
        <v>1</v>
      </c>
      <c r="E26" s="60">
        <v>1</v>
      </c>
      <c r="F26" s="60">
        <v>1</v>
      </c>
      <c r="G26" s="60">
        <v>1</v>
      </c>
      <c r="H26" s="60">
        <v>1</v>
      </c>
      <c r="I26" s="60">
        <v>1</v>
      </c>
      <c r="J26" s="60">
        <v>1</v>
      </c>
      <c r="K26" s="60">
        <v>1</v>
      </c>
      <c r="L26" s="60">
        <v>1</v>
      </c>
      <c r="M26" s="60">
        <v>1</v>
      </c>
      <c r="N26" s="60">
        <v>1</v>
      </c>
      <c r="O26" s="60">
        <v>1</v>
      </c>
      <c r="P26" s="60">
        <v>1</v>
      </c>
      <c r="Q26" s="60">
        <v>1</v>
      </c>
      <c r="R26" s="60">
        <v>1</v>
      </c>
      <c r="S26" s="60">
        <v>1</v>
      </c>
      <c r="T26" s="60">
        <v>1</v>
      </c>
      <c r="U26" s="60">
        <v>1</v>
      </c>
      <c r="V26" s="60">
        <v>1</v>
      </c>
      <c r="W26" s="60">
        <v>1</v>
      </c>
      <c r="X26" s="60">
        <v>1</v>
      </c>
      <c r="Y26" s="60">
        <v>1</v>
      </c>
      <c r="Z26" s="60">
        <v>1</v>
      </c>
      <c r="AA26" s="60">
        <v>1</v>
      </c>
      <c r="AB26" s="60">
        <v>1</v>
      </c>
      <c r="AC26" s="60">
        <v>1</v>
      </c>
      <c r="AD26" s="60">
        <v>1</v>
      </c>
      <c r="AE26" s="60">
        <v>1</v>
      </c>
      <c r="AF26" s="60">
        <v>1</v>
      </c>
      <c r="AG26" s="60">
        <v>1</v>
      </c>
      <c r="AH26" s="60">
        <v>1</v>
      </c>
      <c r="AI26" s="60">
        <v>1</v>
      </c>
      <c r="AJ26" s="60">
        <v>1</v>
      </c>
      <c r="AK26" s="60">
        <v>1</v>
      </c>
      <c r="AL26" s="60">
        <v>1</v>
      </c>
      <c r="AM26" s="60">
        <v>1</v>
      </c>
      <c r="AN26" s="60">
        <v>1</v>
      </c>
      <c r="AO26" s="60">
        <v>1</v>
      </c>
      <c r="AP26" s="60">
        <v>1</v>
      </c>
      <c r="AQ26" s="60">
        <v>1</v>
      </c>
      <c r="AR26" s="60">
        <v>1</v>
      </c>
      <c r="AS26" s="60">
        <v>1</v>
      </c>
      <c r="AT26" s="60">
        <v>1</v>
      </c>
      <c r="AU26" s="60">
        <v>1</v>
      </c>
      <c r="AV26" s="60">
        <v>1</v>
      </c>
      <c r="AW26" s="60">
        <v>1</v>
      </c>
      <c r="AX26" s="60">
        <v>1</v>
      </c>
      <c r="AY26" s="60">
        <v>1</v>
      </c>
      <c r="AZ26" s="60">
        <v>1</v>
      </c>
      <c r="BA26" s="60">
        <v>1</v>
      </c>
      <c r="BB26" s="60">
        <v>1</v>
      </c>
    </row>
    <row r="27" spans="1:54" s="61" customFormat="1" ht="16.05" customHeight="1">
      <c r="A27" s="64" t="s">
        <v>76</v>
      </c>
      <c r="B27" s="65"/>
      <c r="C27" s="60">
        <v>1</v>
      </c>
      <c r="D27" s="60">
        <v>1</v>
      </c>
      <c r="E27" s="60">
        <v>1</v>
      </c>
      <c r="F27" s="60">
        <v>1</v>
      </c>
      <c r="G27" s="60">
        <v>1</v>
      </c>
      <c r="H27" s="60">
        <v>1</v>
      </c>
      <c r="I27" s="60">
        <v>1</v>
      </c>
      <c r="J27" s="60">
        <v>1</v>
      </c>
      <c r="K27" s="60"/>
      <c r="L27" s="60"/>
      <c r="M27" s="60"/>
      <c r="N27" s="60">
        <v>1</v>
      </c>
      <c r="O27" s="60">
        <v>1</v>
      </c>
      <c r="P27" s="60">
        <v>1</v>
      </c>
      <c r="Q27" s="60">
        <v>1</v>
      </c>
      <c r="R27" s="60">
        <v>1</v>
      </c>
      <c r="S27" s="60">
        <v>1</v>
      </c>
      <c r="T27" s="60">
        <v>1</v>
      </c>
      <c r="U27" s="60">
        <v>1</v>
      </c>
      <c r="V27" s="60">
        <v>1</v>
      </c>
      <c r="W27" s="60">
        <v>1</v>
      </c>
      <c r="X27" s="60">
        <v>1</v>
      </c>
      <c r="Y27" s="60">
        <v>1</v>
      </c>
      <c r="Z27" s="60">
        <v>1</v>
      </c>
      <c r="AA27" s="60">
        <v>1</v>
      </c>
      <c r="AB27" s="60">
        <v>1</v>
      </c>
      <c r="AC27" s="60">
        <v>1</v>
      </c>
      <c r="AD27" s="60">
        <v>1</v>
      </c>
      <c r="AE27" s="60">
        <v>1</v>
      </c>
      <c r="AF27" s="60">
        <v>1</v>
      </c>
      <c r="AG27" s="60">
        <v>1</v>
      </c>
      <c r="AH27" s="60">
        <v>1</v>
      </c>
      <c r="AI27" s="60">
        <v>1</v>
      </c>
      <c r="AJ27" s="60">
        <v>1</v>
      </c>
      <c r="AK27" s="60">
        <v>1</v>
      </c>
      <c r="AL27" s="60">
        <v>1</v>
      </c>
      <c r="AM27" s="60">
        <v>1</v>
      </c>
      <c r="AN27" s="60">
        <v>1</v>
      </c>
      <c r="AO27" s="60">
        <v>1</v>
      </c>
      <c r="AP27" s="60">
        <v>1</v>
      </c>
      <c r="AQ27" s="60">
        <v>1</v>
      </c>
      <c r="AR27" s="60">
        <v>1</v>
      </c>
      <c r="AS27" s="60">
        <v>1</v>
      </c>
      <c r="AT27" s="60">
        <v>1</v>
      </c>
      <c r="AU27" s="60">
        <v>1</v>
      </c>
      <c r="AV27" s="60">
        <v>1</v>
      </c>
      <c r="AW27" s="60">
        <v>1</v>
      </c>
      <c r="AX27" s="60">
        <v>1</v>
      </c>
      <c r="AY27" s="60">
        <v>1</v>
      </c>
      <c r="AZ27" s="60">
        <v>1</v>
      </c>
      <c r="BA27" s="60">
        <v>1</v>
      </c>
      <c r="BB27" s="60">
        <v>1</v>
      </c>
    </row>
    <row r="28" spans="1:54" s="61" customFormat="1" ht="16.05" customHeight="1">
      <c r="A28" s="64" t="s">
        <v>77</v>
      </c>
      <c r="B28" s="65"/>
      <c r="C28" s="60">
        <v>1</v>
      </c>
      <c r="D28" s="60">
        <v>1</v>
      </c>
      <c r="E28" s="60">
        <v>1</v>
      </c>
      <c r="F28" s="60">
        <v>1</v>
      </c>
      <c r="G28" s="60">
        <v>1</v>
      </c>
      <c r="H28" s="60">
        <v>1</v>
      </c>
      <c r="I28" s="60">
        <v>1</v>
      </c>
      <c r="J28" s="60">
        <v>1</v>
      </c>
      <c r="K28" s="60"/>
      <c r="L28" s="60"/>
      <c r="M28" s="60"/>
      <c r="N28" s="60">
        <v>1</v>
      </c>
      <c r="O28" s="60">
        <v>1</v>
      </c>
      <c r="P28" s="60">
        <v>1</v>
      </c>
      <c r="Q28" s="60">
        <v>1</v>
      </c>
      <c r="R28" s="60">
        <v>1</v>
      </c>
      <c r="S28" s="60">
        <v>1</v>
      </c>
      <c r="T28" s="60">
        <v>1</v>
      </c>
      <c r="U28" s="60">
        <v>1</v>
      </c>
      <c r="V28" s="60">
        <v>1</v>
      </c>
      <c r="W28" s="60">
        <v>1</v>
      </c>
      <c r="X28" s="60">
        <v>1</v>
      </c>
      <c r="Y28" s="60">
        <v>1</v>
      </c>
      <c r="Z28" s="60">
        <v>1</v>
      </c>
      <c r="AA28" s="60">
        <v>1</v>
      </c>
      <c r="AB28" s="60">
        <v>1</v>
      </c>
      <c r="AC28" s="60">
        <v>1</v>
      </c>
      <c r="AD28" s="60">
        <v>1</v>
      </c>
      <c r="AE28" s="60">
        <v>1</v>
      </c>
      <c r="AF28" s="60">
        <v>1</v>
      </c>
      <c r="AG28" s="60">
        <v>1</v>
      </c>
      <c r="AH28" s="60">
        <v>1</v>
      </c>
      <c r="AI28" s="60">
        <v>1</v>
      </c>
      <c r="AJ28" s="60">
        <v>1</v>
      </c>
      <c r="AK28" s="60">
        <v>1</v>
      </c>
      <c r="AL28" s="60">
        <v>1</v>
      </c>
      <c r="AM28" s="60">
        <v>1</v>
      </c>
      <c r="AN28" s="60">
        <v>1</v>
      </c>
      <c r="AO28" s="60">
        <v>1</v>
      </c>
      <c r="AP28" s="60">
        <v>1</v>
      </c>
      <c r="AQ28" s="60">
        <v>1</v>
      </c>
      <c r="AR28" s="60">
        <v>1</v>
      </c>
      <c r="AS28" s="60">
        <v>1</v>
      </c>
      <c r="AT28" s="60">
        <v>1</v>
      </c>
      <c r="AU28" s="60">
        <v>1</v>
      </c>
      <c r="AV28" s="60">
        <v>1</v>
      </c>
      <c r="AW28" s="60">
        <v>1</v>
      </c>
      <c r="AX28" s="60">
        <v>1</v>
      </c>
      <c r="AY28" s="60">
        <v>1</v>
      </c>
      <c r="AZ28" s="60">
        <v>1</v>
      </c>
      <c r="BA28" s="60">
        <v>1</v>
      </c>
      <c r="BB28" s="60">
        <v>1</v>
      </c>
    </row>
    <row r="29" spans="1:54" s="61" customFormat="1" ht="16.05" customHeight="1">
      <c r="A29" s="64" t="s">
        <v>78</v>
      </c>
      <c r="B29" s="65"/>
      <c r="C29" s="60">
        <v>1</v>
      </c>
      <c r="D29" s="60">
        <v>1</v>
      </c>
      <c r="E29" s="60">
        <v>1</v>
      </c>
      <c r="F29" s="60">
        <v>1</v>
      </c>
      <c r="G29" s="60">
        <v>1</v>
      </c>
      <c r="H29" s="60">
        <v>1</v>
      </c>
      <c r="I29" s="60">
        <v>1</v>
      </c>
      <c r="J29" s="60"/>
      <c r="K29" s="60"/>
      <c r="L29" s="60"/>
      <c r="M29" s="60"/>
      <c r="N29" s="60">
        <v>1</v>
      </c>
      <c r="O29" s="60">
        <v>1</v>
      </c>
      <c r="P29" s="60">
        <v>1</v>
      </c>
      <c r="Q29" s="60">
        <v>1</v>
      </c>
      <c r="R29" s="60">
        <v>1</v>
      </c>
      <c r="S29" s="60">
        <v>1</v>
      </c>
      <c r="T29" s="60">
        <v>1</v>
      </c>
      <c r="U29" s="60">
        <v>1</v>
      </c>
      <c r="V29" s="60"/>
      <c r="W29" s="60">
        <v>1</v>
      </c>
      <c r="X29" s="60">
        <v>1</v>
      </c>
      <c r="Y29" s="60">
        <v>1</v>
      </c>
      <c r="Z29" s="60">
        <v>1</v>
      </c>
      <c r="AA29" s="60"/>
      <c r="AB29" s="60">
        <v>1</v>
      </c>
      <c r="AC29" s="60">
        <v>1</v>
      </c>
      <c r="AD29" s="60">
        <v>1</v>
      </c>
      <c r="AE29" s="60">
        <v>1</v>
      </c>
      <c r="AF29" s="60">
        <v>1</v>
      </c>
      <c r="AG29" s="60">
        <v>1</v>
      </c>
      <c r="AH29" s="60">
        <v>1</v>
      </c>
      <c r="AI29" s="60">
        <v>1</v>
      </c>
      <c r="AJ29" s="60">
        <v>1</v>
      </c>
      <c r="AK29" s="60">
        <v>1</v>
      </c>
      <c r="AL29" s="60">
        <v>1</v>
      </c>
      <c r="AM29" s="60">
        <v>1</v>
      </c>
      <c r="AN29" s="60">
        <v>1</v>
      </c>
      <c r="AO29" s="60">
        <v>1</v>
      </c>
      <c r="AP29" s="60">
        <v>1</v>
      </c>
      <c r="AQ29" s="60">
        <v>1</v>
      </c>
      <c r="AR29" s="60">
        <v>1</v>
      </c>
      <c r="AS29" s="60">
        <v>1</v>
      </c>
      <c r="AT29" s="60">
        <v>1</v>
      </c>
      <c r="AU29" s="60">
        <v>1</v>
      </c>
      <c r="AV29" s="60">
        <v>1</v>
      </c>
      <c r="AW29" s="60">
        <v>1</v>
      </c>
      <c r="AX29" s="60">
        <v>1</v>
      </c>
      <c r="AY29" s="60">
        <v>1</v>
      </c>
      <c r="AZ29" s="60">
        <v>1</v>
      </c>
      <c r="BA29" s="60">
        <v>1</v>
      </c>
      <c r="BB29" s="60">
        <v>1</v>
      </c>
    </row>
    <row r="30" spans="1:54" s="61" customFormat="1" ht="16.05" customHeight="1">
      <c r="A30" s="64" t="s">
        <v>81</v>
      </c>
      <c r="B30" s="65"/>
      <c r="C30" s="60">
        <v>1</v>
      </c>
      <c r="D30" s="60">
        <v>1</v>
      </c>
      <c r="E30" s="60">
        <v>1</v>
      </c>
      <c r="F30" s="60">
        <v>1</v>
      </c>
      <c r="G30" s="60">
        <v>1</v>
      </c>
      <c r="H30" s="60">
        <v>1</v>
      </c>
      <c r="I30" s="60">
        <v>1</v>
      </c>
      <c r="J30" s="60"/>
      <c r="K30" s="60"/>
      <c r="L30" s="60"/>
      <c r="M30" s="60"/>
      <c r="N30" s="60"/>
      <c r="O30" s="60">
        <v>1</v>
      </c>
      <c r="P30" s="60"/>
      <c r="Q30" s="60">
        <v>1</v>
      </c>
      <c r="R30" s="60">
        <v>1</v>
      </c>
      <c r="S30" s="60">
        <v>1</v>
      </c>
      <c r="T30" s="60">
        <v>1</v>
      </c>
      <c r="U30" s="60">
        <v>1</v>
      </c>
      <c r="V30" s="60"/>
      <c r="W30" s="60"/>
      <c r="X30" s="60">
        <v>1</v>
      </c>
      <c r="Y30" s="60">
        <v>1</v>
      </c>
      <c r="Z30" s="60">
        <v>1</v>
      </c>
      <c r="AA30" s="60"/>
      <c r="AB30" s="60">
        <v>1</v>
      </c>
      <c r="AC30" s="60">
        <v>1</v>
      </c>
      <c r="AD30" s="60">
        <v>1</v>
      </c>
      <c r="AE30" s="60">
        <v>1</v>
      </c>
      <c r="AF30" s="60">
        <v>1</v>
      </c>
      <c r="AG30" s="60">
        <v>1</v>
      </c>
      <c r="AH30" s="60">
        <v>1</v>
      </c>
      <c r="AI30" s="60">
        <v>1</v>
      </c>
      <c r="AJ30" s="60">
        <v>1</v>
      </c>
      <c r="AK30" s="60">
        <v>1</v>
      </c>
      <c r="AL30" s="60">
        <v>1</v>
      </c>
      <c r="AM30" s="60">
        <v>1</v>
      </c>
      <c r="AN30" s="60">
        <v>1</v>
      </c>
      <c r="AO30" s="60">
        <v>1</v>
      </c>
      <c r="AP30" s="60">
        <v>1</v>
      </c>
      <c r="AQ30" s="60">
        <v>1</v>
      </c>
      <c r="AR30" s="60">
        <v>1</v>
      </c>
      <c r="AS30" s="60">
        <v>1</v>
      </c>
      <c r="AT30" s="60">
        <v>1</v>
      </c>
      <c r="AU30" s="60">
        <v>1</v>
      </c>
      <c r="AV30" s="60">
        <v>1</v>
      </c>
      <c r="AW30" s="60">
        <v>1</v>
      </c>
      <c r="AX30" s="60">
        <v>1</v>
      </c>
      <c r="AY30" s="60">
        <v>1</v>
      </c>
      <c r="AZ30" s="60">
        <v>1</v>
      </c>
      <c r="BA30" s="60">
        <v>1</v>
      </c>
      <c r="BB30" s="60">
        <v>1</v>
      </c>
    </row>
    <row r="31" spans="1:54" s="61" customFormat="1" ht="16.05" customHeight="1">
      <c r="A31" s="64" t="s">
        <v>82</v>
      </c>
      <c r="B31" s="65"/>
      <c r="C31" s="60">
        <v>1</v>
      </c>
      <c r="D31" s="60">
        <v>1</v>
      </c>
      <c r="E31" s="60">
        <v>1</v>
      </c>
      <c r="F31" s="60">
        <v>1</v>
      </c>
      <c r="G31" s="60">
        <v>1</v>
      </c>
      <c r="H31" s="60">
        <v>1</v>
      </c>
      <c r="I31" s="60"/>
      <c r="J31" s="60"/>
      <c r="K31" s="60"/>
      <c r="L31" s="60"/>
      <c r="M31" s="60"/>
      <c r="N31" s="60"/>
      <c r="O31" s="60">
        <v>1</v>
      </c>
      <c r="P31" s="60"/>
      <c r="Q31" s="60"/>
      <c r="R31" s="60"/>
      <c r="S31" s="60"/>
      <c r="T31" s="60"/>
      <c r="U31" s="60"/>
      <c r="V31" s="60"/>
      <c r="W31" s="60"/>
      <c r="X31" s="60"/>
      <c r="Y31" s="60"/>
      <c r="Z31" s="60"/>
      <c r="AA31" s="60"/>
      <c r="AB31" s="60">
        <v>1</v>
      </c>
      <c r="AC31" s="60">
        <v>1</v>
      </c>
      <c r="AD31" s="60">
        <v>1</v>
      </c>
      <c r="AE31" s="60">
        <v>1</v>
      </c>
      <c r="AF31" s="60">
        <v>1</v>
      </c>
      <c r="AG31" s="60">
        <v>1</v>
      </c>
      <c r="AH31" s="60">
        <v>1</v>
      </c>
      <c r="AI31" s="60">
        <v>1</v>
      </c>
      <c r="AJ31" s="60">
        <v>1</v>
      </c>
      <c r="AK31" s="60">
        <v>1</v>
      </c>
      <c r="AL31" s="60">
        <v>1</v>
      </c>
      <c r="AM31" s="60">
        <v>1</v>
      </c>
      <c r="AN31" s="60">
        <v>1</v>
      </c>
      <c r="AO31" s="60">
        <v>1</v>
      </c>
      <c r="AP31" s="60">
        <v>1</v>
      </c>
      <c r="AQ31" s="60">
        <v>1</v>
      </c>
      <c r="AR31" s="60">
        <v>1</v>
      </c>
      <c r="AS31" s="60">
        <v>1</v>
      </c>
      <c r="AT31" s="60">
        <v>1</v>
      </c>
      <c r="AU31" s="60">
        <v>1</v>
      </c>
      <c r="AV31" s="60">
        <v>1</v>
      </c>
      <c r="AW31" s="60">
        <v>1</v>
      </c>
      <c r="AX31" s="60">
        <v>1</v>
      </c>
      <c r="AY31" s="60">
        <v>1</v>
      </c>
      <c r="AZ31" s="60">
        <v>1</v>
      </c>
      <c r="BA31" s="60">
        <v>1</v>
      </c>
      <c r="BB31" s="60">
        <v>1</v>
      </c>
    </row>
    <row r="32" spans="1:54" s="61" customFormat="1" ht="16.05" customHeight="1">
      <c r="A32" s="64" t="s">
        <v>83</v>
      </c>
      <c r="B32" s="65"/>
      <c r="C32" s="60">
        <v>1</v>
      </c>
      <c r="D32" s="60">
        <v>1</v>
      </c>
      <c r="E32" s="60">
        <v>1</v>
      </c>
      <c r="F32" s="60">
        <v>1</v>
      </c>
      <c r="G32" s="60">
        <v>1</v>
      </c>
      <c r="H32" s="60"/>
      <c r="I32" s="60"/>
      <c r="J32" s="60"/>
      <c r="K32" s="60"/>
      <c r="L32" s="60"/>
      <c r="M32" s="60"/>
      <c r="N32" s="60"/>
      <c r="O32" s="60">
        <v>1</v>
      </c>
      <c r="P32" s="60"/>
      <c r="Q32" s="60"/>
      <c r="R32" s="60"/>
      <c r="S32" s="60"/>
      <c r="T32" s="60"/>
      <c r="U32" s="60"/>
      <c r="V32" s="60"/>
      <c r="W32" s="60"/>
      <c r="X32" s="60"/>
      <c r="Y32" s="60"/>
      <c r="Z32" s="60"/>
      <c r="AA32" s="60"/>
      <c r="AB32" s="60">
        <v>1</v>
      </c>
      <c r="AC32" s="60">
        <v>1</v>
      </c>
      <c r="AD32" s="60">
        <v>1</v>
      </c>
      <c r="AE32" s="60">
        <v>1</v>
      </c>
      <c r="AF32" s="60">
        <v>1</v>
      </c>
      <c r="AG32" s="60">
        <v>1</v>
      </c>
      <c r="AH32" s="60">
        <v>1</v>
      </c>
      <c r="AI32" s="60">
        <v>1</v>
      </c>
      <c r="AJ32" s="60">
        <v>1</v>
      </c>
      <c r="AK32" s="60">
        <v>1</v>
      </c>
      <c r="AL32" s="60">
        <v>1</v>
      </c>
      <c r="AM32" s="60">
        <v>1</v>
      </c>
      <c r="AN32" s="60">
        <v>1</v>
      </c>
      <c r="AO32" s="60">
        <v>1</v>
      </c>
      <c r="AP32" s="60">
        <v>1</v>
      </c>
      <c r="AQ32" s="60">
        <v>1</v>
      </c>
      <c r="AR32" s="60">
        <v>1</v>
      </c>
      <c r="AS32" s="60">
        <v>1</v>
      </c>
      <c r="AT32" s="60">
        <v>1</v>
      </c>
      <c r="AU32" s="60">
        <v>1</v>
      </c>
      <c r="AV32" s="60">
        <v>1</v>
      </c>
      <c r="AW32" s="60">
        <v>1</v>
      </c>
      <c r="AX32" s="60">
        <v>1</v>
      </c>
      <c r="AY32" s="60">
        <v>1</v>
      </c>
      <c r="AZ32" s="60">
        <v>1</v>
      </c>
      <c r="BA32" s="60">
        <v>1</v>
      </c>
      <c r="BB32" s="60">
        <v>1</v>
      </c>
    </row>
    <row r="33" spans="1:54" s="61" customFormat="1" ht="16.05" customHeight="1">
      <c r="A33" s="64" t="s">
        <v>84</v>
      </c>
      <c r="B33" s="65"/>
      <c r="C33" s="60">
        <v>1</v>
      </c>
      <c r="D33" s="60">
        <v>1</v>
      </c>
      <c r="E33" s="60">
        <v>1</v>
      </c>
      <c r="F33" s="60"/>
      <c r="G33" s="60"/>
      <c r="H33" s="60"/>
      <c r="I33" s="60"/>
      <c r="J33" s="60"/>
      <c r="K33" s="60"/>
      <c r="L33" s="60"/>
      <c r="M33" s="60"/>
      <c r="N33" s="60"/>
      <c r="O33" s="60"/>
      <c r="P33" s="60"/>
      <c r="Q33" s="60"/>
      <c r="R33" s="60"/>
      <c r="S33" s="60"/>
      <c r="T33" s="60"/>
      <c r="U33" s="60"/>
      <c r="V33" s="60"/>
      <c r="W33" s="60"/>
      <c r="X33" s="60"/>
      <c r="Y33" s="60"/>
      <c r="Z33" s="60"/>
      <c r="AA33" s="60"/>
      <c r="AB33" s="60">
        <v>1</v>
      </c>
      <c r="AC33" s="60">
        <v>1</v>
      </c>
      <c r="AD33" s="60">
        <v>1</v>
      </c>
      <c r="AE33" s="60">
        <v>1</v>
      </c>
      <c r="AF33" s="60">
        <v>1</v>
      </c>
      <c r="AG33" s="60">
        <v>1</v>
      </c>
      <c r="AH33" s="60">
        <v>1</v>
      </c>
      <c r="AI33" s="60">
        <v>1</v>
      </c>
      <c r="AJ33" s="60">
        <v>1</v>
      </c>
      <c r="AK33" s="60">
        <v>1</v>
      </c>
      <c r="AL33" s="60">
        <v>1</v>
      </c>
      <c r="AM33" s="60">
        <v>1</v>
      </c>
      <c r="AN33" s="60">
        <v>1</v>
      </c>
      <c r="AO33" s="60">
        <v>1</v>
      </c>
      <c r="AP33" s="60">
        <v>1</v>
      </c>
      <c r="AQ33" s="60">
        <v>1</v>
      </c>
      <c r="AR33" s="60">
        <v>1</v>
      </c>
      <c r="AS33" s="60">
        <v>1</v>
      </c>
      <c r="AT33" s="60">
        <v>1</v>
      </c>
      <c r="AU33" s="60">
        <v>1</v>
      </c>
      <c r="AV33" s="60">
        <v>1</v>
      </c>
      <c r="AW33" s="60">
        <v>1</v>
      </c>
      <c r="AX33" s="60">
        <v>1</v>
      </c>
      <c r="AY33" s="60">
        <v>1</v>
      </c>
      <c r="AZ33" s="60">
        <v>1</v>
      </c>
      <c r="BA33" s="60">
        <v>1</v>
      </c>
      <c r="BB33" s="60">
        <v>1</v>
      </c>
    </row>
    <row r="34" spans="1:54" s="61" customFormat="1" ht="16.05" customHeight="1">
      <c r="A34" s="64" t="s">
        <v>85</v>
      </c>
      <c r="B34" s="65"/>
      <c r="C34" s="60">
        <v>1</v>
      </c>
      <c r="D34" s="60">
        <v>1</v>
      </c>
      <c r="E34" s="60">
        <v>1</v>
      </c>
      <c r="F34" s="60"/>
      <c r="G34" s="60"/>
      <c r="H34" s="60"/>
      <c r="I34" s="60"/>
      <c r="J34" s="60"/>
      <c r="K34" s="60"/>
      <c r="L34" s="60"/>
      <c r="M34" s="60"/>
      <c r="N34" s="60"/>
      <c r="O34" s="60"/>
      <c r="P34" s="60"/>
      <c r="Q34" s="60"/>
      <c r="R34" s="60"/>
      <c r="S34" s="60"/>
      <c r="T34" s="60"/>
      <c r="U34" s="60"/>
      <c r="V34" s="60"/>
      <c r="W34" s="60"/>
      <c r="X34" s="60"/>
      <c r="Y34" s="60"/>
      <c r="Z34" s="60"/>
      <c r="AA34" s="60"/>
      <c r="AB34" s="60">
        <v>1</v>
      </c>
      <c r="AC34" s="60">
        <v>1</v>
      </c>
      <c r="AD34" s="60"/>
      <c r="AE34" s="60">
        <v>1</v>
      </c>
      <c r="AF34" s="60">
        <v>1</v>
      </c>
      <c r="AG34" s="60">
        <v>1</v>
      </c>
      <c r="AH34" s="60">
        <v>1</v>
      </c>
      <c r="AI34" s="60">
        <v>1</v>
      </c>
      <c r="AJ34" s="60">
        <v>1</v>
      </c>
      <c r="AK34" s="60">
        <v>1</v>
      </c>
      <c r="AL34" s="60">
        <v>1</v>
      </c>
      <c r="AM34" s="60">
        <v>1</v>
      </c>
      <c r="AN34" s="60">
        <v>1</v>
      </c>
      <c r="AO34" s="60">
        <v>1</v>
      </c>
      <c r="AP34" s="60">
        <v>1</v>
      </c>
      <c r="AQ34" s="60">
        <v>1</v>
      </c>
      <c r="AR34" s="60">
        <v>1</v>
      </c>
      <c r="AS34" s="60">
        <v>1</v>
      </c>
      <c r="AT34" s="60">
        <v>1</v>
      </c>
      <c r="AU34" s="60">
        <v>1</v>
      </c>
      <c r="AV34" s="60">
        <v>1</v>
      </c>
      <c r="AW34" s="60">
        <v>1</v>
      </c>
      <c r="AX34" s="60">
        <v>1</v>
      </c>
      <c r="AY34" s="60">
        <v>1</v>
      </c>
      <c r="AZ34" s="60">
        <v>1</v>
      </c>
      <c r="BA34" s="60">
        <v>1</v>
      </c>
      <c r="BB34" s="60">
        <v>1</v>
      </c>
    </row>
    <row r="35" spans="1:54" s="61" customFormat="1" ht="16.05" customHeight="1">
      <c r="A35" s="64" t="s">
        <v>86</v>
      </c>
      <c r="B35" s="65"/>
      <c r="C35" s="60">
        <v>1</v>
      </c>
      <c r="D35" s="60">
        <v>1</v>
      </c>
      <c r="E35" s="60"/>
      <c r="F35" s="60"/>
      <c r="G35" s="60"/>
      <c r="H35" s="60"/>
      <c r="I35" s="60"/>
      <c r="J35" s="60"/>
      <c r="K35" s="60"/>
      <c r="L35" s="60"/>
      <c r="M35" s="60"/>
      <c r="N35" s="60"/>
      <c r="O35" s="60"/>
      <c r="P35" s="60"/>
      <c r="Q35" s="60"/>
      <c r="R35" s="60"/>
      <c r="S35" s="60"/>
      <c r="T35" s="60"/>
      <c r="U35" s="60"/>
      <c r="V35" s="60"/>
      <c r="W35" s="60"/>
      <c r="X35" s="60"/>
      <c r="Y35" s="60"/>
      <c r="Z35" s="60"/>
      <c r="AA35" s="60"/>
      <c r="AB35" s="60">
        <v>1</v>
      </c>
      <c r="AC35" s="60">
        <v>1</v>
      </c>
      <c r="AD35" s="60"/>
      <c r="AE35" s="60">
        <v>1</v>
      </c>
      <c r="AF35" s="60">
        <v>1</v>
      </c>
      <c r="AG35" s="60">
        <v>1</v>
      </c>
      <c r="AH35" s="60">
        <v>1</v>
      </c>
      <c r="AI35" s="60">
        <v>1</v>
      </c>
      <c r="AJ35" s="60">
        <v>1</v>
      </c>
      <c r="AK35" s="60">
        <v>1</v>
      </c>
      <c r="AL35" s="60">
        <v>1</v>
      </c>
      <c r="AM35" s="60">
        <v>1</v>
      </c>
      <c r="AN35" s="60">
        <v>1</v>
      </c>
      <c r="AO35" s="60">
        <v>1</v>
      </c>
      <c r="AP35" s="60">
        <v>1</v>
      </c>
      <c r="AQ35" s="60">
        <v>1</v>
      </c>
      <c r="AR35" s="60">
        <v>1</v>
      </c>
      <c r="AS35" s="60">
        <v>1</v>
      </c>
      <c r="AT35" s="60">
        <v>1</v>
      </c>
      <c r="AU35" s="60">
        <v>1</v>
      </c>
      <c r="AV35" s="60">
        <v>1</v>
      </c>
      <c r="AW35" s="60">
        <v>1</v>
      </c>
      <c r="AX35" s="60">
        <v>1</v>
      </c>
      <c r="AY35" s="60">
        <v>1</v>
      </c>
      <c r="AZ35" s="60">
        <v>1</v>
      </c>
      <c r="BA35" s="60">
        <v>1</v>
      </c>
      <c r="BB35" s="60">
        <v>1</v>
      </c>
    </row>
    <row r="36" spans="1:54" s="61" customFormat="1" ht="16.05" customHeight="1">
      <c r="A36" s="64" t="s">
        <v>87</v>
      </c>
      <c r="B36" s="65"/>
      <c r="C36" s="60">
        <v>1</v>
      </c>
      <c r="D36" s="60">
        <v>1</v>
      </c>
      <c r="E36" s="60"/>
      <c r="F36" s="60"/>
      <c r="G36" s="60"/>
      <c r="H36" s="60"/>
      <c r="I36" s="60"/>
      <c r="J36" s="60"/>
      <c r="K36" s="60"/>
      <c r="L36" s="60"/>
      <c r="M36" s="60"/>
      <c r="N36" s="60"/>
      <c r="O36" s="60"/>
      <c r="P36" s="60"/>
      <c r="Q36" s="60"/>
      <c r="R36" s="60"/>
      <c r="S36" s="60"/>
      <c r="T36" s="60"/>
      <c r="U36" s="60"/>
      <c r="V36" s="60"/>
      <c r="W36" s="60"/>
      <c r="X36" s="60"/>
      <c r="Y36" s="60"/>
      <c r="Z36" s="60"/>
      <c r="AA36" s="60"/>
      <c r="AB36" s="60"/>
      <c r="AC36" s="60">
        <v>1</v>
      </c>
      <c r="AD36" s="60"/>
      <c r="AE36" s="60"/>
      <c r="AF36" s="60">
        <v>1</v>
      </c>
      <c r="AG36" s="60">
        <v>1</v>
      </c>
      <c r="AH36" s="60">
        <v>1</v>
      </c>
      <c r="AI36" s="60">
        <v>1</v>
      </c>
      <c r="AJ36" s="60">
        <v>1</v>
      </c>
      <c r="AK36" s="60">
        <v>1</v>
      </c>
      <c r="AL36" s="60">
        <v>1</v>
      </c>
      <c r="AM36" s="60">
        <v>1</v>
      </c>
      <c r="AN36" s="60">
        <v>1</v>
      </c>
      <c r="AO36" s="60">
        <v>1</v>
      </c>
      <c r="AP36" s="60">
        <v>1</v>
      </c>
      <c r="AQ36" s="60">
        <v>1</v>
      </c>
      <c r="AR36" s="60">
        <v>1</v>
      </c>
      <c r="AS36" s="60">
        <v>1</v>
      </c>
      <c r="AT36" s="60">
        <v>1</v>
      </c>
      <c r="AU36" s="60">
        <v>1</v>
      </c>
      <c r="AV36" s="60">
        <v>1</v>
      </c>
      <c r="AW36" s="60">
        <v>1</v>
      </c>
      <c r="AX36" s="60">
        <v>1</v>
      </c>
      <c r="AY36" s="60">
        <v>1</v>
      </c>
      <c r="AZ36" s="60"/>
      <c r="BA36" s="60">
        <v>1</v>
      </c>
      <c r="BB36" s="60"/>
    </row>
    <row r="37" spans="1:54" s="61" customFormat="1" ht="16.05" customHeight="1">
      <c r="A37" s="64" t="s">
        <v>88</v>
      </c>
      <c r="B37" s="65"/>
      <c r="C37" s="60">
        <v>1</v>
      </c>
      <c r="D37" s="60">
        <v>1</v>
      </c>
      <c r="E37" s="60"/>
      <c r="F37" s="60"/>
      <c r="G37" s="60"/>
      <c r="H37" s="60"/>
      <c r="I37" s="60"/>
      <c r="J37" s="60"/>
      <c r="K37" s="60"/>
      <c r="L37" s="60"/>
      <c r="M37" s="60"/>
      <c r="N37" s="60"/>
      <c r="O37" s="60"/>
      <c r="P37" s="60"/>
      <c r="Q37" s="60"/>
      <c r="R37" s="60"/>
      <c r="S37" s="60"/>
      <c r="T37" s="60"/>
      <c r="U37" s="60"/>
      <c r="V37" s="60"/>
      <c r="W37" s="60"/>
      <c r="X37" s="60"/>
      <c r="Y37" s="60"/>
      <c r="Z37" s="60"/>
      <c r="AA37" s="60"/>
      <c r="AB37" s="60"/>
      <c r="AC37" s="60">
        <v>1</v>
      </c>
      <c r="AD37" s="60"/>
      <c r="AE37" s="60"/>
      <c r="AF37" s="60">
        <v>1</v>
      </c>
      <c r="AG37" s="60">
        <v>1</v>
      </c>
      <c r="AH37" s="60">
        <v>1</v>
      </c>
      <c r="AI37" s="60">
        <v>1</v>
      </c>
      <c r="AJ37" s="60">
        <v>1</v>
      </c>
      <c r="AK37" s="60">
        <v>1</v>
      </c>
      <c r="AL37" s="60">
        <v>1</v>
      </c>
      <c r="AM37" s="60">
        <v>1</v>
      </c>
      <c r="AN37" s="60">
        <v>1</v>
      </c>
      <c r="AO37" s="60">
        <v>1</v>
      </c>
      <c r="AP37" s="60">
        <v>1</v>
      </c>
      <c r="AQ37" s="60">
        <v>1</v>
      </c>
      <c r="AR37" s="60">
        <v>1</v>
      </c>
      <c r="AS37" s="60">
        <v>1</v>
      </c>
      <c r="AT37" s="60">
        <v>1</v>
      </c>
      <c r="AU37" s="60">
        <v>1</v>
      </c>
      <c r="AV37" s="60">
        <v>1</v>
      </c>
      <c r="AW37" s="60">
        <v>1</v>
      </c>
      <c r="AX37" s="60">
        <v>1</v>
      </c>
      <c r="AY37" s="60">
        <v>1</v>
      </c>
      <c r="AZ37" s="60"/>
      <c r="BA37" s="60">
        <v>1</v>
      </c>
      <c r="BB37" s="60"/>
    </row>
    <row r="38" spans="1:54" s="61" customFormat="1" ht="16.05" customHeight="1">
      <c r="A38" s="64" t="s">
        <v>89</v>
      </c>
      <c r="B38" s="65"/>
      <c r="C38" s="60">
        <v>1</v>
      </c>
      <c r="D38" s="60">
        <v>1</v>
      </c>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v>1</v>
      </c>
      <c r="AG38" s="60">
        <v>1</v>
      </c>
      <c r="AH38" s="60">
        <v>1</v>
      </c>
      <c r="AI38" s="60">
        <v>1</v>
      </c>
      <c r="AJ38" s="60">
        <v>1</v>
      </c>
      <c r="AK38" s="60">
        <v>1</v>
      </c>
      <c r="AL38" s="60">
        <v>1</v>
      </c>
      <c r="AM38" s="60">
        <v>1</v>
      </c>
      <c r="AN38" s="60">
        <v>1</v>
      </c>
      <c r="AO38" s="60">
        <v>1</v>
      </c>
      <c r="AP38" s="60">
        <v>1</v>
      </c>
      <c r="AQ38" s="60">
        <v>1</v>
      </c>
      <c r="AR38" s="60">
        <v>1</v>
      </c>
      <c r="AS38" s="60">
        <v>1</v>
      </c>
      <c r="AT38" s="60">
        <v>1</v>
      </c>
      <c r="AU38" s="60">
        <v>1</v>
      </c>
      <c r="AV38" s="60">
        <v>1</v>
      </c>
      <c r="AW38" s="60">
        <v>1</v>
      </c>
      <c r="AX38" s="60">
        <v>1</v>
      </c>
      <c r="AY38" s="60">
        <v>1</v>
      </c>
      <c r="AZ38" s="60"/>
      <c r="BA38" s="60">
        <v>1</v>
      </c>
      <c r="BB38" s="60"/>
    </row>
    <row r="39" spans="1:54" s="61" customFormat="1" ht="16.05" customHeight="1">
      <c r="A39" s="64" t="s">
        <v>90</v>
      </c>
      <c r="B39" s="65"/>
      <c r="C39" s="60">
        <v>1</v>
      </c>
      <c r="D39" s="60"/>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v>1</v>
      </c>
      <c r="AG39" s="60">
        <v>1</v>
      </c>
      <c r="AH39" s="60">
        <v>1</v>
      </c>
      <c r="AI39" s="60">
        <v>1</v>
      </c>
      <c r="AJ39" s="60">
        <v>1</v>
      </c>
      <c r="AK39" s="60">
        <v>1</v>
      </c>
      <c r="AL39" s="60">
        <v>1</v>
      </c>
      <c r="AM39" s="60">
        <v>1</v>
      </c>
      <c r="AN39" s="60">
        <v>1</v>
      </c>
      <c r="AO39" s="60">
        <v>1</v>
      </c>
      <c r="AP39" s="60">
        <v>1</v>
      </c>
      <c r="AQ39" s="60">
        <v>1</v>
      </c>
      <c r="AR39" s="60">
        <v>1</v>
      </c>
      <c r="AS39" s="60">
        <v>1</v>
      </c>
      <c r="AT39" s="60">
        <v>1</v>
      </c>
      <c r="AU39" s="60">
        <v>1</v>
      </c>
      <c r="AV39" s="60">
        <v>1</v>
      </c>
      <c r="AW39" s="60">
        <v>1</v>
      </c>
      <c r="AX39" s="60">
        <v>1</v>
      </c>
      <c r="AY39" s="60">
        <v>1</v>
      </c>
      <c r="AZ39" s="60"/>
      <c r="BA39" s="60"/>
      <c r="BB39" s="60"/>
    </row>
    <row r="40" spans="1:54" s="61" customFormat="1" ht="16.05" customHeight="1">
      <c r="A40" s="64" t="s">
        <v>91</v>
      </c>
      <c r="B40" s="65"/>
      <c r="C40" s="60">
        <v>1</v>
      </c>
      <c r="D40" s="60"/>
      <c r="E40" s="60"/>
      <c r="F40" s="60"/>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v>1</v>
      </c>
      <c r="AG40" s="60">
        <v>1</v>
      </c>
      <c r="AH40" s="60">
        <v>1</v>
      </c>
      <c r="AI40" s="60">
        <v>1</v>
      </c>
      <c r="AJ40" s="60">
        <v>1</v>
      </c>
      <c r="AK40" s="60">
        <v>1</v>
      </c>
      <c r="AL40" s="60">
        <v>1</v>
      </c>
      <c r="AM40" s="60">
        <v>1</v>
      </c>
      <c r="AN40" s="60">
        <v>1</v>
      </c>
      <c r="AO40" s="60">
        <v>1</v>
      </c>
      <c r="AP40" s="60">
        <v>1</v>
      </c>
      <c r="AQ40" s="60">
        <v>1</v>
      </c>
      <c r="AR40" s="60">
        <v>1</v>
      </c>
      <c r="AS40" s="60">
        <v>1</v>
      </c>
      <c r="AT40" s="60">
        <v>1</v>
      </c>
      <c r="AU40" s="60">
        <v>1</v>
      </c>
      <c r="AV40" s="60">
        <v>1</v>
      </c>
      <c r="AW40" s="60">
        <v>1</v>
      </c>
      <c r="AX40" s="60">
        <v>1</v>
      </c>
      <c r="AY40" s="60">
        <v>1</v>
      </c>
      <c r="AZ40" s="60"/>
      <c r="BA40" s="60"/>
      <c r="BB40" s="60"/>
    </row>
    <row r="41" spans="1:54" s="61" customFormat="1" ht="16.05" customHeight="1">
      <c r="A41" s="64" t="s">
        <v>92</v>
      </c>
      <c r="B41" s="65"/>
      <c r="C41" s="60">
        <v>1</v>
      </c>
      <c r="D41" s="60"/>
      <c r="E41" s="60"/>
      <c r="F41" s="60"/>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v>1</v>
      </c>
      <c r="AG41" s="60">
        <v>1</v>
      </c>
      <c r="AH41" s="60">
        <v>1</v>
      </c>
      <c r="AI41" s="60">
        <v>1</v>
      </c>
      <c r="AJ41" s="60">
        <v>1</v>
      </c>
      <c r="AK41" s="60">
        <v>1</v>
      </c>
      <c r="AL41" s="60">
        <v>1</v>
      </c>
      <c r="AM41" s="60">
        <v>1</v>
      </c>
      <c r="AN41" s="60">
        <v>1</v>
      </c>
      <c r="AO41" s="60">
        <v>1</v>
      </c>
      <c r="AP41" s="60">
        <v>1</v>
      </c>
      <c r="AQ41" s="60">
        <v>1</v>
      </c>
      <c r="AR41" s="60">
        <v>1</v>
      </c>
      <c r="AS41" s="60">
        <v>1</v>
      </c>
      <c r="AT41" s="60">
        <v>1</v>
      </c>
      <c r="AU41" s="60">
        <v>1</v>
      </c>
      <c r="AV41" s="60">
        <v>1</v>
      </c>
      <c r="AW41" s="60">
        <v>1</v>
      </c>
      <c r="AX41" s="60">
        <v>1</v>
      </c>
      <c r="AY41" s="60">
        <v>1</v>
      </c>
      <c r="AZ41" s="60"/>
      <c r="BA41" s="60"/>
      <c r="BB41" s="60"/>
    </row>
    <row r="42" spans="1:54" s="61" customFormat="1" ht="16.05" customHeight="1">
      <c r="A42" s="64" t="s">
        <v>93</v>
      </c>
      <c r="B42" s="65"/>
      <c r="C42" s="60">
        <v>1</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v>1</v>
      </c>
      <c r="AH42" s="60">
        <v>1</v>
      </c>
      <c r="AI42" s="60">
        <v>1</v>
      </c>
      <c r="AJ42" s="60">
        <v>1</v>
      </c>
      <c r="AK42" s="60">
        <v>1</v>
      </c>
      <c r="AL42" s="60">
        <v>1</v>
      </c>
      <c r="AM42" s="60">
        <v>1</v>
      </c>
      <c r="AN42" s="60">
        <v>1</v>
      </c>
      <c r="AO42" s="60">
        <v>1</v>
      </c>
      <c r="AP42" s="60">
        <v>1</v>
      </c>
      <c r="AQ42" s="60">
        <v>1</v>
      </c>
      <c r="AR42" s="60">
        <v>1</v>
      </c>
      <c r="AS42" s="60">
        <v>1</v>
      </c>
      <c r="AT42" s="60">
        <v>1</v>
      </c>
      <c r="AU42" s="60">
        <v>1</v>
      </c>
      <c r="AV42" s="60">
        <v>1</v>
      </c>
      <c r="AW42" s="60">
        <v>1</v>
      </c>
      <c r="AX42" s="60">
        <v>1</v>
      </c>
      <c r="AY42" s="60">
        <v>1</v>
      </c>
      <c r="AZ42" s="60"/>
      <c r="BA42" s="60"/>
      <c r="BB42" s="60"/>
    </row>
    <row r="43" spans="1:54" s="61" customFormat="1" ht="16.05" customHeight="1">
      <c r="A43" s="64" t="s">
        <v>94</v>
      </c>
      <c r="B43" s="65"/>
      <c r="C43" s="60"/>
      <c r="D43" s="60"/>
      <c r="E43" s="60"/>
      <c r="F43" s="60"/>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c r="AG43" s="60"/>
      <c r="AH43" s="60">
        <v>1</v>
      </c>
      <c r="AI43" s="60">
        <v>1</v>
      </c>
      <c r="AJ43" s="60">
        <v>1</v>
      </c>
      <c r="AK43" s="60">
        <v>1</v>
      </c>
      <c r="AL43" s="60">
        <v>1</v>
      </c>
      <c r="AM43" s="60">
        <v>1</v>
      </c>
      <c r="AN43" s="60">
        <v>1</v>
      </c>
      <c r="AO43" s="60">
        <v>1</v>
      </c>
      <c r="AP43" s="60">
        <v>1</v>
      </c>
      <c r="AQ43" s="60">
        <v>1</v>
      </c>
      <c r="AR43" s="60">
        <v>1</v>
      </c>
      <c r="AS43" s="60">
        <v>1</v>
      </c>
      <c r="AT43" s="60">
        <v>1</v>
      </c>
      <c r="AU43" s="60">
        <v>1</v>
      </c>
      <c r="AV43" s="60">
        <v>1</v>
      </c>
      <c r="AW43" s="60">
        <v>1</v>
      </c>
      <c r="AX43" s="60">
        <v>1</v>
      </c>
      <c r="AY43" s="60">
        <v>1</v>
      </c>
      <c r="AZ43" s="60"/>
      <c r="BA43" s="60"/>
      <c r="BB43" s="60"/>
    </row>
    <row r="44" spans="1:54" s="61" customFormat="1" ht="16.05" customHeight="1">
      <c r="A44" s="64" t="s">
        <v>95</v>
      </c>
      <c r="B44" s="65"/>
      <c r="C44" s="60"/>
      <c r="D44" s="60"/>
      <c r="E44" s="60"/>
      <c r="F44" s="60"/>
      <c r="G44" s="60"/>
      <c r="H44" s="60"/>
      <c r="I44" s="60"/>
      <c r="J44" s="60"/>
      <c r="K44" s="60"/>
      <c r="L44" s="60"/>
      <c r="M44" s="60"/>
      <c r="N44" s="60"/>
      <c r="O44" s="60"/>
      <c r="P44" s="60"/>
      <c r="Q44" s="60"/>
      <c r="R44" s="60"/>
      <c r="S44" s="60"/>
      <c r="T44" s="60"/>
      <c r="U44" s="60"/>
      <c r="V44" s="60"/>
      <c r="W44" s="60"/>
      <c r="X44" s="60"/>
      <c r="Y44" s="60"/>
      <c r="Z44" s="60"/>
      <c r="AA44" s="60"/>
      <c r="AB44" s="60"/>
      <c r="AC44" s="60"/>
      <c r="AD44" s="60"/>
      <c r="AE44" s="60"/>
      <c r="AF44" s="60"/>
      <c r="AG44" s="60"/>
      <c r="AH44" s="60">
        <v>1</v>
      </c>
      <c r="AI44" s="60">
        <v>1</v>
      </c>
      <c r="AJ44" s="60">
        <v>1</v>
      </c>
      <c r="AK44" s="60"/>
      <c r="AL44" s="60"/>
      <c r="AM44" s="60"/>
      <c r="AN44" s="60">
        <v>1</v>
      </c>
      <c r="AO44" s="60">
        <v>1</v>
      </c>
      <c r="AP44" s="60">
        <v>1</v>
      </c>
      <c r="AQ44" s="60">
        <v>1</v>
      </c>
      <c r="AR44" s="60">
        <v>1</v>
      </c>
      <c r="AS44" s="60">
        <v>1</v>
      </c>
      <c r="AT44" s="60"/>
      <c r="AU44" s="60">
        <v>1</v>
      </c>
      <c r="AV44" s="60">
        <v>1</v>
      </c>
      <c r="AW44" s="60">
        <v>1</v>
      </c>
      <c r="AX44" s="60">
        <v>1</v>
      </c>
      <c r="AY44" s="60"/>
      <c r="AZ44" s="60"/>
      <c r="BA44" s="60"/>
      <c r="BB44" s="60"/>
    </row>
    <row r="45" spans="1:54" s="61" customFormat="1" ht="16.05" customHeight="1">
      <c r="A45" s="64" t="s">
        <v>96</v>
      </c>
      <c r="B45" s="65"/>
      <c r="C45" s="60"/>
      <c r="D45" s="60"/>
      <c r="E45" s="60"/>
      <c r="F45" s="60"/>
      <c r="G45" s="60"/>
      <c r="H45" s="60"/>
      <c r="I45" s="60"/>
      <c r="J45" s="60"/>
      <c r="K45" s="60"/>
      <c r="L45" s="60"/>
      <c r="M45" s="60"/>
      <c r="N45" s="60"/>
      <c r="O45" s="60"/>
      <c r="P45" s="60"/>
      <c r="Q45" s="60"/>
      <c r="R45" s="60"/>
      <c r="S45" s="60"/>
      <c r="T45" s="60"/>
      <c r="U45" s="60"/>
      <c r="V45" s="60"/>
      <c r="W45" s="60"/>
      <c r="X45" s="60"/>
      <c r="Y45" s="60"/>
      <c r="Z45" s="60"/>
      <c r="AA45" s="60"/>
      <c r="AB45" s="60"/>
      <c r="AC45" s="60"/>
      <c r="AD45" s="60"/>
      <c r="AE45" s="60"/>
      <c r="AF45" s="60"/>
      <c r="AG45" s="60"/>
      <c r="AH45" s="60"/>
      <c r="AI45" s="60">
        <v>1</v>
      </c>
      <c r="AJ45" s="60">
        <v>1</v>
      </c>
      <c r="AK45" s="60"/>
      <c r="AL45" s="60"/>
      <c r="AM45" s="60"/>
      <c r="AN45" s="60">
        <v>1</v>
      </c>
      <c r="AO45" s="60">
        <v>1</v>
      </c>
      <c r="AP45" s="60">
        <v>1</v>
      </c>
      <c r="AQ45" s="60">
        <v>1</v>
      </c>
      <c r="AR45" s="60">
        <v>1</v>
      </c>
      <c r="AS45" s="60">
        <v>1</v>
      </c>
      <c r="AT45" s="60"/>
      <c r="AU45" s="60">
        <v>1</v>
      </c>
      <c r="AV45" s="60">
        <v>1</v>
      </c>
      <c r="AW45" s="60">
        <v>1</v>
      </c>
      <c r="AX45" s="60">
        <v>1</v>
      </c>
      <c r="AY45" s="60"/>
      <c r="AZ45" s="60"/>
      <c r="BA45" s="60"/>
      <c r="BB45" s="60"/>
    </row>
    <row r="46" spans="1:54" s="61" customFormat="1" ht="16.05" customHeight="1">
      <c r="A46" s="64" t="s">
        <v>97</v>
      </c>
      <c r="B46" s="65"/>
      <c r="C46" s="60"/>
      <c r="D46" s="60"/>
      <c r="E46" s="60"/>
      <c r="F46" s="60"/>
      <c r="G46" s="60"/>
      <c r="H46" s="60"/>
      <c r="I46" s="60"/>
      <c r="J46" s="60"/>
      <c r="K46" s="60"/>
      <c r="L46" s="60"/>
      <c r="M46" s="60"/>
      <c r="N46" s="60"/>
      <c r="O46" s="60"/>
      <c r="P46" s="60"/>
      <c r="Q46" s="60"/>
      <c r="R46" s="60"/>
      <c r="S46" s="60"/>
      <c r="T46" s="60"/>
      <c r="U46" s="60"/>
      <c r="V46" s="60"/>
      <c r="W46" s="60"/>
      <c r="X46" s="60"/>
      <c r="Y46" s="60"/>
      <c r="Z46" s="60"/>
      <c r="AA46" s="60"/>
      <c r="AB46" s="60"/>
      <c r="AC46" s="60"/>
      <c r="AD46" s="60"/>
      <c r="AE46" s="60"/>
      <c r="AF46" s="60"/>
      <c r="AG46" s="60"/>
      <c r="AH46" s="60"/>
      <c r="AI46" s="60"/>
      <c r="AJ46" s="60"/>
      <c r="AK46" s="60"/>
      <c r="AL46" s="60"/>
      <c r="AM46" s="60"/>
      <c r="AN46" s="60">
        <v>1</v>
      </c>
      <c r="AO46" s="60">
        <v>1</v>
      </c>
      <c r="AP46" s="60">
        <v>1</v>
      </c>
      <c r="AQ46" s="60">
        <v>1</v>
      </c>
      <c r="AR46" s="60">
        <v>1</v>
      </c>
      <c r="AS46" s="60">
        <v>1</v>
      </c>
      <c r="AT46" s="60"/>
      <c r="AU46" s="60">
        <v>1</v>
      </c>
      <c r="AV46" s="60">
        <v>1</v>
      </c>
      <c r="AW46" s="60">
        <v>1</v>
      </c>
      <c r="AX46" s="60">
        <v>1</v>
      </c>
      <c r="AY46" s="60"/>
      <c r="AZ46" s="60"/>
      <c r="BA46" s="60"/>
      <c r="BB46" s="60"/>
    </row>
    <row r="47" spans="1:54" s="61" customFormat="1" ht="16.05" customHeight="1">
      <c r="A47" s="64" t="s">
        <v>98</v>
      </c>
      <c r="B47" s="65"/>
      <c r="C47" s="60"/>
      <c r="D47" s="60"/>
      <c r="E47" s="60"/>
      <c r="F47" s="60"/>
      <c r="G47" s="60"/>
      <c r="H47" s="60"/>
      <c r="I47" s="60"/>
      <c r="J47" s="60"/>
      <c r="K47" s="60"/>
      <c r="L47" s="60"/>
      <c r="M47" s="60"/>
      <c r="N47" s="60"/>
      <c r="O47" s="60"/>
      <c r="P47" s="60"/>
      <c r="Q47" s="60"/>
      <c r="R47" s="60"/>
      <c r="S47" s="60"/>
      <c r="T47" s="60"/>
      <c r="U47" s="60"/>
      <c r="V47" s="60"/>
      <c r="W47" s="60"/>
      <c r="X47" s="60"/>
      <c r="Y47" s="60"/>
      <c r="Z47" s="60"/>
      <c r="AA47" s="60"/>
      <c r="AB47" s="60"/>
      <c r="AC47" s="60"/>
      <c r="AD47" s="60"/>
      <c r="AE47" s="60"/>
      <c r="AF47" s="60"/>
      <c r="AG47" s="60"/>
      <c r="AH47" s="60"/>
      <c r="AI47" s="60"/>
      <c r="AJ47" s="60"/>
      <c r="AK47" s="60"/>
      <c r="AL47" s="60"/>
      <c r="AM47" s="60"/>
      <c r="AN47" s="60">
        <v>1</v>
      </c>
      <c r="AO47" s="60">
        <v>1</v>
      </c>
      <c r="AP47" s="60">
        <v>1</v>
      </c>
      <c r="AQ47" s="60">
        <v>1</v>
      </c>
      <c r="AR47" s="60">
        <v>1</v>
      </c>
      <c r="AS47" s="60">
        <v>1</v>
      </c>
      <c r="AT47" s="60"/>
      <c r="AU47" s="60">
        <v>1</v>
      </c>
      <c r="AV47" s="60">
        <v>1</v>
      </c>
      <c r="AW47" s="60">
        <v>1</v>
      </c>
      <c r="AX47" s="60">
        <v>1</v>
      </c>
      <c r="AY47" s="60"/>
      <c r="AZ47" s="60"/>
      <c r="BA47" s="60"/>
      <c r="BB47" s="60"/>
    </row>
    <row r="48" spans="1:54" s="61" customFormat="1" ht="16.05" customHeight="1">
      <c r="A48" s="64" t="s">
        <v>99</v>
      </c>
      <c r="B48" s="65"/>
      <c r="C48" s="60"/>
      <c r="D48" s="60"/>
      <c r="E48" s="60"/>
      <c r="F48" s="60"/>
      <c r="G48" s="60"/>
      <c r="H48" s="60"/>
      <c r="I48" s="60"/>
      <c r="J48" s="60"/>
      <c r="K48" s="60"/>
      <c r="L48" s="60"/>
      <c r="M48" s="60"/>
      <c r="N48" s="60"/>
      <c r="O48" s="60"/>
      <c r="P48" s="60"/>
      <c r="Q48" s="60"/>
      <c r="R48" s="60"/>
      <c r="S48" s="60"/>
      <c r="T48" s="60"/>
      <c r="U48" s="60"/>
      <c r="V48" s="60"/>
      <c r="W48" s="60"/>
      <c r="X48" s="60"/>
      <c r="Y48" s="60"/>
      <c r="Z48" s="60"/>
      <c r="AA48" s="60"/>
      <c r="AB48" s="60"/>
      <c r="AC48" s="60"/>
      <c r="AD48" s="60"/>
      <c r="AE48" s="60"/>
      <c r="AF48" s="60"/>
      <c r="AG48" s="60"/>
      <c r="AH48" s="60"/>
      <c r="AI48" s="60"/>
      <c r="AJ48" s="60"/>
      <c r="AK48" s="60"/>
      <c r="AL48" s="60"/>
      <c r="AM48" s="60"/>
      <c r="AN48" s="60">
        <v>1</v>
      </c>
      <c r="AO48" s="60">
        <v>1</v>
      </c>
      <c r="AP48" s="60">
        <v>1</v>
      </c>
      <c r="AQ48" s="60">
        <v>1</v>
      </c>
      <c r="AR48" s="60">
        <v>1</v>
      </c>
      <c r="AS48" s="60">
        <v>1</v>
      </c>
      <c r="AT48" s="60"/>
      <c r="AU48" s="60">
        <v>1</v>
      </c>
      <c r="AV48" s="60">
        <v>1</v>
      </c>
      <c r="AW48" s="60">
        <v>1</v>
      </c>
      <c r="AX48" s="60">
        <v>1</v>
      </c>
      <c r="AY48" s="60"/>
      <c r="AZ48" s="60"/>
      <c r="BA48" s="60"/>
      <c r="BB48" s="60"/>
    </row>
    <row r="49" spans="1:54" s="61" customFormat="1" ht="16.05" customHeight="1">
      <c r="A49" s="64" t="s">
        <v>106</v>
      </c>
      <c r="B49" s="65"/>
      <c r="C49" s="60"/>
      <c r="D49" s="60"/>
      <c r="E49" s="60"/>
      <c r="F49" s="60"/>
      <c r="G49" s="60"/>
      <c r="H49" s="60"/>
      <c r="I49" s="60"/>
      <c r="J49" s="60"/>
      <c r="K49" s="60"/>
      <c r="L49" s="60"/>
      <c r="M49" s="60"/>
      <c r="N49" s="60"/>
      <c r="O49" s="60"/>
      <c r="P49" s="60"/>
      <c r="Q49" s="60"/>
      <c r="R49" s="60"/>
      <c r="S49" s="60"/>
      <c r="T49" s="60"/>
      <c r="U49" s="60"/>
      <c r="V49" s="60"/>
      <c r="W49" s="60"/>
      <c r="X49" s="60"/>
      <c r="Y49" s="60"/>
      <c r="Z49" s="60"/>
      <c r="AA49" s="60"/>
      <c r="AB49" s="60"/>
      <c r="AC49" s="60"/>
      <c r="AD49" s="60"/>
      <c r="AE49" s="60"/>
      <c r="AF49" s="60"/>
      <c r="AG49" s="60"/>
      <c r="AH49" s="60"/>
      <c r="AI49" s="60"/>
      <c r="AJ49" s="60"/>
      <c r="AK49" s="60"/>
      <c r="AL49" s="60"/>
      <c r="AM49" s="60"/>
      <c r="AN49" s="60"/>
      <c r="AO49" s="60">
        <v>1</v>
      </c>
      <c r="AP49" s="60">
        <v>1</v>
      </c>
      <c r="AQ49" s="60">
        <v>1</v>
      </c>
      <c r="AR49" s="60"/>
      <c r="AS49" s="60"/>
      <c r="AT49" s="60"/>
      <c r="AU49" s="60"/>
      <c r="AV49" s="60">
        <v>1</v>
      </c>
      <c r="AW49" s="60"/>
      <c r="AX49" s="60"/>
      <c r="AY49" s="60"/>
      <c r="AZ49" s="60"/>
      <c r="BA49" s="60"/>
      <c r="BB49" s="60"/>
    </row>
    <row r="50" spans="1:54" s="61" customFormat="1" ht="16.05" customHeight="1">
      <c r="A50" s="64" t="s">
        <v>105</v>
      </c>
      <c r="B50" s="65"/>
      <c r="C50" s="60"/>
      <c r="D50" s="60"/>
      <c r="E50" s="60"/>
      <c r="F50" s="60"/>
      <c r="G50" s="60"/>
      <c r="H50" s="60"/>
      <c r="I50" s="60"/>
      <c r="J50" s="60"/>
      <c r="K50" s="60"/>
      <c r="L50" s="60"/>
      <c r="M50" s="60"/>
      <c r="N50" s="60"/>
      <c r="O50" s="60"/>
      <c r="P50" s="60"/>
      <c r="Q50" s="60"/>
      <c r="R50" s="60"/>
      <c r="S50" s="60"/>
      <c r="T50" s="60"/>
      <c r="U50" s="60"/>
      <c r="V50" s="60"/>
      <c r="W50" s="60"/>
      <c r="X50" s="60"/>
      <c r="Y50" s="60"/>
      <c r="Z50" s="60"/>
      <c r="AA50" s="60"/>
      <c r="AB50" s="60"/>
      <c r="AC50" s="60"/>
      <c r="AD50" s="60"/>
      <c r="AE50" s="60"/>
      <c r="AF50" s="60"/>
      <c r="AG50" s="60"/>
      <c r="AH50" s="60"/>
      <c r="AI50" s="60"/>
      <c r="AJ50" s="60"/>
      <c r="AK50" s="60"/>
      <c r="AL50" s="60"/>
      <c r="AM50" s="60"/>
      <c r="AN50" s="60"/>
      <c r="AO50" s="60">
        <v>1</v>
      </c>
      <c r="AP50" s="60">
        <v>1</v>
      </c>
      <c r="AQ50" s="60">
        <v>1</v>
      </c>
      <c r="AR50" s="60"/>
      <c r="AS50" s="60"/>
      <c r="AT50" s="60"/>
      <c r="AU50" s="60"/>
      <c r="AV50" s="60">
        <v>1</v>
      </c>
      <c r="AW50" s="60"/>
      <c r="AX50" s="60"/>
      <c r="AY50" s="60"/>
      <c r="AZ50" s="60"/>
      <c r="BA50" s="60"/>
      <c r="BB50" s="60"/>
    </row>
    <row r="51" spans="1:54" s="61" customFormat="1" ht="16.05" customHeight="1">
      <c r="A51" s="64" t="s">
        <v>104</v>
      </c>
      <c r="B51" s="65"/>
      <c r="C51" s="60"/>
      <c r="D51" s="60"/>
      <c r="E51" s="60"/>
      <c r="F51" s="60"/>
      <c r="G51" s="60"/>
      <c r="H51" s="60"/>
      <c r="I51" s="60"/>
      <c r="J51" s="60"/>
      <c r="K51" s="60"/>
      <c r="L51" s="60"/>
      <c r="M51" s="60"/>
      <c r="N51" s="60"/>
      <c r="O51" s="60"/>
      <c r="P51" s="60"/>
      <c r="Q51" s="60"/>
      <c r="R51" s="60"/>
      <c r="S51" s="60"/>
      <c r="T51" s="60"/>
      <c r="U51" s="60"/>
      <c r="V51" s="60"/>
      <c r="W51" s="60"/>
      <c r="X51" s="60"/>
      <c r="Y51" s="60"/>
      <c r="Z51" s="60"/>
      <c r="AA51" s="60"/>
      <c r="AB51" s="60"/>
      <c r="AC51" s="60"/>
      <c r="AD51" s="60"/>
      <c r="AE51" s="60"/>
      <c r="AF51" s="60"/>
      <c r="AG51" s="60"/>
      <c r="AH51" s="60"/>
      <c r="AI51" s="60"/>
      <c r="AJ51" s="60"/>
      <c r="AK51" s="60"/>
      <c r="AL51" s="60"/>
      <c r="AM51" s="60"/>
      <c r="AN51" s="60"/>
      <c r="AO51" s="60">
        <v>1</v>
      </c>
      <c r="AP51" s="60">
        <v>1</v>
      </c>
      <c r="AQ51" s="60">
        <v>1</v>
      </c>
      <c r="AR51" s="60"/>
      <c r="AS51" s="60"/>
      <c r="AT51" s="60"/>
      <c r="AU51" s="60"/>
      <c r="AV51" s="60">
        <v>1</v>
      </c>
      <c r="AW51" s="60"/>
      <c r="AX51" s="60"/>
      <c r="AY51" s="60"/>
      <c r="AZ51" s="60"/>
      <c r="BA51" s="60"/>
      <c r="BB51" s="60"/>
    </row>
    <row r="52" spans="1:54" s="61" customFormat="1" ht="16.05" customHeight="1">
      <c r="A52" s="64" t="s">
        <v>103</v>
      </c>
      <c r="B52" s="65"/>
      <c r="C52" s="60"/>
      <c r="D52" s="60"/>
      <c r="E52" s="60"/>
      <c r="F52" s="60"/>
      <c r="G52" s="60"/>
      <c r="H52" s="60"/>
      <c r="I52" s="60"/>
      <c r="J52" s="60"/>
      <c r="K52" s="60"/>
      <c r="L52" s="60"/>
      <c r="M52" s="60"/>
      <c r="N52" s="60"/>
      <c r="O52" s="60"/>
      <c r="P52" s="60"/>
      <c r="Q52" s="60"/>
      <c r="R52" s="60"/>
      <c r="S52" s="60"/>
      <c r="T52" s="60"/>
      <c r="U52" s="60"/>
      <c r="V52" s="60"/>
      <c r="W52" s="60"/>
      <c r="X52" s="60"/>
      <c r="Y52" s="60"/>
      <c r="Z52" s="60"/>
      <c r="AA52" s="60"/>
      <c r="AB52" s="60"/>
      <c r="AC52" s="60"/>
      <c r="AD52" s="60"/>
      <c r="AE52" s="60"/>
      <c r="AF52" s="60"/>
      <c r="AG52" s="60"/>
      <c r="AH52" s="60"/>
      <c r="AI52" s="60"/>
      <c r="AJ52" s="60"/>
      <c r="AK52" s="60"/>
      <c r="AL52" s="60"/>
      <c r="AM52" s="60"/>
      <c r="AN52" s="60"/>
      <c r="AO52" s="60">
        <v>1</v>
      </c>
      <c r="AP52" s="60">
        <v>1</v>
      </c>
      <c r="AQ52" s="60">
        <v>1</v>
      </c>
      <c r="AR52" s="60"/>
      <c r="AS52" s="60"/>
      <c r="AT52" s="60"/>
      <c r="AU52" s="60"/>
      <c r="AV52" s="60">
        <v>1</v>
      </c>
      <c r="AW52" s="60"/>
      <c r="AX52" s="60"/>
      <c r="AY52" s="60"/>
      <c r="AZ52" s="60"/>
      <c r="BA52" s="60"/>
      <c r="BB52" s="60"/>
    </row>
    <row r="53" spans="1:54" s="61" customFormat="1" ht="16.05" customHeight="1">
      <c r="A53" s="64" t="s">
        <v>107</v>
      </c>
      <c r="B53" s="65"/>
      <c r="C53" s="60"/>
      <c r="D53" s="60"/>
      <c r="E53" s="60"/>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c r="AE53" s="60"/>
      <c r="AF53" s="60"/>
      <c r="AG53" s="60"/>
      <c r="AH53" s="60"/>
      <c r="AI53" s="60"/>
      <c r="AJ53" s="60"/>
      <c r="AK53" s="60"/>
      <c r="AL53" s="60"/>
      <c r="AM53" s="60"/>
      <c r="AN53" s="60"/>
      <c r="AO53" s="60"/>
      <c r="AP53" s="60"/>
      <c r="AQ53" s="60"/>
      <c r="AR53" s="60"/>
      <c r="AS53" s="60"/>
      <c r="AT53" s="60"/>
      <c r="AU53" s="60"/>
      <c r="AV53" s="60"/>
      <c r="AW53" s="60"/>
      <c r="AX53" s="60"/>
      <c r="AY53" s="60"/>
      <c r="AZ53" s="60"/>
      <c r="BA53" s="60"/>
      <c r="BB53" s="60"/>
    </row>
    <row r="54" spans="1:54" s="61" customFormat="1" ht="16.05" customHeight="1" thickBot="1">
      <c r="A54" s="64"/>
      <c r="B54" s="65"/>
      <c r="C54" s="60"/>
      <c r="D54" s="60"/>
      <c r="E54" s="60"/>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c r="AI54" s="60"/>
      <c r="AJ54" s="60"/>
      <c r="AK54" s="60"/>
      <c r="AL54" s="60"/>
      <c r="AM54" s="60"/>
      <c r="AN54" s="60"/>
      <c r="AO54" s="60"/>
      <c r="AP54" s="60"/>
      <c r="AQ54" s="60"/>
      <c r="AR54" s="60"/>
      <c r="AS54" s="60"/>
      <c r="AT54" s="60"/>
      <c r="AU54" s="60"/>
      <c r="AV54" s="60"/>
      <c r="AW54" s="60"/>
      <c r="AX54" s="60"/>
      <c r="AY54" s="60"/>
      <c r="AZ54" s="60"/>
      <c r="BA54" s="60"/>
      <c r="BB54" s="60"/>
    </row>
    <row r="55" spans="1:54" s="43" customFormat="1" ht="16.05" customHeight="1">
      <c r="A55" s="155" t="s">
        <v>61</v>
      </c>
      <c r="B55" s="156"/>
      <c r="C55" s="66">
        <f t="shared" ref="C55:AH55" si="4">ROUNDDOWN($B$14*SUM(C21:C54)*($B$15*$B$16*3600*$B18)/$B17,0)</f>
        <v>760320</v>
      </c>
      <c r="D55" s="66">
        <f t="shared" si="4"/>
        <v>622080</v>
      </c>
      <c r="E55" s="66">
        <f t="shared" si="4"/>
        <v>483840</v>
      </c>
      <c r="F55" s="66">
        <f t="shared" si="4"/>
        <v>414720</v>
      </c>
      <c r="G55" s="66">
        <f t="shared" si="4"/>
        <v>414720</v>
      </c>
      <c r="H55" s="66">
        <f t="shared" si="4"/>
        <v>380160</v>
      </c>
      <c r="I55" s="66">
        <f t="shared" si="4"/>
        <v>345600</v>
      </c>
      <c r="J55" s="66">
        <f t="shared" si="4"/>
        <v>276480</v>
      </c>
      <c r="K55" s="66">
        <f t="shared" si="4"/>
        <v>207360</v>
      </c>
      <c r="L55" s="66">
        <f t="shared" si="4"/>
        <v>207360</v>
      </c>
      <c r="M55" s="66">
        <f t="shared" si="4"/>
        <v>207360</v>
      </c>
      <c r="N55" s="66">
        <f t="shared" si="4"/>
        <v>311040</v>
      </c>
      <c r="O55" s="66">
        <f t="shared" si="4"/>
        <v>414720</v>
      </c>
      <c r="P55" s="66">
        <f t="shared" si="4"/>
        <v>311040</v>
      </c>
      <c r="Q55" s="66">
        <f t="shared" si="4"/>
        <v>345600</v>
      </c>
      <c r="R55" s="66">
        <f t="shared" si="4"/>
        <v>345600</v>
      </c>
      <c r="S55" s="66">
        <f t="shared" si="4"/>
        <v>345600</v>
      </c>
      <c r="T55" s="66">
        <f t="shared" si="4"/>
        <v>345600</v>
      </c>
      <c r="U55" s="66">
        <f t="shared" si="4"/>
        <v>345600</v>
      </c>
      <c r="V55" s="66">
        <f t="shared" si="4"/>
        <v>276480</v>
      </c>
      <c r="W55" s="66">
        <f t="shared" si="4"/>
        <v>311040</v>
      </c>
      <c r="X55" s="66">
        <f t="shared" si="4"/>
        <v>345600</v>
      </c>
      <c r="Y55" s="66">
        <f t="shared" si="4"/>
        <v>345600</v>
      </c>
      <c r="Z55" s="66">
        <f t="shared" si="4"/>
        <v>345600</v>
      </c>
      <c r="AA55" s="66">
        <f t="shared" si="4"/>
        <v>276480</v>
      </c>
      <c r="AB55" s="66">
        <f t="shared" si="4"/>
        <v>518400</v>
      </c>
      <c r="AC55" s="66">
        <f t="shared" si="4"/>
        <v>587520</v>
      </c>
      <c r="AD55" s="66">
        <f t="shared" si="4"/>
        <v>449280</v>
      </c>
      <c r="AE55" s="66">
        <f t="shared" si="4"/>
        <v>518400</v>
      </c>
      <c r="AF55" s="66">
        <f t="shared" si="4"/>
        <v>725760</v>
      </c>
      <c r="AG55" s="66">
        <f t="shared" si="4"/>
        <v>760320</v>
      </c>
      <c r="AH55" s="66">
        <f t="shared" si="4"/>
        <v>829440</v>
      </c>
      <c r="AI55" s="66">
        <f t="shared" ref="AI55:BB55" si="5">ROUNDDOWN($B$14*SUM(AI21:AI54)*($B$15*$B$16*3600*$B18)/$B17,0)</f>
        <v>864000</v>
      </c>
      <c r="AJ55" s="66">
        <f t="shared" si="5"/>
        <v>864000</v>
      </c>
      <c r="AK55" s="66">
        <f t="shared" si="5"/>
        <v>794880</v>
      </c>
      <c r="AL55" s="66">
        <f t="shared" si="5"/>
        <v>794880</v>
      </c>
      <c r="AM55" s="66">
        <f t="shared" si="5"/>
        <v>794880</v>
      </c>
      <c r="AN55" s="66">
        <f t="shared" si="5"/>
        <v>967680</v>
      </c>
      <c r="AO55" s="66">
        <f t="shared" si="5"/>
        <v>1105920</v>
      </c>
      <c r="AP55" s="66">
        <f t="shared" si="5"/>
        <v>1105920</v>
      </c>
      <c r="AQ55" s="66">
        <f t="shared" si="5"/>
        <v>1105920</v>
      </c>
      <c r="AR55" s="66">
        <f t="shared" si="5"/>
        <v>967680</v>
      </c>
      <c r="AS55" s="66">
        <f t="shared" si="5"/>
        <v>967680</v>
      </c>
      <c r="AT55" s="66">
        <f t="shared" si="5"/>
        <v>794880</v>
      </c>
      <c r="AU55" s="66">
        <f t="shared" si="5"/>
        <v>967680</v>
      </c>
      <c r="AV55" s="66">
        <f t="shared" si="5"/>
        <v>1105920</v>
      </c>
      <c r="AW55" s="66">
        <f t="shared" si="5"/>
        <v>967680</v>
      </c>
      <c r="AX55" s="66">
        <f t="shared" si="5"/>
        <v>967680</v>
      </c>
      <c r="AY55" s="66">
        <f t="shared" si="5"/>
        <v>794880</v>
      </c>
      <c r="AZ55" s="66">
        <f t="shared" si="5"/>
        <v>518400</v>
      </c>
      <c r="BA55" s="66">
        <f t="shared" si="5"/>
        <v>622080</v>
      </c>
      <c r="BB55" s="66">
        <f t="shared" si="5"/>
        <v>518400</v>
      </c>
    </row>
    <row r="57" spans="1:54">
      <c r="B57" s="112"/>
      <c r="C57" s="113"/>
      <c r="D57" s="113"/>
      <c r="E57" s="113"/>
      <c r="F57" s="113"/>
      <c r="G57" s="113"/>
      <c r="H57" s="112" t="s">
        <v>165</v>
      </c>
      <c r="I57" s="112" t="s">
        <v>166</v>
      </c>
      <c r="J57" s="112" t="s">
        <v>167</v>
      </c>
    </row>
    <row r="58" spans="1:54" ht="57.6">
      <c r="B58" s="114" t="s">
        <v>152</v>
      </c>
      <c r="C58" s="114" t="s">
        <v>63</v>
      </c>
      <c r="D58" s="114" t="s">
        <v>127</v>
      </c>
      <c r="E58" s="114" t="s">
        <v>160</v>
      </c>
      <c r="F58" s="114" t="s">
        <v>153</v>
      </c>
      <c r="G58" s="114" t="s">
        <v>161</v>
      </c>
      <c r="H58" s="114" t="s">
        <v>162</v>
      </c>
      <c r="I58" s="114" t="s">
        <v>163</v>
      </c>
      <c r="J58" s="114" t="s">
        <v>164</v>
      </c>
      <c r="Z58" t="s">
        <v>128</v>
      </c>
      <c r="AA58"/>
      <c r="AB58"/>
      <c r="AC58"/>
      <c r="AD58"/>
      <c r="AE58"/>
      <c r="AF58"/>
      <c r="AG58"/>
      <c r="AH58"/>
    </row>
    <row r="59" spans="1:54" ht="16.2" thickBot="1">
      <c r="B59" s="99">
        <v>1</v>
      </c>
      <c r="C59" s="100">
        <v>725142.08000000007</v>
      </c>
      <c r="D59" s="100">
        <v>0</v>
      </c>
      <c r="E59" s="122" t="e">
        <v>#N/A</v>
      </c>
      <c r="F59" s="124" t="e">
        <v>#N/A</v>
      </c>
      <c r="G59" s="105" t="e">
        <f>D59-E59</f>
        <v>#N/A</v>
      </c>
      <c r="H59" s="105" t="e">
        <f>ABS(G59)</f>
        <v>#N/A</v>
      </c>
      <c r="I59" s="105" t="e">
        <f>H59^2</f>
        <v>#N/A</v>
      </c>
      <c r="J59" s="106" t="e">
        <f>H59/D59</f>
        <v>#N/A</v>
      </c>
      <c r="Z59"/>
      <c r="AA59"/>
      <c r="AB59"/>
      <c r="AC59"/>
      <c r="AD59"/>
      <c r="AE59"/>
      <c r="AF59"/>
      <c r="AG59"/>
      <c r="AH59"/>
    </row>
    <row r="60" spans="1:54" ht="15.6">
      <c r="B60" s="99">
        <v>2</v>
      </c>
      <c r="C60" s="100">
        <v>567042.44999999995</v>
      </c>
      <c r="D60" s="100">
        <v>0</v>
      </c>
      <c r="E60" s="122" t="e">
        <v>#N/A</v>
      </c>
      <c r="F60" s="124" t="e">
        <v>#N/A</v>
      </c>
      <c r="G60" s="105" t="e">
        <f t="shared" ref="G60:G80" si="6">D60-E60</f>
        <v>#N/A</v>
      </c>
      <c r="H60" s="105" t="e">
        <f t="shared" ref="H60:H80" si="7">ABS(G60)</f>
        <v>#N/A</v>
      </c>
      <c r="I60" s="105" t="e">
        <f t="shared" ref="I60:I80" si="8">H60^2</f>
        <v>#N/A</v>
      </c>
      <c r="J60" s="106" t="e">
        <f t="shared" ref="J60:J80" si="9">H60/D60</f>
        <v>#N/A</v>
      </c>
      <c r="Z60" s="96" t="s">
        <v>129</v>
      </c>
      <c r="AA60" s="96"/>
      <c r="AB60"/>
      <c r="AC60"/>
      <c r="AD60"/>
      <c r="AE60"/>
      <c r="AF60"/>
      <c r="AG60"/>
      <c r="AH60"/>
    </row>
    <row r="61" spans="1:54" ht="15.6">
      <c r="B61" s="99">
        <v>3</v>
      </c>
      <c r="C61" s="100">
        <v>495876.55000000005</v>
      </c>
      <c r="D61" s="100">
        <v>0</v>
      </c>
      <c r="E61" s="122" t="e">
        <v>#N/A</v>
      </c>
      <c r="F61" s="124" t="e">
        <v>#N/A</v>
      </c>
      <c r="G61" s="105" t="e">
        <f t="shared" si="6"/>
        <v>#N/A</v>
      </c>
      <c r="H61" s="105" t="e">
        <f t="shared" si="7"/>
        <v>#N/A</v>
      </c>
      <c r="I61" s="105" t="e">
        <f t="shared" si="8"/>
        <v>#N/A</v>
      </c>
      <c r="J61" s="106" t="e">
        <f t="shared" si="9"/>
        <v>#N/A</v>
      </c>
      <c r="Z61" t="s">
        <v>130</v>
      </c>
      <c r="AA61">
        <v>0.25254728968392059</v>
      </c>
      <c r="AB61"/>
      <c r="AC61"/>
      <c r="AD61"/>
      <c r="AE61"/>
      <c r="AF61"/>
      <c r="AG61"/>
      <c r="AH61"/>
    </row>
    <row r="62" spans="1:54" ht="15.6">
      <c r="B62" s="99">
        <v>4</v>
      </c>
      <c r="C62" s="100">
        <v>486604.94999999995</v>
      </c>
      <c r="D62" s="100">
        <v>0</v>
      </c>
      <c r="E62" s="122" t="e">
        <v>#N/A</v>
      </c>
      <c r="F62" s="124" t="e">
        <v>#N/A</v>
      </c>
      <c r="G62" s="105" t="e">
        <f t="shared" si="6"/>
        <v>#N/A</v>
      </c>
      <c r="H62" s="105" t="e">
        <f t="shared" si="7"/>
        <v>#N/A</v>
      </c>
      <c r="I62" s="105" t="e">
        <f t="shared" si="8"/>
        <v>#N/A</v>
      </c>
      <c r="J62" s="106" t="e">
        <f t="shared" si="9"/>
        <v>#N/A</v>
      </c>
      <c r="Z62" t="s">
        <v>131</v>
      </c>
      <c r="AA62">
        <v>6.3780133526694094E-2</v>
      </c>
      <c r="AB62"/>
      <c r="AC62"/>
      <c r="AD62"/>
      <c r="AE62"/>
      <c r="AF62"/>
      <c r="AG62"/>
      <c r="AH62"/>
    </row>
    <row r="63" spans="1:54" ht="15.6">
      <c r="B63" s="99">
        <v>5</v>
      </c>
      <c r="C63" s="100">
        <v>390257.79000000004</v>
      </c>
      <c r="D63" s="100">
        <v>225000</v>
      </c>
      <c r="E63" s="122">
        <f t="shared" ref="E63:E81" si="10">AVERAGE(D59:D62)</f>
        <v>0</v>
      </c>
      <c r="F63" s="124" t="e">
        <v>#N/A</v>
      </c>
      <c r="G63" s="105">
        <f t="shared" si="6"/>
        <v>225000</v>
      </c>
      <c r="H63" s="105">
        <f t="shared" si="7"/>
        <v>225000</v>
      </c>
      <c r="I63" s="105">
        <f t="shared" si="8"/>
        <v>50625000000</v>
      </c>
      <c r="J63" s="106">
        <f t="shared" si="9"/>
        <v>1</v>
      </c>
      <c r="Z63" t="s">
        <v>132</v>
      </c>
      <c r="AA63">
        <v>1.6969140203028799E-2</v>
      </c>
      <c r="AB63"/>
      <c r="AC63"/>
      <c r="AD63"/>
      <c r="AE63"/>
      <c r="AF63"/>
      <c r="AG63"/>
      <c r="AH63"/>
    </row>
    <row r="64" spans="1:54" ht="15.6">
      <c r="B64" s="99">
        <v>6</v>
      </c>
      <c r="C64" s="100">
        <v>335063.17</v>
      </c>
      <c r="D64" s="100">
        <v>0</v>
      </c>
      <c r="E64" s="122">
        <f t="shared" si="10"/>
        <v>56250</v>
      </c>
      <c r="F64" s="124" t="e">
        <v>#N/A</v>
      </c>
      <c r="G64" s="105">
        <f t="shared" si="6"/>
        <v>-56250</v>
      </c>
      <c r="H64" s="105">
        <f t="shared" si="7"/>
        <v>56250</v>
      </c>
      <c r="I64" s="105">
        <f t="shared" si="8"/>
        <v>3164062500</v>
      </c>
      <c r="J64" s="106" t="e">
        <f t="shared" si="9"/>
        <v>#DIV/0!</v>
      </c>
      <c r="Z64" t="s">
        <v>133</v>
      </c>
      <c r="AA64">
        <v>231931.10851904191</v>
      </c>
      <c r="AB64"/>
      <c r="AC64"/>
      <c r="AD64"/>
      <c r="AE64"/>
      <c r="AF64"/>
      <c r="AG64"/>
      <c r="AH64"/>
    </row>
    <row r="65" spans="2:34" ht="16.2" thickBot="1">
      <c r="B65" s="99">
        <v>7</v>
      </c>
      <c r="C65" s="100">
        <v>309732.54000000004</v>
      </c>
      <c r="D65" s="100">
        <v>27720</v>
      </c>
      <c r="E65" s="122">
        <f t="shared" si="10"/>
        <v>56250</v>
      </c>
      <c r="F65" s="124" t="e">
        <v>#N/A</v>
      </c>
      <c r="G65" s="105">
        <f t="shared" si="6"/>
        <v>-28530</v>
      </c>
      <c r="H65" s="105">
        <f t="shared" si="7"/>
        <v>28530</v>
      </c>
      <c r="I65" s="105">
        <f t="shared" si="8"/>
        <v>813960900</v>
      </c>
      <c r="J65" s="106">
        <f t="shared" si="9"/>
        <v>1.0292207792207793</v>
      </c>
      <c r="Z65" s="94" t="s">
        <v>134</v>
      </c>
      <c r="AA65" s="94">
        <v>22</v>
      </c>
      <c r="AB65"/>
      <c r="AC65"/>
      <c r="AD65"/>
      <c r="AE65"/>
      <c r="AF65"/>
      <c r="AG65"/>
      <c r="AH65"/>
    </row>
    <row r="66" spans="2:34" ht="15.6">
      <c r="B66" s="99">
        <v>8</v>
      </c>
      <c r="C66" s="100">
        <v>299400.01</v>
      </c>
      <c r="D66" s="100">
        <v>261000</v>
      </c>
      <c r="E66" s="122">
        <f t="shared" si="10"/>
        <v>63180</v>
      </c>
      <c r="F66" s="124">
        <f t="shared" ref="F66:F81" si="11">SQRT(SUMXMY2(D62:D65,E63:E66)/4)</f>
        <v>90689.079552060735</v>
      </c>
      <c r="G66" s="105">
        <f t="shared" si="6"/>
        <v>197820</v>
      </c>
      <c r="H66" s="105">
        <f t="shared" si="7"/>
        <v>197820</v>
      </c>
      <c r="I66" s="105">
        <f t="shared" si="8"/>
        <v>39132752400</v>
      </c>
      <c r="J66" s="106">
        <f t="shared" si="9"/>
        <v>0.75793103448275867</v>
      </c>
      <c r="Z66"/>
      <c r="AA66"/>
      <c r="AB66"/>
      <c r="AC66"/>
      <c r="AD66"/>
      <c r="AE66"/>
      <c r="AF66"/>
      <c r="AG66"/>
      <c r="AH66"/>
    </row>
    <row r="67" spans="2:34" ht="16.2" thickBot="1">
      <c r="B67" s="99">
        <v>9</v>
      </c>
      <c r="C67" s="100">
        <v>239992.95999999996</v>
      </c>
      <c r="D67" s="100">
        <v>62423</v>
      </c>
      <c r="E67" s="122">
        <f t="shared" si="10"/>
        <v>128430</v>
      </c>
      <c r="F67" s="124">
        <f t="shared" si="11"/>
        <v>112330.80777329075</v>
      </c>
      <c r="G67" s="105">
        <f t="shared" si="6"/>
        <v>-66007</v>
      </c>
      <c r="H67" s="105">
        <f t="shared" si="7"/>
        <v>66007</v>
      </c>
      <c r="I67" s="105">
        <f t="shared" si="8"/>
        <v>4356924049</v>
      </c>
      <c r="J67" s="106">
        <f t="shared" si="9"/>
        <v>1.0574147349534626</v>
      </c>
      <c r="Z67" t="s">
        <v>135</v>
      </c>
      <c r="AA67"/>
      <c r="AB67"/>
      <c r="AC67"/>
      <c r="AD67"/>
      <c r="AE67"/>
      <c r="AF67"/>
      <c r="AG67"/>
      <c r="AH67"/>
    </row>
    <row r="68" spans="2:34" ht="15.6">
      <c r="B68" s="99">
        <v>10</v>
      </c>
      <c r="C68" s="100">
        <v>237265.91999999998</v>
      </c>
      <c r="D68" s="100">
        <v>595440</v>
      </c>
      <c r="E68" s="122">
        <f t="shared" si="10"/>
        <v>87785.75</v>
      </c>
      <c r="F68" s="124">
        <f t="shared" si="11"/>
        <v>75232.220636444225</v>
      </c>
      <c r="G68" s="105">
        <f t="shared" si="6"/>
        <v>507654.25</v>
      </c>
      <c r="H68" s="105">
        <f t="shared" si="7"/>
        <v>507654.25</v>
      </c>
      <c r="I68" s="105">
        <f t="shared" si="8"/>
        <v>257712837543.0625</v>
      </c>
      <c r="J68" s="106">
        <f t="shared" si="9"/>
        <v>0.8525699482735456</v>
      </c>
      <c r="Z68" s="95"/>
      <c r="AA68" s="95" t="s">
        <v>140</v>
      </c>
      <c r="AB68" s="95" t="s">
        <v>141</v>
      </c>
      <c r="AC68" s="95" t="s">
        <v>142</v>
      </c>
      <c r="AD68" s="95" t="s">
        <v>143</v>
      </c>
      <c r="AE68" s="95" t="s">
        <v>144</v>
      </c>
      <c r="AF68"/>
      <c r="AG68"/>
      <c r="AH68"/>
    </row>
    <row r="69" spans="2:34" ht="15.6">
      <c r="B69" s="99">
        <v>11</v>
      </c>
      <c r="C69" s="100">
        <v>227384.31999999995</v>
      </c>
      <c r="D69" s="100">
        <v>77000</v>
      </c>
      <c r="E69" s="122">
        <f t="shared" si="10"/>
        <v>236645.75</v>
      </c>
      <c r="F69" s="124">
        <f t="shared" si="11"/>
        <v>192489.47985579952</v>
      </c>
      <c r="G69" s="105">
        <f t="shared" si="6"/>
        <v>-159645.75</v>
      </c>
      <c r="H69" s="105">
        <f t="shared" si="7"/>
        <v>159645.75</v>
      </c>
      <c r="I69" s="105">
        <f t="shared" si="8"/>
        <v>25486765493.0625</v>
      </c>
      <c r="J69" s="106">
        <f t="shared" si="9"/>
        <v>2.0733214285714285</v>
      </c>
      <c r="Z69" t="s">
        <v>136</v>
      </c>
      <c r="AA69">
        <v>1</v>
      </c>
      <c r="AB69">
        <v>73291831529.340942</v>
      </c>
      <c r="AC69">
        <v>73291831529.340942</v>
      </c>
      <c r="AD69">
        <v>1.362503313819877</v>
      </c>
      <c r="AE69">
        <v>0.2568328899272922</v>
      </c>
      <c r="AF69"/>
      <c r="AG69"/>
      <c r="AH69"/>
    </row>
    <row r="70" spans="2:34" ht="15.6">
      <c r="B70" s="99">
        <v>12</v>
      </c>
      <c r="C70" s="100">
        <v>279168.48</v>
      </c>
      <c r="D70" s="100">
        <v>358880</v>
      </c>
      <c r="E70" s="122">
        <f t="shared" si="10"/>
        <v>248965.75</v>
      </c>
      <c r="F70" s="124">
        <f t="shared" si="11"/>
        <v>210073.56270702384</v>
      </c>
      <c r="G70" s="105">
        <f t="shared" si="6"/>
        <v>109914.25</v>
      </c>
      <c r="H70" s="105">
        <f t="shared" si="7"/>
        <v>109914.25</v>
      </c>
      <c r="I70" s="105">
        <f t="shared" si="8"/>
        <v>12081142353.0625</v>
      </c>
      <c r="J70" s="106">
        <f t="shared" si="9"/>
        <v>0.30627020173874275</v>
      </c>
      <c r="Z70" t="s">
        <v>137</v>
      </c>
      <c r="AA70">
        <v>20</v>
      </c>
      <c r="AB70">
        <v>1075840781977.432</v>
      </c>
      <c r="AC70">
        <v>53792039098.871597</v>
      </c>
      <c r="AD70"/>
      <c r="AE70"/>
      <c r="AF70"/>
      <c r="AG70"/>
      <c r="AH70"/>
    </row>
    <row r="71" spans="2:34" ht="16.2" thickBot="1">
      <c r="B71" s="99">
        <v>13</v>
      </c>
      <c r="C71" s="100">
        <v>384590</v>
      </c>
      <c r="D71" s="100">
        <v>648000</v>
      </c>
      <c r="E71" s="122">
        <f t="shared" si="10"/>
        <v>273435.75</v>
      </c>
      <c r="F71" s="124">
        <f t="shared" si="11"/>
        <v>203868.53726835217</v>
      </c>
      <c r="G71" s="105">
        <f t="shared" si="6"/>
        <v>374564.25</v>
      </c>
      <c r="H71" s="105">
        <f t="shared" si="7"/>
        <v>374564.25</v>
      </c>
      <c r="I71" s="105">
        <f t="shared" si="8"/>
        <v>140298377378.0625</v>
      </c>
      <c r="J71" s="106">
        <f t="shared" si="9"/>
        <v>0.57803125</v>
      </c>
      <c r="Z71" s="94" t="s">
        <v>138</v>
      </c>
      <c r="AA71" s="94">
        <v>21</v>
      </c>
      <c r="AB71" s="94">
        <v>1149132613506.7729</v>
      </c>
      <c r="AC71" s="94"/>
      <c r="AD71" s="94"/>
      <c r="AE71" s="94"/>
      <c r="AF71"/>
      <c r="AG71"/>
      <c r="AH71"/>
    </row>
    <row r="72" spans="2:34" ht="16.2" thickBot="1">
      <c r="B72" s="99">
        <v>14</v>
      </c>
      <c r="C72" s="100">
        <v>350840</v>
      </c>
      <c r="D72" s="100">
        <v>0</v>
      </c>
      <c r="E72" s="122">
        <f t="shared" si="10"/>
        <v>419830</v>
      </c>
      <c r="F72" s="124">
        <f t="shared" si="11"/>
        <v>233274.41017189794</v>
      </c>
      <c r="G72" s="105">
        <f t="shared" si="6"/>
        <v>-419830</v>
      </c>
      <c r="H72" s="105">
        <f t="shared" si="7"/>
        <v>419830</v>
      </c>
      <c r="I72" s="105">
        <f t="shared" si="8"/>
        <v>176257228900</v>
      </c>
      <c r="J72" s="106" t="e">
        <f t="shared" si="9"/>
        <v>#DIV/0!</v>
      </c>
      <c r="Z72"/>
      <c r="AA72"/>
      <c r="AB72"/>
      <c r="AC72"/>
      <c r="AD72"/>
      <c r="AE72"/>
      <c r="AF72"/>
      <c r="AG72"/>
      <c r="AH72"/>
    </row>
    <row r="73" spans="2:34" ht="15.6">
      <c r="B73" s="99">
        <v>15</v>
      </c>
      <c r="C73" s="100">
        <v>350840</v>
      </c>
      <c r="D73" s="100">
        <v>0</v>
      </c>
      <c r="E73" s="122">
        <f t="shared" si="10"/>
        <v>270970</v>
      </c>
      <c r="F73" s="124">
        <f t="shared" si="11"/>
        <v>201469.12221921564</v>
      </c>
      <c r="G73" s="105">
        <f t="shared" si="6"/>
        <v>-270970</v>
      </c>
      <c r="H73" s="105">
        <f t="shared" si="7"/>
        <v>270970</v>
      </c>
      <c r="I73" s="105">
        <f t="shared" si="8"/>
        <v>73424740900</v>
      </c>
      <c r="J73" s="106" t="e">
        <f t="shared" si="9"/>
        <v>#DIV/0!</v>
      </c>
      <c r="Z73" s="95"/>
      <c r="AA73" s="95" t="s">
        <v>145</v>
      </c>
      <c r="AB73" s="95" t="s">
        <v>133</v>
      </c>
      <c r="AC73" s="95" t="s">
        <v>146</v>
      </c>
      <c r="AD73" s="95" t="s">
        <v>147</v>
      </c>
      <c r="AE73" s="95" t="s">
        <v>148</v>
      </c>
      <c r="AF73" s="95" t="s">
        <v>149</v>
      </c>
      <c r="AG73" s="95" t="s">
        <v>150</v>
      </c>
      <c r="AH73" s="95" t="s">
        <v>151</v>
      </c>
    </row>
    <row r="74" spans="2:34" ht="15.6">
      <c r="B74" s="99">
        <v>16</v>
      </c>
      <c r="C74" s="100">
        <v>348540</v>
      </c>
      <c r="D74" s="100">
        <v>420000</v>
      </c>
      <c r="E74" s="122">
        <f t="shared" si="10"/>
        <v>251720</v>
      </c>
      <c r="F74" s="124">
        <f t="shared" si="11"/>
        <v>221444.10584731222</v>
      </c>
      <c r="G74" s="105">
        <f t="shared" si="6"/>
        <v>168280</v>
      </c>
      <c r="H74" s="105">
        <f t="shared" si="7"/>
        <v>168280</v>
      </c>
      <c r="I74" s="105">
        <f t="shared" si="8"/>
        <v>28318158400</v>
      </c>
      <c r="J74" s="106">
        <f t="shared" si="9"/>
        <v>0.40066666666666667</v>
      </c>
      <c r="Z74" t="s">
        <v>139</v>
      </c>
      <c r="AA74">
        <v>366135.39610870124</v>
      </c>
      <c r="AB74">
        <v>166497.00523816253</v>
      </c>
      <c r="AC74">
        <v>2.1990509413966319</v>
      </c>
      <c r="AD74">
        <v>3.9805487259447957E-2</v>
      </c>
      <c r="AE74">
        <v>18828.72910266096</v>
      </c>
      <c r="AF74">
        <v>713442.06311474158</v>
      </c>
      <c r="AG74">
        <v>18828.72910266096</v>
      </c>
      <c r="AH74">
        <v>713442.06311474158</v>
      </c>
    </row>
    <row r="75" spans="2:34" ht="16.2" thickBot="1">
      <c r="B75" s="99">
        <v>17</v>
      </c>
      <c r="C75" s="100">
        <v>348540</v>
      </c>
      <c r="D75" s="100">
        <v>178640</v>
      </c>
      <c r="E75" s="122">
        <f t="shared" si="10"/>
        <v>267000</v>
      </c>
      <c r="F75" s="124">
        <f t="shared" si="11"/>
        <v>230357.46580043808</v>
      </c>
      <c r="G75" s="105">
        <f t="shared" si="6"/>
        <v>-88360</v>
      </c>
      <c r="H75" s="105">
        <f t="shared" si="7"/>
        <v>88360</v>
      </c>
      <c r="I75" s="105">
        <f t="shared" si="8"/>
        <v>7807489600</v>
      </c>
      <c r="J75" s="106">
        <f t="shared" si="9"/>
        <v>0.49462606359158084</v>
      </c>
      <c r="Z75" s="94" t="s">
        <v>63</v>
      </c>
      <c r="AA75" s="94">
        <v>-0.50932765642189903</v>
      </c>
      <c r="AB75" s="94">
        <v>0.43634346429460363</v>
      </c>
      <c r="AC75" s="94">
        <v>-1.1672631724764853</v>
      </c>
      <c r="AD75" s="98">
        <v>0.25683288992729347</v>
      </c>
      <c r="AE75" s="94">
        <v>-1.4195241733938002</v>
      </c>
      <c r="AF75" s="94">
        <v>0.40086886055000215</v>
      </c>
      <c r="AG75" s="94">
        <v>-1.4195241733938002</v>
      </c>
      <c r="AH75" s="94">
        <v>0.40086886055000215</v>
      </c>
    </row>
    <row r="76" spans="2:34" ht="15.6">
      <c r="B76" s="99">
        <v>18</v>
      </c>
      <c r="C76" s="100">
        <v>339340</v>
      </c>
      <c r="D76" s="100">
        <v>0</v>
      </c>
      <c r="E76" s="122">
        <f t="shared" si="10"/>
        <v>149660</v>
      </c>
      <c r="F76" s="124">
        <f t="shared" si="11"/>
        <v>200646.79146450362</v>
      </c>
      <c r="G76" s="105">
        <f t="shared" si="6"/>
        <v>-149660</v>
      </c>
      <c r="H76" s="105">
        <f t="shared" si="7"/>
        <v>149660</v>
      </c>
      <c r="I76" s="105">
        <f t="shared" si="8"/>
        <v>22398115600</v>
      </c>
      <c r="J76" s="106" t="e">
        <f t="shared" si="9"/>
        <v>#DIV/0!</v>
      </c>
      <c r="Z76"/>
      <c r="AA76"/>
      <c r="AB76"/>
      <c r="AC76"/>
      <c r="AD76"/>
      <c r="AE76"/>
      <c r="AF76"/>
      <c r="AG76"/>
      <c r="AH76"/>
    </row>
    <row r="77" spans="2:34" ht="15.6">
      <c r="B77" s="99">
        <v>19</v>
      </c>
      <c r="C77" s="100">
        <v>339340</v>
      </c>
      <c r="D77" s="100">
        <v>546880</v>
      </c>
      <c r="E77" s="122">
        <f t="shared" si="10"/>
        <v>149660</v>
      </c>
      <c r="F77" s="124">
        <f t="shared" si="11"/>
        <v>165838.71260957135</v>
      </c>
      <c r="G77" s="105">
        <f t="shared" si="6"/>
        <v>397220</v>
      </c>
      <c r="H77" s="105">
        <f t="shared" si="7"/>
        <v>397220</v>
      </c>
      <c r="I77" s="105">
        <f t="shared" si="8"/>
        <v>157783728400</v>
      </c>
      <c r="J77" s="106">
        <f t="shared" si="9"/>
        <v>0.72633850204798123</v>
      </c>
      <c r="Z77"/>
      <c r="AA77"/>
      <c r="AB77"/>
      <c r="AC77"/>
      <c r="AD77"/>
      <c r="AE77"/>
      <c r="AF77"/>
      <c r="AG77"/>
      <c r="AH77"/>
    </row>
    <row r="78" spans="2:34" ht="15.6">
      <c r="B78" s="99">
        <v>20</v>
      </c>
      <c r="C78" s="100">
        <v>278269.83999999997</v>
      </c>
      <c r="D78" s="100">
        <v>0</v>
      </c>
      <c r="E78" s="122">
        <f t="shared" si="10"/>
        <v>286380</v>
      </c>
      <c r="F78" s="124">
        <f t="shared" si="11"/>
        <v>169194.56699315141</v>
      </c>
      <c r="G78" s="105">
        <f t="shared" si="6"/>
        <v>-286380</v>
      </c>
      <c r="H78" s="105">
        <f t="shared" si="7"/>
        <v>286380</v>
      </c>
      <c r="I78" s="105">
        <f t="shared" si="8"/>
        <v>82013504400</v>
      </c>
      <c r="J78" s="106" t="e">
        <f t="shared" si="9"/>
        <v>#DIV/0!</v>
      </c>
      <c r="Z78"/>
      <c r="AA78"/>
      <c r="AB78"/>
      <c r="AC78"/>
      <c r="AD78"/>
      <c r="AE78"/>
      <c r="AF78"/>
      <c r="AG78"/>
      <c r="AH78"/>
    </row>
    <row r="79" spans="2:34" ht="15.6">
      <c r="B79" s="99">
        <v>21</v>
      </c>
      <c r="C79" s="100">
        <v>312423</v>
      </c>
      <c r="D79" s="100">
        <v>0</v>
      </c>
      <c r="E79" s="122">
        <f t="shared" si="10"/>
        <v>181380</v>
      </c>
      <c r="F79" s="124">
        <f t="shared" si="11"/>
        <v>176065.97513432289</v>
      </c>
      <c r="G79" s="105">
        <f t="shared" si="6"/>
        <v>-181380</v>
      </c>
      <c r="H79" s="105">
        <f t="shared" si="7"/>
        <v>181380</v>
      </c>
      <c r="I79" s="105">
        <f t="shared" si="8"/>
        <v>32898704400</v>
      </c>
      <c r="J79" s="106" t="e">
        <f t="shared" si="9"/>
        <v>#DIV/0!</v>
      </c>
      <c r="Z79" t="s">
        <v>154</v>
      </c>
      <c r="AA79"/>
      <c r="AB79"/>
      <c r="AC79"/>
      <c r="AD79" t="s">
        <v>158</v>
      </c>
      <c r="AE79"/>
      <c r="AF79"/>
      <c r="AG79"/>
      <c r="AH79"/>
    </row>
    <row r="80" spans="2:34" ht="16.2" thickBot="1">
      <c r="B80" s="99">
        <v>22</v>
      </c>
      <c r="C80" s="100">
        <v>370199.12</v>
      </c>
      <c r="D80" s="100">
        <v>571300</v>
      </c>
      <c r="E80" s="122">
        <f t="shared" si="10"/>
        <v>136720</v>
      </c>
      <c r="F80" s="124">
        <f t="shared" si="11"/>
        <v>188314.51643460736</v>
      </c>
      <c r="G80" s="105">
        <f t="shared" si="6"/>
        <v>434580</v>
      </c>
      <c r="H80" s="105">
        <f t="shared" si="7"/>
        <v>434580</v>
      </c>
      <c r="I80" s="105">
        <f t="shared" si="8"/>
        <v>188859776400</v>
      </c>
      <c r="J80" s="106">
        <f t="shared" si="9"/>
        <v>0.76068615438473652</v>
      </c>
      <c r="Z80"/>
      <c r="AA80"/>
      <c r="AB80"/>
      <c r="AC80"/>
      <c r="AD80"/>
      <c r="AE80"/>
      <c r="AF80"/>
      <c r="AG80"/>
      <c r="AH80"/>
    </row>
    <row r="81" spans="2:34" ht="16.2" thickBot="1">
      <c r="B81" s="99">
        <v>23</v>
      </c>
      <c r="C81" s="103"/>
      <c r="D81" s="101"/>
      <c r="E81" s="122">
        <f t="shared" si="10"/>
        <v>279545</v>
      </c>
      <c r="F81" s="124">
        <f t="shared" si="11"/>
        <v>226148.34336393003</v>
      </c>
      <c r="G81" s="108"/>
      <c r="H81" s="108">
        <f>AVERAGE(H63:H80)</f>
        <v>229002.52777777778</v>
      </c>
      <c r="I81" s="108">
        <f t="shared" ref="I81" si="12">AVERAGE(I63:I80)</f>
        <v>72412959423.125</v>
      </c>
      <c r="J81" s="116">
        <f>K81/18</f>
        <v>0.55761537577398235</v>
      </c>
      <c r="K81" s="104">
        <f>SUMIF(J63:J80, "&gt;0")</f>
        <v>10.037076763931681</v>
      </c>
      <c r="Z81" s="95" t="s">
        <v>155</v>
      </c>
      <c r="AA81" s="95" t="s">
        <v>156</v>
      </c>
      <c r="AB81" s="95" t="s">
        <v>157</v>
      </c>
      <c r="AC81"/>
      <c r="AD81" s="95" t="s">
        <v>159</v>
      </c>
      <c r="AE81" s="95" t="s">
        <v>127</v>
      </c>
      <c r="AF81"/>
      <c r="AG81"/>
      <c r="AH81"/>
    </row>
    <row r="82" spans="2:34" ht="16.2" thickTop="1">
      <c r="B82" s="99">
        <v>24</v>
      </c>
      <c r="C82" s="103"/>
      <c r="D82" s="101"/>
      <c r="E82" s="122">
        <f t="shared" ref="E82:E110" si="13">AVERAGE(D79:D82)</f>
        <v>285650</v>
      </c>
      <c r="F82" s="124"/>
      <c r="Z82">
        <v>1</v>
      </c>
      <c r="AA82">
        <v>-3199.5200706000323</v>
      </c>
      <c r="AB82">
        <v>3199.5200706000323</v>
      </c>
      <c r="AC82"/>
      <c r="AD82">
        <v>2.2727272727272729</v>
      </c>
      <c r="AE82">
        <v>0</v>
      </c>
      <c r="AF82"/>
      <c r="AG82"/>
      <c r="AH82"/>
    </row>
    <row r="83" spans="2:34" ht="15.6">
      <c r="B83" s="99">
        <v>25</v>
      </c>
      <c r="C83" s="103"/>
      <c r="D83" s="101"/>
      <c r="E83" s="122">
        <f t="shared" si="13"/>
        <v>571300</v>
      </c>
      <c r="F83" s="124"/>
      <c r="Z83">
        <v>2</v>
      </c>
      <c r="AA83">
        <v>77324.993958469422</v>
      </c>
      <c r="AB83">
        <v>-77324.993958469422</v>
      </c>
      <c r="AC83"/>
      <c r="AD83">
        <v>6.8181818181818183</v>
      </c>
      <c r="AE83">
        <v>0</v>
      </c>
      <c r="AF83"/>
      <c r="AG83"/>
      <c r="AH83"/>
    </row>
    <row r="84" spans="2:34" ht="15.6">
      <c r="B84" s="99">
        <v>26</v>
      </c>
      <c r="C84" s="103"/>
      <c r="D84" s="102"/>
      <c r="E84" s="122" t="e">
        <f t="shared" si="13"/>
        <v>#DIV/0!</v>
      </c>
      <c r="F84" s="124"/>
      <c r="Z84">
        <v>3</v>
      </c>
      <c r="AA84">
        <v>113571.75502262459</v>
      </c>
      <c r="AB84">
        <v>-113571.75502262459</v>
      </c>
      <c r="AC84"/>
      <c r="AD84">
        <v>11.363636363636365</v>
      </c>
      <c r="AE84">
        <v>0</v>
      </c>
      <c r="AF84"/>
      <c r="AG84"/>
      <c r="AH84"/>
    </row>
    <row r="85" spans="2:34" ht="15.6">
      <c r="B85" s="99">
        <v>27</v>
      </c>
      <c r="C85" s="103"/>
      <c r="D85" s="102"/>
      <c r="E85" s="122" t="e">
        <f t="shared" si="13"/>
        <v>#DIV/0!</v>
      </c>
      <c r="F85" s="124"/>
      <c r="Z85">
        <v>4</v>
      </c>
      <c r="AA85">
        <v>118294.0373219059</v>
      </c>
      <c r="AB85">
        <v>-118294.0373219059</v>
      </c>
      <c r="AC85"/>
      <c r="AD85">
        <v>15.90909090909091</v>
      </c>
      <c r="AE85">
        <v>0</v>
      </c>
      <c r="AF85"/>
      <c r="AG85"/>
      <c r="AH85"/>
    </row>
    <row r="86" spans="2:34" ht="15.6">
      <c r="B86" s="99">
        <v>28</v>
      </c>
      <c r="C86" s="103"/>
      <c r="D86" s="102"/>
      <c r="E86" s="122" t="e">
        <f t="shared" si="13"/>
        <v>#DIV/0!</v>
      </c>
      <c r="F86" s="124"/>
      <c r="Z86">
        <v>5</v>
      </c>
      <c r="AA86">
        <v>167366.31052761161</v>
      </c>
      <c r="AB86">
        <v>57633.689472388389</v>
      </c>
      <c r="AC86"/>
      <c r="AD86">
        <v>20.454545454545457</v>
      </c>
      <c r="AE86">
        <v>0</v>
      </c>
      <c r="AF86"/>
      <c r="AG86"/>
      <c r="AH86"/>
    </row>
    <row r="87" spans="2:34" ht="15.6">
      <c r="B87" s="99">
        <v>29</v>
      </c>
      <c r="C87" s="103"/>
      <c r="D87" s="102"/>
      <c r="E87" s="122" t="e">
        <f t="shared" si="13"/>
        <v>#DIV/0!</v>
      </c>
      <c r="F87" s="124"/>
      <c r="Z87">
        <v>6</v>
      </c>
      <c r="AA87">
        <v>195478.45697930892</v>
      </c>
      <c r="AB87">
        <v>-195478.45697930892</v>
      </c>
      <c r="AC87"/>
      <c r="AD87">
        <v>25.000000000000004</v>
      </c>
      <c r="AE87">
        <v>0</v>
      </c>
      <c r="AF87"/>
      <c r="AG87"/>
      <c r="AH87"/>
    </row>
    <row r="88" spans="2:34" ht="15.6">
      <c r="B88" s="99">
        <v>30</v>
      </c>
      <c r="C88" s="103"/>
      <c r="D88" s="102"/>
      <c r="E88" s="122" t="e">
        <f t="shared" si="13"/>
        <v>#DIV/0!</v>
      </c>
      <c r="F88" s="124"/>
      <c r="Z88">
        <v>7</v>
      </c>
      <c r="AA88">
        <v>208380.04739289911</v>
      </c>
      <c r="AB88">
        <v>-180660.04739289911</v>
      </c>
      <c r="AC88"/>
      <c r="AD88">
        <v>29.545454545454547</v>
      </c>
      <c r="AE88">
        <v>0</v>
      </c>
      <c r="AF88"/>
      <c r="AG88"/>
      <c r="AH88"/>
    </row>
    <row r="89" spans="2:34" ht="15.6">
      <c r="B89" s="99">
        <v>31</v>
      </c>
      <c r="C89" s="103"/>
      <c r="D89" s="102"/>
      <c r="E89" s="122" t="e">
        <f t="shared" si="13"/>
        <v>#DIV/0!</v>
      </c>
      <c r="F89" s="124"/>
      <c r="Z89">
        <v>8</v>
      </c>
      <c r="AA89">
        <v>213642.69068270811</v>
      </c>
      <c r="AB89">
        <v>47357.309317291889</v>
      </c>
      <c r="AC89"/>
      <c r="AD89">
        <v>34.090909090909093</v>
      </c>
      <c r="AE89">
        <v>0</v>
      </c>
      <c r="AF89"/>
      <c r="AG89"/>
      <c r="AH89"/>
    </row>
    <row r="90" spans="2:34" ht="15.6">
      <c r="B90" s="99">
        <v>32</v>
      </c>
      <c r="C90" s="103"/>
      <c r="D90" s="102"/>
      <c r="E90" s="122" t="e">
        <f t="shared" si="13"/>
        <v>#DIV/0!</v>
      </c>
      <c r="F90" s="124"/>
      <c r="Z90">
        <v>9</v>
      </c>
      <c r="AA90">
        <v>243900.3442341467</v>
      </c>
      <c r="AB90">
        <v>-181477.3442341467</v>
      </c>
      <c r="AC90"/>
      <c r="AD90">
        <v>38.63636363636364</v>
      </c>
      <c r="AE90">
        <v>0</v>
      </c>
      <c r="AF90"/>
      <c r="AG90"/>
      <c r="AH90"/>
    </row>
    <row r="91" spans="2:34" ht="15.6">
      <c r="B91" s="99">
        <v>33</v>
      </c>
      <c r="C91" s="103"/>
      <c r="D91" s="102"/>
      <c r="E91" s="122" t="e">
        <f t="shared" si="13"/>
        <v>#DIV/0!</v>
      </c>
      <c r="F91" s="124"/>
      <c r="Z91">
        <v>10</v>
      </c>
      <c r="AA91">
        <v>245289.30112631546</v>
      </c>
      <c r="AB91">
        <v>350150.69887368451</v>
      </c>
      <c r="AC91"/>
      <c r="AD91">
        <v>43.181818181818187</v>
      </c>
      <c r="AE91">
        <v>0</v>
      </c>
      <c r="AF91"/>
      <c r="AG91"/>
      <c r="AH91"/>
    </row>
    <row r="92" spans="2:34" ht="15.6">
      <c r="B92" s="99">
        <v>34</v>
      </c>
      <c r="C92" s="103"/>
      <c r="D92" s="102"/>
      <c r="E92" s="122" t="e">
        <f t="shared" si="13"/>
        <v>#DIV/0!</v>
      </c>
      <c r="F92" s="124"/>
      <c r="Z92">
        <v>11</v>
      </c>
      <c r="AA92">
        <v>250322.27329601411</v>
      </c>
      <c r="AB92">
        <v>-173322.27329601411</v>
      </c>
      <c r="AC92"/>
      <c r="AD92">
        <v>47.727272727272734</v>
      </c>
      <c r="AE92">
        <v>27720</v>
      </c>
      <c r="AF92"/>
      <c r="AG92"/>
      <c r="AH92"/>
    </row>
    <row r="93" spans="2:34" ht="15.6">
      <c r="B93" s="99">
        <v>35</v>
      </c>
      <c r="C93" s="103"/>
      <c r="D93" s="102"/>
      <c r="E93" s="122" t="e">
        <f t="shared" si="13"/>
        <v>#DIV/0!</v>
      </c>
      <c r="F93" s="124"/>
      <c r="Z93">
        <v>12</v>
      </c>
      <c r="AA93">
        <v>223947.16844343746</v>
      </c>
      <c r="AB93">
        <v>134932.83155656254</v>
      </c>
      <c r="AC93"/>
      <c r="AD93">
        <v>52.27272727272728</v>
      </c>
      <c r="AE93">
        <v>62423</v>
      </c>
      <c r="AF93"/>
      <c r="AG93"/>
      <c r="AH93"/>
    </row>
    <row r="94" spans="2:34" ht="15.6">
      <c r="B94" s="99">
        <v>36</v>
      </c>
      <c r="C94" s="103"/>
      <c r="D94" s="102"/>
      <c r="E94" s="122" t="e">
        <f t="shared" si="13"/>
        <v>#DIV/0!</v>
      </c>
      <c r="F94" s="124"/>
      <c r="Z94">
        <v>13</v>
      </c>
      <c r="AA94">
        <v>170253.07272540309</v>
      </c>
      <c r="AB94">
        <v>477746.92727459688</v>
      </c>
      <c r="AC94"/>
      <c r="AD94">
        <v>56.81818181818182</v>
      </c>
      <c r="AE94">
        <v>77000</v>
      </c>
      <c r="AF94"/>
      <c r="AG94"/>
      <c r="AH94"/>
    </row>
    <row r="95" spans="2:34" ht="15.6">
      <c r="B95" s="99">
        <v>37</v>
      </c>
      <c r="C95" s="103"/>
      <c r="D95" s="102"/>
      <c r="E95" s="122" t="e">
        <f t="shared" si="13"/>
        <v>#DIV/0!</v>
      </c>
      <c r="F95" s="124"/>
      <c r="Z95">
        <v>14</v>
      </c>
      <c r="AA95">
        <v>187442.88112964219</v>
      </c>
      <c r="AB95">
        <v>-187442.88112964219</v>
      </c>
      <c r="AC95"/>
      <c r="AD95">
        <v>61.363636363636367</v>
      </c>
      <c r="AE95">
        <v>178640</v>
      </c>
      <c r="AF95"/>
      <c r="AG95"/>
      <c r="AH95"/>
    </row>
    <row r="96" spans="2:34" ht="15.6">
      <c r="B96" s="99">
        <v>38</v>
      </c>
      <c r="C96" s="103"/>
      <c r="D96" s="102"/>
      <c r="E96" s="122" t="e">
        <f t="shared" si="13"/>
        <v>#DIV/0!</v>
      </c>
      <c r="F96" s="124"/>
      <c r="Z96">
        <v>15</v>
      </c>
      <c r="AA96">
        <v>187442.88112964219</v>
      </c>
      <c r="AB96">
        <v>-187442.88112964219</v>
      </c>
      <c r="AC96"/>
      <c r="AD96">
        <v>65.909090909090907</v>
      </c>
      <c r="AE96">
        <v>225000</v>
      </c>
      <c r="AF96"/>
      <c r="AG96"/>
      <c r="AH96"/>
    </row>
    <row r="97" spans="2:34" ht="15.6">
      <c r="B97" s="99">
        <v>39</v>
      </c>
      <c r="C97" s="103"/>
      <c r="D97" s="102"/>
      <c r="E97" s="122" t="e">
        <f t="shared" si="13"/>
        <v>#DIV/0!</v>
      </c>
      <c r="F97" s="124"/>
      <c r="Z97">
        <v>16</v>
      </c>
      <c r="AA97">
        <v>188614.33473941256</v>
      </c>
      <c r="AB97">
        <v>231385.66526058744</v>
      </c>
      <c r="AC97"/>
      <c r="AD97">
        <v>70.454545454545453</v>
      </c>
      <c r="AE97">
        <v>261000</v>
      </c>
      <c r="AF97"/>
      <c r="AG97"/>
      <c r="AH97"/>
    </row>
    <row r="98" spans="2:34" ht="15.6">
      <c r="B98" s="99">
        <v>40</v>
      </c>
      <c r="C98" s="103"/>
      <c r="D98" s="102"/>
      <c r="E98" s="122" t="e">
        <f t="shared" si="13"/>
        <v>#DIV/0!</v>
      </c>
      <c r="F98" s="124"/>
      <c r="Z98">
        <v>17</v>
      </c>
      <c r="AA98">
        <v>188614.33473941256</v>
      </c>
      <c r="AB98">
        <v>-9974.3347394125594</v>
      </c>
      <c r="AC98"/>
      <c r="AD98">
        <v>75</v>
      </c>
      <c r="AE98">
        <v>358880</v>
      </c>
      <c r="AF98"/>
      <c r="AG98"/>
      <c r="AH98"/>
    </row>
    <row r="99" spans="2:34" ht="15.6">
      <c r="B99" s="99">
        <v>41</v>
      </c>
      <c r="C99" s="103"/>
      <c r="D99" s="102"/>
      <c r="E99" s="122" t="e">
        <f t="shared" si="13"/>
        <v>#DIV/0!</v>
      </c>
      <c r="F99" s="124"/>
      <c r="Z99">
        <v>18</v>
      </c>
      <c r="AA99">
        <v>193300.14917849403</v>
      </c>
      <c r="AB99">
        <v>-193300.14917849403</v>
      </c>
      <c r="AC99"/>
      <c r="AD99">
        <v>79.545454545454547</v>
      </c>
      <c r="AE99">
        <v>420000</v>
      </c>
      <c r="AF99"/>
      <c r="AG99"/>
      <c r="AH99"/>
    </row>
    <row r="100" spans="2:34" ht="15.6">
      <c r="B100" s="99">
        <v>42</v>
      </c>
      <c r="C100" s="103"/>
      <c r="D100" s="102"/>
      <c r="E100" s="122" t="e">
        <f t="shared" si="13"/>
        <v>#DIV/0!</v>
      </c>
      <c r="F100" s="124"/>
      <c r="Z100">
        <v>19</v>
      </c>
      <c r="AA100">
        <v>193300.14917849403</v>
      </c>
      <c r="AB100">
        <v>353579.850821506</v>
      </c>
      <c r="AC100"/>
      <c r="AD100">
        <v>84.090909090909093</v>
      </c>
      <c r="AE100">
        <v>546880</v>
      </c>
      <c r="AF100"/>
      <c r="AG100"/>
      <c r="AH100"/>
    </row>
    <row r="101" spans="2:34" ht="15.6">
      <c r="B101" s="99">
        <v>43</v>
      </c>
      <c r="C101" s="103"/>
      <c r="D101" s="102"/>
      <c r="E101" s="122" t="e">
        <f t="shared" si="13"/>
        <v>#DIV/0!</v>
      </c>
      <c r="F101" s="124"/>
      <c r="Z101">
        <v>20</v>
      </c>
      <c r="AA101">
        <v>224404.87064860444</v>
      </c>
      <c r="AB101">
        <v>-224404.87064860444</v>
      </c>
      <c r="AC101"/>
      <c r="AD101">
        <v>88.63636363636364</v>
      </c>
      <c r="AE101">
        <v>571300</v>
      </c>
      <c r="AF101"/>
      <c r="AG101"/>
      <c r="AH101"/>
    </row>
    <row r="102" spans="2:34" ht="15.6">
      <c r="B102" s="99">
        <v>44</v>
      </c>
      <c r="C102" s="103"/>
      <c r="D102" s="102"/>
      <c r="E102" s="122" t="e">
        <f t="shared" si="13"/>
        <v>#DIV/0!</v>
      </c>
      <c r="F102" s="124"/>
      <c r="Z102">
        <v>21</v>
      </c>
      <c r="AA102">
        <v>207009.72170640228</v>
      </c>
      <c r="AB102">
        <v>-207009.72170640228</v>
      </c>
      <c r="AC102"/>
      <c r="AD102">
        <v>93.181818181818187</v>
      </c>
      <c r="AE102">
        <v>595440</v>
      </c>
      <c r="AF102"/>
      <c r="AG102"/>
      <c r="AH102"/>
    </row>
    <row r="103" spans="2:34" ht="16.2" thickBot="1">
      <c r="B103" s="99">
        <v>45</v>
      </c>
      <c r="C103" s="103"/>
      <c r="D103" s="103"/>
      <c r="E103" s="122" t="e">
        <f t="shared" si="13"/>
        <v>#DIV/0!</v>
      </c>
      <c r="F103" s="124"/>
      <c r="Z103" s="94">
        <v>22</v>
      </c>
      <c r="AA103" s="94">
        <v>177582.74590965189</v>
      </c>
      <c r="AB103" s="94">
        <v>393717.25409034814</v>
      </c>
      <c r="AC103"/>
      <c r="AD103" s="94">
        <v>97.727272727272734</v>
      </c>
      <c r="AE103" s="94">
        <v>648000</v>
      </c>
      <c r="AF103"/>
      <c r="AG103"/>
      <c r="AH103"/>
    </row>
    <row r="104" spans="2:34" ht="15.6">
      <c r="B104" s="99">
        <v>46</v>
      </c>
      <c r="C104" s="103"/>
      <c r="D104" s="103"/>
      <c r="E104" s="122" t="e">
        <f t="shared" si="13"/>
        <v>#DIV/0!</v>
      </c>
      <c r="F104" s="124"/>
    </row>
    <row r="105" spans="2:34" ht="15.6">
      <c r="B105" s="99">
        <v>47</v>
      </c>
      <c r="C105" s="103"/>
      <c r="D105" s="103"/>
      <c r="E105" s="122" t="e">
        <f t="shared" si="13"/>
        <v>#DIV/0!</v>
      </c>
      <c r="F105" s="124"/>
    </row>
    <row r="106" spans="2:34" ht="15.6">
      <c r="B106" s="99">
        <v>48</v>
      </c>
      <c r="C106" s="103"/>
      <c r="D106" s="103"/>
      <c r="E106" s="122" t="e">
        <f t="shared" si="13"/>
        <v>#DIV/0!</v>
      </c>
      <c r="F106" s="124"/>
    </row>
    <row r="107" spans="2:34" ht="15.6">
      <c r="B107" s="99">
        <v>49</v>
      </c>
      <c r="C107" s="103"/>
      <c r="D107" s="103"/>
      <c r="E107" s="122" t="e">
        <f t="shared" si="13"/>
        <v>#DIV/0!</v>
      </c>
      <c r="F107" s="124"/>
    </row>
    <row r="108" spans="2:34" ht="15.6">
      <c r="B108" s="99">
        <v>50</v>
      </c>
      <c r="C108" s="103"/>
      <c r="D108" s="103"/>
      <c r="E108" s="122" t="e">
        <f t="shared" si="13"/>
        <v>#DIV/0!</v>
      </c>
      <c r="F108" s="124"/>
    </row>
    <row r="109" spans="2:34" ht="15.6">
      <c r="B109" s="99">
        <v>51</v>
      </c>
      <c r="C109" s="103"/>
      <c r="D109" s="103"/>
      <c r="E109" s="122" t="e">
        <f t="shared" si="13"/>
        <v>#DIV/0!</v>
      </c>
      <c r="F109" s="124"/>
    </row>
    <row r="110" spans="2:34" ht="15.6">
      <c r="B110" s="99">
        <v>52</v>
      </c>
      <c r="C110" s="103"/>
      <c r="D110" s="103"/>
      <c r="E110" s="122" t="e">
        <f t="shared" si="13"/>
        <v>#DIV/0!</v>
      </c>
      <c r="F110" s="124"/>
    </row>
  </sheetData>
  <sortState xmlns:xlrd2="http://schemas.microsoft.com/office/spreadsheetml/2017/richdata2" ref="AE82:AE103">
    <sortCondition ref="AE82"/>
  </sortState>
  <mergeCells count="31">
    <mergeCell ref="AH16:AK16"/>
    <mergeCell ref="AL16:AO16"/>
    <mergeCell ref="AP16:AT16"/>
    <mergeCell ref="AU16:AX16"/>
    <mergeCell ref="AY16:BB16"/>
    <mergeCell ref="A55:B55"/>
    <mergeCell ref="H16:K16"/>
    <mergeCell ref="L16:O16"/>
    <mergeCell ref="P16:T16"/>
    <mergeCell ref="U16:X16"/>
    <mergeCell ref="Y16:AB16"/>
    <mergeCell ref="AC16:AG16"/>
    <mergeCell ref="A7:B7"/>
    <mergeCell ref="A8:B8"/>
    <mergeCell ref="A9:B9"/>
    <mergeCell ref="A10:B10"/>
    <mergeCell ref="A11:B11"/>
    <mergeCell ref="C16:G16"/>
    <mergeCell ref="A12:B12"/>
    <mergeCell ref="AY4:BB4"/>
    <mergeCell ref="C4:G4"/>
    <mergeCell ref="H4:K4"/>
    <mergeCell ref="L4:O4"/>
    <mergeCell ref="P4:T4"/>
    <mergeCell ref="U4:X4"/>
    <mergeCell ref="Y4:AB4"/>
    <mergeCell ref="AC4:AG4"/>
    <mergeCell ref="AH4:AK4"/>
    <mergeCell ref="AL4:AO4"/>
    <mergeCell ref="AP4:AT4"/>
    <mergeCell ref="AU4:AX4"/>
  </mergeCells>
  <phoneticPr fontId="17" type="noConversion"/>
  <conditionalFormatting sqref="C21:BB53">
    <cfRule type="cellIs" dxfId="0" priority="1" stopIfTrue="1" operator="equal">
      <formula>"TF"</formula>
    </cfRule>
  </conditionalFormatting>
  <pageMargins left="0.75" right="0.75" top="1" bottom="1" header="0.5" footer="0.5"/>
  <pageSetup paperSize="9" orientation="portrait" horizontalDpi="4294967292" verticalDpi="4294967292"/>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D63C4-0948-8645-991F-F9F923780349}">
  <sheetPr>
    <tabColor theme="9" tint="0.59999389629810485"/>
  </sheetPr>
  <dimension ref="A1:CB269"/>
  <sheetViews>
    <sheetView topLeftCell="A15" zoomScale="85" zoomScaleNormal="85" workbookViewId="0">
      <selection activeCell="D36" sqref="D36"/>
    </sheetView>
  </sheetViews>
  <sheetFormatPr defaultColWidth="10.796875" defaultRowHeight="15.6"/>
  <cols>
    <col min="1" max="1" width="16.69921875" style="71" customWidth="1"/>
    <col min="2" max="2" width="35.8984375" style="72" customWidth="1"/>
    <col min="3" max="3" width="33.09765625" style="71" customWidth="1"/>
    <col min="4" max="4" width="10.796875" style="71"/>
    <col min="5" max="5" width="38.296875" style="71" customWidth="1"/>
    <col min="6" max="6" width="38.19921875" style="71" customWidth="1"/>
    <col min="7" max="7" width="15" style="71" customWidth="1"/>
    <col min="8" max="8" width="17" style="71" customWidth="1"/>
    <col min="9" max="9" width="17.296875" style="71" customWidth="1"/>
    <col min="10" max="10" width="15.5" style="71" customWidth="1"/>
    <col min="11" max="11" width="13.796875" style="71" customWidth="1"/>
    <col min="12" max="12" width="16" style="71" customWidth="1"/>
    <col min="13" max="13" width="14.19921875" style="71" customWidth="1"/>
    <col min="14" max="55" width="10.796875" style="71"/>
    <col min="56" max="56" width="35.5" style="71" customWidth="1"/>
    <col min="57" max="57" width="16.3984375" style="71" customWidth="1"/>
    <col min="58" max="16384" width="10.796875" style="71"/>
  </cols>
  <sheetData>
    <row r="1" spans="1:3" ht="18">
      <c r="A1" s="83" t="s">
        <v>109</v>
      </c>
    </row>
    <row r="3" spans="1:3" s="73" customFormat="1">
      <c r="B3" s="84" t="s">
        <v>110</v>
      </c>
      <c r="C3" s="81" t="s">
        <v>111</v>
      </c>
    </row>
    <row r="4" spans="1:3">
      <c r="B4" s="72" t="s">
        <v>4</v>
      </c>
      <c r="C4" s="71">
        <f>COUNTIF('105-02050'!$A$21:$A$23, "&lt;&gt;")</f>
        <v>2</v>
      </c>
    </row>
    <row r="5" spans="1:3">
      <c r="B5" s="72" t="s">
        <v>5</v>
      </c>
      <c r="C5" s="71">
        <f>COUNTIF('105-04633'!$A$21:$A$23, "&lt;&gt;")</f>
        <v>3</v>
      </c>
    </row>
    <row r="6" spans="1:3">
      <c r="B6" s="72" t="s">
        <v>6</v>
      </c>
      <c r="C6" s="71">
        <f>COUNTIF('110-04674'!$A$21:$A$23, "&lt;&gt;")</f>
        <v>3</v>
      </c>
    </row>
    <row r="7" spans="1:3">
      <c r="B7" s="72" t="s">
        <v>7</v>
      </c>
      <c r="C7" s="71">
        <f>COUNTIF('105-04751'!$A$21:$A$23, "&lt;&gt;")</f>
        <v>3</v>
      </c>
    </row>
    <row r="8" spans="1:3">
      <c r="B8" s="72" t="s">
        <v>8</v>
      </c>
      <c r="C8" s="71">
        <f>COUNTIF('105-04752'!$A$21:$A$23, "&lt;&gt;")</f>
        <v>3</v>
      </c>
    </row>
    <row r="9" spans="1:3">
      <c r="B9" s="72" t="s">
        <v>50</v>
      </c>
      <c r="C9" s="71">
        <f>COUNTIF('105-07638'!$A$21:$A$23, "&lt;&gt;")</f>
        <v>3</v>
      </c>
    </row>
    <row r="10" spans="1:3">
      <c r="B10" s="72" t="s">
        <v>11</v>
      </c>
      <c r="C10" s="71">
        <f>COUNTIF('105-06116'!$A$21:$A$23, "&lt;&gt;")</f>
        <v>1</v>
      </c>
    </row>
    <row r="11" spans="1:3">
      <c r="B11" s="72" t="s">
        <v>10</v>
      </c>
      <c r="C11" s="71">
        <f>COUNTIF('105-04802'!$A$21:$A$23, "&lt;&gt;")</f>
        <v>3</v>
      </c>
    </row>
    <row r="12" spans="1:3">
      <c r="B12" s="72" t="s">
        <v>101</v>
      </c>
      <c r="C12" s="166">
        <f>COUNTIF('110-02888 n 110-02898'!A21:A53, "&lt;&gt;")</f>
        <v>33</v>
      </c>
    </row>
    <row r="13" spans="1:3" ht="16.2" thickBot="1">
      <c r="B13" s="89" t="s">
        <v>100</v>
      </c>
      <c r="C13" s="172"/>
    </row>
    <row r="14" spans="1:3" ht="16.2" thickTop="1">
      <c r="B14" s="74" t="s">
        <v>62</v>
      </c>
      <c r="C14" s="73">
        <f>SUM(C4:C13)</f>
        <v>54</v>
      </c>
    </row>
    <row r="17" spans="1:80" ht="18">
      <c r="A17" s="83" t="s">
        <v>120</v>
      </c>
    </row>
    <row r="18" spans="1:80" s="73" customFormat="1" ht="19.2">
      <c r="B18" s="80"/>
      <c r="C18" s="171">
        <v>44927</v>
      </c>
      <c r="D18" s="171"/>
      <c r="E18" s="171"/>
      <c r="F18" s="171"/>
      <c r="G18" s="171"/>
      <c r="H18" s="171">
        <v>44958</v>
      </c>
      <c r="I18" s="171"/>
      <c r="J18" s="171"/>
      <c r="K18" s="171"/>
      <c r="L18" s="171">
        <v>44986</v>
      </c>
      <c r="M18" s="171"/>
      <c r="N18" s="171"/>
      <c r="O18" s="171"/>
      <c r="P18" s="171">
        <v>45017</v>
      </c>
      <c r="Q18" s="171"/>
      <c r="R18" s="171"/>
      <c r="S18" s="171"/>
      <c r="T18" s="171"/>
      <c r="U18" s="171">
        <v>45047</v>
      </c>
      <c r="V18" s="171"/>
      <c r="W18" s="171"/>
      <c r="X18" s="171"/>
      <c r="Y18" s="171">
        <v>45078</v>
      </c>
      <c r="Z18" s="171"/>
      <c r="AA18" s="171"/>
      <c r="AB18" s="171"/>
      <c r="AC18" s="171">
        <v>45108</v>
      </c>
      <c r="AD18" s="171"/>
      <c r="AE18" s="171"/>
      <c r="AF18" s="171"/>
      <c r="AG18" s="171"/>
      <c r="AH18" s="171">
        <v>45139</v>
      </c>
      <c r="AI18" s="171"/>
      <c r="AJ18" s="171"/>
      <c r="AK18" s="171"/>
      <c r="AL18" s="171">
        <v>45170</v>
      </c>
      <c r="AM18" s="171"/>
      <c r="AN18" s="171"/>
      <c r="AO18" s="171"/>
      <c r="AP18" s="171">
        <v>45200</v>
      </c>
      <c r="AQ18" s="171"/>
      <c r="AR18" s="171"/>
      <c r="AS18" s="171"/>
      <c r="AT18" s="171"/>
      <c r="AU18" s="171">
        <v>45231</v>
      </c>
      <c r="AV18" s="171"/>
      <c r="AW18" s="171"/>
      <c r="AX18" s="171"/>
      <c r="AY18" s="171">
        <v>45261</v>
      </c>
      <c r="AZ18" s="171"/>
      <c r="BA18" s="171"/>
      <c r="BB18" s="171"/>
      <c r="BD18" s="166" t="s">
        <v>189</v>
      </c>
      <c r="BE18" s="166"/>
      <c r="BF18" s="166"/>
    </row>
    <row r="19" spans="1:80" s="73" customFormat="1">
      <c r="B19" s="80" t="s">
        <v>110</v>
      </c>
      <c r="C19" s="81">
        <v>1</v>
      </c>
      <c r="D19" s="81">
        <v>2</v>
      </c>
      <c r="E19" s="81">
        <v>3</v>
      </c>
      <c r="F19" s="81">
        <v>4</v>
      </c>
      <c r="G19" s="81">
        <v>5</v>
      </c>
      <c r="H19" s="81">
        <v>6</v>
      </c>
      <c r="I19" s="81">
        <v>7</v>
      </c>
      <c r="J19" s="81">
        <v>8</v>
      </c>
      <c r="K19" s="81">
        <v>9</v>
      </c>
      <c r="L19" s="81">
        <v>10</v>
      </c>
      <c r="M19" s="81">
        <v>11</v>
      </c>
      <c r="N19" s="81">
        <v>12</v>
      </c>
      <c r="O19" s="81">
        <v>13</v>
      </c>
      <c r="P19" s="81">
        <v>14</v>
      </c>
      <c r="Q19" s="81">
        <v>15</v>
      </c>
      <c r="R19" s="81">
        <v>16</v>
      </c>
      <c r="S19" s="81">
        <v>17</v>
      </c>
      <c r="T19" s="81">
        <v>18</v>
      </c>
      <c r="U19" s="81">
        <v>19</v>
      </c>
      <c r="V19" s="81">
        <v>20</v>
      </c>
      <c r="W19" s="81">
        <v>21</v>
      </c>
      <c r="X19" s="81">
        <v>22</v>
      </c>
      <c r="Y19" s="81">
        <v>23</v>
      </c>
      <c r="Z19" s="81">
        <v>24</v>
      </c>
      <c r="AA19" s="81">
        <v>25</v>
      </c>
      <c r="AB19" s="81">
        <v>26</v>
      </c>
      <c r="AC19" s="81">
        <v>27</v>
      </c>
      <c r="AD19" s="81">
        <v>28</v>
      </c>
      <c r="AE19" s="81">
        <v>29</v>
      </c>
      <c r="AF19" s="81">
        <v>30</v>
      </c>
      <c r="AG19" s="81">
        <v>31</v>
      </c>
      <c r="AH19" s="81">
        <v>32</v>
      </c>
      <c r="AI19" s="81">
        <v>33</v>
      </c>
      <c r="AJ19" s="81">
        <v>34</v>
      </c>
      <c r="AK19" s="81">
        <v>35</v>
      </c>
      <c r="AL19" s="81">
        <v>36</v>
      </c>
      <c r="AM19" s="81">
        <v>37</v>
      </c>
      <c r="AN19" s="81">
        <v>38</v>
      </c>
      <c r="AO19" s="81">
        <v>39</v>
      </c>
      <c r="AP19" s="81">
        <v>40</v>
      </c>
      <c r="AQ19" s="81">
        <v>41</v>
      </c>
      <c r="AR19" s="81">
        <v>42</v>
      </c>
      <c r="AS19" s="81">
        <v>43</v>
      </c>
      <c r="AT19" s="81">
        <v>44</v>
      </c>
      <c r="AU19" s="81">
        <v>45</v>
      </c>
      <c r="AV19" s="81">
        <v>46</v>
      </c>
      <c r="AW19" s="81">
        <v>47</v>
      </c>
      <c r="AX19" s="81">
        <v>48</v>
      </c>
      <c r="AY19" s="81">
        <v>49</v>
      </c>
      <c r="AZ19" s="81">
        <v>50</v>
      </c>
      <c r="BA19" s="81">
        <v>51</v>
      </c>
      <c r="BB19" s="81">
        <v>52</v>
      </c>
    </row>
    <row r="20" spans="1:80">
      <c r="B20" s="72" t="s">
        <v>4</v>
      </c>
      <c r="C20" s="71">
        <f>COUNT('105-02050'!C21:C23)</f>
        <v>1</v>
      </c>
      <c r="D20" s="71">
        <f>COUNT('105-02050'!D21:D23)</f>
        <v>1</v>
      </c>
      <c r="E20" s="71">
        <f>COUNT('105-02050'!E21:E23)</f>
        <v>1</v>
      </c>
      <c r="F20" s="71">
        <f>COUNT('105-02050'!F21:F23)</f>
        <v>1</v>
      </c>
      <c r="G20" s="71">
        <f>COUNT('105-02050'!G21:G23)</f>
        <v>1</v>
      </c>
      <c r="H20" s="71">
        <f>COUNT('105-02050'!H21:H23)</f>
        <v>1</v>
      </c>
      <c r="I20" s="71">
        <f>COUNT('105-02050'!I21:I23)</f>
        <v>0</v>
      </c>
      <c r="J20" s="71">
        <f>COUNT('105-02050'!J21:J23)</f>
        <v>0</v>
      </c>
      <c r="K20" s="71">
        <f>COUNT('105-02050'!K21:K23)</f>
        <v>1</v>
      </c>
      <c r="L20" s="71">
        <f>COUNT('105-02050'!L21:L23)</f>
        <v>1</v>
      </c>
      <c r="M20" s="71">
        <f>COUNT('105-02050'!M21:M23)</f>
        <v>1</v>
      </c>
      <c r="N20" s="71">
        <f>COUNT('105-02050'!N21:N23)</f>
        <v>1</v>
      </c>
      <c r="O20" s="71">
        <f>COUNT('105-02050'!O21:O23)</f>
        <v>1</v>
      </c>
      <c r="P20" s="71">
        <f>COUNT('105-02050'!P21:P23)</f>
        <v>1</v>
      </c>
      <c r="Q20" s="71">
        <f>COUNT('105-02050'!Q21:Q23)</f>
        <v>1</v>
      </c>
      <c r="R20" s="71">
        <f>COUNT('105-02050'!R21:R23)</f>
        <v>1</v>
      </c>
      <c r="S20" s="71">
        <f>COUNT('105-02050'!S21:S23)</f>
        <v>1</v>
      </c>
      <c r="T20" s="71">
        <f>COUNT('105-02050'!T21:T23)</f>
        <v>1</v>
      </c>
      <c r="U20" s="71">
        <f>COUNT('105-02050'!U21:U23)</f>
        <v>1</v>
      </c>
      <c r="V20" s="71">
        <f>COUNT('105-02050'!V21:V23)</f>
        <v>1</v>
      </c>
      <c r="W20" s="71">
        <f>COUNT('105-02050'!W21:W23)</f>
        <v>1</v>
      </c>
      <c r="X20" s="71">
        <f>COUNT('105-02050'!X21:X23)</f>
        <v>1</v>
      </c>
      <c r="Y20" s="71">
        <f>COUNT('105-02050'!Y21:Y23)</f>
        <v>1</v>
      </c>
      <c r="Z20" s="71">
        <f>COUNT('105-02050'!Z21:Z23)</f>
        <v>1</v>
      </c>
      <c r="AA20" s="71">
        <f>COUNT('105-02050'!AA21:AA23)</f>
        <v>1</v>
      </c>
      <c r="AB20" s="71">
        <f>COUNT('105-02050'!AB21:AB23)</f>
        <v>1</v>
      </c>
      <c r="AC20" s="71">
        <f>COUNT('105-02050'!AC21:AC23)</f>
        <v>1</v>
      </c>
      <c r="AD20" s="71">
        <f>COUNT('105-02050'!AD21:AD23)</f>
        <v>1</v>
      </c>
      <c r="AE20" s="71">
        <f>COUNT('105-02050'!AE21:AE23)</f>
        <v>1</v>
      </c>
      <c r="AF20" s="71">
        <f>COUNT('105-02050'!AF21:AF23)</f>
        <v>1</v>
      </c>
      <c r="AG20" s="71">
        <f>COUNT('105-02050'!AG21:AG23)</f>
        <v>1</v>
      </c>
      <c r="AH20" s="71">
        <f>COUNT('105-02050'!AH21:AH23)</f>
        <v>1</v>
      </c>
      <c r="AI20" s="71">
        <f>COUNT('105-02050'!AI21:AI23)</f>
        <v>1</v>
      </c>
      <c r="AJ20" s="71">
        <f>COUNT('105-02050'!AJ21:AJ23)</f>
        <v>1</v>
      </c>
      <c r="AK20" s="71">
        <f>COUNT('105-02050'!AK21:AK23)</f>
        <v>1</v>
      </c>
      <c r="AL20" s="71">
        <f>COUNT('105-02050'!AL21:AL23)</f>
        <v>0</v>
      </c>
      <c r="AM20" s="71">
        <f>COUNT('105-02050'!AM21:AM23)</f>
        <v>0</v>
      </c>
      <c r="AN20" s="71">
        <f>COUNT('105-02050'!AN21:AN23)</f>
        <v>1</v>
      </c>
      <c r="AO20" s="71">
        <f>COUNT('105-02050'!AO21:AO23)</f>
        <v>1</v>
      </c>
      <c r="AP20" s="71">
        <f>COUNT('105-02050'!AP21:AP23)</f>
        <v>2</v>
      </c>
      <c r="AQ20" s="71">
        <f>COUNT('105-02050'!AQ21:AQ23)</f>
        <v>2</v>
      </c>
      <c r="AR20" s="71">
        <f>COUNT('105-02050'!AR21:AR23)</f>
        <v>2</v>
      </c>
      <c r="AS20" s="71">
        <f>COUNT('105-02050'!AS21:AS23)</f>
        <v>2</v>
      </c>
      <c r="AT20" s="71">
        <f>COUNT('105-02050'!AT21:AT23)</f>
        <v>2</v>
      </c>
      <c r="AU20" s="71">
        <f>COUNT('105-02050'!AU21:AU23)</f>
        <v>1</v>
      </c>
      <c r="AV20" s="71">
        <f>COUNT('105-02050'!AV21:AV23)</f>
        <v>1</v>
      </c>
      <c r="AW20" s="71">
        <f>COUNT('105-02050'!AW21:AW23)</f>
        <v>1</v>
      </c>
      <c r="AX20" s="71">
        <f>COUNT('105-02050'!AX21:AX23)</f>
        <v>1</v>
      </c>
      <c r="AY20" s="71">
        <f>COUNT('105-02050'!AY21:AY23)</f>
        <v>1</v>
      </c>
      <c r="AZ20" s="71">
        <f>COUNT('105-02050'!AZ21:AZ23)</f>
        <v>1</v>
      </c>
      <c r="BA20" s="71">
        <f>COUNT('105-02050'!BA21:BA23)</f>
        <v>1</v>
      </c>
      <c r="BB20" s="71">
        <f>COUNT('105-02050'!BB21:BB23)</f>
        <v>1</v>
      </c>
      <c r="BD20" s="71" t="s">
        <v>188</v>
      </c>
      <c r="BE20" s="71">
        <f>ROUND(AVERAGE(C29:BB29),2)</f>
        <v>31.71</v>
      </c>
      <c r="BG20" s="134" t="s">
        <v>197</v>
      </c>
    </row>
    <row r="21" spans="1:80">
      <c r="B21" s="72" t="s">
        <v>5</v>
      </c>
      <c r="C21" s="71">
        <f>COUNT('105-04633'!C21:C24)</f>
        <v>2</v>
      </c>
      <c r="D21" s="71">
        <f>COUNT('105-04633'!D21:D24)</f>
        <v>1</v>
      </c>
      <c r="E21" s="71">
        <f>COUNT('105-04633'!E21:E24)</f>
        <v>1</v>
      </c>
      <c r="F21" s="71">
        <f>COUNT('105-04633'!F21:F24)</f>
        <v>1</v>
      </c>
      <c r="G21" s="71">
        <f>COUNT('105-04633'!G21:G24)</f>
        <v>1</v>
      </c>
      <c r="H21" s="71">
        <f>COUNT('105-04633'!H21:H24)</f>
        <v>1</v>
      </c>
      <c r="I21" s="71">
        <f>COUNT('105-04633'!I21:I24)</f>
        <v>1</v>
      </c>
      <c r="J21" s="71">
        <f>COUNT('105-04633'!J21:J24)</f>
        <v>1</v>
      </c>
      <c r="K21" s="71">
        <f>COUNT('105-04633'!K21:K24)</f>
        <v>1</v>
      </c>
      <c r="L21" s="71">
        <f>COUNT('105-04633'!L21:L24)</f>
        <v>1</v>
      </c>
      <c r="M21" s="71">
        <f>COUNT('105-04633'!M21:M24)</f>
        <v>1</v>
      </c>
      <c r="N21" s="71">
        <f>COUNT('105-04633'!N21:N24)</f>
        <v>1</v>
      </c>
      <c r="O21" s="71">
        <f>COUNT('105-04633'!O21:O24)</f>
        <v>1</v>
      </c>
      <c r="P21" s="71">
        <f>COUNT('105-04633'!P21:P24)</f>
        <v>1</v>
      </c>
      <c r="Q21" s="71">
        <f>COUNT('105-04633'!Q21:Q24)</f>
        <v>1</v>
      </c>
      <c r="R21" s="71">
        <f>COUNT('105-04633'!R21:R24)</f>
        <v>1</v>
      </c>
      <c r="S21" s="71">
        <f>COUNT('105-04633'!S21:S24)</f>
        <v>1</v>
      </c>
      <c r="T21" s="71">
        <f>COUNT('105-04633'!T21:T24)</f>
        <v>1</v>
      </c>
      <c r="U21" s="71">
        <f>COUNT('105-04633'!U21:U24)</f>
        <v>1</v>
      </c>
      <c r="V21" s="71">
        <f>COUNT('105-04633'!V21:V24)</f>
        <v>1</v>
      </c>
      <c r="W21" s="71">
        <f>COUNT('105-04633'!W21:W24)</f>
        <v>1</v>
      </c>
      <c r="X21" s="71">
        <f>COUNT('105-04633'!X21:X24)</f>
        <v>1</v>
      </c>
      <c r="Y21" s="71">
        <f>COUNT('105-04633'!Y21:Y24)</f>
        <v>1</v>
      </c>
      <c r="Z21" s="71">
        <f>COUNT('105-04633'!Z21:Z24)</f>
        <v>1</v>
      </c>
      <c r="AA21" s="71">
        <f>COUNT('105-04633'!AA21:AA24)</f>
        <v>1</v>
      </c>
      <c r="AB21" s="71">
        <f>COUNT('105-04633'!AB21:AB24)</f>
        <v>1</v>
      </c>
      <c r="AC21" s="71">
        <f>COUNT('105-04633'!AC21:AC24)</f>
        <v>2</v>
      </c>
      <c r="AD21" s="71">
        <f>COUNT('105-04633'!AD21:AD24)</f>
        <v>0</v>
      </c>
      <c r="AE21" s="71">
        <f>COUNT('105-04633'!AE21:AE24)</f>
        <v>0</v>
      </c>
      <c r="AF21" s="71">
        <f>COUNT('105-04633'!AF21:AF24)</f>
        <v>1</v>
      </c>
      <c r="AG21" s="71">
        <f>COUNT('105-04633'!AG21:AG24)</f>
        <v>1</v>
      </c>
      <c r="AH21" s="71">
        <f>COUNT('105-04633'!AH21:AH24)</f>
        <v>1</v>
      </c>
      <c r="AI21" s="71">
        <f>COUNT('105-04633'!AI21:AI24)</f>
        <v>1</v>
      </c>
      <c r="AJ21" s="71">
        <f>COUNT('105-04633'!AJ21:AJ24)</f>
        <v>1</v>
      </c>
      <c r="AK21" s="71">
        <f>COUNT('105-04633'!AK21:AK24)</f>
        <v>0</v>
      </c>
      <c r="AL21" s="71">
        <f>COUNT('105-04633'!AL21:AL24)</f>
        <v>0</v>
      </c>
      <c r="AM21" s="71">
        <f>COUNT('105-04633'!AM21:AM24)</f>
        <v>0</v>
      </c>
      <c r="AN21" s="71">
        <f>COUNT('105-04633'!AN21:AN24)</f>
        <v>1</v>
      </c>
      <c r="AO21" s="71">
        <f>COUNT('105-04633'!AO21:AO24)</f>
        <v>2</v>
      </c>
      <c r="AP21" s="71">
        <f>COUNT('105-04633'!AP21:AP24)</f>
        <v>2</v>
      </c>
      <c r="AQ21" s="71">
        <f>COUNT('105-04633'!AQ21:AQ24)</f>
        <v>2</v>
      </c>
      <c r="AR21" s="71">
        <f>COUNT('105-04633'!AR21:AR24)</f>
        <v>2</v>
      </c>
      <c r="AS21" s="71">
        <f>COUNT('105-04633'!AS21:AS24)</f>
        <v>2</v>
      </c>
      <c r="AT21" s="71">
        <f>COUNT('105-04633'!AT21:AT24)</f>
        <v>2</v>
      </c>
      <c r="AU21" s="71">
        <f>COUNT('105-04633'!AU21:AU24)</f>
        <v>2</v>
      </c>
      <c r="AV21" s="71">
        <f>COUNT('105-04633'!AV21:AV24)</f>
        <v>2</v>
      </c>
      <c r="AW21" s="71">
        <f>COUNT('105-04633'!AW21:AW24)</f>
        <v>2</v>
      </c>
      <c r="AX21" s="71">
        <f>COUNT('105-04633'!AX21:AX24)</f>
        <v>2</v>
      </c>
      <c r="AY21" s="71">
        <f>COUNT('105-04633'!AY21:AY24)</f>
        <v>1</v>
      </c>
      <c r="AZ21" s="71">
        <f>COUNT('105-04633'!AZ21:AZ24)</f>
        <v>1</v>
      </c>
      <c r="BA21" s="71">
        <f>COUNT('105-04633'!BA21:BA24)</f>
        <v>2</v>
      </c>
      <c r="BB21" s="71">
        <f>COUNT('105-04633'!BB21:BB24)</f>
        <v>2</v>
      </c>
      <c r="BD21" s="71" t="s">
        <v>190</v>
      </c>
      <c r="BE21" s="71">
        <f>ROUND(_xlfn.STDEV.S(C29:BB29),2)</f>
        <v>11.82</v>
      </c>
      <c r="BG21" s="134" t="s">
        <v>198</v>
      </c>
    </row>
    <row r="22" spans="1:80">
      <c r="B22" s="72" t="s">
        <v>6</v>
      </c>
      <c r="C22" s="71">
        <f>COUNT('110-04674'!C21:C25)</f>
        <v>2</v>
      </c>
      <c r="D22" s="71">
        <f>COUNT('110-04674'!D21:D25)</f>
        <v>1</v>
      </c>
      <c r="E22" s="71">
        <f>COUNT('110-04674'!E21:E25)</f>
        <v>1</v>
      </c>
      <c r="F22" s="71">
        <f>COUNT('110-04674'!F21:F25)</f>
        <v>1</v>
      </c>
      <c r="G22" s="71">
        <f>COUNT('110-04674'!G21:G25)</f>
        <v>1</v>
      </c>
      <c r="H22" s="71">
        <f>COUNT('110-04674'!H21:H25)</f>
        <v>1</v>
      </c>
      <c r="I22" s="71">
        <f>COUNT('110-04674'!I21:I25)</f>
        <v>1</v>
      </c>
      <c r="J22" s="71">
        <f>COUNT('110-04674'!J21:J25)</f>
        <v>1</v>
      </c>
      <c r="K22" s="71">
        <f>COUNT('110-04674'!K21:K25)</f>
        <v>2</v>
      </c>
      <c r="L22" s="71">
        <f>COUNT('110-04674'!L21:L25)</f>
        <v>2</v>
      </c>
      <c r="M22" s="71">
        <f>COUNT('110-04674'!M21:M25)</f>
        <v>2</v>
      </c>
      <c r="N22" s="71">
        <f>COUNT('110-04674'!N21:N25)</f>
        <v>3</v>
      </c>
      <c r="O22" s="71">
        <f>COUNT('110-04674'!O21:O25)</f>
        <v>3</v>
      </c>
      <c r="P22" s="71">
        <f>COUNT('110-04674'!P21:P25)</f>
        <v>3</v>
      </c>
      <c r="Q22" s="71">
        <f>COUNT('110-04674'!Q21:Q25)</f>
        <v>3</v>
      </c>
      <c r="R22" s="71">
        <f>COUNT('110-04674'!R21:R25)</f>
        <v>3</v>
      </c>
      <c r="S22" s="71">
        <f>COUNT('110-04674'!S21:S25)</f>
        <v>2</v>
      </c>
      <c r="T22" s="71">
        <f>COUNT('110-04674'!T21:T25)</f>
        <v>2</v>
      </c>
      <c r="U22" s="71">
        <f>COUNT('110-04674'!U21:U25)</f>
        <v>2</v>
      </c>
      <c r="V22" s="71">
        <f>COUNT('110-04674'!V21:V25)</f>
        <v>2</v>
      </c>
      <c r="W22" s="71">
        <f>COUNT('110-04674'!W21:W25)</f>
        <v>2</v>
      </c>
      <c r="X22" s="71">
        <f>COUNT('110-04674'!X21:X25)</f>
        <v>2</v>
      </c>
      <c r="Y22" s="71">
        <f>COUNT('110-04674'!Y21:Y25)</f>
        <v>2</v>
      </c>
      <c r="Z22" s="71">
        <f>COUNT('110-04674'!Z21:Z25)</f>
        <v>2</v>
      </c>
      <c r="AA22" s="71">
        <f>COUNT('110-04674'!AA21:AA25)</f>
        <v>3</v>
      </c>
      <c r="AB22" s="71">
        <f>COUNT('110-04674'!AB21:AB25)</f>
        <v>4</v>
      </c>
      <c r="AC22" s="71">
        <f>COUNT('110-04674'!AC21:AC25)</f>
        <v>4</v>
      </c>
      <c r="AD22" s="71">
        <f>COUNT('110-04674'!AD21:AD25)</f>
        <v>3</v>
      </c>
      <c r="AE22" s="71">
        <f>COUNT('110-04674'!AE21:AE25)</f>
        <v>2</v>
      </c>
      <c r="AF22" s="71">
        <f>COUNT('110-04674'!AF21:AF25)</f>
        <v>1</v>
      </c>
      <c r="AG22" s="71">
        <f>COUNT('110-04674'!AG21:AG25)</f>
        <v>1</v>
      </c>
      <c r="AH22" s="71">
        <f>COUNT('110-04674'!AH21:AH25)</f>
        <v>0</v>
      </c>
      <c r="AI22" s="71">
        <f>COUNT('110-04674'!AI21:AI25)</f>
        <v>0</v>
      </c>
      <c r="AJ22" s="71">
        <f>COUNT('110-04674'!AJ21:AJ25)</f>
        <v>0</v>
      </c>
      <c r="AK22" s="71">
        <f>COUNT('110-04674'!AK21:AK25)</f>
        <v>0</v>
      </c>
      <c r="AL22" s="71">
        <f>COUNT('110-04674'!AL21:AL25)</f>
        <v>1</v>
      </c>
      <c r="AM22" s="71">
        <f>COUNT('110-04674'!AM21:AM25)</f>
        <v>1</v>
      </c>
      <c r="AN22" s="71">
        <f>COUNT('110-04674'!AN21:AN25)</f>
        <v>1</v>
      </c>
      <c r="AO22" s="71">
        <f>COUNT('110-04674'!AO21:AO25)</f>
        <v>2</v>
      </c>
      <c r="AP22" s="71">
        <f>COUNT('110-04674'!AP21:AP25)</f>
        <v>3</v>
      </c>
      <c r="AQ22" s="71">
        <f>COUNT('110-04674'!AQ21:AQ25)</f>
        <v>3</v>
      </c>
      <c r="AR22" s="71">
        <f>COUNT('110-04674'!AR21:AR25)</f>
        <v>3</v>
      </c>
      <c r="AS22" s="71">
        <f>COUNT('110-04674'!AS21:AS25)</f>
        <v>3</v>
      </c>
      <c r="AT22" s="71">
        <f>COUNT('110-04674'!AT21:AT25)</f>
        <v>3</v>
      </c>
      <c r="AU22" s="71">
        <f>COUNT('110-04674'!AU21:AU25)</f>
        <v>3</v>
      </c>
      <c r="AV22" s="71">
        <f>COUNT('110-04674'!AV21:AV25)</f>
        <v>3</v>
      </c>
      <c r="AW22" s="71">
        <f>COUNT('110-04674'!AW21:AW25)</f>
        <v>3</v>
      </c>
      <c r="AX22" s="71">
        <f>COUNT('110-04674'!AX21:AX25)</f>
        <v>3</v>
      </c>
      <c r="AY22" s="71">
        <f>COUNT('110-04674'!AY21:AY25)</f>
        <v>3</v>
      </c>
      <c r="AZ22" s="71">
        <f>COUNT('110-04674'!AZ21:AZ25)</f>
        <v>3</v>
      </c>
      <c r="BA22" s="71">
        <f>COUNT('110-04674'!BA21:BA25)</f>
        <v>3</v>
      </c>
      <c r="BB22" s="71">
        <f>COUNT('110-04674'!BB21:BB25)</f>
        <v>3</v>
      </c>
      <c r="BD22" s="71" t="s">
        <v>191</v>
      </c>
      <c r="BE22" s="71">
        <v>52</v>
      </c>
    </row>
    <row r="23" spans="1:80">
      <c r="B23" s="72" t="s">
        <v>7</v>
      </c>
      <c r="C23" s="71">
        <f>COUNT('105-04751'!C21:C30)</f>
        <v>4</v>
      </c>
      <c r="D23" s="71">
        <f>COUNT('105-04751'!D21:D30)</f>
        <v>3</v>
      </c>
      <c r="E23" s="71">
        <f>COUNT('105-04751'!E21:E30)</f>
        <v>3</v>
      </c>
      <c r="F23" s="71">
        <f>COUNT('105-04751'!F21:F30)</f>
        <v>3</v>
      </c>
      <c r="G23" s="71">
        <f>COUNT('105-04751'!G21:G30)</f>
        <v>3</v>
      </c>
      <c r="H23" s="71">
        <f>COUNT('105-04751'!H21:H30)</f>
        <v>3</v>
      </c>
      <c r="I23" s="71">
        <f>COUNT('105-04751'!I21:I30)</f>
        <v>3</v>
      </c>
      <c r="J23" s="71">
        <f>COUNT('105-04751'!J21:J30)</f>
        <v>3</v>
      </c>
      <c r="K23" s="71">
        <f>COUNT('105-04751'!K21:K30)</f>
        <v>3</v>
      </c>
      <c r="L23" s="71">
        <f>COUNT('105-04751'!L21:L30)</f>
        <v>3</v>
      </c>
      <c r="M23" s="71">
        <f>COUNT('105-04751'!M21:M30)</f>
        <v>3</v>
      </c>
      <c r="N23" s="71">
        <f>COUNT('105-04751'!N21:N30)</f>
        <v>3</v>
      </c>
      <c r="O23" s="71">
        <f>COUNT('105-04751'!O21:O30)</f>
        <v>3</v>
      </c>
      <c r="P23" s="71">
        <f>COUNT('105-04751'!P21:P30)</f>
        <v>4</v>
      </c>
      <c r="Q23" s="71">
        <f>COUNT('105-04751'!Q21:Q30)</f>
        <v>3</v>
      </c>
      <c r="R23" s="71">
        <f>COUNT('105-04751'!R21:R30)</f>
        <v>3</v>
      </c>
      <c r="S23" s="71">
        <f>COUNT('105-04751'!S21:S30)</f>
        <v>3</v>
      </c>
      <c r="T23" s="71">
        <f>COUNT('105-04751'!T21:T30)</f>
        <v>3</v>
      </c>
      <c r="U23" s="71">
        <f>COUNT('105-04751'!U21:U30)</f>
        <v>3</v>
      </c>
      <c r="V23" s="71">
        <f>COUNT('105-04751'!V21:V30)</f>
        <v>3</v>
      </c>
      <c r="W23" s="71">
        <f>COUNT('105-04751'!W21:W30)</f>
        <v>3</v>
      </c>
      <c r="X23" s="71">
        <f>COUNT('105-04751'!X21:X30)</f>
        <v>3</v>
      </c>
      <c r="Y23" s="71">
        <f>COUNT('105-04751'!Y21:Y30)</f>
        <v>4</v>
      </c>
      <c r="Z23" s="71">
        <f>COUNT('105-04751'!Z21:Z30)</f>
        <v>5</v>
      </c>
      <c r="AA23" s="71">
        <f>COUNT('105-04751'!AA21:AA30)</f>
        <v>5</v>
      </c>
      <c r="AB23" s="71">
        <f>COUNT('105-04751'!AB21:AB30)</f>
        <v>5</v>
      </c>
      <c r="AC23" s="71">
        <f>COUNT('105-04751'!AC21:AC30)</f>
        <v>6</v>
      </c>
      <c r="AD23" s="71">
        <f>COUNT('105-04751'!AD21:AD30)</f>
        <v>8</v>
      </c>
      <c r="AE23" s="71">
        <f>COUNT('105-04751'!AE21:AE30)</f>
        <v>8</v>
      </c>
      <c r="AF23" s="71">
        <f>COUNT('105-04751'!AF21:AF30)</f>
        <v>8</v>
      </c>
      <c r="AG23" s="71">
        <f>COUNT('105-04751'!AG21:AG30)</f>
        <v>6</v>
      </c>
      <c r="AH23" s="71">
        <f>COUNT('105-04751'!AH21:AH30)</f>
        <v>5</v>
      </c>
      <c r="AI23" s="71">
        <f>COUNT('105-04751'!AI21:AI30)</f>
        <v>5</v>
      </c>
      <c r="AJ23" s="71">
        <f>COUNT('105-04751'!AJ21:AJ30)</f>
        <v>5</v>
      </c>
      <c r="AK23" s="71">
        <f>COUNT('105-04751'!AK21:AK30)</f>
        <v>5</v>
      </c>
      <c r="AL23" s="71">
        <f>COUNT('105-04751'!AL21:AL30)</f>
        <v>5</v>
      </c>
      <c r="AM23" s="71">
        <f>COUNT('105-04751'!AM21:AM30)</f>
        <v>3</v>
      </c>
      <c r="AN23" s="71">
        <f>COUNT('105-04751'!AN21:AN30)</f>
        <v>3</v>
      </c>
      <c r="AO23" s="71">
        <f>COUNT('105-04751'!AO21:AO30)</f>
        <v>3</v>
      </c>
      <c r="AP23" s="71">
        <f>COUNT('105-04751'!AP21:AP30)</f>
        <v>3</v>
      </c>
      <c r="AQ23" s="71">
        <f>COUNT('105-04751'!AQ21:AQ30)</f>
        <v>3</v>
      </c>
      <c r="AR23" s="71">
        <f>COUNT('105-04751'!AR21:AR30)</f>
        <v>4</v>
      </c>
      <c r="AS23" s="71">
        <f>COUNT('105-04751'!AS21:AS30)</f>
        <v>5</v>
      </c>
      <c r="AT23" s="71">
        <f>COUNT('105-04751'!AT21:AT30)</f>
        <v>5</v>
      </c>
      <c r="AU23" s="71">
        <f>COUNT('105-04751'!AU21:AU30)</f>
        <v>7</v>
      </c>
      <c r="AV23" s="71">
        <f>COUNT('105-04751'!AV21:AV30)</f>
        <v>7</v>
      </c>
      <c r="AW23" s="71">
        <f>COUNT('105-04751'!AW21:AW30)</f>
        <v>7</v>
      </c>
      <c r="AX23" s="71">
        <f>COUNT('105-04751'!AX21:AX30)</f>
        <v>7</v>
      </c>
      <c r="AY23" s="71">
        <f>COUNT('105-04751'!AY21:AY30)</f>
        <v>6</v>
      </c>
      <c r="AZ23" s="71">
        <f>COUNT('105-04751'!AZ21:AZ30)</f>
        <v>6</v>
      </c>
      <c r="BA23" s="71">
        <f>COUNT('105-04751'!BA21:BA30)</f>
        <v>5</v>
      </c>
      <c r="BB23" s="71">
        <f>COUNT('105-04751'!BB21:BB30)</f>
        <v>5</v>
      </c>
      <c r="BD23" s="71" t="s">
        <v>192</v>
      </c>
      <c r="BE23" s="71">
        <f>BE22-1</f>
        <v>51</v>
      </c>
    </row>
    <row r="24" spans="1:80">
      <c r="B24" s="72" t="s">
        <v>8</v>
      </c>
      <c r="C24" s="71">
        <f>COUNT('105-04752'!C21:C27)</f>
        <v>3</v>
      </c>
      <c r="D24" s="71">
        <f>COUNT('105-04752'!D21:D27)</f>
        <v>2</v>
      </c>
      <c r="E24" s="71">
        <f>COUNT('105-04752'!E21:E27)</f>
        <v>2</v>
      </c>
      <c r="F24" s="71">
        <f>COUNT('105-04752'!F21:F27)</f>
        <v>2</v>
      </c>
      <c r="G24" s="71">
        <f>COUNT('105-04752'!G21:G27)</f>
        <v>2</v>
      </c>
      <c r="H24" s="71">
        <f>COUNT('105-04752'!H21:H27)</f>
        <v>2</v>
      </c>
      <c r="I24" s="71">
        <f>COUNT('105-04752'!I21:I27)</f>
        <v>1</v>
      </c>
      <c r="J24" s="71">
        <f>COUNT('105-04752'!J21:J27)</f>
        <v>1</v>
      </c>
      <c r="K24" s="71">
        <f>COUNT('105-04752'!K21:K27)</f>
        <v>1</v>
      </c>
      <c r="L24" s="71">
        <f>COUNT('105-04752'!L21:L27)</f>
        <v>2</v>
      </c>
      <c r="M24" s="71">
        <f>COUNT('105-04752'!M21:M27)</f>
        <v>1</v>
      </c>
      <c r="N24" s="71">
        <f>COUNT('105-04752'!N21:N27)</f>
        <v>2</v>
      </c>
      <c r="O24" s="71">
        <f>COUNT('105-04752'!O21:O27)</f>
        <v>2</v>
      </c>
      <c r="P24" s="71">
        <f>COUNT('105-04752'!P21:P27)</f>
        <v>2</v>
      </c>
      <c r="Q24" s="71">
        <f>COUNT('105-04752'!Q21:Q27)</f>
        <v>2</v>
      </c>
      <c r="R24" s="71">
        <f>COUNT('105-04752'!R21:R27)</f>
        <v>3</v>
      </c>
      <c r="S24" s="71">
        <f>COUNT('105-04752'!S21:S27)</f>
        <v>3</v>
      </c>
      <c r="T24" s="71">
        <f>COUNT('105-04752'!T21:T27)</f>
        <v>3</v>
      </c>
      <c r="U24" s="71">
        <f>COUNT('105-04752'!U21:U27)</f>
        <v>3</v>
      </c>
      <c r="V24" s="71">
        <f>COUNT('105-04752'!V21:V27)</f>
        <v>3</v>
      </c>
      <c r="W24" s="71">
        <f>COUNT('105-04752'!W21:W27)</f>
        <v>1</v>
      </c>
      <c r="X24" s="71">
        <f>COUNT('105-04752'!X21:X27)</f>
        <v>1</v>
      </c>
      <c r="Y24" s="71">
        <f>COUNT('105-04752'!Y21:Y27)</f>
        <v>1</v>
      </c>
      <c r="Z24" s="71">
        <f>COUNT('105-04752'!Z21:Z27)</f>
        <v>1</v>
      </c>
      <c r="AA24" s="71">
        <f>COUNT('105-04752'!AA21:AA27)</f>
        <v>2</v>
      </c>
      <c r="AB24" s="71">
        <f>COUNT('105-04752'!AB21:AB27)</f>
        <v>4</v>
      </c>
      <c r="AC24" s="71">
        <f>COUNT('105-04752'!AC21:AC27)</f>
        <v>4</v>
      </c>
      <c r="AD24" s="71">
        <f>COUNT('105-04752'!AD21:AD27)</f>
        <v>2</v>
      </c>
      <c r="AE24" s="71">
        <f>COUNT('105-04752'!AE21:AE27)</f>
        <v>2</v>
      </c>
      <c r="AF24" s="71">
        <f>COUNT('105-04752'!AF21:AF27)</f>
        <v>2</v>
      </c>
      <c r="AG24" s="71">
        <f>COUNT('105-04752'!AG21:AG27)</f>
        <v>2</v>
      </c>
      <c r="AH24" s="71">
        <f>COUNT('105-04752'!AH21:AH27)</f>
        <v>1</v>
      </c>
      <c r="AI24" s="71">
        <f>COUNT('105-04752'!AI21:AI27)</f>
        <v>1</v>
      </c>
      <c r="AJ24" s="71">
        <f>COUNT('105-04752'!AJ21:AJ27)</f>
        <v>1</v>
      </c>
      <c r="AK24" s="71">
        <f>COUNT('105-04752'!AK21:AK27)</f>
        <v>0</v>
      </c>
      <c r="AL24" s="71">
        <f>COUNT('105-04752'!AL21:AL27)</f>
        <v>0</v>
      </c>
      <c r="AM24" s="71">
        <f>COUNT('105-04752'!AM21:AM27)</f>
        <v>1</v>
      </c>
      <c r="AN24" s="71">
        <f>COUNT('105-04752'!AN21:AN27)</f>
        <v>2</v>
      </c>
      <c r="AO24" s="71">
        <f>COUNT('105-04752'!AO21:AO27)</f>
        <v>4</v>
      </c>
      <c r="AP24" s="71">
        <f>COUNT('105-04752'!AP21:AP27)</f>
        <v>5</v>
      </c>
      <c r="AQ24" s="71">
        <f>COUNT('105-04752'!AQ21:AQ27)</f>
        <v>6</v>
      </c>
      <c r="AR24" s="71">
        <f>COUNT('105-04752'!AR21:AR27)</f>
        <v>6</v>
      </c>
      <c r="AS24" s="71">
        <f>COUNT('105-04752'!AS21:AS27)</f>
        <v>5</v>
      </c>
      <c r="AT24" s="71">
        <f>COUNT('105-04752'!AT21:AT27)</f>
        <v>5</v>
      </c>
      <c r="AU24" s="71">
        <f>COUNT('105-04752'!AU21:AU27)</f>
        <v>5</v>
      </c>
      <c r="AV24" s="71">
        <f>COUNT('105-04752'!AV21:AV27)</f>
        <v>4</v>
      </c>
      <c r="AW24" s="71">
        <f>COUNT('105-04752'!AW21:AW27)</f>
        <v>4</v>
      </c>
      <c r="AX24" s="71">
        <f>COUNT('105-04752'!AX21:AX27)</f>
        <v>2</v>
      </c>
      <c r="AY24" s="71">
        <f>COUNT('105-04752'!AY21:AY27)</f>
        <v>1</v>
      </c>
      <c r="AZ24" s="71">
        <f>COUNT('105-04752'!AZ21:AZ27)</f>
        <v>1</v>
      </c>
      <c r="BA24" s="71">
        <f>COUNT('105-04752'!BA21:BA27)</f>
        <v>5</v>
      </c>
      <c r="BB24" s="71">
        <f>COUNT('105-04752'!BB21:BB27)</f>
        <v>5</v>
      </c>
      <c r="BG24" s="165" t="s">
        <v>199</v>
      </c>
      <c r="BH24" s="165"/>
      <c r="BI24" s="165"/>
      <c r="BJ24" s="165"/>
      <c r="BK24" s="165"/>
      <c r="BL24" s="165"/>
      <c r="BM24" s="165"/>
      <c r="BN24" s="165"/>
      <c r="BO24" s="165"/>
      <c r="BP24" s="165"/>
      <c r="BQ24" s="165"/>
      <c r="BR24" s="165"/>
      <c r="BS24" s="165"/>
      <c r="BT24"/>
      <c r="BU24"/>
      <c r="BV24"/>
      <c r="BW24"/>
      <c r="BX24"/>
      <c r="BY24"/>
      <c r="BZ24"/>
      <c r="CA24"/>
      <c r="CB24"/>
    </row>
    <row r="25" spans="1:80" ht="19.2">
      <c r="B25" s="72" t="s">
        <v>50</v>
      </c>
      <c r="C25" s="71">
        <f>COUNT('105-07638'!C21:C27)</f>
        <v>2</v>
      </c>
      <c r="D25" s="71">
        <f>COUNT('105-07638'!D21:D27)</f>
        <v>2</v>
      </c>
      <c r="E25" s="71">
        <f>COUNT('105-07638'!E21:E27)</f>
        <v>1</v>
      </c>
      <c r="F25" s="71">
        <f>COUNT('105-07638'!F21:F27)</f>
        <v>1</v>
      </c>
      <c r="G25" s="71">
        <f>COUNT('105-07638'!G21:G27)</f>
        <v>1</v>
      </c>
      <c r="H25" s="71">
        <f>COUNT('105-07638'!H21:H27)</f>
        <v>1</v>
      </c>
      <c r="I25" s="71">
        <f>COUNT('105-07638'!I21:I27)</f>
        <v>1</v>
      </c>
      <c r="J25" s="71">
        <f>COUNT('105-07638'!J21:J27)</f>
        <v>1</v>
      </c>
      <c r="K25" s="71">
        <f>COUNT('105-07638'!K21:K27)</f>
        <v>1</v>
      </c>
      <c r="L25" s="71">
        <f>COUNT('105-07638'!L21:L27)</f>
        <v>1</v>
      </c>
      <c r="M25" s="71">
        <f>COUNT('105-07638'!M21:M27)</f>
        <v>1</v>
      </c>
      <c r="N25" s="71">
        <f>COUNT('105-07638'!N21:N27)</f>
        <v>1</v>
      </c>
      <c r="O25" s="71">
        <f>COUNT('105-07638'!O21:O27)</f>
        <v>1</v>
      </c>
      <c r="P25" s="71">
        <f>COUNT('105-07638'!P21:P27)</f>
        <v>1</v>
      </c>
      <c r="Q25" s="71">
        <f>COUNT('105-07638'!Q21:Q27)</f>
        <v>1</v>
      </c>
      <c r="R25" s="71">
        <f>COUNT('105-07638'!R21:R27)</f>
        <v>1</v>
      </c>
      <c r="S25" s="71">
        <f>COUNT('105-07638'!S21:S27)</f>
        <v>2</v>
      </c>
      <c r="T25" s="71">
        <f>COUNT('105-07638'!T21:T27)</f>
        <v>1</v>
      </c>
      <c r="U25" s="71">
        <f>COUNT('105-07638'!U21:U27)</f>
        <v>1</v>
      </c>
      <c r="V25" s="71">
        <f>COUNT('105-07638'!V21:V27)</f>
        <v>1</v>
      </c>
      <c r="W25" s="71">
        <f>COUNT('105-07638'!W21:W27)</f>
        <v>1</v>
      </c>
      <c r="X25" s="71">
        <f>COUNT('105-07638'!X21:X27)</f>
        <v>1</v>
      </c>
      <c r="Y25" s="71">
        <f>COUNT('105-07638'!Y21:Y27)</f>
        <v>1</v>
      </c>
      <c r="Z25" s="71">
        <f>COUNT('105-07638'!Z21:Z27)</f>
        <v>1</v>
      </c>
      <c r="AA25" s="71">
        <f>COUNT('105-07638'!AA21:AA27)</f>
        <v>1</v>
      </c>
      <c r="AB25" s="71">
        <f>COUNT('105-07638'!AB21:AB27)</f>
        <v>1</v>
      </c>
      <c r="AC25" s="71">
        <f>COUNT('105-07638'!AC21:AC27)</f>
        <v>2</v>
      </c>
      <c r="AD25" s="71">
        <f>COUNT('105-07638'!AD21:AD27)</f>
        <v>1</v>
      </c>
      <c r="AE25" s="71">
        <f>COUNT('105-07638'!AE21:AE27)</f>
        <v>1</v>
      </c>
      <c r="AF25" s="71">
        <f>COUNT('105-07638'!AF21:AF27)</f>
        <v>1</v>
      </c>
      <c r="AG25" s="71">
        <f>COUNT('105-07638'!AG21:AG27)</f>
        <v>1</v>
      </c>
      <c r="AH25" s="71">
        <f>COUNT('105-07638'!AH21:AH27)</f>
        <v>1</v>
      </c>
      <c r="AI25" s="71">
        <f>COUNT('105-07638'!AI21:AI27)</f>
        <v>1</v>
      </c>
      <c r="AJ25" s="71">
        <f>COUNT('105-07638'!AJ21:AJ27)</f>
        <v>1</v>
      </c>
      <c r="AK25" s="71">
        <f>COUNT('105-07638'!AK21:AK27)</f>
        <v>0</v>
      </c>
      <c r="AL25" s="71">
        <f>COUNT('105-07638'!AL21:AL27)</f>
        <v>0</v>
      </c>
      <c r="AM25" s="71">
        <f>COUNT('105-07638'!AM21:AM27)</f>
        <v>0</v>
      </c>
      <c r="AN25" s="71">
        <f>COUNT('105-07638'!AN21:AN27)</f>
        <v>1</v>
      </c>
      <c r="AO25" s="71">
        <f>COUNT('105-07638'!AO21:AO27)</f>
        <v>2</v>
      </c>
      <c r="AP25" s="71">
        <f>COUNT('105-07638'!AP21:AP27)</f>
        <v>4</v>
      </c>
      <c r="AQ25" s="71">
        <f>COUNT('105-07638'!AQ21:AQ27)</f>
        <v>4</v>
      </c>
      <c r="AR25" s="71">
        <f>COUNT('105-07638'!AR21:AR27)</f>
        <v>4</v>
      </c>
      <c r="AS25" s="71">
        <f>COUNT('105-07638'!AS21:AS27)</f>
        <v>3</v>
      </c>
      <c r="AT25" s="71">
        <f>COUNT('105-07638'!AT21:AT27)</f>
        <v>3</v>
      </c>
      <c r="AU25" s="71">
        <f>COUNT('105-07638'!AU21:AU27)</f>
        <v>3</v>
      </c>
      <c r="AV25" s="71">
        <f>COUNT('105-07638'!AV21:AV27)</f>
        <v>4</v>
      </c>
      <c r="AW25" s="71">
        <f>COUNT('105-07638'!AW21:AW27)</f>
        <v>4</v>
      </c>
      <c r="AX25" s="71">
        <f>COUNT('105-07638'!AX21:AX27)</f>
        <v>4</v>
      </c>
      <c r="AY25" s="71">
        <f>COUNT('105-07638'!AY21:AY27)</f>
        <v>2</v>
      </c>
      <c r="AZ25" s="71">
        <f>COUNT('105-07638'!AZ21:AZ27)</f>
        <v>2</v>
      </c>
      <c r="BA25" s="71">
        <f>COUNT('105-07638'!BA21:BA27)</f>
        <v>2</v>
      </c>
      <c r="BB25" s="71">
        <f>COUNT('105-07638'!BB21:BB27)</f>
        <v>3</v>
      </c>
      <c r="BD25" s="133" t="s">
        <v>195</v>
      </c>
      <c r="BE25" s="71">
        <v>0.05</v>
      </c>
      <c r="BG25" s="165" t="s">
        <v>200</v>
      </c>
      <c r="BH25" s="165"/>
      <c r="BI25" s="165"/>
      <c r="BJ25" s="165"/>
      <c r="BK25" s="165"/>
      <c r="BL25" s="165"/>
      <c r="BM25" s="165"/>
      <c r="BN25" s="165"/>
      <c r="BO25" s="165"/>
      <c r="BP25" s="165"/>
      <c r="BQ25" s="165"/>
      <c r="BR25" s="165"/>
      <c r="BS25" s="165"/>
      <c r="BT25"/>
      <c r="BU25"/>
      <c r="BV25"/>
      <c r="BW25"/>
      <c r="BX25"/>
      <c r="BY25"/>
      <c r="BZ25"/>
      <c r="CA25"/>
      <c r="CB25"/>
    </row>
    <row r="26" spans="1:80">
      <c r="B26" s="72" t="s">
        <v>11</v>
      </c>
      <c r="C26" s="71">
        <f>COUNT('105-06116'!C21:C23)</f>
        <v>1</v>
      </c>
      <c r="D26" s="71">
        <f>COUNT('105-06116'!D21:D23)</f>
        <v>0</v>
      </c>
      <c r="E26" s="71">
        <f>COUNT('105-06116'!E21:E23)</f>
        <v>0</v>
      </c>
      <c r="F26" s="71">
        <f>COUNT('105-06116'!F21:F23)</f>
        <v>0</v>
      </c>
      <c r="G26" s="71">
        <f>COUNT('105-06116'!G21:G23)</f>
        <v>0</v>
      </c>
      <c r="H26" s="71">
        <f>COUNT('105-06116'!H21:H23)</f>
        <v>0</v>
      </c>
      <c r="I26" s="71">
        <f>COUNT('105-06116'!I21:I23)</f>
        <v>0</v>
      </c>
      <c r="J26" s="71">
        <f>COUNT('105-06116'!J21:J23)</f>
        <v>0</v>
      </c>
      <c r="K26" s="71">
        <f>COUNT('105-06116'!K21:K23)</f>
        <v>1</v>
      </c>
      <c r="L26" s="71">
        <f>COUNT('105-06116'!L21:L23)</f>
        <v>0</v>
      </c>
      <c r="M26" s="71">
        <f>COUNT('105-06116'!M21:M23)</f>
        <v>0</v>
      </c>
      <c r="N26" s="71">
        <f>COUNT('105-06116'!N21:N23)</f>
        <v>0</v>
      </c>
      <c r="O26" s="71">
        <f>COUNT('105-06116'!O21:O23)</f>
        <v>0</v>
      </c>
      <c r="P26" s="71">
        <f>COUNT('105-06116'!P21:P23)</f>
        <v>0</v>
      </c>
      <c r="Q26" s="71">
        <f>COUNT('105-06116'!Q21:Q23)</f>
        <v>0</v>
      </c>
      <c r="R26" s="71">
        <f>COUNT('105-06116'!R21:R23)</f>
        <v>0</v>
      </c>
      <c r="S26" s="71">
        <f>COUNT('105-06116'!S21:S23)</f>
        <v>0</v>
      </c>
      <c r="T26" s="71">
        <f>COUNT('105-06116'!T21:T23)</f>
        <v>0</v>
      </c>
      <c r="U26" s="71">
        <f>COUNT('105-06116'!U21:U23)</f>
        <v>0</v>
      </c>
      <c r="V26" s="71">
        <f>COUNT('105-06116'!V21:V23)</f>
        <v>0</v>
      </c>
      <c r="W26" s="71">
        <f>COUNT('105-06116'!W21:W23)</f>
        <v>0</v>
      </c>
      <c r="X26" s="71">
        <f>COUNT('105-06116'!X21:X23)</f>
        <v>0</v>
      </c>
      <c r="Y26" s="71">
        <f>COUNT('105-06116'!Y21:Y23)</f>
        <v>0</v>
      </c>
      <c r="Z26" s="71">
        <f>COUNT('105-06116'!Z21:Z23)</f>
        <v>0</v>
      </c>
      <c r="AA26" s="71">
        <f>COUNT('105-06116'!AA21:AA23)</f>
        <v>0</v>
      </c>
      <c r="AB26" s="71">
        <f>COUNT('105-06116'!AB21:AB23)</f>
        <v>1</v>
      </c>
      <c r="AC26" s="71">
        <f>COUNT('105-06116'!AC21:AC23)</f>
        <v>0</v>
      </c>
      <c r="AD26" s="71">
        <f>COUNT('105-06116'!AD21:AD23)</f>
        <v>0</v>
      </c>
      <c r="AE26" s="71">
        <f>COUNT('105-06116'!AE21:AE23)</f>
        <v>0</v>
      </c>
      <c r="AF26" s="71">
        <f>COUNT('105-06116'!AF21:AF23)</f>
        <v>0</v>
      </c>
      <c r="AG26" s="71">
        <f>COUNT('105-06116'!AG21:AG23)</f>
        <v>0</v>
      </c>
      <c r="AH26" s="71">
        <f>COUNT('105-06116'!AH21:AH23)</f>
        <v>0</v>
      </c>
      <c r="AI26" s="71">
        <f>COUNT('105-06116'!AI21:AI23)</f>
        <v>0</v>
      </c>
      <c r="AJ26" s="71">
        <f>COUNT('105-06116'!AJ21:AJ23)</f>
        <v>0</v>
      </c>
      <c r="AK26" s="71">
        <f>COUNT('105-06116'!AK21:AK23)</f>
        <v>1</v>
      </c>
      <c r="AL26" s="71">
        <f>COUNT('105-06116'!AL21:AL23)</f>
        <v>0</v>
      </c>
      <c r="AM26" s="71">
        <f>COUNT('105-06116'!AM21:AM23)</f>
        <v>0</v>
      </c>
      <c r="AN26" s="71">
        <f>COUNT('105-06116'!AN21:AN23)</f>
        <v>0</v>
      </c>
      <c r="AO26" s="71">
        <f>COUNT('105-06116'!AO21:AO23)</f>
        <v>0</v>
      </c>
      <c r="AP26" s="71">
        <f>COUNT('105-06116'!AP21:AP23)</f>
        <v>0</v>
      </c>
      <c r="AQ26" s="71">
        <f>COUNT('105-06116'!AQ21:AQ23)</f>
        <v>1</v>
      </c>
      <c r="AR26" s="71">
        <f>COUNT('105-06116'!AR21:AR23)</f>
        <v>0</v>
      </c>
      <c r="AS26" s="71">
        <f>COUNT('105-06116'!AS21:AS23)</f>
        <v>0</v>
      </c>
      <c r="AT26" s="71">
        <f>COUNT('105-06116'!AT21:AT23)</f>
        <v>0</v>
      </c>
      <c r="AU26" s="71">
        <f>COUNT('105-06116'!AU21:AU23)</f>
        <v>0</v>
      </c>
      <c r="AV26" s="71">
        <f>COUNT('105-06116'!AV21:AV23)</f>
        <v>1</v>
      </c>
      <c r="AW26" s="71">
        <f>COUNT('105-06116'!AW21:AW23)</f>
        <v>0</v>
      </c>
      <c r="AX26" s="71">
        <f>COUNT('105-06116'!AX21:AX23)</f>
        <v>0</v>
      </c>
      <c r="AY26" s="71">
        <f>COUNT('105-06116'!AY21:AY23)</f>
        <v>0</v>
      </c>
      <c r="AZ26" s="71">
        <f>COUNT('105-06116'!AZ21:AZ23)</f>
        <v>0</v>
      </c>
      <c r="BA26" s="71">
        <f>COUNT('105-06116'!BA21:BA23)</f>
        <v>0</v>
      </c>
      <c r="BB26" s="71">
        <f>COUNT('105-06116'!BB21:BB23)</f>
        <v>1</v>
      </c>
      <c r="BD26" s="71" t="s">
        <v>193</v>
      </c>
      <c r="BE26" s="71">
        <f>ROUND(((BE20-30)/(BE21/SQRT(52))),4)</f>
        <v>1.0431999999999999</v>
      </c>
      <c r="BG26" s="165" t="s">
        <v>202</v>
      </c>
      <c r="BH26" s="165"/>
      <c r="BI26" s="165"/>
      <c r="BJ26" s="165"/>
      <c r="BK26" s="165"/>
      <c r="BL26" s="165"/>
      <c r="BM26" s="165"/>
      <c r="BN26" s="165"/>
      <c r="BO26" s="165"/>
      <c r="BP26" s="165"/>
      <c r="BQ26" s="165"/>
      <c r="BR26" s="165"/>
      <c r="BS26" s="165"/>
      <c r="BT26"/>
      <c r="BU26"/>
      <c r="BV26"/>
      <c r="BW26"/>
      <c r="BX26"/>
      <c r="BY26"/>
      <c r="BZ26"/>
      <c r="CA26"/>
      <c r="CB26"/>
    </row>
    <row r="27" spans="1:80">
      <c r="B27" s="72" t="s">
        <v>10</v>
      </c>
      <c r="C27" s="71">
        <f>COUNT('105-04802'!C21:C24)</f>
        <v>2</v>
      </c>
      <c r="D27" s="71">
        <f>COUNT('105-04802'!D21:D24)</f>
        <v>1</v>
      </c>
      <c r="E27" s="71">
        <f>COUNT('105-04802'!E21:E24)</f>
        <v>1</v>
      </c>
      <c r="F27" s="71">
        <f>COUNT('105-04802'!F21:F24)</f>
        <v>1</v>
      </c>
      <c r="G27" s="71">
        <f>COUNT('105-04802'!G21:G24)</f>
        <v>1</v>
      </c>
      <c r="H27" s="71">
        <f>COUNT('105-04802'!H21:H24)</f>
        <v>1</v>
      </c>
      <c r="I27" s="71">
        <f>COUNT('105-04802'!I21:I24)</f>
        <v>1</v>
      </c>
      <c r="J27" s="71">
        <f>COUNT('105-04802'!J21:J24)</f>
        <v>1</v>
      </c>
      <c r="K27" s="71">
        <f>COUNT('105-04802'!K21:K24)</f>
        <v>2</v>
      </c>
      <c r="L27" s="71">
        <f>COUNT('105-04802'!L21:L24)</f>
        <v>1</v>
      </c>
      <c r="M27" s="71">
        <f>COUNT('105-04802'!M21:M24)</f>
        <v>1</v>
      </c>
      <c r="N27" s="71">
        <f>COUNT('105-04802'!N21:N24)</f>
        <v>1</v>
      </c>
      <c r="O27" s="71">
        <f>COUNT('105-04802'!O21:O24)</f>
        <v>1</v>
      </c>
      <c r="P27" s="71">
        <f>COUNT('105-04802'!P21:P24)</f>
        <v>1</v>
      </c>
      <c r="Q27" s="71">
        <f>COUNT('105-04802'!Q21:Q24)</f>
        <v>1</v>
      </c>
      <c r="R27" s="71">
        <f>COUNT('105-04802'!R21:R24)</f>
        <v>1</v>
      </c>
      <c r="S27" s="71">
        <f>COUNT('105-04802'!S21:S24)</f>
        <v>1</v>
      </c>
      <c r="T27" s="71">
        <f>COUNT('105-04802'!T21:T24)</f>
        <v>1</v>
      </c>
      <c r="U27" s="71">
        <f>COUNT('105-04802'!U21:U24)</f>
        <v>1</v>
      </c>
      <c r="V27" s="71">
        <f>COUNT('105-04802'!V21:V24)</f>
        <v>1</v>
      </c>
      <c r="W27" s="71">
        <f>COUNT('105-04802'!W21:W24)</f>
        <v>1</v>
      </c>
      <c r="X27" s="71">
        <f>COUNT('105-04802'!X21:X24)</f>
        <v>2</v>
      </c>
      <c r="Y27" s="71">
        <f>COUNT('105-04802'!Y21:Y24)</f>
        <v>2</v>
      </c>
      <c r="Z27" s="71">
        <f>COUNT('105-04802'!Z21:Z24)</f>
        <v>2</v>
      </c>
      <c r="AA27" s="71">
        <f>COUNT('105-04802'!AA21:AA24)</f>
        <v>2</v>
      </c>
      <c r="AB27" s="71">
        <f>COUNT('105-04802'!AB21:AB24)</f>
        <v>2</v>
      </c>
      <c r="AC27" s="71">
        <f>COUNT('105-04802'!AC21:AC24)</f>
        <v>2</v>
      </c>
      <c r="AD27" s="71">
        <f>COUNT('105-04802'!AD21:AD24)</f>
        <v>2</v>
      </c>
      <c r="AE27" s="71">
        <f>COUNT('105-04802'!AE21:AE24)</f>
        <v>2</v>
      </c>
      <c r="AF27" s="71">
        <f>COUNT('105-04802'!AF21:AF24)</f>
        <v>2</v>
      </c>
      <c r="AG27" s="71">
        <f>COUNT('105-04802'!AG21:AG24)</f>
        <v>2</v>
      </c>
      <c r="AH27" s="71">
        <f>COUNT('105-04802'!AH21:AH24)</f>
        <v>2</v>
      </c>
      <c r="AI27" s="71">
        <f>COUNT('105-04802'!AI21:AI24)</f>
        <v>2</v>
      </c>
      <c r="AJ27" s="71">
        <f>COUNT('105-04802'!AJ21:AJ24)</f>
        <v>2</v>
      </c>
      <c r="AK27" s="71">
        <f>COUNT('105-04802'!AK21:AK24)</f>
        <v>1</v>
      </c>
      <c r="AL27" s="71">
        <f>COUNT('105-04802'!AL21:AL24)</f>
        <v>1</v>
      </c>
      <c r="AM27" s="71">
        <f>COUNT('105-04802'!AM21:AM24)</f>
        <v>1</v>
      </c>
      <c r="AN27" s="71">
        <f>COUNT('105-04802'!AN21:AN24)</f>
        <v>1</v>
      </c>
      <c r="AO27" s="71">
        <f>COUNT('105-04802'!AO21:AO24)</f>
        <v>1</v>
      </c>
      <c r="AP27" s="71">
        <f>COUNT('105-04802'!AP21:AP24)</f>
        <v>3</v>
      </c>
      <c r="AQ27" s="71">
        <f>COUNT('105-04802'!AQ21:AQ24)</f>
        <v>2</v>
      </c>
      <c r="AR27" s="71">
        <f>COUNT('105-04802'!AR21:AR24)</f>
        <v>2</v>
      </c>
      <c r="AS27" s="71">
        <f>COUNT('105-04802'!AS21:AS24)</f>
        <v>2</v>
      </c>
      <c r="AT27" s="71">
        <f>COUNT('105-04802'!AT21:AT24)</f>
        <v>3</v>
      </c>
      <c r="AU27" s="71">
        <f>COUNT('105-04802'!AU21:AU24)</f>
        <v>3</v>
      </c>
      <c r="AV27" s="71">
        <f>COUNT('105-04802'!AV21:AV24)</f>
        <v>3</v>
      </c>
      <c r="AW27" s="71">
        <f>COUNT('105-04802'!AW21:AW24)</f>
        <v>2</v>
      </c>
      <c r="AX27" s="71">
        <f>COUNT('105-04802'!AX21:AX24)</f>
        <v>2</v>
      </c>
      <c r="AY27" s="71">
        <f>COUNT('105-04802'!AY21:AY24)</f>
        <v>3</v>
      </c>
      <c r="AZ27" s="71">
        <f>COUNT('105-04802'!AZ21:AZ24)</f>
        <v>2</v>
      </c>
      <c r="BA27" s="71">
        <f>COUNT('105-04802'!BA21:BA24)</f>
        <v>3</v>
      </c>
      <c r="BB27" s="71">
        <f>COUNT('105-04802'!BB21:BB24)</f>
        <v>2</v>
      </c>
      <c r="BD27" s="71" t="s">
        <v>194</v>
      </c>
      <c r="BE27" s="71">
        <f>ROUND(_xlfn.T.INV(1-BE25,BE23),4)</f>
        <v>1.6753</v>
      </c>
      <c r="BG27" s="165" t="s">
        <v>201</v>
      </c>
      <c r="BH27" s="165"/>
      <c r="BI27" s="165"/>
      <c r="BJ27" s="165"/>
      <c r="BK27" s="165"/>
      <c r="BL27" s="165"/>
      <c r="BM27" s="165"/>
      <c r="BN27" s="165"/>
      <c r="BO27" s="165"/>
      <c r="BP27" s="165"/>
      <c r="BQ27" s="165"/>
      <c r="BR27" s="165"/>
      <c r="BS27" s="165"/>
      <c r="BT27" s="165"/>
      <c r="BU27" s="165"/>
      <c r="BV27" s="165"/>
      <c r="BW27" s="165"/>
      <c r="BX27" s="165"/>
      <c r="BY27" s="165"/>
      <c r="BZ27" s="165"/>
      <c r="CA27" s="165"/>
      <c r="CB27" s="165"/>
    </row>
    <row r="28" spans="1:80" ht="16.2" thickBot="1">
      <c r="B28" s="91" t="s">
        <v>112</v>
      </c>
      <c r="C28" s="90">
        <f>COUNT('110-02888 n 110-02898'!C21:C54)</f>
        <v>22</v>
      </c>
      <c r="D28" s="90">
        <f>COUNT('110-02888 n 110-02898'!D21:D54)</f>
        <v>18</v>
      </c>
      <c r="E28" s="90">
        <f>COUNT('110-02888 n 110-02898'!E21:E54)</f>
        <v>14</v>
      </c>
      <c r="F28" s="90">
        <f>COUNT('110-02888 n 110-02898'!F21:F54)</f>
        <v>12</v>
      </c>
      <c r="G28" s="90">
        <f>COUNT('110-02888 n 110-02898'!G21:G54)</f>
        <v>12</v>
      </c>
      <c r="H28" s="90">
        <f>COUNT('110-02888 n 110-02898'!H21:H54)</f>
        <v>11</v>
      </c>
      <c r="I28" s="90">
        <f>COUNT('110-02888 n 110-02898'!I21:I54)</f>
        <v>10</v>
      </c>
      <c r="J28" s="90">
        <f>COUNT('110-02888 n 110-02898'!J21:J54)</f>
        <v>8</v>
      </c>
      <c r="K28" s="90">
        <f>COUNT('110-02888 n 110-02898'!K21:K54)</f>
        <v>6</v>
      </c>
      <c r="L28" s="90">
        <f>COUNT('110-02888 n 110-02898'!L21:L54)</f>
        <v>6</v>
      </c>
      <c r="M28" s="90">
        <f>COUNT('110-02888 n 110-02898'!M21:M54)</f>
        <v>6</v>
      </c>
      <c r="N28" s="90">
        <f>COUNT('110-02888 n 110-02898'!N21:N54)</f>
        <v>9</v>
      </c>
      <c r="O28" s="90">
        <f>COUNT('110-02888 n 110-02898'!O21:O54)</f>
        <v>12</v>
      </c>
      <c r="P28" s="90">
        <f>COUNT('110-02888 n 110-02898'!P21:P54)</f>
        <v>9</v>
      </c>
      <c r="Q28" s="90">
        <f>COUNT('110-02888 n 110-02898'!Q21:Q54)</f>
        <v>10</v>
      </c>
      <c r="R28" s="90">
        <f>COUNT('110-02888 n 110-02898'!R21:R54)</f>
        <v>10</v>
      </c>
      <c r="S28" s="90">
        <f>COUNT('110-02888 n 110-02898'!S21:S54)</f>
        <v>10</v>
      </c>
      <c r="T28" s="90">
        <f>COUNT('110-02888 n 110-02898'!T21:T54)</f>
        <v>10</v>
      </c>
      <c r="U28" s="90">
        <f>COUNT('110-02888 n 110-02898'!U21:U54)</f>
        <v>10</v>
      </c>
      <c r="V28" s="90">
        <f>COUNT('110-02888 n 110-02898'!V21:V54)</f>
        <v>8</v>
      </c>
      <c r="W28" s="90">
        <f>COUNT('110-02888 n 110-02898'!W21:W54)</f>
        <v>9</v>
      </c>
      <c r="X28" s="90">
        <f>COUNT('110-02888 n 110-02898'!X21:X54)</f>
        <v>10</v>
      </c>
      <c r="Y28" s="90">
        <f>COUNT('110-02888 n 110-02898'!Y21:Y54)</f>
        <v>10</v>
      </c>
      <c r="Z28" s="90">
        <f>COUNT('110-02888 n 110-02898'!Z21:Z54)</f>
        <v>10</v>
      </c>
      <c r="AA28" s="90">
        <f>COUNT('110-02888 n 110-02898'!AA21:AA54)</f>
        <v>8</v>
      </c>
      <c r="AB28" s="90">
        <f>COUNT('110-02888 n 110-02898'!AB21:AB54)</f>
        <v>15</v>
      </c>
      <c r="AC28" s="90">
        <f>COUNT('110-02888 n 110-02898'!AC21:AC54)</f>
        <v>17</v>
      </c>
      <c r="AD28" s="90">
        <f>COUNT('110-02888 n 110-02898'!AD21:AD54)</f>
        <v>13</v>
      </c>
      <c r="AE28" s="90">
        <f>COUNT('110-02888 n 110-02898'!AE21:AE54)</f>
        <v>15</v>
      </c>
      <c r="AF28" s="90">
        <f>COUNT('110-02888 n 110-02898'!AF21:AF54)</f>
        <v>21</v>
      </c>
      <c r="AG28" s="90">
        <f>COUNT('110-02888 n 110-02898'!AG21:AG54)</f>
        <v>22</v>
      </c>
      <c r="AH28" s="90">
        <f>COUNT('110-02888 n 110-02898'!AH21:AH54)</f>
        <v>24</v>
      </c>
      <c r="AI28" s="90">
        <f>COUNT('110-02888 n 110-02898'!AI21:AI54)</f>
        <v>25</v>
      </c>
      <c r="AJ28" s="90">
        <f>COUNT('110-02888 n 110-02898'!AJ21:AJ54)</f>
        <v>25</v>
      </c>
      <c r="AK28" s="90">
        <f>COUNT('110-02888 n 110-02898'!AK21:AK54)</f>
        <v>23</v>
      </c>
      <c r="AL28" s="90">
        <f>COUNT('110-02888 n 110-02898'!AL21:AL54)</f>
        <v>23</v>
      </c>
      <c r="AM28" s="90">
        <f>COUNT('110-02888 n 110-02898'!AM21:AM54)</f>
        <v>23</v>
      </c>
      <c r="AN28" s="90">
        <f>COUNT('110-02888 n 110-02898'!AN21:AN54)</f>
        <v>28</v>
      </c>
      <c r="AO28" s="90">
        <f>COUNT('110-02888 n 110-02898'!AO21:AO54)</f>
        <v>32</v>
      </c>
      <c r="AP28" s="90">
        <f>COUNT('110-02888 n 110-02898'!AP21:AP54)</f>
        <v>32</v>
      </c>
      <c r="AQ28" s="90">
        <f>COUNT('110-02888 n 110-02898'!AQ21:AQ54)</f>
        <v>32</v>
      </c>
      <c r="AR28" s="90">
        <f>COUNT('110-02888 n 110-02898'!AR21:AR54)</f>
        <v>28</v>
      </c>
      <c r="AS28" s="90">
        <f>COUNT('110-02888 n 110-02898'!AS21:AS54)</f>
        <v>28</v>
      </c>
      <c r="AT28" s="90">
        <f>COUNT('110-02888 n 110-02898'!AT21:AT54)</f>
        <v>23</v>
      </c>
      <c r="AU28" s="90">
        <f>COUNT('110-02888 n 110-02898'!AU21:AU54)</f>
        <v>28</v>
      </c>
      <c r="AV28" s="90">
        <f>COUNT('110-02888 n 110-02898'!AV21:AV54)</f>
        <v>32</v>
      </c>
      <c r="AW28" s="90">
        <f>COUNT('110-02888 n 110-02898'!AW21:AW54)</f>
        <v>28</v>
      </c>
      <c r="AX28" s="90">
        <f>COUNT('110-02888 n 110-02898'!AX21:AX54)</f>
        <v>28</v>
      </c>
      <c r="AY28" s="90">
        <f>COUNT('110-02888 n 110-02898'!AY21:AY54)</f>
        <v>23</v>
      </c>
      <c r="AZ28" s="90">
        <f>COUNT('110-02888 n 110-02898'!AZ21:AZ54)</f>
        <v>15</v>
      </c>
      <c r="BA28" s="90">
        <f>COUNT('110-02888 n 110-02898'!BA21:BA54)</f>
        <v>18</v>
      </c>
      <c r="BB28" s="90">
        <f>COUNT('110-02888 n 110-02898'!BB21:BB54)</f>
        <v>15</v>
      </c>
      <c r="BD28" s="71" t="s">
        <v>196</v>
      </c>
      <c r="BE28" s="71">
        <f>-BE27</f>
        <v>-1.6753</v>
      </c>
      <c r="BG28" s="165" t="s">
        <v>203</v>
      </c>
      <c r="BH28" s="165"/>
      <c r="BI28" s="165"/>
      <c r="BJ28" s="165"/>
      <c r="BK28" s="165"/>
      <c r="BL28" s="165"/>
      <c r="BM28" s="165"/>
      <c r="BN28" s="165"/>
      <c r="BO28" s="165"/>
      <c r="BP28" s="165"/>
      <c r="BQ28" s="165"/>
      <c r="BR28" s="165"/>
      <c r="BS28" s="165"/>
      <c r="BT28" s="165"/>
      <c r="BU28" s="165"/>
    </row>
    <row r="29" spans="1:80" s="73" customFormat="1" ht="16.2" thickTop="1">
      <c r="B29" s="74" t="s">
        <v>62</v>
      </c>
      <c r="C29" s="73">
        <f t="shared" ref="C29:AH29" si="0">SUM(C20:C28)</f>
        <v>39</v>
      </c>
      <c r="D29" s="73">
        <f t="shared" si="0"/>
        <v>29</v>
      </c>
      <c r="E29" s="73">
        <f t="shared" si="0"/>
        <v>24</v>
      </c>
      <c r="F29" s="73">
        <f t="shared" si="0"/>
        <v>22</v>
      </c>
      <c r="G29" s="73">
        <f t="shared" si="0"/>
        <v>22</v>
      </c>
      <c r="H29" s="73">
        <f t="shared" si="0"/>
        <v>21</v>
      </c>
      <c r="I29" s="73">
        <f t="shared" si="0"/>
        <v>18</v>
      </c>
      <c r="J29" s="73">
        <f t="shared" si="0"/>
        <v>16</v>
      </c>
      <c r="K29" s="73">
        <f t="shared" si="0"/>
        <v>18</v>
      </c>
      <c r="L29" s="73">
        <f t="shared" si="0"/>
        <v>17</v>
      </c>
      <c r="M29" s="73">
        <f t="shared" si="0"/>
        <v>16</v>
      </c>
      <c r="N29" s="73">
        <f t="shared" si="0"/>
        <v>21</v>
      </c>
      <c r="O29" s="73">
        <f t="shared" si="0"/>
        <v>24</v>
      </c>
      <c r="P29" s="73">
        <f t="shared" si="0"/>
        <v>22</v>
      </c>
      <c r="Q29" s="73">
        <f t="shared" si="0"/>
        <v>22</v>
      </c>
      <c r="R29" s="73">
        <f t="shared" si="0"/>
        <v>23</v>
      </c>
      <c r="S29" s="73">
        <f t="shared" si="0"/>
        <v>23</v>
      </c>
      <c r="T29" s="73">
        <f t="shared" si="0"/>
        <v>22</v>
      </c>
      <c r="U29" s="73">
        <f t="shared" si="0"/>
        <v>22</v>
      </c>
      <c r="V29" s="73">
        <f t="shared" si="0"/>
        <v>20</v>
      </c>
      <c r="W29" s="73">
        <f t="shared" si="0"/>
        <v>19</v>
      </c>
      <c r="X29" s="73">
        <f t="shared" si="0"/>
        <v>21</v>
      </c>
      <c r="Y29" s="73">
        <f t="shared" si="0"/>
        <v>22</v>
      </c>
      <c r="Z29" s="73">
        <f t="shared" si="0"/>
        <v>23</v>
      </c>
      <c r="AA29" s="73">
        <f t="shared" si="0"/>
        <v>23</v>
      </c>
      <c r="AB29" s="73">
        <f t="shared" si="0"/>
        <v>34</v>
      </c>
      <c r="AC29" s="73">
        <f t="shared" si="0"/>
        <v>38</v>
      </c>
      <c r="AD29" s="73">
        <f t="shared" si="0"/>
        <v>30</v>
      </c>
      <c r="AE29" s="73">
        <f t="shared" si="0"/>
        <v>31</v>
      </c>
      <c r="AF29" s="73">
        <f t="shared" si="0"/>
        <v>37</v>
      </c>
      <c r="AG29" s="73">
        <f t="shared" si="0"/>
        <v>36</v>
      </c>
      <c r="AH29" s="73">
        <f t="shared" si="0"/>
        <v>35</v>
      </c>
      <c r="AI29" s="73">
        <f t="shared" ref="AI29:BB29" si="1">SUM(AI20:AI28)</f>
        <v>36</v>
      </c>
      <c r="AJ29" s="73">
        <f t="shared" si="1"/>
        <v>36</v>
      </c>
      <c r="AK29" s="73">
        <f t="shared" si="1"/>
        <v>31</v>
      </c>
      <c r="AL29" s="73">
        <f t="shared" si="1"/>
        <v>30</v>
      </c>
      <c r="AM29" s="73">
        <f t="shared" si="1"/>
        <v>29</v>
      </c>
      <c r="AN29" s="73">
        <f t="shared" si="1"/>
        <v>38</v>
      </c>
      <c r="AO29" s="73">
        <f t="shared" si="1"/>
        <v>47</v>
      </c>
      <c r="AP29" s="73">
        <f t="shared" si="1"/>
        <v>54</v>
      </c>
      <c r="AQ29" s="73">
        <f t="shared" si="1"/>
        <v>55</v>
      </c>
      <c r="AR29" s="73">
        <f t="shared" si="1"/>
        <v>51</v>
      </c>
      <c r="AS29" s="73">
        <f t="shared" si="1"/>
        <v>50</v>
      </c>
      <c r="AT29" s="73">
        <f t="shared" si="1"/>
        <v>46</v>
      </c>
      <c r="AU29" s="73">
        <f t="shared" si="1"/>
        <v>52</v>
      </c>
      <c r="AV29" s="73">
        <f t="shared" si="1"/>
        <v>57</v>
      </c>
      <c r="AW29" s="73">
        <f t="shared" si="1"/>
        <v>51</v>
      </c>
      <c r="AX29" s="73">
        <f t="shared" si="1"/>
        <v>49</v>
      </c>
      <c r="AY29" s="73">
        <f t="shared" si="1"/>
        <v>40</v>
      </c>
      <c r="AZ29" s="73">
        <f t="shared" si="1"/>
        <v>31</v>
      </c>
      <c r="BA29" s="73">
        <f t="shared" si="1"/>
        <v>39</v>
      </c>
      <c r="BB29" s="73">
        <f t="shared" si="1"/>
        <v>37</v>
      </c>
    </row>
    <row r="32" spans="1:80" ht="18">
      <c r="A32" s="82" t="s">
        <v>118</v>
      </c>
    </row>
    <row r="33" spans="1:54" s="73" customFormat="1">
      <c r="B33" s="80"/>
      <c r="C33" s="171">
        <v>44927</v>
      </c>
      <c r="D33" s="171"/>
      <c r="E33" s="171"/>
      <c r="F33" s="171"/>
      <c r="G33" s="171"/>
      <c r="H33" s="171">
        <v>44958</v>
      </c>
      <c r="I33" s="171"/>
      <c r="J33" s="171"/>
      <c r="K33" s="171"/>
      <c r="L33" s="171">
        <v>44986</v>
      </c>
      <c r="M33" s="171"/>
      <c r="N33" s="171"/>
      <c r="O33" s="171"/>
      <c r="P33" s="171">
        <v>45017</v>
      </c>
      <c r="Q33" s="171"/>
      <c r="R33" s="171"/>
      <c r="S33" s="171"/>
      <c r="T33" s="171"/>
      <c r="U33" s="171">
        <v>45047</v>
      </c>
      <c r="V33" s="171"/>
      <c r="W33" s="171"/>
      <c r="X33" s="171"/>
      <c r="Y33" s="171">
        <v>45078</v>
      </c>
      <c r="Z33" s="171"/>
      <c r="AA33" s="171"/>
      <c r="AB33" s="171"/>
      <c r="AC33" s="171">
        <v>45108</v>
      </c>
      <c r="AD33" s="171"/>
      <c r="AE33" s="171"/>
      <c r="AF33" s="171"/>
      <c r="AG33" s="171"/>
      <c r="AH33" s="171">
        <v>45139</v>
      </c>
      <c r="AI33" s="171"/>
      <c r="AJ33" s="171"/>
      <c r="AK33" s="171"/>
      <c r="AL33" s="171">
        <v>45170</v>
      </c>
      <c r="AM33" s="171"/>
      <c r="AN33" s="171"/>
      <c r="AO33" s="171"/>
      <c r="AP33" s="171">
        <v>45200</v>
      </c>
      <c r="AQ33" s="171"/>
      <c r="AR33" s="171"/>
      <c r="AS33" s="171"/>
      <c r="AT33" s="171"/>
      <c r="AU33" s="171">
        <v>45231</v>
      </c>
      <c r="AV33" s="171"/>
      <c r="AW33" s="171"/>
      <c r="AX33" s="171"/>
      <c r="AY33" s="171">
        <v>45261</v>
      </c>
      <c r="AZ33" s="171"/>
      <c r="BA33" s="171"/>
      <c r="BB33" s="171"/>
    </row>
    <row r="34" spans="1:54" s="73" customFormat="1">
      <c r="A34" s="86" t="s">
        <v>1</v>
      </c>
      <c r="B34" s="80" t="s">
        <v>110</v>
      </c>
      <c r="C34" s="81">
        <v>1</v>
      </c>
      <c r="D34" s="81">
        <v>2</v>
      </c>
      <c r="E34" s="81">
        <v>3</v>
      </c>
      <c r="F34" s="81">
        <v>4</v>
      </c>
      <c r="G34" s="81">
        <v>5</v>
      </c>
      <c r="H34" s="81">
        <v>6</v>
      </c>
      <c r="I34" s="81">
        <v>7</v>
      </c>
      <c r="J34" s="81">
        <v>8</v>
      </c>
      <c r="K34" s="81">
        <v>9</v>
      </c>
      <c r="L34" s="81">
        <v>10</v>
      </c>
      <c r="M34" s="81">
        <v>11</v>
      </c>
      <c r="N34" s="81">
        <v>12</v>
      </c>
      <c r="O34" s="81">
        <v>13</v>
      </c>
      <c r="P34" s="81">
        <v>14</v>
      </c>
      <c r="Q34" s="81">
        <v>15</v>
      </c>
      <c r="R34" s="81">
        <v>16</v>
      </c>
      <c r="S34" s="81">
        <v>17</v>
      </c>
      <c r="T34" s="81">
        <v>18</v>
      </c>
      <c r="U34" s="81">
        <v>19</v>
      </c>
      <c r="V34" s="81">
        <v>20</v>
      </c>
      <c r="W34" s="81">
        <v>21</v>
      </c>
      <c r="X34" s="81">
        <v>22</v>
      </c>
      <c r="Y34" s="81">
        <v>23</v>
      </c>
      <c r="Z34" s="81">
        <v>24</v>
      </c>
      <c r="AA34" s="81">
        <v>25</v>
      </c>
      <c r="AB34" s="81">
        <v>26</v>
      </c>
      <c r="AC34" s="81">
        <v>27</v>
      </c>
      <c r="AD34" s="81">
        <v>28</v>
      </c>
      <c r="AE34" s="81">
        <v>29</v>
      </c>
      <c r="AF34" s="81">
        <v>30</v>
      </c>
      <c r="AG34" s="81">
        <v>31</v>
      </c>
      <c r="AH34" s="81">
        <v>32</v>
      </c>
      <c r="AI34" s="81">
        <v>33</v>
      </c>
      <c r="AJ34" s="81">
        <v>34</v>
      </c>
      <c r="AK34" s="81">
        <v>35</v>
      </c>
      <c r="AL34" s="81">
        <v>36</v>
      </c>
      <c r="AM34" s="81">
        <v>37</v>
      </c>
      <c r="AN34" s="81">
        <v>38</v>
      </c>
      <c r="AO34" s="81">
        <v>39</v>
      </c>
      <c r="AP34" s="81">
        <v>40</v>
      </c>
      <c r="AQ34" s="81">
        <v>41</v>
      </c>
      <c r="AR34" s="81">
        <v>42</v>
      </c>
      <c r="AS34" s="81">
        <v>43</v>
      </c>
      <c r="AT34" s="81">
        <v>44</v>
      </c>
      <c r="AU34" s="81">
        <v>45</v>
      </c>
      <c r="AV34" s="81">
        <v>46</v>
      </c>
      <c r="AW34" s="81">
        <v>47</v>
      </c>
      <c r="AX34" s="81">
        <v>48</v>
      </c>
      <c r="AY34" s="81">
        <v>49</v>
      </c>
      <c r="AZ34" s="81">
        <v>50</v>
      </c>
      <c r="BA34" s="81">
        <v>51</v>
      </c>
      <c r="BB34" s="81">
        <v>52</v>
      </c>
    </row>
    <row r="35" spans="1:54">
      <c r="A35" s="85" t="s">
        <v>2</v>
      </c>
      <c r="B35" s="72" t="s">
        <v>4</v>
      </c>
      <c r="C35" s="71">
        <f t="shared" ref="C35:AH35" si="2">C20</f>
        <v>1</v>
      </c>
      <c r="D35" s="71">
        <f t="shared" si="2"/>
        <v>1</v>
      </c>
      <c r="E35" s="71">
        <f t="shared" si="2"/>
        <v>1</v>
      </c>
      <c r="F35" s="71">
        <f t="shared" si="2"/>
        <v>1</v>
      </c>
      <c r="G35" s="71">
        <f t="shared" si="2"/>
        <v>1</v>
      </c>
      <c r="H35" s="71">
        <f t="shared" si="2"/>
        <v>1</v>
      </c>
      <c r="I35" s="71">
        <f t="shared" si="2"/>
        <v>0</v>
      </c>
      <c r="J35" s="71">
        <f t="shared" si="2"/>
        <v>0</v>
      </c>
      <c r="K35" s="71">
        <f t="shared" si="2"/>
        <v>1</v>
      </c>
      <c r="L35" s="71">
        <f t="shared" si="2"/>
        <v>1</v>
      </c>
      <c r="M35" s="71">
        <f t="shared" si="2"/>
        <v>1</v>
      </c>
      <c r="N35" s="71">
        <f t="shared" si="2"/>
        <v>1</v>
      </c>
      <c r="O35" s="71">
        <f t="shared" si="2"/>
        <v>1</v>
      </c>
      <c r="P35" s="71">
        <f t="shared" si="2"/>
        <v>1</v>
      </c>
      <c r="Q35" s="71">
        <f t="shared" si="2"/>
        <v>1</v>
      </c>
      <c r="R35" s="71">
        <f t="shared" si="2"/>
        <v>1</v>
      </c>
      <c r="S35" s="71">
        <f t="shared" si="2"/>
        <v>1</v>
      </c>
      <c r="T35" s="71">
        <f t="shared" si="2"/>
        <v>1</v>
      </c>
      <c r="U35" s="71">
        <f t="shared" si="2"/>
        <v>1</v>
      </c>
      <c r="V35" s="71">
        <f t="shared" si="2"/>
        <v>1</v>
      </c>
      <c r="W35" s="71">
        <f t="shared" si="2"/>
        <v>1</v>
      </c>
      <c r="X35" s="71">
        <f t="shared" si="2"/>
        <v>1</v>
      </c>
      <c r="Y35" s="71">
        <f t="shared" si="2"/>
        <v>1</v>
      </c>
      <c r="Z35" s="71">
        <f t="shared" si="2"/>
        <v>1</v>
      </c>
      <c r="AA35" s="71">
        <f t="shared" si="2"/>
        <v>1</v>
      </c>
      <c r="AB35" s="71">
        <f t="shared" si="2"/>
        <v>1</v>
      </c>
      <c r="AC35" s="71">
        <f t="shared" si="2"/>
        <v>1</v>
      </c>
      <c r="AD35" s="71">
        <f t="shared" si="2"/>
        <v>1</v>
      </c>
      <c r="AE35" s="71">
        <f t="shared" si="2"/>
        <v>1</v>
      </c>
      <c r="AF35" s="71">
        <f t="shared" si="2"/>
        <v>1</v>
      </c>
      <c r="AG35" s="71">
        <f t="shared" si="2"/>
        <v>1</v>
      </c>
      <c r="AH35" s="71">
        <f t="shared" si="2"/>
        <v>1</v>
      </c>
      <c r="AI35" s="71">
        <f t="shared" ref="AI35:BB35" si="3">AI20</f>
        <v>1</v>
      </c>
      <c r="AJ35" s="71">
        <f t="shared" si="3"/>
        <v>1</v>
      </c>
      <c r="AK35" s="71">
        <f t="shared" si="3"/>
        <v>1</v>
      </c>
      <c r="AL35" s="71">
        <f t="shared" si="3"/>
        <v>0</v>
      </c>
      <c r="AM35" s="71">
        <f t="shared" si="3"/>
        <v>0</v>
      </c>
      <c r="AN35" s="71">
        <f t="shared" si="3"/>
        <v>1</v>
      </c>
      <c r="AO35" s="71">
        <f t="shared" si="3"/>
        <v>1</v>
      </c>
      <c r="AP35" s="71">
        <f t="shared" si="3"/>
        <v>2</v>
      </c>
      <c r="AQ35" s="71">
        <f t="shared" si="3"/>
        <v>2</v>
      </c>
      <c r="AR35" s="71">
        <f t="shared" si="3"/>
        <v>2</v>
      </c>
      <c r="AS35" s="71">
        <f t="shared" si="3"/>
        <v>2</v>
      </c>
      <c r="AT35" s="71">
        <f t="shared" si="3"/>
        <v>2</v>
      </c>
      <c r="AU35" s="71">
        <f t="shared" si="3"/>
        <v>1</v>
      </c>
      <c r="AV35" s="71">
        <f t="shared" si="3"/>
        <v>1</v>
      </c>
      <c r="AW35" s="71">
        <f t="shared" si="3"/>
        <v>1</v>
      </c>
      <c r="AX35" s="71">
        <f t="shared" si="3"/>
        <v>1</v>
      </c>
      <c r="AY35" s="71">
        <f t="shared" si="3"/>
        <v>1</v>
      </c>
      <c r="AZ35" s="71">
        <f t="shared" si="3"/>
        <v>1</v>
      </c>
      <c r="BA35" s="71">
        <f t="shared" si="3"/>
        <v>1</v>
      </c>
      <c r="BB35" s="71">
        <f t="shared" si="3"/>
        <v>1</v>
      </c>
    </row>
    <row r="36" spans="1:54">
      <c r="A36" s="85" t="s">
        <v>2</v>
      </c>
      <c r="B36" s="72" t="s">
        <v>5</v>
      </c>
      <c r="C36" s="71">
        <f t="shared" ref="C36:AH36" si="4">C21</f>
        <v>2</v>
      </c>
      <c r="D36" s="71">
        <f t="shared" si="4"/>
        <v>1</v>
      </c>
      <c r="E36" s="71">
        <f t="shared" si="4"/>
        <v>1</v>
      </c>
      <c r="F36" s="71">
        <f t="shared" si="4"/>
        <v>1</v>
      </c>
      <c r="G36" s="71">
        <f t="shared" si="4"/>
        <v>1</v>
      </c>
      <c r="H36" s="71">
        <f t="shared" si="4"/>
        <v>1</v>
      </c>
      <c r="I36" s="71">
        <f t="shared" si="4"/>
        <v>1</v>
      </c>
      <c r="J36" s="71">
        <f t="shared" si="4"/>
        <v>1</v>
      </c>
      <c r="K36" s="71">
        <f t="shared" si="4"/>
        <v>1</v>
      </c>
      <c r="L36" s="71">
        <f t="shared" si="4"/>
        <v>1</v>
      </c>
      <c r="M36" s="71">
        <f t="shared" si="4"/>
        <v>1</v>
      </c>
      <c r="N36" s="71">
        <f t="shared" si="4"/>
        <v>1</v>
      </c>
      <c r="O36" s="71">
        <f t="shared" si="4"/>
        <v>1</v>
      </c>
      <c r="P36" s="71">
        <f t="shared" si="4"/>
        <v>1</v>
      </c>
      <c r="Q36" s="71">
        <f t="shared" si="4"/>
        <v>1</v>
      </c>
      <c r="R36" s="71">
        <f t="shared" si="4"/>
        <v>1</v>
      </c>
      <c r="S36" s="71">
        <f t="shared" si="4"/>
        <v>1</v>
      </c>
      <c r="T36" s="71">
        <f t="shared" si="4"/>
        <v>1</v>
      </c>
      <c r="U36" s="71">
        <f t="shared" si="4"/>
        <v>1</v>
      </c>
      <c r="V36" s="71">
        <f t="shared" si="4"/>
        <v>1</v>
      </c>
      <c r="W36" s="71">
        <f t="shared" si="4"/>
        <v>1</v>
      </c>
      <c r="X36" s="71">
        <f t="shared" si="4"/>
        <v>1</v>
      </c>
      <c r="Y36" s="71">
        <f t="shared" si="4"/>
        <v>1</v>
      </c>
      <c r="Z36" s="71">
        <f t="shared" si="4"/>
        <v>1</v>
      </c>
      <c r="AA36" s="71">
        <f t="shared" si="4"/>
        <v>1</v>
      </c>
      <c r="AB36" s="71">
        <f t="shared" si="4"/>
        <v>1</v>
      </c>
      <c r="AC36" s="71">
        <f t="shared" si="4"/>
        <v>2</v>
      </c>
      <c r="AD36" s="71">
        <f t="shared" si="4"/>
        <v>0</v>
      </c>
      <c r="AE36" s="71">
        <f t="shared" si="4"/>
        <v>0</v>
      </c>
      <c r="AF36" s="71">
        <f t="shared" si="4"/>
        <v>1</v>
      </c>
      <c r="AG36" s="71">
        <f t="shared" si="4"/>
        <v>1</v>
      </c>
      <c r="AH36" s="71">
        <f t="shared" si="4"/>
        <v>1</v>
      </c>
      <c r="AI36" s="71">
        <f t="shared" ref="AI36:BB36" si="5">AI21</f>
        <v>1</v>
      </c>
      <c r="AJ36" s="71">
        <f t="shared" si="5"/>
        <v>1</v>
      </c>
      <c r="AK36" s="71">
        <f t="shared" si="5"/>
        <v>0</v>
      </c>
      <c r="AL36" s="71">
        <f t="shared" si="5"/>
        <v>0</v>
      </c>
      <c r="AM36" s="71">
        <f t="shared" si="5"/>
        <v>0</v>
      </c>
      <c r="AN36" s="71">
        <f t="shared" si="5"/>
        <v>1</v>
      </c>
      <c r="AO36" s="71">
        <f t="shared" si="5"/>
        <v>2</v>
      </c>
      <c r="AP36" s="71">
        <f t="shared" si="5"/>
        <v>2</v>
      </c>
      <c r="AQ36" s="71">
        <f t="shared" si="5"/>
        <v>2</v>
      </c>
      <c r="AR36" s="71">
        <f t="shared" si="5"/>
        <v>2</v>
      </c>
      <c r="AS36" s="71">
        <f t="shared" si="5"/>
        <v>2</v>
      </c>
      <c r="AT36" s="71">
        <f t="shared" si="5"/>
        <v>2</v>
      </c>
      <c r="AU36" s="71">
        <f t="shared" si="5"/>
        <v>2</v>
      </c>
      <c r="AV36" s="71">
        <f t="shared" si="5"/>
        <v>2</v>
      </c>
      <c r="AW36" s="71">
        <f t="shared" si="5"/>
        <v>2</v>
      </c>
      <c r="AX36" s="71">
        <f t="shared" si="5"/>
        <v>2</v>
      </c>
      <c r="AY36" s="71">
        <f t="shared" si="5"/>
        <v>1</v>
      </c>
      <c r="AZ36" s="71">
        <f t="shared" si="5"/>
        <v>1</v>
      </c>
      <c r="BA36" s="71">
        <f t="shared" si="5"/>
        <v>2</v>
      </c>
      <c r="BB36" s="71">
        <f t="shared" si="5"/>
        <v>2</v>
      </c>
    </row>
    <row r="37" spans="1:54">
      <c r="A37" s="85" t="s">
        <v>3</v>
      </c>
      <c r="B37" s="72" t="s">
        <v>6</v>
      </c>
      <c r="C37" s="71">
        <f t="shared" ref="C37:AH37" si="6">C22</f>
        <v>2</v>
      </c>
      <c r="D37" s="71">
        <f t="shared" si="6"/>
        <v>1</v>
      </c>
      <c r="E37" s="71">
        <f t="shared" si="6"/>
        <v>1</v>
      </c>
      <c r="F37" s="71">
        <f t="shared" si="6"/>
        <v>1</v>
      </c>
      <c r="G37" s="71">
        <f t="shared" si="6"/>
        <v>1</v>
      </c>
      <c r="H37" s="71">
        <f t="shared" si="6"/>
        <v>1</v>
      </c>
      <c r="I37" s="71">
        <f t="shared" si="6"/>
        <v>1</v>
      </c>
      <c r="J37" s="71">
        <f t="shared" si="6"/>
        <v>1</v>
      </c>
      <c r="K37" s="71">
        <f t="shared" si="6"/>
        <v>2</v>
      </c>
      <c r="L37" s="71">
        <f t="shared" si="6"/>
        <v>2</v>
      </c>
      <c r="M37" s="71">
        <f t="shared" si="6"/>
        <v>2</v>
      </c>
      <c r="N37" s="71">
        <f t="shared" si="6"/>
        <v>3</v>
      </c>
      <c r="O37" s="71">
        <f t="shared" si="6"/>
        <v>3</v>
      </c>
      <c r="P37" s="71">
        <f t="shared" si="6"/>
        <v>3</v>
      </c>
      <c r="Q37" s="71">
        <f t="shared" si="6"/>
        <v>3</v>
      </c>
      <c r="R37" s="71">
        <f t="shared" si="6"/>
        <v>3</v>
      </c>
      <c r="S37" s="71">
        <f t="shared" si="6"/>
        <v>2</v>
      </c>
      <c r="T37" s="71">
        <f t="shared" si="6"/>
        <v>2</v>
      </c>
      <c r="U37" s="71">
        <f t="shared" si="6"/>
        <v>2</v>
      </c>
      <c r="V37" s="71">
        <f t="shared" si="6"/>
        <v>2</v>
      </c>
      <c r="W37" s="71">
        <f t="shared" si="6"/>
        <v>2</v>
      </c>
      <c r="X37" s="71">
        <f t="shared" si="6"/>
        <v>2</v>
      </c>
      <c r="Y37" s="71">
        <f t="shared" si="6"/>
        <v>2</v>
      </c>
      <c r="Z37" s="71">
        <f t="shared" si="6"/>
        <v>2</v>
      </c>
      <c r="AA37" s="71">
        <f t="shared" si="6"/>
        <v>3</v>
      </c>
      <c r="AB37" s="71">
        <f t="shared" si="6"/>
        <v>4</v>
      </c>
      <c r="AC37" s="71">
        <f t="shared" si="6"/>
        <v>4</v>
      </c>
      <c r="AD37" s="71">
        <f t="shared" si="6"/>
        <v>3</v>
      </c>
      <c r="AE37" s="71">
        <f t="shared" si="6"/>
        <v>2</v>
      </c>
      <c r="AF37" s="71">
        <f t="shared" si="6"/>
        <v>1</v>
      </c>
      <c r="AG37" s="71">
        <f t="shared" si="6"/>
        <v>1</v>
      </c>
      <c r="AH37" s="71">
        <f t="shared" si="6"/>
        <v>0</v>
      </c>
      <c r="AI37" s="71">
        <f t="shared" ref="AI37:BB37" si="7">AI22</f>
        <v>0</v>
      </c>
      <c r="AJ37" s="71">
        <f t="shared" si="7"/>
        <v>0</v>
      </c>
      <c r="AK37" s="71">
        <f t="shared" si="7"/>
        <v>0</v>
      </c>
      <c r="AL37" s="71">
        <f t="shared" si="7"/>
        <v>1</v>
      </c>
      <c r="AM37" s="71">
        <f t="shared" si="7"/>
        <v>1</v>
      </c>
      <c r="AN37" s="71">
        <f t="shared" si="7"/>
        <v>1</v>
      </c>
      <c r="AO37" s="71">
        <f t="shared" si="7"/>
        <v>2</v>
      </c>
      <c r="AP37" s="71">
        <f t="shared" si="7"/>
        <v>3</v>
      </c>
      <c r="AQ37" s="71">
        <f t="shared" si="7"/>
        <v>3</v>
      </c>
      <c r="AR37" s="71">
        <f t="shared" si="7"/>
        <v>3</v>
      </c>
      <c r="AS37" s="71">
        <f t="shared" si="7"/>
        <v>3</v>
      </c>
      <c r="AT37" s="71">
        <f t="shared" si="7"/>
        <v>3</v>
      </c>
      <c r="AU37" s="71">
        <f t="shared" si="7"/>
        <v>3</v>
      </c>
      <c r="AV37" s="71">
        <f t="shared" si="7"/>
        <v>3</v>
      </c>
      <c r="AW37" s="71">
        <f t="shared" si="7"/>
        <v>3</v>
      </c>
      <c r="AX37" s="71">
        <f t="shared" si="7"/>
        <v>3</v>
      </c>
      <c r="AY37" s="71">
        <f t="shared" si="7"/>
        <v>3</v>
      </c>
      <c r="AZ37" s="71">
        <f t="shared" si="7"/>
        <v>3</v>
      </c>
      <c r="BA37" s="71">
        <f t="shared" si="7"/>
        <v>3</v>
      </c>
      <c r="BB37" s="71">
        <f t="shared" si="7"/>
        <v>3</v>
      </c>
    </row>
    <row r="38" spans="1:54">
      <c r="A38" s="85" t="s">
        <v>2</v>
      </c>
      <c r="B38" s="72" t="s">
        <v>7</v>
      </c>
      <c r="C38" s="71">
        <f t="shared" ref="C38:AH38" si="8">C23</f>
        <v>4</v>
      </c>
      <c r="D38" s="71">
        <f t="shared" si="8"/>
        <v>3</v>
      </c>
      <c r="E38" s="71">
        <f t="shared" si="8"/>
        <v>3</v>
      </c>
      <c r="F38" s="71">
        <f t="shared" si="8"/>
        <v>3</v>
      </c>
      <c r="G38" s="71">
        <f t="shared" si="8"/>
        <v>3</v>
      </c>
      <c r="H38" s="71">
        <f t="shared" si="8"/>
        <v>3</v>
      </c>
      <c r="I38" s="71">
        <f t="shared" si="8"/>
        <v>3</v>
      </c>
      <c r="J38" s="71">
        <f t="shared" si="8"/>
        <v>3</v>
      </c>
      <c r="K38" s="71">
        <f t="shared" si="8"/>
        <v>3</v>
      </c>
      <c r="L38" s="71">
        <f t="shared" si="8"/>
        <v>3</v>
      </c>
      <c r="M38" s="71">
        <f t="shared" si="8"/>
        <v>3</v>
      </c>
      <c r="N38" s="71">
        <f t="shared" si="8"/>
        <v>3</v>
      </c>
      <c r="O38" s="71">
        <f t="shared" si="8"/>
        <v>3</v>
      </c>
      <c r="P38" s="71">
        <f t="shared" si="8"/>
        <v>4</v>
      </c>
      <c r="Q38" s="71">
        <f t="shared" si="8"/>
        <v>3</v>
      </c>
      <c r="R38" s="71">
        <f t="shared" si="8"/>
        <v>3</v>
      </c>
      <c r="S38" s="71">
        <f t="shared" si="8"/>
        <v>3</v>
      </c>
      <c r="T38" s="71">
        <f t="shared" si="8"/>
        <v>3</v>
      </c>
      <c r="U38" s="71">
        <f t="shared" si="8"/>
        <v>3</v>
      </c>
      <c r="V38" s="71">
        <f t="shared" si="8"/>
        <v>3</v>
      </c>
      <c r="W38" s="71">
        <f t="shared" si="8"/>
        <v>3</v>
      </c>
      <c r="X38" s="71">
        <f t="shared" si="8"/>
        <v>3</v>
      </c>
      <c r="Y38" s="71">
        <f t="shared" si="8"/>
        <v>4</v>
      </c>
      <c r="Z38" s="71">
        <f t="shared" si="8"/>
        <v>5</v>
      </c>
      <c r="AA38" s="71">
        <f t="shared" si="8"/>
        <v>5</v>
      </c>
      <c r="AB38" s="71">
        <f t="shared" si="8"/>
        <v>5</v>
      </c>
      <c r="AC38" s="71">
        <f t="shared" si="8"/>
        <v>6</v>
      </c>
      <c r="AD38" s="71">
        <f t="shared" si="8"/>
        <v>8</v>
      </c>
      <c r="AE38" s="71">
        <f t="shared" si="8"/>
        <v>8</v>
      </c>
      <c r="AF38" s="71">
        <f t="shared" si="8"/>
        <v>8</v>
      </c>
      <c r="AG38" s="71">
        <f t="shared" si="8"/>
        <v>6</v>
      </c>
      <c r="AH38" s="71">
        <f t="shared" si="8"/>
        <v>5</v>
      </c>
      <c r="AI38" s="71">
        <f t="shared" ref="AI38:BB38" si="9">AI23</f>
        <v>5</v>
      </c>
      <c r="AJ38" s="71">
        <f t="shared" si="9"/>
        <v>5</v>
      </c>
      <c r="AK38" s="71">
        <f t="shared" si="9"/>
        <v>5</v>
      </c>
      <c r="AL38" s="71">
        <f t="shared" si="9"/>
        <v>5</v>
      </c>
      <c r="AM38" s="71">
        <f t="shared" si="9"/>
        <v>3</v>
      </c>
      <c r="AN38" s="71">
        <f t="shared" si="9"/>
        <v>3</v>
      </c>
      <c r="AO38" s="71">
        <f t="shared" si="9"/>
        <v>3</v>
      </c>
      <c r="AP38" s="71">
        <f t="shared" si="9"/>
        <v>3</v>
      </c>
      <c r="AQ38" s="71">
        <f t="shared" si="9"/>
        <v>3</v>
      </c>
      <c r="AR38" s="71">
        <f t="shared" si="9"/>
        <v>4</v>
      </c>
      <c r="AS38" s="71">
        <f t="shared" si="9"/>
        <v>5</v>
      </c>
      <c r="AT38" s="71">
        <f t="shared" si="9"/>
        <v>5</v>
      </c>
      <c r="AU38" s="71">
        <f t="shared" si="9"/>
        <v>7</v>
      </c>
      <c r="AV38" s="71">
        <f t="shared" si="9"/>
        <v>7</v>
      </c>
      <c r="AW38" s="71">
        <f t="shared" si="9"/>
        <v>7</v>
      </c>
      <c r="AX38" s="71">
        <f t="shared" si="9"/>
        <v>7</v>
      </c>
      <c r="AY38" s="71">
        <f t="shared" si="9"/>
        <v>6</v>
      </c>
      <c r="AZ38" s="71">
        <f t="shared" si="9"/>
        <v>6</v>
      </c>
      <c r="BA38" s="71">
        <f t="shared" si="9"/>
        <v>5</v>
      </c>
      <c r="BB38" s="71">
        <f t="shared" si="9"/>
        <v>5</v>
      </c>
    </row>
    <row r="39" spans="1:54">
      <c r="A39" s="85" t="s">
        <v>2</v>
      </c>
      <c r="B39" s="72" t="s">
        <v>8</v>
      </c>
      <c r="C39" s="71">
        <f t="shared" ref="C39:AH39" si="10">C24</f>
        <v>3</v>
      </c>
      <c r="D39" s="71">
        <f t="shared" si="10"/>
        <v>2</v>
      </c>
      <c r="E39" s="71">
        <f t="shared" si="10"/>
        <v>2</v>
      </c>
      <c r="F39" s="71">
        <f t="shared" si="10"/>
        <v>2</v>
      </c>
      <c r="G39" s="71">
        <f t="shared" si="10"/>
        <v>2</v>
      </c>
      <c r="H39" s="71">
        <f t="shared" si="10"/>
        <v>2</v>
      </c>
      <c r="I39" s="71">
        <f t="shared" si="10"/>
        <v>1</v>
      </c>
      <c r="J39" s="71">
        <f t="shared" si="10"/>
        <v>1</v>
      </c>
      <c r="K39" s="71">
        <f t="shared" si="10"/>
        <v>1</v>
      </c>
      <c r="L39" s="71">
        <f t="shared" si="10"/>
        <v>2</v>
      </c>
      <c r="M39" s="71">
        <f t="shared" si="10"/>
        <v>1</v>
      </c>
      <c r="N39" s="71">
        <f t="shared" si="10"/>
        <v>2</v>
      </c>
      <c r="O39" s="71">
        <f t="shared" si="10"/>
        <v>2</v>
      </c>
      <c r="P39" s="71">
        <f t="shared" si="10"/>
        <v>2</v>
      </c>
      <c r="Q39" s="71">
        <f t="shared" si="10"/>
        <v>2</v>
      </c>
      <c r="R39" s="71">
        <f t="shared" si="10"/>
        <v>3</v>
      </c>
      <c r="S39" s="71">
        <f t="shared" si="10"/>
        <v>3</v>
      </c>
      <c r="T39" s="71">
        <f t="shared" si="10"/>
        <v>3</v>
      </c>
      <c r="U39" s="71">
        <f t="shared" si="10"/>
        <v>3</v>
      </c>
      <c r="V39" s="71">
        <f t="shared" si="10"/>
        <v>3</v>
      </c>
      <c r="W39" s="71">
        <f t="shared" si="10"/>
        <v>1</v>
      </c>
      <c r="X39" s="71">
        <f t="shared" si="10"/>
        <v>1</v>
      </c>
      <c r="Y39" s="71">
        <f t="shared" si="10"/>
        <v>1</v>
      </c>
      <c r="Z39" s="71">
        <f t="shared" si="10"/>
        <v>1</v>
      </c>
      <c r="AA39" s="71">
        <f t="shared" si="10"/>
        <v>2</v>
      </c>
      <c r="AB39" s="71">
        <f t="shared" si="10"/>
        <v>4</v>
      </c>
      <c r="AC39" s="71">
        <f t="shared" si="10"/>
        <v>4</v>
      </c>
      <c r="AD39" s="71">
        <f t="shared" si="10"/>
        <v>2</v>
      </c>
      <c r="AE39" s="71">
        <f t="shared" si="10"/>
        <v>2</v>
      </c>
      <c r="AF39" s="71">
        <f t="shared" si="10"/>
        <v>2</v>
      </c>
      <c r="AG39" s="71">
        <f t="shared" si="10"/>
        <v>2</v>
      </c>
      <c r="AH39" s="71">
        <f t="shared" si="10"/>
        <v>1</v>
      </c>
      <c r="AI39" s="71">
        <f t="shared" ref="AI39:BB39" si="11">AI24</f>
        <v>1</v>
      </c>
      <c r="AJ39" s="71">
        <f t="shared" si="11"/>
        <v>1</v>
      </c>
      <c r="AK39" s="71">
        <f t="shared" si="11"/>
        <v>0</v>
      </c>
      <c r="AL39" s="71">
        <f t="shared" si="11"/>
        <v>0</v>
      </c>
      <c r="AM39" s="71">
        <f t="shared" si="11"/>
        <v>1</v>
      </c>
      <c r="AN39" s="71">
        <f t="shared" si="11"/>
        <v>2</v>
      </c>
      <c r="AO39" s="71">
        <f t="shared" si="11"/>
        <v>4</v>
      </c>
      <c r="AP39" s="71">
        <f t="shared" si="11"/>
        <v>5</v>
      </c>
      <c r="AQ39" s="71">
        <f t="shared" si="11"/>
        <v>6</v>
      </c>
      <c r="AR39" s="71">
        <f t="shared" si="11"/>
        <v>6</v>
      </c>
      <c r="AS39" s="71">
        <f t="shared" si="11"/>
        <v>5</v>
      </c>
      <c r="AT39" s="71">
        <f t="shared" si="11"/>
        <v>5</v>
      </c>
      <c r="AU39" s="71">
        <f t="shared" si="11"/>
        <v>5</v>
      </c>
      <c r="AV39" s="71">
        <f t="shared" si="11"/>
        <v>4</v>
      </c>
      <c r="AW39" s="71">
        <f t="shared" si="11"/>
        <v>4</v>
      </c>
      <c r="AX39" s="71">
        <f t="shared" si="11"/>
        <v>2</v>
      </c>
      <c r="AY39" s="71">
        <f t="shared" si="11"/>
        <v>1</v>
      </c>
      <c r="AZ39" s="71">
        <f t="shared" si="11"/>
        <v>1</v>
      </c>
      <c r="BA39" s="71">
        <f t="shared" si="11"/>
        <v>5</v>
      </c>
      <c r="BB39" s="71">
        <f t="shared" si="11"/>
        <v>5</v>
      </c>
    </row>
    <row r="40" spans="1:54">
      <c r="A40" s="85" t="s">
        <v>2</v>
      </c>
      <c r="B40" s="72" t="s">
        <v>50</v>
      </c>
      <c r="C40" s="71">
        <f t="shared" ref="C40:AH40" si="12">C25</f>
        <v>2</v>
      </c>
      <c r="D40" s="71">
        <f t="shared" si="12"/>
        <v>2</v>
      </c>
      <c r="E40" s="71">
        <f t="shared" si="12"/>
        <v>1</v>
      </c>
      <c r="F40" s="71">
        <f t="shared" si="12"/>
        <v>1</v>
      </c>
      <c r="G40" s="71">
        <f t="shared" si="12"/>
        <v>1</v>
      </c>
      <c r="H40" s="71">
        <f t="shared" si="12"/>
        <v>1</v>
      </c>
      <c r="I40" s="71">
        <f t="shared" si="12"/>
        <v>1</v>
      </c>
      <c r="J40" s="71">
        <f t="shared" si="12"/>
        <v>1</v>
      </c>
      <c r="K40" s="71">
        <f t="shared" si="12"/>
        <v>1</v>
      </c>
      <c r="L40" s="71">
        <f t="shared" si="12"/>
        <v>1</v>
      </c>
      <c r="M40" s="71">
        <f t="shared" si="12"/>
        <v>1</v>
      </c>
      <c r="N40" s="71">
        <f t="shared" si="12"/>
        <v>1</v>
      </c>
      <c r="O40" s="71">
        <f t="shared" si="12"/>
        <v>1</v>
      </c>
      <c r="P40" s="71">
        <f t="shared" si="12"/>
        <v>1</v>
      </c>
      <c r="Q40" s="71">
        <f t="shared" si="12"/>
        <v>1</v>
      </c>
      <c r="R40" s="71">
        <f t="shared" si="12"/>
        <v>1</v>
      </c>
      <c r="S40" s="71">
        <f t="shared" si="12"/>
        <v>2</v>
      </c>
      <c r="T40" s="71">
        <f t="shared" si="12"/>
        <v>1</v>
      </c>
      <c r="U40" s="71">
        <f t="shared" si="12"/>
        <v>1</v>
      </c>
      <c r="V40" s="71">
        <f t="shared" si="12"/>
        <v>1</v>
      </c>
      <c r="W40" s="71">
        <f t="shared" si="12"/>
        <v>1</v>
      </c>
      <c r="X40" s="71">
        <f t="shared" si="12"/>
        <v>1</v>
      </c>
      <c r="Y40" s="71">
        <f t="shared" si="12"/>
        <v>1</v>
      </c>
      <c r="Z40" s="71">
        <f t="shared" si="12"/>
        <v>1</v>
      </c>
      <c r="AA40" s="71">
        <f t="shared" si="12"/>
        <v>1</v>
      </c>
      <c r="AB40" s="71">
        <f t="shared" si="12"/>
        <v>1</v>
      </c>
      <c r="AC40" s="71">
        <f t="shared" si="12"/>
        <v>2</v>
      </c>
      <c r="AD40" s="71">
        <f t="shared" si="12"/>
        <v>1</v>
      </c>
      <c r="AE40" s="71">
        <f t="shared" si="12"/>
        <v>1</v>
      </c>
      <c r="AF40" s="71">
        <f t="shared" si="12"/>
        <v>1</v>
      </c>
      <c r="AG40" s="71">
        <f t="shared" si="12"/>
        <v>1</v>
      </c>
      <c r="AH40" s="71">
        <f t="shared" si="12"/>
        <v>1</v>
      </c>
      <c r="AI40" s="71">
        <f t="shared" ref="AI40:BB40" si="13">AI25</f>
        <v>1</v>
      </c>
      <c r="AJ40" s="71">
        <f t="shared" si="13"/>
        <v>1</v>
      </c>
      <c r="AK40" s="71">
        <f t="shared" si="13"/>
        <v>0</v>
      </c>
      <c r="AL40" s="71">
        <f t="shared" si="13"/>
        <v>0</v>
      </c>
      <c r="AM40" s="71">
        <f t="shared" si="13"/>
        <v>0</v>
      </c>
      <c r="AN40" s="71">
        <f t="shared" si="13"/>
        <v>1</v>
      </c>
      <c r="AO40" s="71">
        <f t="shared" si="13"/>
        <v>2</v>
      </c>
      <c r="AP40" s="71">
        <f t="shared" si="13"/>
        <v>4</v>
      </c>
      <c r="AQ40" s="71">
        <f t="shared" si="13"/>
        <v>4</v>
      </c>
      <c r="AR40" s="71">
        <f t="shared" si="13"/>
        <v>4</v>
      </c>
      <c r="AS40" s="71">
        <f t="shared" si="13"/>
        <v>3</v>
      </c>
      <c r="AT40" s="71">
        <f t="shared" si="13"/>
        <v>3</v>
      </c>
      <c r="AU40" s="71">
        <f t="shared" si="13"/>
        <v>3</v>
      </c>
      <c r="AV40" s="71">
        <f t="shared" si="13"/>
        <v>4</v>
      </c>
      <c r="AW40" s="71">
        <f t="shared" si="13"/>
        <v>4</v>
      </c>
      <c r="AX40" s="71">
        <f t="shared" si="13"/>
        <v>4</v>
      </c>
      <c r="AY40" s="71">
        <f t="shared" si="13"/>
        <v>2</v>
      </c>
      <c r="AZ40" s="71">
        <f t="shared" si="13"/>
        <v>2</v>
      </c>
      <c r="BA40" s="71">
        <f t="shared" si="13"/>
        <v>2</v>
      </c>
      <c r="BB40" s="71">
        <f t="shared" si="13"/>
        <v>3</v>
      </c>
    </row>
    <row r="41" spans="1:54">
      <c r="A41" s="85" t="s">
        <v>2</v>
      </c>
      <c r="B41" s="72" t="s">
        <v>11</v>
      </c>
      <c r="C41" s="71">
        <f t="shared" ref="C41:AH41" si="14">C26</f>
        <v>1</v>
      </c>
      <c r="D41" s="71">
        <f t="shared" si="14"/>
        <v>0</v>
      </c>
      <c r="E41" s="71">
        <f t="shared" si="14"/>
        <v>0</v>
      </c>
      <c r="F41" s="71">
        <f t="shared" si="14"/>
        <v>0</v>
      </c>
      <c r="G41" s="71">
        <f t="shared" si="14"/>
        <v>0</v>
      </c>
      <c r="H41" s="71">
        <f t="shared" si="14"/>
        <v>0</v>
      </c>
      <c r="I41" s="71">
        <f t="shared" si="14"/>
        <v>0</v>
      </c>
      <c r="J41" s="71">
        <f t="shared" si="14"/>
        <v>0</v>
      </c>
      <c r="K41" s="71">
        <f t="shared" si="14"/>
        <v>1</v>
      </c>
      <c r="L41" s="71">
        <f t="shared" si="14"/>
        <v>0</v>
      </c>
      <c r="M41" s="71">
        <f t="shared" si="14"/>
        <v>0</v>
      </c>
      <c r="N41" s="71">
        <f t="shared" si="14"/>
        <v>0</v>
      </c>
      <c r="O41" s="71">
        <f t="shared" si="14"/>
        <v>0</v>
      </c>
      <c r="P41" s="71">
        <f t="shared" si="14"/>
        <v>0</v>
      </c>
      <c r="Q41" s="71">
        <f t="shared" si="14"/>
        <v>0</v>
      </c>
      <c r="R41" s="71">
        <f t="shared" si="14"/>
        <v>0</v>
      </c>
      <c r="S41" s="71">
        <f t="shared" si="14"/>
        <v>0</v>
      </c>
      <c r="T41" s="71">
        <f t="shared" si="14"/>
        <v>0</v>
      </c>
      <c r="U41" s="71">
        <f t="shared" si="14"/>
        <v>0</v>
      </c>
      <c r="V41" s="71">
        <f t="shared" si="14"/>
        <v>0</v>
      </c>
      <c r="W41" s="71">
        <f t="shared" si="14"/>
        <v>0</v>
      </c>
      <c r="X41" s="71">
        <f t="shared" si="14"/>
        <v>0</v>
      </c>
      <c r="Y41" s="71">
        <f t="shared" si="14"/>
        <v>0</v>
      </c>
      <c r="Z41" s="71">
        <f t="shared" si="14"/>
        <v>0</v>
      </c>
      <c r="AA41" s="71">
        <f t="shared" si="14"/>
        <v>0</v>
      </c>
      <c r="AB41" s="71">
        <f t="shared" si="14"/>
        <v>1</v>
      </c>
      <c r="AC41" s="71">
        <f t="shared" si="14"/>
        <v>0</v>
      </c>
      <c r="AD41" s="71">
        <f t="shared" si="14"/>
        <v>0</v>
      </c>
      <c r="AE41" s="71">
        <f t="shared" si="14"/>
        <v>0</v>
      </c>
      <c r="AF41" s="71">
        <f t="shared" si="14"/>
        <v>0</v>
      </c>
      <c r="AG41" s="71">
        <f t="shared" si="14"/>
        <v>0</v>
      </c>
      <c r="AH41" s="71">
        <f t="shared" si="14"/>
        <v>0</v>
      </c>
      <c r="AI41" s="71">
        <f t="shared" ref="AI41:BB41" si="15">AI26</f>
        <v>0</v>
      </c>
      <c r="AJ41" s="71">
        <f t="shared" si="15"/>
        <v>0</v>
      </c>
      <c r="AK41" s="71">
        <f t="shared" si="15"/>
        <v>1</v>
      </c>
      <c r="AL41" s="71">
        <f t="shared" si="15"/>
        <v>0</v>
      </c>
      <c r="AM41" s="71">
        <f t="shared" si="15"/>
        <v>0</v>
      </c>
      <c r="AN41" s="71">
        <f t="shared" si="15"/>
        <v>0</v>
      </c>
      <c r="AO41" s="71">
        <f t="shared" si="15"/>
        <v>0</v>
      </c>
      <c r="AP41" s="71">
        <f t="shared" si="15"/>
        <v>0</v>
      </c>
      <c r="AQ41" s="71">
        <f t="shared" si="15"/>
        <v>1</v>
      </c>
      <c r="AR41" s="71">
        <f t="shared" si="15"/>
        <v>0</v>
      </c>
      <c r="AS41" s="71">
        <f t="shared" si="15"/>
        <v>0</v>
      </c>
      <c r="AT41" s="71">
        <f t="shared" si="15"/>
        <v>0</v>
      </c>
      <c r="AU41" s="71">
        <f t="shared" si="15"/>
        <v>0</v>
      </c>
      <c r="AV41" s="71">
        <f t="shared" si="15"/>
        <v>1</v>
      </c>
      <c r="AW41" s="71">
        <f t="shared" si="15"/>
        <v>0</v>
      </c>
      <c r="AX41" s="71">
        <f t="shared" si="15"/>
        <v>0</v>
      </c>
      <c r="AY41" s="71">
        <f t="shared" si="15"/>
        <v>0</v>
      </c>
      <c r="AZ41" s="71">
        <f t="shared" si="15"/>
        <v>0</v>
      </c>
      <c r="BA41" s="71">
        <f t="shared" si="15"/>
        <v>0</v>
      </c>
      <c r="BB41" s="71">
        <f t="shared" si="15"/>
        <v>1</v>
      </c>
    </row>
    <row r="42" spans="1:54">
      <c r="A42" s="85" t="s">
        <v>2</v>
      </c>
      <c r="B42" s="72" t="s">
        <v>10</v>
      </c>
      <c r="C42" s="71">
        <f t="shared" ref="C42:AH42" si="16">C27</f>
        <v>2</v>
      </c>
      <c r="D42" s="71">
        <f t="shared" si="16"/>
        <v>1</v>
      </c>
      <c r="E42" s="71">
        <f t="shared" si="16"/>
        <v>1</v>
      </c>
      <c r="F42" s="71">
        <f t="shared" si="16"/>
        <v>1</v>
      </c>
      <c r="G42" s="71">
        <f t="shared" si="16"/>
        <v>1</v>
      </c>
      <c r="H42" s="71">
        <f t="shared" si="16"/>
        <v>1</v>
      </c>
      <c r="I42" s="71">
        <f t="shared" si="16"/>
        <v>1</v>
      </c>
      <c r="J42" s="71">
        <f t="shared" si="16"/>
        <v>1</v>
      </c>
      <c r="K42" s="71">
        <f t="shared" si="16"/>
        <v>2</v>
      </c>
      <c r="L42" s="71">
        <f t="shared" si="16"/>
        <v>1</v>
      </c>
      <c r="M42" s="71">
        <f t="shared" si="16"/>
        <v>1</v>
      </c>
      <c r="N42" s="71">
        <f t="shared" si="16"/>
        <v>1</v>
      </c>
      <c r="O42" s="71">
        <f t="shared" si="16"/>
        <v>1</v>
      </c>
      <c r="P42" s="71">
        <f t="shared" si="16"/>
        <v>1</v>
      </c>
      <c r="Q42" s="71">
        <f t="shared" si="16"/>
        <v>1</v>
      </c>
      <c r="R42" s="71">
        <f t="shared" si="16"/>
        <v>1</v>
      </c>
      <c r="S42" s="71">
        <f t="shared" si="16"/>
        <v>1</v>
      </c>
      <c r="T42" s="71">
        <f t="shared" si="16"/>
        <v>1</v>
      </c>
      <c r="U42" s="71">
        <f t="shared" si="16"/>
        <v>1</v>
      </c>
      <c r="V42" s="71">
        <f t="shared" si="16"/>
        <v>1</v>
      </c>
      <c r="W42" s="71">
        <f t="shared" si="16"/>
        <v>1</v>
      </c>
      <c r="X42" s="71">
        <f t="shared" si="16"/>
        <v>2</v>
      </c>
      <c r="Y42" s="71">
        <f t="shared" si="16"/>
        <v>2</v>
      </c>
      <c r="Z42" s="71">
        <f t="shared" si="16"/>
        <v>2</v>
      </c>
      <c r="AA42" s="71">
        <f t="shared" si="16"/>
        <v>2</v>
      </c>
      <c r="AB42" s="71">
        <f t="shared" si="16"/>
        <v>2</v>
      </c>
      <c r="AC42" s="71">
        <f t="shared" si="16"/>
        <v>2</v>
      </c>
      <c r="AD42" s="71">
        <f t="shared" si="16"/>
        <v>2</v>
      </c>
      <c r="AE42" s="71">
        <f t="shared" si="16"/>
        <v>2</v>
      </c>
      <c r="AF42" s="71">
        <f t="shared" si="16"/>
        <v>2</v>
      </c>
      <c r="AG42" s="71">
        <f t="shared" si="16"/>
        <v>2</v>
      </c>
      <c r="AH42" s="71">
        <f t="shared" si="16"/>
        <v>2</v>
      </c>
      <c r="AI42" s="71">
        <f t="shared" ref="AI42:BB42" si="17">AI27</f>
        <v>2</v>
      </c>
      <c r="AJ42" s="71">
        <f t="shared" si="17"/>
        <v>2</v>
      </c>
      <c r="AK42" s="71">
        <f t="shared" si="17"/>
        <v>1</v>
      </c>
      <c r="AL42" s="71">
        <f t="shared" si="17"/>
        <v>1</v>
      </c>
      <c r="AM42" s="71">
        <f t="shared" si="17"/>
        <v>1</v>
      </c>
      <c r="AN42" s="71">
        <f t="shared" si="17"/>
        <v>1</v>
      </c>
      <c r="AO42" s="71">
        <f t="shared" si="17"/>
        <v>1</v>
      </c>
      <c r="AP42" s="71">
        <f t="shared" si="17"/>
        <v>3</v>
      </c>
      <c r="AQ42" s="71">
        <f t="shared" si="17"/>
        <v>2</v>
      </c>
      <c r="AR42" s="71">
        <f t="shared" si="17"/>
        <v>2</v>
      </c>
      <c r="AS42" s="71">
        <f t="shared" si="17"/>
        <v>2</v>
      </c>
      <c r="AT42" s="71">
        <f t="shared" si="17"/>
        <v>3</v>
      </c>
      <c r="AU42" s="71">
        <f t="shared" si="17"/>
        <v>3</v>
      </c>
      <c r="AV42" s="71">
        <f t="shared" si="17"/>
        <v>3</v>
      </c>
      <c r="AW42" s="71">
        <f t="shared" si="17"/>
        <v>2</v>
      </c>
      <c r="AX42" s="71">
        <f t="shared" si="17"/>
        <v>2</v>
      </c>
      <c r="AY42" s="71">
        <f t="shared" si="17"/>
        <v>3</v>
      </c>
      <c r="AZ42" s="71">
        <f t="shared" si="17"/>
        <v>2</v>
      </c>
      <c r="BA42" s="71">
        <f t="shared" si="17"/>
        <v>3</v>
      </c>
      <c r="BB42" s="71">
        <f t="shared" si="17"/>
        <v>2</v>
      </c>
    </row>
    <row r="43" spans="1:54" ht="16.2" thickBot="1">
      <c r="A43" s="85" t="s">
        <v>3</v>
      </c>
      <c r="B43" s="91" t="s">
        <v>112</v>
      </c>
      <c r="C43" s="90">
        <f t="shared" ref="C43:AH43" si="18">C28</f>
        <v>22</v>
      </c>
      <c r="D43" s="90">
        <f t="shared" si="18"/>
        <v>18</v>
      </c>
      <c r="E43" s="90">
        <f t="shared" si="18"/>
        <v>14</v>
      </c>
      <c r="F43" s="90">
        <f t="shared" si="18"/>
        <v>12</v>
      </c>
      <c r="G43" s="90">
        <f t="shared" si="18"/>
        <v>12</v>
      </c>
      <c r="H43" s="90">
        <f t="shared" si="18"/>
        <v>11</v>
      </c>
      <c r="I43" s="90">
        <f t="shared" si="18"/>
        <v>10</v>
      </c>
      <c r="J43" s="90">
        <f t="shared" si="18"/>
        <v>8</v>
      </c>
      <c r="K43" s="90">
        <f t="shared" si="18"/>
        <v>6</v>
      </c>
      <c r="L43" s="90">
        <f t="shared" si="18"/>
        <v>6</v>
      </c>
      <c r="M43" s="90">
        <f t="shared" si="18"/>
        <v>6</v>
      </c>
      <c r="N43" s="90">
        <f t="shared" si="18"/>
        <v>9</v>
      </c>
      <c r="O43" s="90">
        <f t="shared" si="18"/>
        <v>12</v>
      </c>
      <c r="P43" s="90">
        <f t="shared" si="18"/>
        <v>9</v>
      </c>
      <c r="Q43" s="90">
        <f t="shared" si="18"/>
        <v>10</v>
      </c>
      <c r="R43" s="90">
        <f t="shared" si="18"/>
        <v>10</v>
      </c>
      <c r="S43" s="90">
        <f t="shared" si="18"/>
        <v>10</v>
      </c>
      <c r="T43" s="90">
        <f t="shared" si="18"/>
        <v>10</v>
      </c>
      <c r="U43" s="90">
        <f t="shared" si="18"/>
        <v>10</v>
      </c>
      <c r="V43" s="90">
        <f t="shared" si="18"/>
        <v>8</v>
      </c>
      <c r="W43" s="90">
        <f t="shared" si="18"/>
        <v>9</v>
      </c>
      <c r="X43" s="90">
        <f t="shared" si="18"/>
        <v>10</v>
      </c>
      <c r="Y43" s="90">
        <f t="shared" si="18"/>
        <v>10</v>
      </c>
      <c r="Z43" s="90">
        <f t="shared" si="18"/>
        <v>10</v>
      </c>
      <c r="AA43" s="90">
        <f t="shared" si="18"/>
        <v>8</v>
      </c>
      <c r="AB43" s="90">
        <f t="shared" si="18"/>
        <v>15</v>
      </c>
      <c r="AC43" s="90">
        <f t="shared" si="18"/>
        <v>17</v>
      </c>
      <c r="AD43" s="90">
        <f t="shared" si="18"/>
        <v>13</v>
      </c>
      <c r="AE43" s="90">
        <f t="shared" si="18"/>
        <v>15</v>
      </c>
      <c r="AF43" s="90">
        <f t="shared" si="18"/>
        <v>21</v>
      </c>
      <c r="AG43" s="90">
        <f t="shared" si="18"/>
        <v>22</v>
      </c>
      <c r="AH43" s="90">
        <f t="shared" si="18"/>
        <v>24</v>
      </c>
      <c r="AI43" s="90">
        <f t="shared" ref="AI43:BB43" si="19">AI28</f>
        <v>25</v>
      </c>
      <c r="AJ43" s="90">
        <f t="shared" si="19"/>
        <v>25</v>
      </c>
      <c r="AK43" s="90">
        <f t="shared" si="19"/>
        <v>23</v>
      </c>
      <c r="AL43" s="90">
        <f t="shared" si="19"/>
        <v>23</v>
      </c>
      <c r="AM43" s="90">
        <f t="shared" si="19"/>
        <v>23</v>
      </c>
      <c r="AN43" s="90">
        <f t="shared" si="19"/>
        <v>28</v>
      </c>
      <c r="AO43" s="90">
        <f t="shared" si="19"/>
        <v>32</v>
      </c>
      <c r="AP43" s="90">
        <f t="shared" si="19"/>
        <v>32</v>
      </c>
      <c r="AQ43" s="90">
        <f t="shared" si="19"/>
        <v>32</v>
      </c>
      <c r="AR43" s="90">
        <f t="shared" si="19"/>
        <v>28</v>
      </c>
      <c r="AS43" s="90">
        <f t="shared" si="19"/>
        <v>28</v>
      </c>
      <c r="AT43" s="90">
        <f t="shared" si="19"/>
        <v>23</v>
      </c>
      <c r="AU43" s="90">
        <f t="shared" si="19"/>
        <v>28</v>
      </c>
      <c r="AV43" s="90">
        <f t="shared" si="19"/>
        <v>32</v>
      </c>
      <c r="AW43" s="90">
        <f t="shared" si="19"/>
        <v>28</v>
      </c>
      <c r="AX43" s="90">
        <f t="shared" si="19"/>
        <v>28</v>
      </c>
      <c r="AY43" s="90">
        <f t="shared" si="19"/>
        <v>23</v>
      </c>
      <c r="AZ43" s="90">
        <f t="shared" si="19"/>
        <v>15</v>
      </c>
      <c r="BA43" s="90">
        <f t="shared" si="19"/>
        <v>18</v>
      </c>
      <c r="BB43" s="90">
        <f t="shared" si="19"/>
        <v>15</v>
      </c>
    </row>
    <row r="44" spans="1:54" s="73" customFormat="1" ht="16.2" thickTop="1">
      <c r="B44" s="74" t="s">
        <v>62</v>
      </c>
      <c r="C44" s="73">
        <f t="shared" ref="C44:AH44" si="20">SUM(C35:C43)</f>
        <v>39</v>
      </c>
      <c r="D44" s="73">
        <f t="shared" si="20"/>
        <v>29</v>
      </c>
      <c r="E44" s="73">
        <f t="shared" si="20"/>
        <v>24</v>
      </c>
      <c r="F44" s="73">
        <f t="shared" si="20"/>
        <v>22</v>
      </c>
      <c r="G44" s="73">
        <f t="shared" si="20"/>
        <v>22</v>
      </c>
      <c r="H44" s="73">
        <f t="shared" si="20"/>
        <v>21</v>
      </c>
      <c r="I44" s="73">
        <f t="shared" si="20"/>
        <v>18</v>
      </c>
      <c r="J44" s="73">
        <f t="shared" si="20"/>
        <v>16</v>
      </c>
      <c r="K44" s="73">
        <f t="shared" si="20"/>
        <v>18</v>
      </c>
      <c r="L44" s="73">
        <f t="shared" si="20"/>
        <v>17</v>
      </c>
      <c r="M44" s="73">
        <f t="shared" si="20"/>
        <v>16</v>
      </c>
      <c r="N44" s="73">
        <f t="shared" si="20"/>
        <v>21</v>
      </c>
      <c r="O44" s="73">
        <f t="shared" si="20"/>
        <v>24</v>
      </c>
      <c r="P44" s="73">
        <f t="shared" si="20"/>
        <v>22</v>
      </c>
      <c r="Q44" s="73">
        <f t="shared" si="20"/>
        <v>22</v>
      </c>
      <c r="R44" s="73">
        <f t="shared" si="20"/>
        <v>23</v>
      </c>
      <c r="S44" s="73">
        <f t="shared" si="20"/>
        <v>23</v>
      </c>
      <c r="T44" s="73">
        <f t="shared" si="20"/>
        <v>22</v>
      </c>
      <c r="U44" s="73">
        <f t="shared" si="20"/>
        <v>22</v>
      </c>
      <c r="V44" s="73">
        <f t="shared" si="20"/>
        <v>20</v>
      </c>
      <c r="W44" s="73">
        <f t="shared" si="20"/>
        <v>19</v>
      </c>
      <c r="X44" s="73">
        <f t="shared" si="20"/>
        <v>21</v>
      </c>
      <c r="Y44" s="73">
        <f t="shared" si="20"/>
        <v>22</v>
      </c>
      <c r="Z44" s="73">
        <f t="shared" si="20"/>
        <v>23</v>
      </c>
      <c r="AA44" s="73">
        <f t="shared" si="20"/>
        <v>23</v>
      </c>
      <c r="AB44" s="73">
        <f t="shared" si="20"/>
        <v>34</v>
      </c>
      <c r="AC44" s="73">
        <f t="shared" si="20"/>
        <v>38</v>
      </c>
      <c r="AD44" s="73">
        <f t="shared" si="20"/>
        <v>30</v>
      </c>
      <c r="AE44" s="73">
        <f t="shared" si="20"/>
        <v>31</v>
      </c>
      <c r="AF44" s="73">
        <f t="shared" si="20"/>
        <v>37</v>
      </c>
      <c r="AG44" s="73">
        <f t="shared" si="20"/>
        <v>36</v>
      </c>
      <c r="AH44" s="73">
        <f t="shared" si="20"/>
        <v>35</v>
      </c>
      <c r="AI44" s="73">
        <f t="shared" ref="AI44:BB44" si="21">SUM(AI35:AI43)</f>
        <v>36</v>
      </c>
      <c r="AJ44" s="73">
        <f t="shared" si="21"/>
        <v>36</v>
      </c>
      <c r="AK44" s="73">
        <f t="shared" si="21"/>
        <v>31</v>
      </c>
      <c r="AL44" s="73">
        <f t="shared" si="21"/>
        <v>30</v>
      </c>
      <c r="AM44" s="73">
        <f t="shared" si="21"/>
        <v>29</v>
      </c>
      <c r="AN44" s="73">
        <f t="shared" si="21"/>
        <v>38</v>
      </c>
      <c r="AO44" s="73">
        <f t="shared" si="21"/>
        <v>47</v>
      </c>
      <c r="AP44" s="73">
        <f t="shared" si="21"/>
        <v>54</v>
      </c>
      <c r="AQ44" s="73">
        <f t="shared" si="21"/>
        <v>55</v>
      </c>
      <c r="AR44" s="73">
        <f t="shared" si="21"/>
        <v>51</v>
      </c>
      <c r="AS44" s="73">
        <f t="shared" si="21"/>
        <v>50</v>
      </c>
      <c r="AT44" s="73">
        <f t="shared" si="21"/>
        <v>46</v>
      </c>
      <c r="AU44" s="73">
        <f t="shared" si="21"/>
        <v>52</v>
      </c>
      <c r="AV44" s="73">
        <f t="shared" si="21"/>
        <v>57</v>
      </c>
      <c r="AW44" s="73">
        <f t="shared" si="21"/>
        <v>51</v>
      </c>
      <c r="AX44" s="73">
        <f t="shared" si="21"/>
        <v>49</v>
      </c>
      <c r="AY44" s="73">
        <f t="shared" si="21"/>
        <v>40</v>
      </c>
      <c r="AZ44" s="73">
        <f t="shared" si="21"/>
        <v>31</v>
      </c>
      <c r="BA44" s="73">
        <f t="shared" si="21"/>
        <v>39</v>
      </c>
      <c r="BB44" s="73">
        <f t="shared" si="21"/>
        <v>37</v>
      </c>
    </row>
    <row r="45" spans="1:54">
      <c r="A45" s="85" t="s">
        <v>2</v>
      </c>
      <c r="B45" s="74" t="s">
        <v>121</v>
      </c>
      <c r="C45" s="71">
        <f t="shared" ref="C45:AH45" si="22">SUMIF($A$35:$A$43,$A$45,C$35:C$43)</f>
        <v>15</v>
      </c>
      <c r="D45" s="71">
        <f t="shared" si="22"/>
        <v>10</v>
      </c>
      <c r="E45" s="71">
        <f t="shared" si="22"/>
        <v>9</v>
      </c>
      <c r="F45" s="71">
        <f t="shared" si="22"/>
        <v>9</v>
      </c>
      <c r="G45" s="71">
        <f t="shared" si="22"/>
        <v>9</v>
      </c>
      <c r="H45" s="71">
        <f t="shared" si="22"/>
        <v>9</v>
      </c>
      <c r="I45" s="71">
        <f t="shared" si="22"/>
        <v>7</v>
      </c>
      <c r="J45" s="71">
        <f t="shared" si="22"/>
        <v>7</v>
      </c>
      <c r="K45" s="71">
        <f t="shared" si="22"/>
        <v>10</v>
      </c>
      <c r="L45" s="71">
        <f t="shared" si="22"/>
        <v>9</v>
      </c>
      <c r="M45" s="71">
        <f t="shared" si="22"/>
        <v>8</v>
      </c>
      <c r="N45" s="71">
        <f t="shared" si="22"/>
        <v>9</v>
      </c>
      <c r="O45" s="71">
        <f t="shared" si="22"/>
        <v>9</v>
      </c>
      <c r="P45" s="71">
        <f t="shared" si="22"/>
        <v>10</v>
      </c>
      <c r="Q45" s="71">
        <f t="shared" si="22"/>
        <v>9</v>
      </c>
      <c r="R45" s="71">
        <f t="shared" si="22"/>
        <v>10</v>
      </c>
      <c r="S45" s="71">
        <f t="shared" si="22"/>
        <v>11</v>
      </c>
      <c r="T45" s="71">
        <f t="shared" si="22"/>
        <v>10</v>
      </c>
      <c r="U45" s="71">
        <f t="shared" si="22"/>
        <v>10</v>
      </c>
      <c r="V45" s="71">
        <f t="shared" si="22"/>
        <v>10</v>
      </c>
      <c r="W45" s="71">
        <f t="shared" si="22"/>
        <v>8</v>
      </c>
      <c r="X45" s="71">
        <f t="shared" si="22"/>
        <v>9</v>
      </c>
      <c r="Y45" s="71">
        <f t="shared" si="22"/>
        <v>10</v>
      </c>
      <c r="Z45" s="71">
        <f t="shared" si="22"/>
        <v>11</v>
      </c>
      <c r="AA45" s="71">
        <f t="shared" si="22"/>
        <v>12</v>
      </c>
      <c r="AB45" s="71">
        <f t="shared" si="22"/>
        <v>15</v>
      </c>
      <c r="AC45" s="71">
        <f t="shared" si="22"/>
        <v>17</v>
      </c>
      <c r="AD45" s="71">
        <f t="shared" si="22"/>
        <v>14</v>
      </c>
      <c r="AE45" s="71">
        <f t="shared" si="22"/>
        <v>14</v>
      </c>
      <c r="AF45" s="71">
        <f t="shared" si="22"/>
        <v>15</v>
      </c>
      <c r="AG45" s="71">
        <f t="shared" si="22"/>
        <v>13</v>
      </c>
      <c r="AH45" s="71">
        <f t="shared" si="22"/>
        <v>11</v>
      </c>
      <c r="AI45" s="71">
        <f t="shared" ref="AI45:BB45" si="23">SUMIF($A$35:$A$43,$A$45,AI$35:AI$43)</f>
        <v>11</v>
      </c>
      <c r="AJ45" s="71">
        <f t="shared" si="23"/>
        <v>11</v>
      </c>
      <c r="AK45" s="71">
        <f t="shared" si="23"/>
        <v>8</v>
      </c>
      <c r="AL45" s="71">
        <f t="shared" si="23"/>
        <v>6</v>
      </c>
      <c r="AM45" s="71">
        <f t="shared" si="23"/>
        <v>5</v>
      </c>
      <c r="AN45" s="71">
        <f t="shared" si="23"/>
        <v>9</v>
      </c>
      <c r="AO45" s="71">
        <f t="shared" si="23"/>
        <v>13</v>
      </c>
      <c r="AP45" s="71">
        <f t="shared" si="23"/>
        <v>19</v>
      </c>
      <c r="AQ45" s="71">
        <f t="shared" si="23"/>
        <v>20</v>
      </c>
      <c r="AR45" s="71">
        <f t="shared" si="23"/>
        <v>20</v>
      </c>
      <c r="AS45" s="71">
        <f t="shared" si="23"/>
        <v>19</v>
      </c>
      <c r="AT45" s="71">
        <f t="shared" si="23"/>
        <v>20</v>
      </c>
      <c r="AU45" s="71">
        <f t="shared" si="23"/>
        <v>21</v>
      </c>
      <c r="AV45" s="71">
        <f t="shared" si="23"/>
        <v>22</v>
      </c>
      <c r="AW45" s="71">
        <f t="shared" si="23"/>
        <v>20</v>
      </c>
      <c r="AX45" s="71">
        <f t="shared" si="23"/>
        <v>18</v>
      </c>
      <c r="AY45" s="71">
        <f t="shared" si="23"/>
        <v>14</v>
      </c>
      <c r="AZ45" s="71">
        <f t="shared" si="23"/>
        <v>13</v>
      </c>
      <c r="BA45" s="71">
        <f t="shared" si="23"/>
        <v>18</v>
      </c>
      <c r="BB45" s="71">
        <f t="shared" si="23"/>
        <v>19</v>
      </c>
    </row>
    <row r="46" spans="1:54">
      <c r="A46" s="85" t="s">
        <v>3</v>
      </c>
      <c r="B46" s="74" t="s">
        <v>122</v>
      </c>
      <c r="C46" s="71">
        <f t="shared" ref="C46:AH46" si="24">SUMIF($A$35:$A$43,$A$46,C$35:C$43)</f>
        <v>24</v>
      </c>
      <c r="D46" s="71">
        <f t="shared" si="24"/>
        <v>19</v>
      </c>
      <c r="E46" s="71">
        <f t="shared" si="24"/>
        <v>15</v>
      </c>
      <c r="F46" s="71">
        <f t="shared" si="24"/>
        <v>13</v>
      </c>
      <c r="G46" s="71">
        <f t="shared" si="24"/>
        <v>13</v>
      </c>
      <c r="H46" s="71">
        <f t="shared" si="24"/>
        <v>12</v>
      </c>
      <c r="I46" s="71">
        <f t="shared" si="24"/>
        <v>11</v>
      </c>
      <c r="J46" s="71">
        <f t="shared" si="24"/>
        <v>9</v>
      </c>
      <c r="K46" s="71">
        <f t="shared" si="24"/>
        <v>8</v>
      </c>
      <c r="L46" s="71">
        <f t="shared" si="24"/>
        <v>8</v>
      </c>
      <c r="M46" s="71">
        <f t="shared" si="24"/>
        <v>8</v>
      </c>
      <c r="N46" s="71">
        <f t="shared" si="24"/>
        <v>12</v>
      </c>
      <c r="O46" s="71">
        <f t="shared" si="24"/>
        <v>15</v>
      </c>
      <c r="P46" s="71">
        <f t="shared" si="24"/>
        <v>12</v>
      </c>
      <c r="Q46" s="71">
        <f t="shared" si="24"/>
        <v>13</v>
      </c>
      <c r="R46" s="71">
        <f t="shared" si="24"/>
        <v>13</v>
      </c>
      <c r="S46" s="71">
        <f t="shared" si="24"/>
        <v>12</v>
      </c>
      <c r="T46" s="71">
        <f t="shared" si="24"/>
        <v>12</v>
      </c>
      <c r="U46" s="71">
        <f t="shared" si="24"/>
        <v>12</v>
      </c>
      <c r="V46" s="71">
        <f t="shared" si="24"/>
        <v>10</v>
      </c>
      <c r="W46" s="71">
        <f t="shared" si="24"/>
        <v>11</v>
      </c>
      <c r="X46" s="71">
        <f t="shared" si="24"/>
        <v>12</v>
      </c>
      <c r="Y46" s="71">
        <f t="shared" si="24"/>
        <v>12</v>
      </c>
      <c r="Z46" s="71">
        <f t="shared" si="24"/>
        <v>12</v>
      </c>
      <c r="AA46" s="71">
        <f t="shared" si="24"/>
        <v>11</v>
      </c>
      <c r="AB46" s="71">
        <f t="shared" si="24"/>
        <v>19</v>
      </c>
      <c r="AC46" s="71">
        <f t="shared" si="24"/>
        <v>21</v>
      </c>
      <c r="AD46" s="71">
        <f t="shared" si="24"/>
        <v>16</v>
      </c>
      <c r="AE46" s="71">
        <f t="shared" si="24"/>
        <v>17</v>
      </c>
      <c r="AF46" s="71">
        <f t="shared" si="24"/>
        <v>22</v>
      </c>
      <c r="AG46" s="71">
        <f t="shared" si="24"/>
        <v>23</v>
      </c>
      <c r="AH46" s="71">
        <f t="shared" si="24"/>
        <v>24</v>
      </c>
      <c r="AI46" s="71">
        <f t="shared" ref="AI46:BB46" si="25">SUMIF($A$35:$A$43,$A$46,AI$35:AI$43)</f>
        <v>25</v>
      </c>
      <c r="AJ46" s="71">
        <f t="shared" si="25"/>
        <v>25</v>
      </c>
      <c r="AK46" s="71">
        <f t="shared" si="25"/>
        <v>23</v>
      </c>
      <c r="AL46" s="71">
        <f t="shared" si="25"/>
        <v>24</v>
      </c>
      <c r="AM46" s="71">
        <f t="shared" si="25"/>
        <v>24</v>
      </c>
      <c r="AN46" s="71">
        <f t="shared" si="25"/>
        <v>29</v>
      </c>
      <c r="AO46" s="71">
        <f t="shared" si="25"/>
        <v>34</v>
      </c>
      <c r="AP46" s="71">
        <f t="shared" si="25"/>
        <v>35</v>
      </c>
      <c r="AQ46" s="71">
        <f t="shared" si="25"/>
        <v>35</v>
      </c>
      <c r="AR46" s="71">
        <f t="shared" si="25"/>
        <v>31</v>
      </c>
      <c r="AS46" s="71">
        <f t="shared" si="25"/>
        <v>31</v>
      </c>
      <c r="AT46" s="71">
        <f t="shared" si="25"/>
        <v>26</v>
      </c>
      <c r="AU46" s="71">
        <f t="shared" si="25"/>
        <v>31</v>
      </c>
      <c r="AV46" s="71">
        <f t="shared" si="25"/>
        <v>35</v>
      </c>
      <c r="AW46" s="71">
        <f t="shared" si="25"/>
        <v>31</v>
      </c>
      <c r="AX46" s="71">
        <f t="shared" si="25"/>
        <v>31</v>
      </c>
      <c r="AY46" s="71">
        <f t="shared" si="25"/>
        <v>26</v>
      </c>
      <c r="AZ46" s="71">
        <f t="shared" si="25"/>
        <v>18</v>
      </c>
      <c r="BA46" s="71">
        <f t="shared" si="25"/>
        <v>21</v>
      </c>
      <c r="BB46" s="71">
        <f t="shared" si="25"/>
        <v>18</v>
      </c>
    </row>
    <row r="47" spans="1:54" s="73" customFormat="1">
      <c r="B47" s="74"/>
    </row>
    <row r="50" spans="1:54" ht="18">
      <c r="A50" s="82" t="s">
        <v>117</v>
      </c>
    </row>
    <row r="51" spans="1:54" s="73" customFormat="1">
      <c r="B51" s="80"/>
      <c r="C51" s="171">
        <v>44927</v>
      </c>
      <c r="D51" s="171"/>
      <c r="E51" s="171"/>
      <c r="F51" s="171"/>
      <c r="G51" s="171"/>
      <c r="H51" s="171">
        <v>44958</v>
      </c>
      <c r="I51" s="171"/>
      <c r="J51" s="171"/>
      <c r="K51" s="171"/>
      <c r="L51" s="171">
        <v>44986</v>
      </c>
      <c r="M51" s="171"/>
      <c r="N51" s="171"/>
      <c r="O51" s="171"/>
      <c r="P51" s="171">
        <v>45017</v>
      </c>
      <c r="Q51" s="171"/>
      <c r="R51" s="171"/>
      <c r="S51" s="171"/>
      <c r="T51" s="171"/>
      <c r="U51" s="171">
        <v>45047</v>
      </c>
      <c r="V51" s="171"/>
      <c r="W51" s="171"/>
      <c r="X51" s="171"/>
      <c r="Y51" s="171">
        <v>45078</v>
      </c>
      <c r="Z51" s="171"/>
      <c r="AA51" s="171"/>
      <c r="AB51" s="171"/>
      <c r="AC51" s="171">
        <v>45108</v>
      </c>
      <c r="AD51" s="171"/>
      <c r="AE51" s="171"/>
      <c r="AF51" s="171"/>
      <c r="AG51" s="171"/>
      <c r="AH51" s="171">
        <v>45139</v>
      </c>
      <c r="AI51" s="171"/>
      <c r="AJ51" s="171"/>
      <c r="AK51" s="171"/>
      <c r="AL51" s="171">
        <v>45170</v>
      </c>
      <c r="AM51" s="171"/>
      <c r="AN51" s="171"/>
      <c r="AO51" s="171"/>
      <c r="AP51" s="171">
        <v>45200</v>
      </c>
      <c r="AQ51" s="171"/>
      <c r="AR51" s="171"/>
      <c r="AS51" s="171"/>
      <c r="AT51" s="171"/>
      <c r="AU51" s="171">
        <v>45231</v>
      </c>
      <c r="AV51" s="171"/>
      <c r="AW51" s="171"/>
      <c r="AX51" s="171"/>
      <c r="AY51" s="171">
        <v>45261</v>
      </c>
      <c r="AZ51" s="171"/>
      <c r="BA51" s="171"/>
      <c r="BB51" s="171"/>
    </row>
    <row r="52" spans="1:54" s="73" customFormat="1">
      <c r="A52" s="77" t="s">
        <v>116</v>
      </c>
      <c r="B52" s="80" t="s">
        <v>110</v>
      </c>
      <c r="C52" s="81">
        <v>1</v>
      </c>
      <c r="D52" s="81">
        <v>2</v>
      </c>
      <c r="E52" s="81">
        <v>3</v>
      </c>
      <c r="F52" s="81">
        <v>4</v>
      </c>
      <c r="G52" s="81">
        <v>5</v>
      </c>
      <c r="H52" s="81">
        <v>6</v>
      </c>
      <c r="I52" s="81">
        <v>7</v>
      </c>
      <c r="J52" s="81">
        <v>8</v>
      </c>
      <c r="K52" s="81">
        <v>9</v>
      </c>
      <c r="L52" s="81">
        <v>10</v>
      </c>
      <c r="M52" s="81">
        <v>11</v>
      </c>
      <c r="N52" s="81">
        <v>12</v>
      </c>
      <c r="O52" s="81">
        <v>13</v>
      </c>
      <c r="P52" s="81">
        <v>14</v>
      </c>
      <c r="Q52" s="81">
        <v>15</v>
      </c>
      <c r="R52" s="81">
        <v>16</v>
      </c>
      <c r="S52" s="81">
        <v>17</v>
      </c>
      <c r="T52" s="81">
        <v>18</v>
      </c>
      <c r="U52" s="81">
        <v>19</v>
      </c>
      <c r="V52" s="81">
        <v>20</v>
      </c>
      <c r="W52" s="81">
        <v>21</v>
      </c>
      <c r="X52" s="81">
        <v>22</v>
      </c>
      <c r="Y52" s="81">
        <v>23</v>
      </c>
      <c r="Z52" s="81">
        <v>24</v>
      </c>
      <c r="AA52" s="81">
        <v>25</v>
      </c>
      <c r="AB52" s="81">
        <v>26</v>
      </c>
      <c r="AC52" s="81">
        <v>27</v>
      </c>
      <c r="AD52" s="81">
        <v>28</v>
      </c>
      <c r="AE52" s="81">
        <v>29</v>
      </c>
      <c r="AF52" s="81">
        <v>30</v>
      </c>
      <c r="AG52" s="81">
        <v>31</v>
      </c>
      <c r="AH52" s="81">
        <v>32</v>
      </c>
      <c r="AI52" s="81">
        <v>33</v>
      </c>
      <c r="AJ52" s="81">
        <v>34</v>
      </c>
      <c r="AK52" s="81">
        <v>35</v>
      </c>
      <c r="AL52" s="81">
        <v>36</v>
      </c>
      <c r="AM52" s="81">
        <v>37</v>
      </c>
      <c r="AN52" s="81">
        <v>38</v>
      </c>
      <c r="AO52" s="81">
        <v>39</v>
      </c>
      <c r="AP52" s="81">
        <v>40</v>
      </c>
      <c r="AQ52" s="81">
        <v>41</v>
      </c>
      <c r="AR52" s="81">
        <v>42</v>
      </c>
      <c r="AS52" s="81">
        <v>43</v>
      </c>
      <c r="AT52" s="81">
        <v>44</v>
      </c>
      <c r="AU52" s="81">
        <v>45</v>
      </c>
      <c r="AV52" s="81">
        <v>46</v>
      </c>
      <c r="AW52" s="81">
        <v>47</v>
      </c>
      <c r="AX52" s="81">
        <v>48</v>
      </c>
      <c r="AY52" s="81">
        <v>49</v>
      </c>
      <c r="AZ52" s="81">
        <v>50</v>
      </c>
      <c r="BA52" s="81">
        <v>51</v>
      </c>
      <c r="BB52" s="81">
        <v>52</v>
      </c>
    </row>
    <row r="53" spans="1:54">
      <c r="A53" s="79">
        <f>'process parameter'!L4</f>
        <v>0.92</v>
      </c>
      <c r="B53" s="72" t="s">
        <v>4</v>
      </c>
      <c r="C53" s="71">
        <f>ROUNDUP('105-02050'!C9/$A$53/'process parameter'!$M$4,0)</f>
        <v>10</v>
      </c>
      <c r="D53" s="71">
        <f>ROUNDUP('105-02050'!D9/$A$53/'process parameter'!$M$4,0)</f>
        <v>8</v>
      </c>
      <c r="E53" s="71">
        <f>ROUNDUP('105-02050'!E9/$A$53/'process parameter'!$M$4,0)</f>
        <v>8</v>
      </c>
      <c r="F53" s="71">
        <f>ROUNDUP('105-02050'!F9/$A$53/'process parameter'!$M$4,0)</f>
        <v>8</v>
      </c>
      <c r="G53" s="71">
        <f>ROUNDUP('105-02050'!G9/$A$53/'process parameter'!$M$4,0)</f>
        <v>8</v>
      </c>
      <c r="H53" s="71">
        <f>ROUNDUP('105-02050'!H9/$A$53/'process parameter'!$M$4,0)</f>
        <v>5</v>
      </c>
      <c r="I53" s="71">
        <f>ROUNDUP('105-02050'!I9/$A$53/'process parameter'!$M$4,0)</f>
        <v>0</v>
      </c>
      <c r="J53" s="71">
        <f>ROUNDUP('105-02050'!J9/$A$53/'process parameter'!$M$4,0)</f>
        <v>0</v>
      </c>
      <c r="K53" s="71">
        <f>ROUNDUP('105-02050'!K9/$A$53/'process parameter'!$M$4,0)</f>
        <v>3</v>
      </c>
      <c r="L53" s="71">
        <f>ROUNDUP('105-02050'!L9/$A$53/'process parameter'!$M$4,0)</f>
        <v>3</v>
      </c>
      <c r="M53" s="71">
        <f>ROUNDUP('105-02050'!M9/$A$53/'process parameter'!$M$4,0)</f>
        <v>3</v>
      </c>
      <c r="N53" s="71">
        <f>ROUNDUP('105-02050'!N9/$A$53/'process parameter'!$M$4,0)</f>
        <v>3</v>
      </c>
      <c r="O53" s="71">
        <f>ROUNDUP('105-02050'!O9/$A$53/'process parameter'!$M$4,0)</f>
        <v>5</v>
      </c>
      <c r="P53" s="71">
        <f>ROUNDUP('105-02050'!P9/$A$53/'process parameter'!$M$4,0)</f>
        <v>5</v>
      </c>
      <c r="Q53" s="71">
        <f>ROUNDUP('105-02050'!Q9/$A$53/'process parameter'!$M$4,0)</f>
        <v>5</v>
      </c>
      <c r="R53" s="71">
        <f>ROUNDUP('105-02050'!R9/$A$53/'process parameter'!$M$4,0)</f>
        <v>5</v>
      </c>
      <c r="S53" s="71">
        <f>ROUNDUP('105-02050'!S9/$A$53/'process parameter'!$M$4,0)</f>
        <v>5</v>
      </c>
      <c r="T53" s="71">
        <f>ROUNDUP('105-02050'!T9/$A$53/'process parameter'!$M$4,0)</f>
        <v>5</v>
      </c>
      <c r="U53" s="71">
        <f>ROUNDUP('105-02050'!U9/$A$53/'process parameter'!$M$4,0)</f>
        <v>5</v>
      </c>
      <c r="V53" s="71">
        <f>ROUNDUP('105-02050'!V9/$A$53/'process parameter'!$M$4,0)</f>
        <v>5</v>
      </c>
      <c r="W53" s="71">
        <f>ROUNDUP('105-02050'!W9/$A$53/'process parameter'!$M$4,0)</f>
        <v>5</v>
      </c>
      <c r="X53" s="71">
        <f>ROUNDUP('105-02050'!X9/$A$53/'process parameter'!$M$4,0)</f>
        <v>5</v>
      </c>
      <c r="Y53" s="71">
        <f>ROUNDUP('105-02050'!Y9/$A$53/'process parameter'!$M$4,0)</f>
        <v>5</v>
      </c>
      <c r="Z53" s="71">
        <f>ROUNDUP('105-02050'!Z9/$A$53/'process parameter'!$M$4,0)</f>
        <v>5</v>
      </c>
      <c r="AA53" s="71">
        <f>ROUNDUP('105-02050'!AA9/$A$53/'process parameter'!$M$4,0)</f>
        <v>5</v>
      </c>
      <c r="AB53" s="71">
        <f>ROUNDUP('105-02050'!AB9/$A$53/'process parameter'!$M$4,0)</f>
        <v>5</v>
      </c>
      <c r="AC53" s="71">
        <f>ROUNDUP('105-02050'!AC9/$A$53/'process parameter'!$M$4,0)</f>
        <v>10</v>
      </c>
      <c r="AD53" s="71">
        <f>ROUNDUP('105-02050'!AD9/$A$53/'process parameter'!$M$4,0)</f>
        <v>10</v>
      </c>
      <c r="AE53" s="71">
        <f>ROUNDUP('105-02050'!AE9/$A$53/'process parameter'!$M$4,0)</f>
        <v>10</v>
      </c>
      <c r="AF53" s="71">
        <f>ROUNDUP('105-02050'!AF9/$A$53/'process parameter'!$M$4,0)</f>
        <v>10</v>
      </c>
      <c r="AG53" s="71">
        <f>ROUNDUP('105-02050'!AG9/$A$53/'process parameter'!$M$4,0)</f>
        <v>8</v>
      </c>
      <c r="AH53" s="71">
        <f>ROUNDUP('105-02050'!AH9/$A$53/'process parameter'!$M$4,0)</f>
        <v>8</v>
      </c>
      <c r="AI53" s="71">
        <f>ROUNDUP('105-02050'!AI9/$A$53/'process parameter'!$M$4,0)</f>
        <v>8</v>
      </c>
      <c r="AJ53" s="71">
        <f>ROUNDUP('105-02050'!AJ9/$A$53/'process parameter'!$M$4,0)</f>
        <v>8</v>
      </c>
      <c r="AK53" s="71">
        <f>ROUNDUP('105-02050'!AK9/$A$53/'process parameter'!$M$4,0)</f>
        <v>8</v>
      </c>
      <c r="AL53" s="71">
        <f>ROUNDUP('105-02050'!AL9/$A$53/'process parameter'!$M$4,0)</f>
        <v>0</v>
      </c>
      <c r="AM53" s="71">
        <f>ROUNDUP('105-02050'!AM9/$A$53/'process parameter'!$M$4,0)</f>
        <v>0</v>
      </c>
      <c r="AN53" s="71">
        <f>ROUNDUP('105-02050'!AN9/$A$53/'process parameter'!$M$4,0)</f>
        <v>10</v>
      </c>
      <c r="AO53" s="71">
        <f>ROUNDUP('105-02050'!AO9/$A$53/'process parameter'!$M$4,0)</f>
        <v>10</v>
      </c>
      <c r="AP53" s="71">
        <f>ROUNDUP('105-02050'!AP9/$A$53/'process parameter'!$M$4,0)</f>
        <v>15</v>
      </c>
      <c r="AQ53" s="71">
        <f>ROUNDUP('105-02050'!AQ9/$A$53/'process parameter'!$M$4,0)</f>
        <v>15</v>
      </c>
      <c r="AR53" s="71">
        <f>ROUNDUP('105-02050'!AR9/$A$53/'process parameter'!$M$4,0)</f>
        <v>15</v>
      </c>
      <c r="AS53" s="71">
        <f>ROUNDUP('105-02050'!AS9/$A$53/'process parameter'!$M$4,0)</f>
        <v>15</v>
      </c>
      <c r="AT53" s="71">
        <f>ROUNDUP('105-02050'!AT9/$A$53/'process parameter'!$M$4,0)</f>
        <v>15</v>
      </c>
      <c r="AU53" s="71">
        <f>ROUNDUP('105-02050'!AU9/$A$53/'process parameter'!$M$4,0)</f>
        <v>10</v>
      </c>
      <c r="AV53" s="71">
        <f>ROUNDUP('105-02050'!AV9/$A$53/'process parameter'!$M$4,0)</f>
        <v>10</v>
      </c>
      <c r="AW53" s="71">
        <f>ROUNDUP('105-02050'!AW9/$A$53/'process parameter'!$M$4,0)</f>
        <v>10</v>
      </c>
      <c r="AX53" s="71">
        <f>ROUNDUP('105-02050'!AX9/$A$53/'process parameter'!$M$4,0)</f>
        <v>10</v>
      </c>
      <c r="AY53" s="71">
        <f>ROUNDUP('105-02050'!AY9/$A$53/'process parameter'!$M$4,0)</f>
        <v>10</v>
      </c>
      <c r="AZ53" s="71">
        <f>ROUNDUP('105-02050'!AZ9/$A$53/'process parameter'!$M$4,0)</f>
        <v>10</v>
      </c>
      <c r="BA53" s="71">
        <f>ROUNDUP('105-02050'!BA9/$A$53/'process parameter'!$M$4,0)</f>
        <v>10</v>
      </c>
      <c r="BB53" s="71">
        <f>ROUNDUP('105-02050'!BB9/$A$53/'process parameter'!$M$4,0)</f>
        <v>8</v>
      </c>
    </row>
    <row r="54" spans="1:54">
      <c r="A54" s="79">
        <f>'process parameter'!L5</f>
        <v>0.9</v>
      </c>
      <c r="B54" s="72" t="s">
        <v>5</v>
      </c>
      <c r="C54" s="71">
        <f>ROUNDUP('105-04633'!C9/Analysis!$A$54/'process parameter'!$M$5,0)</f>
        <v>13</v>
      </c>
      <c r="D54" s="71">
        <f>ROUNDUP('105-04633'!D9/Analysis!$A$54/'process parameter'!$M$5,0)</f>
        <v>7</v>
      </c>
      <c r="E54" s="71">
        <f>ROUNDUP('105-04633'!E9/Analysis!$A$54/'process parameter'!$M$5,0)</f>
        <v>7</v>
      </c>
      <c r="F54" s="71">
        <f>ROUNDUP('105-04633'!F9/Analysis!$A$54/'process parameter'!$M$5,0)</f>
        <v>7</v>
      </c>
      <c r="G54" s="71">
        <f>ROUNDUP('105-04633'!G9/Analysis!$A$54/'process parameter'!$M$5,0)</f>
        <v>7</v>
      </c>
      <c r="H54" s="71">
        <f>ROUNDUP('105-04633'!H9/Analysis!$A$54/'process parameter'!$M$5,0)</f>
        <v>5</v>
      </c>
      <c r="I54" s="71">
        <f>ROUNDUP('105-04633'!I9/Analysis!$A$54/'process parameter'!$M$5,0)</f>
        <v>5</v>
      </c>
      <c r="J54" s="71">
        <f>ROUNDUP('105-04633'!J9/Analysis!$A$54/'process parameter'!$M$5,0)</f>
        <v>4</v>
      </c>
      <c r="K54" s="71">
        <f>ROUNDUP('105-04633'!K9/Analysis!$A$54/'process parameter'!$M$5,0)</f>
        <v>4</v>
      </c>
      <c r="L54" s="71">
        <f>ROUNDUP('105-04633'!L9/Analysis!$A$54/'process parameter'!$M$5,0)</f>
        <v>7</v>
      </c>
      <c r="M54" s="71">
        <f>ROUNDUP('105-04633'!M9/Analysis!$A$54/'process parameter'!$M$5,0)</f>
        <v>4</v>
      </c>
      <c r="N54" s="71">
        <f>ROUNDUP('105-04633'!N9/Analysis!$A$54/'process parameter'!$M$5,0)</f>
        <v>4</v>
      </c>
      <c r="O54" s="71">
        <f>ROUNDUP('105-04633'!O9/Analysis!$A$54/'process parameter'!$M$5,0)</f>
        <v>5</v>
      </c>
      <c r="P54" s="71">
        <f>ROUNDUP('105-04633'!P9/Analysis!$A$54/'process parameter'!$M$5,0)</f>
        <v>5</v>
      </c>
      <c r="Q54" s="71">
        <f>ROUNDUP('105-04633'!Q9/Analysis!$A$54/'process parameter'!$M$5,0)</f>
        <v>7</v>
      </c>
      <c r="R54" s="71">
        <f>ROUNDUP('105-04633'!R9/Analysis!$A$54/'process parameter'!$M$5,0)</f>
        <v>7</v>
      </c>
      <c r="S54" s="71">
        <f>ROUNDUP('105-04633'!S9/Analysis!$A$54/'process parameter'!$M$5,0)</f>
        <v>7</v>
      </c>
      <c r="T54" s="71">
        <f>ROUNDUP('105-04633'!T9/Analysis!$A$54/'process parameter'!$M$5,0)</f>
        <v>7</v>
      </c>
      <c r="U54" s="71">
        <f>ROUNDUP('105-04633'!U9/Analysis!$A$54/'process parameter'!$M$5,0)</f>
        <v>7</v>
      </c>
      <c r="V54" s="71">
        <f>ROUNDUP('105-04633'!V9/Analysis!$A$54/'process parameter'!$M$5,0)</f>
        <v>4</v>
      </c>
      <c r="W54" s="71">
        <f>ROUNDUP('105-04633'!W9/Analysis!$A$54/'process parameter'!$M$5,0)</f>
        <v>4</v>
      </c>
      <c r="X54" s="71">
        <f>ROUNDUP('105-04633'!X9/Analysis!$A$54/'process parameter'!$M$5,0)</f>
        <v>4</v>
      </c>
      <c r="Y54" s="71">
        <f>ROUNDUP('105-04633'!Y9/Analysis!$A$54/'process parameter'!$M$5,0)</f>
        <v>5</v>
      </c>
      <c r="Z54" s="71">
        <f>ROUNDUP('105-04633'!Z9/Analysis!$A$54/'process parameter'!$M$5,0)</f>
        <v>5</v>
      </c>
      <c r="AA54" s="71">
        <f>ROUNDUP('105-04633'!AA9/Analysis!$A$54/'process parameter'!$M$5,0)</f>
        <v>5</v>
      </c>
      <c r="AB54" s="71">
        <f>ROUNDUP('105-04633'!AB9/Analysis!$A$54/'process parameter'!$M$5,0)</f>
        <v>5</v>
      </c>
      <c r="AC54" s="71">
        <f>ROUNDUP('105-04633'!AC9/Analysis!$A$54/'process parameter'!$M$5,0)</f>
        <v>13</v>
      </c>
      <c r="AD54" s="71">
        <f>ROUNDUP('105-04633'!AD9/Analysis!$A$54/'process parameter'!$M$5,0)</f>
        <v>0</v>
      </c>
      <c r="AE54" s="71">
        <f>ROUNDUP('105-04633'!AE9/Analysis!$A$54/'process parameter'!$M$5,0)</f>
        <v>0</v>
      </c>
      <c r="AF54" s="71">
        <f>ROUNDUP('105-04633'!AF9/Analysis!$A$54/'process parameter'!$M$5,0)</f>
        <v>5</v>
      </c>
      <c r="AG54" s="71">
        <f>ROUNDUP('105-04633'!AG9/Analysis!$A$54/'process parameter'!$M$5,0)</f>
        <v>5</v>
      </c>
      <c r="AH54" s="71">
        <f>ROUNDUP('105-04633'!AH9/Analysis!$A$54/'process parameter'!$M$5,0)</f>
        <v>5</v>
      </c>
      <c r="AI54" s="71">
        <f>ROUNDUP('105-04633'!AI9/Analysis!$A$54/'process parameter'!$M$5,0)</f>
        <v>5</v>
      </c>
      <c r="AJ54" s="71">
        <f>ROUNDUP('105-04633'!AJ9/Analysis!$A$54/'process parameter'!$M$5,0)</f>
        <v>5</v>
      </c>
      <c r="AK54" s="71">
        <f>ROUNDUP('105-04633'!AK9/Analysis!$A$54/'process parameter'!$M$5,0)</f>
        <v>0</v>
      </c>
      <c r="AL54" s="71">
        <f>ROUNDUP('105-04633'!AL9/Analysis!$A$54/'process parameter'!$M$5,0)</f>
        <v>0</v>
      </c>
      <c r="AM54" s="71">
        <f>ROUNDUP('105-04633'!AM9/Analysis!$A$54/'process parameter'!$M$5,0)</f>
        <v>0</v>
      </c>
      <c r="AN54" s="71">
        <f>ROUNDUP('105-04633'!AN9/Analysis!$A$54/'process parameter'!$M$5,0)</f>
        <v>7</v>
      </c>
      <c r="AO54" s="71">
        <f>ROUNDUP('105-04633'!AO9/Analysis!$A$54/'process parameter'!$M$5,0)</f>
        <v>10</v>
      </c>
      <c r="AP54" s="71">
        <f>ROUNDUP('105-04633'!AP9/Analysis!$A$54/'process parameter'!$M$5,0)</f>
        <v>10</v>
      </c>
      <c r="AQ54" s="71">
        <f>ROUNDUP('105-04633'!AQ9/Analysis!$A$54/'process parameter'!$M$5,0)</f>
        <v>13</v>
      </c>
      <c r="AR54" s="71">
        <f>ROUNDUP('105-04633'!AR9/Analysis!$A$54/'process parameter'!$M$5,0)</f>
        <v>13</v>
      </c>
      <c r="AS54" s="71">
        <f>ROUNDUP('105-04633'!AS9/Analysis!$A$54/'process parameter'!$M$5,0)</f>
        <v>13</v>
      </c>
      <c r="AT54" s="71">
        <f>ROUNDUP('105-04633'!AT9/Analysis!$A$54/'process parameter'!$M$5,0)</f>
        <v>13</v>
      </c>
      <c r="AU54" s="71">
        <f>ROUNDUP('105-04633'!AU9/Analysis!$A$54/'process parameter'!$M$5,0)</f>
        <v>13</v>
      </c>
      <c r="AV54" s="71">
        <f>ROUNDUP('105-04633'!AV9/Analysis!$A$54/'process parameter'!$M$5,0)</f>
        <v>13</v>
      </c>
      <c r="AW54" s="71">
        <f>ROUNDUP('105-04633'!AW9/Analysis!$A$54/'process parameter'!$M$5,0)</f>
        <v>13</v>
      </c>
      <c r="AX54" s="71">
        <f>ROUNDUP('105-04633'!AX9/Analysis!$A$54/'process parameter'!$M$5,0)</f>
        <v>13</v>
      </c>
      <c r="AY54" s="71">
        <f>ROUNDUP('105-04633'!AY9/Analysis!$A$54/'process parameter'!$M$5,0)</f>
        <v>7</v>
      </c>
      <c r="AZ54" s="71">
        <f>ROUNDUP('105-04633'!AZ9/Analysis!$A$54/'process parameter'!$M$5,0)</f>
        <v>7</v>
      </c>
      <c r="BA54" s="71">
        <f>ROUNDUP('105-04633'!BA9/Analysis!$A$54/'process parameter'!$M$5,0)</f>
        <v>8</v>
      </c>
      <c r="BB54" s="71">
        <f>ROUNDUP('105-04633'!BB9/Analysis!$A$54/'process parameter'!$M$5,0)</f>
        <v>13</v>
      </c>
    </row>
    <row r="55" spans="1:54">
      <c r="A55" s="79">
        <f>'process parameter'!L6</f>
        <v>0.85</v>
      </c>
      <c r="B55" s="72" t="s">
        <v>6</v>
      </c>
      <c r="C55" s="71">
        <f>ROUNDUP('110-04674'!C9/Analysis!$A$55/'process parameter'!$M$6,0)</f>
        <v>5</v>
      </c>
      <c r="D55" s="71">
        <f>ROUNDUP('110-04674'!D9/Analysis!$A$55/'process parameter'!$M$6,0)</f>
        <v>3</v>
      </c>
      <c r="E55" s="71">
        <f>ROUNDUP('110-04674'!E9/Analysis!$A$55/'process parameter'!$M$6,0)</f>
        <v>3</v>
      </c>
      <c r="F55" s="71">
        <f>ROUNDUP('110-04674'!F9/Analysis!$A$55/'process parameter'!$M$6,0)</f>
        <v>3</v>
      </c>
      <c r="G55" s="71">
        <f>ROUNDUP('110-04674'!G9/Analysis!$A$55/'process parameter'!$M$6,0)</f>
        <v>3</v>
      </c>
      <c r="H55" s="71">
        <f>ROUNDUP('110-04674'!H9/Analysis!$A$55/'process parameter'!$M$6,0)</f>
        <v>3</v>
      </c>
      <c r="I55" s="71">
        <f>ROUNDUP('110-04674'!I9/Analysis!$A$55/'process parameter'!$M$6,0)</f>
        <v>3</v>
      </c>
      <c r="J55" s="71">
        <f>ROUNDUP('110-04674'!J9/Analysis!$A$55/'process parameter'!$M$6,0)</f>
        <v>3</v>
      </c>
      <c r="K55" s="71">
        <f>ROUNDUP('110-04674'!K9/Analysis!$A$55/'process parameter'!$M$6,0)</f>
        <v>4</v>
      </c>
      <c r="L55" s="71">
        <f>ROUNDUP('110-04674'!L9/Analysis!$A$55/'process parameter'!$M$6,0)</f>
        <v>5</v>
      </c>
      <c r="M55" s="71">
        <f>ROUNDUP('110-04674'!M9/Analysis!$A$55/'process parameter'!$M$6,0)</f>
        <v>5</v>
      </c>
      <c r="N55" s="71">
        <f>ROUNDUP('110-04674'!N9/Analysis!$A$55/'process parameter'!$M$6,0)</f>
        <v>6</v>
      </c>
      <c r="O55" s="71">
        <f>ROUNDUP('110-04674'!O9/Analysis!$A$55/'process parameter'!$M$6,0)</f>
        <v>6</v>
      </c>
      <c r="P55" s="71">
        <f>ROUNDUP('110-04674'!P9/Analysis!$A$55/'process parameter'!$M$6,0)</f>
        <v>6</v>
      </c>
      <c r="Q55" s="71">
        <f>ROUNDUP('110-04674'!Q9/Analysis!$A$55/'process parameter'!$M$6,0)</f>
        <v>6</v>
      </c>
      <c r="R55" s="71">
        <f>ROUNDUP('110-04674'!R9/Analysis!$A$55/'process parameter'!$M$6,0)</f>
        <v>6</v>
      </c>
      <c r="S55" s="71">
        <f>ROUNDUP('110-04674'!S9/Analysis!$A$55/'process parameter'!$M$6,0)</f>
        <v>5</v>
      </c>
      <c r="T55" s="71">
        <f>ROUNDUP('110-04674'!T9/Analysis!$A$55/'process parameter'!$M$6,0)</f>
        <v>5</v>
      </c>
      <c r="U55" s="71">
        <f>ROUNDUP('110-04674'!U9/Analysis!$A$55/'process parameter'!$M$6,0)</f>
        <v>5</v>
      </c>
      <c r="V55" s="71">
        <f>ROUNDUP('110-04674'!V9/Analysis!$A$55/'process parameter'!$M$6,0)</f>
        <v>5</v>
      </c>
      <c r="W55" s="71">
        <f>ROUNDUP('110-04674'!W9/Analysis!$A$55/'process parameter'!$M$6,0)</f>
        <v>5</v>
      </c>
      <c r="X55" s="71">
        <f>ROUNDUP('110-04674'!X9/Analysis!$A$55/'process parameter'!$M$6,0)</f>
        <v>5</v>
      </c>
      <c r="Y55" s="71">
        <f>ROUNDUP('110-04674'!Y9/Analysis!$A$55/'process parameter'!$M$6,0)</f>
        <v>5</v>
      </c>
      <c r="Z55" s="71">
        <f>ROUNDUP('110-04674'!Z9/Analysis!$A$55/'process parameter'!$M$6,0)</f>
        <v>5</v>
      </c>
      <c r="AA55" s="71">
        <f>ROUNDUP('110-04674'!AA9/Analysis!$A$55/'process parameter'!$M$6,0)</f>
        <v>6</v>
      </c>
      <c r="AB55" s="71">
        <f>ROUNDUP('110-04674'!AB9/Analysis!$A$55/'process parameter'!$M$6,0)</f>
        <v>10</v>
      </c>
      <c r="AC55" s="71">
        <f>ROUNDUP('110-04674'!AC9/Analysis!$A$55/'process parameter'!$M$6,0)</f>
        <v>10</v>
      </c>
      <c r="AD55" s="71">
        <f>ROUNDUP('110-04674'!AD9/Analysis!$A$55/'process parameter'!$M$6,0)</f>
        <v>8</v>
      </c>
      <c r="AE55" s="71">
        <f>ROUNDUP('110-04674'!AE9/Analysis!$A$55/'process parameter'!$M$6,0)</f>
        <v>5</v>
      </c>
      <c r="AF55" s="71">
        <f>ROUNDUP('110-04674'!AF9/Analysis!$A$55/'process parameter'!$M$6,0)</f>
        <v>3</v>
      </c>
      <c r="AG55" s="71">
        <f>ROUNDUP('110-04674'!AG9/Analysis!$A$55/'process parameter'!$M$6,0)</f>
        <v>3</v>
      </c>
      <c r="AH55" s="71">
        <f>ROUNDUP('110-04674'!AH9/Analysis!$A$55/'process parameter'!$M$6,0)</f>
        <v>0</v>
      </c>
      <c r="AI55" s="71">
        <f>ROUNDUP('110-04674'!AI9/Analysis!$A$55/'process parameter'!$M$6,0)</f>
        <v>0</v>
      </c>
      <c r="AJ55" s="71">
        <f>ROUNDUP('110-04674'!AJ9/Analysis!$A$55/'process parameter'!$M$6,0)</f>
        <v>0</v>
      </c>
      <c r="AK55" s="71">
        <f>ROUNDUP('110-04674'!AK9/Analysis!$A$55/'process parameter'!$M$6,0)</f>
        <v>0</v>
      </c>
      <c r="AL55" s="71">
        <f>ROUNDUP('110-04674'!AL9/Analysis!$A$55/'process parameter'!$M$6,0)</f>
        <v>3</v>
      </c>
      <c r="AM55" s="71">
        <f>ROUNDUP('110-04674'!AM9/Analysis!$A$55/'process parameter'!$M$6,0)</f>
        <v>3</v>
      </c>
      <c r="AN55" s="71">
        <f>ROUNDUP('110-04674'!AN9/Analysis!$A$55/'process parameter'!$M$6,0)</f>
        <v>3</v>
      </c>
      <c r="AO55" s="71">
        <f>ROUNDUP('110-04674'!AO9/Analysis!$A$55/'process parameter'!$M$6,0)</f>
        <v>5</v>
      </c>
      <c r="AP55" s="71">
        <f>ROUNDUP('110-04674'!AP9/Analysis!$A$55/'process parameter'!$M$6,0)</f>
        <v>8</v>
      </c>
      <c r="AQ55" s="71">
        <f>ROUNDUP('110-04674'!AQ9/Analysis!$A$55/'process parameter'!$M$6,0)</f>
        <v>8</v>
      </c>
      <c r="AR55" s="71">
        <f>ROUNDUP('110-04674'!AR9/Analysis!$A$55/'process parameter'!$M$6,0)</f>
        <v>8</v>
      </c>
      <c r="AS55" s="71">
        <f>ROUNDUP('110-04674'!AS9/Analysis!$A$55/'process parameter'!$M$6,0)</f>
        <v>8</v>
      </c>
      <c r="AT55" s="71">
        <f>ROUNDUP('110-04674'!AT9/Analysis!$A$55/'process parameter'!$M$6,0)</f>
        <v>8</v>
      </c>
      <c r="AU55" s="71">
        <f>ROUNDUP('110-04674'!AU9/Analysis!$A$55/'process parameter'!$M$6,0)</f>
        <v>8</v>
      </c>
      <c r="AV55" s="71">
        <f>ROUNDUP('110-04674'!AV9/Analysis!$A$55/'process parameter'!$M$6,0)</f>
        <v>8</v>
      </c>
      <c r="AW55" s="71">
        <f>ROUNDUP('110-04674'!AW9/Analysis!$A$55/'process parameter'!$M$6,0)</f>
        <v>8</v>
      </c>
      <c r="AX55" s="71">
        <f>ROUNDUP('110-04674'!AX9/Analysis!$A$55/'process parameter'!$M$6,0)</f>
        <v>8</v>
      </c>
      <c r="AY55" s="71">
        <f>ROUNDUP('110-04674'!AY9/Analysis!$A$55/'process parameter'!$M$6,0)</f>
        <v>8</v>
      </c>
      <c r="AZ55" s="71">
        <f>ROUNDUP('110-04674'!AZ9/Analysis!$A$55/'process parameter'!$M$6,0)</f>
        <v>8</v>
      </c>
      <c r="BA55" s="71">
        <f>ROUNDUP('110-04674'!BA9/Analysis!$A$55/'process parameter'!$M$6,0)</f>
        <v>8</v>
      </c>
      <c r="BB55" s="71">
        <f>ROUNDUP('110-04674'!BB9/Analysis!$A$55/'process parameter'!$M$6,0)</f>
        <v>8</v>
      </c>
    </row>
    <row r="56" spans="1:54">
      <c r="A56" s="79">
        <f>'process parameter'!L7</f>
        <v>0.92</v>
      </c>
      <c r="B56" s="72" t="s">
        <v>7</v>
      </c>
      <c r="C56" s="71">
        <f>ROUNDUP('105-04751'!C9/Analysis!$A$56/'process parameter'!$M$7,0)</f>
        <v>3</v>
      </c>
      <c r="D56" s="71">
        <f>ROUNDUP('105-04751'!D9/Analysis!$A$56/'process parameter'!$M$7,0)</f>
        <v>2</v>
      </c>
      <c r="E56" s="71">
        <f>ROUNDUP('105-04751'!E9/Analysis!$A$56/'process parameter'!$M$7,0)</f>
        <v>2</v>
      </c>
      <c r="F56" s="71">
        <f>ROUNDUP('105-04751'!F9/Analysis!$A$56/'process parameter'!$M$7,0)</f>
        <v>2</v>
      </c>
      <c r="G56" s="71">
        <f>ROUNDUP('105-04751'!G9/Analysis!$A$56/'process parameter'!$M$7,0)</f>
        <v>2</v>
      </c>
      <c r="H56" s="71">
        <f>ROUNDUP('105-04751'!H9/Analysis!$A$56/'process parameter'!$M$7,0)</f>
        <v>2</v>
      </c>
      <c r="I56" s="71">
        <f>ROUNDUP('105-04751'!I9/Analysis!$A$56/'process parameter'!$M$7,0)</f>
        <v>2</v>
      </c>
      <c r="J56" s="71">
        <f>ROUNDUP('105-04751'!J9/Analysis!$A$56/'process parameter'!$M$7,0)</f>
        <v>2</v>
      </c>
      <c r="K56" s="71">
        <f>ROUNDUP('105-04751'!K9/Analysis!$A$56/'process parameter'!$M$7,0)</f>
        <v>2</v>
      </c>
      <c r="L56" s="71">
        <f>ROUNDUP('105-04751'!L9/Analysis!$A$56/'process parameter'!$M$7,0)</f>
        <v>2</v>
      </c>
      <c r="M56" s="71">
        <f>ROUNDUP('105-04751'!M9/Analysis!$A$56/'process parameter'!$M$7,0)</f>
        <v>2</v>
      </c>
      <c r="N56" s="71">
        <f>ROUNDUP('105-04751'!N9/Analysis!$A$56/'process parameter'!$M$7,0)</f>
        <v>2</v>
      </c>
      <c r="O56" s="71">
        <f>ROUNDUP('105-04751'!O9/Analysis!$A$56/'process parameter'!$M$7,0)</f>
        <v>2</v>
      </c>
      <c r="P56" s="71">
        <f>ROUNDUP('105-04751'!P9/Analysis!$A$56/'process parameter'!$M$7,0)</f>
        <v>3</v>
      </c>
      <c r="Q56" s="71">
        <f>ROUNDUP('105-04751'!Q9/Analysis!$A$56/'process parameter'!$M$7,0)</f>
        <v>2</v>
      </c>
      <c r="R56" s="71">
        <f>ROUNDUP('105-04751'!R9/Analysis!$A$56/'process parameter'!$M$7,0)</f>
        <v>2</v>
      </c>
      <c r="S56" s="71">
        <f>ROUNDUP('105-04751'!S9/Analysis!$A$56/'process parameter'!$M$7,0)</f>
        <v>2</v>
      </c>
      <c r="T56" s="71">
        <f>ROUNDUP('105-04751'!T9/Analysis!$A$56/'process parameter'!$M$7,0)</f>
        <v>2</v>
      </c>
      <c r="U56" s="71">
        <f>ROUNDUP('105-04751'!U9/Analysis!$A$56/'process parameter'!$M$7,0)</f>
        <v>2</v>
      </c>
      <c r="V56" s="71">
        <f>ROUNDUP('105-04751'!V9/Analysis!$A$56/'process parameter'!$M$7,0)</f>
        <v>2</v>
      </c>
      <c r="W56" s="71">
        <f>ROUNDUP('105-04751'!W9/Analysis!$A$56/'process parameter'!$M$7,0)</f>
        <v>2</v>
      </c>
      <c r="X56" s="71">
        <f>ROUNDUP('105-04751'!X9/Analysis!$A$56/'process parameter'!$M$7,0)</f>
        <v>2</v>
      </c>
      <c r="Y56" s="71">
        <f>ROUNDUP('105-04751'!Y9/Analysis!$A$56/'process parameter'!$M$7,0)</f>
        <v>3</v>
      </c>
      <c r="Z56" s="71">
        <f>ROUNDUP('105-04751'!Z9/Analysis!$A$56/'process parameter'!$M$7,0)</f>
        <v>4</v>
      </c>
      <c r="AA56" s="71">
        <f>ROUNDUP('105-04751'!AA9/Analysis!$A$56/'process parameter'!$M$7,0)</f>
        <v>4</v>
      </c>
      <c r="AB56" s="71">
        <f>ROUNDUP('105-04751'!AB9/Analysis!$A$56/'process parameter'!$M$7,0)</f>
        <v>4</v>
      </c>
      <c r="AC56" s="71">
        <f>ROUNDUP('105-04751'!AC9/Analysis!$A$56/'process parameter'!$M$7,0)</f>
        <v>4</v>
      </c>
      <c r="AD56" s="71">
        <f>ROUNDUP('105-04751'!AD9/Analysis!$A$56/'process parameter'!$M$7,0)</f>
        <v>6</v>
      </c>
      <c r="AE56" s="71">
        <f>ROUNDUP('105-04751'!AE9/Analysis!$A$56/'process parameter'!$M$7,0)</f>
        <v>6</v>
      </c>
      <c r="AF56" s="71">
        <f>ROUNDUP('105-04751'!AF9/Analysis!$A$56/'process parameter'!$M$7,0)</f>
        <v>6</v>
      </c>
      <c r="AG56" s="71">
        <f>ROUNDUP('105-04751'!AG9/Analysis!$A$56/'process parameter'!$M$7,0)</f>
        <v>4</v>
      </c>
      <c r="AH56" s="71">
        <f>ROUNDUP('105-04751'!AH9/Analysis!$A$56/'process parameter'!$M$7,0)</f>
        <v>4</v>
      </c>
      <c r="AI56" s="71">
        <f>ROUNDUP('105-04751'!AI9/Analysis!$A$56/'process parameter'!$M$7,0)</f>
        <v>4</v>
      </c>
      <c r="AJ56" s="71">
        <f>ROUNDUP('105-04751'!AJ9/Analysis!$A$56/'process parameter'!$M$7,0)</f>
        <v>4</v>
      </c>
      <c r="AK56" s="71">
        <f>ROUNDUP('105-04751'!AK9/Analysis!$A$56/'process parameter'!$M$7,0)</f>
        <v>4</v>
      </c>
      <c r="AL56" s="71">
        <f>ROUNDUP('105-04751'!AL9/Analysis!$A$56/'process parameter'!$M$7,0)</f>
        <v>4</v>
      </c>
      <c r="AM56" s="71">
        <f>ROUNDUP('105-04751'!AM9/Analysis!$A$56/'process parameter'!$M$7,0)</f>
        <v>2</v>
      </c>
      <c r="AN56" s="71">
        <f>ROUNDUP('105-04751'!AN9/Analysis!$A$56/'process parameter'!$M$7,0)</f>
        <v>2</v>
      </c>
      <c r="AO56" s="71">
        <f>ROUNDUP('105-04751'!AO9/Analysis!$A$56/'process parameter'!$M$7,0)</f>
        <v>2</v>
      </c>
      <c r="AP56" s="71">
        <f>ROUNDUP('105-04751'!AP9/Analysis!$A$56/'process parameter'!$M$7,0)</f>
        <v>2</v>
      </c>
      <c r="AQ56" s="71">
        <f>ROUNDUP('105-04751'!AQ9/Analysis!$A$56/'process parameter'!$M$7,0)</f>
        <v>2</v>
      </c>
      <c r="AR56" s="71">
        <f>ROUNDUP('105-04751'!AR9/Analysis!$A$56/'process parameter'!$M$7,0)</f>
        <v>3</v>
      </c>
      <c r="AS56" s="71">
        <f>ROUNDUP('105-04751'!AS9/Analysis!$A$56/'process parameter'!$M$7,0)</f>
        <v>4</v>
      </c>
      <c r="AT56" s="71">
        <f>ROUNDUP('105-04751'!AT9/Analysis!$A$56/'process parameter'!$M$7,0)</f>
        <v>4</v>
      </c>
      <c r="AU56" s="71">
        <f>ROUNDUP('105-04751'!AU9/Analysis!$A$56/'process parameter'!$M$7,0)</f>
        <v>5</v>
      </c>
      <c r="AV56" s="71">
        <f>ROUNDUP('105-04751'!AV9/Analysis!$A$56/'process parameter'!$M$7,0)</f>
        <v>5</v>
      </c>
      <c r="AW56" s="71">
        <f>ROUNDUP('105-04751'!AW9/Analysis!$A$56/'process parameter'!$M$7,0)</f>
        <v>5</v>
      </c>
      <c r="AX56" s="71">
        <f>ROUNDUP('105-04751'!AX9/Analysis!$A$56/'process parameter'!$M$7,0)</f>
        <v>5</v>
      </c>
      <c r="AY56" s="71">
        <f>ROUNDUP('105-04751'!AY9/Analysis!$A$56/'process parameter'!$M$7,0)</f>
        <v>4</v>
      </c>
      <c r="AZ56" s="71">
        <f>ROUNDUP('105-04751'!AZ9/Analysis!$A$56/'process parameter'!$M$7,0)</f>
        <v>4</v>
      </c>
      <c r="BA56" s="71">
        <f>ROUNDUP('105-04751'!BA9/Analysis!$A$56/'process parameter'!$M$7,0)</f>
        <v>4</v>
      </c>
      <c r="BB56" s="71">
        <f>ROUNDUP('105-04751'!BB9/Analysis!$A$56/'process parameter'!$M$7,0)</f>
        <v>4</v>
      </c>
    </row>
    <row r="57" spans="1:54">
      <c r="A57" s="79">
        <f>'process parameter'!L8</f>
        <v>0.9</v>
      </c>
      <c r="B57" s="72" t="s">
        <v>8</v>
      </c>
      <c r="C57" s="71">
        <f>ROUNDUP('105-04752'!C9/Analysis!$A$57/'process parameter'!$M$8,0)</f>
        <v>2</v>
      </c>
      <c r="D57" s="71">
        <f>ROUNDUP('105-04752'!D9/Analysis!$A$57/'process parameter'!$M$8,0)</f>
        <v>2</v>
      </c>
      <c r="E57" s="71">
        <f>ROUNDUP('105-04752'!E9/Analysis!$A$57/'process parameter'!$M$8,0)</f>
        <v>2</v>
      </c>
      <c r="F57" s="71">
        <f>ROUNDUP('105-04752'!F9/Analysis!$A$57/'process parameter'!$M$8,0)</f>
        <v>2</v>
      </c>
      <c r="G57" s="71">
        <f>ROUNDUP('105-04752'!G9/Analysis!$A$57/'process parameter'!$M$8,0)</f>
        <v>2</v>
      </c>
      <c r="H57" s="71">
        <f>ROUNDUP('105-04752'!H9/Analysis!$A$57/'process parameter'!$M$8,0)</f>
        <v>2</v>
      </c>
      <c r="I57" s="71">
        <f>ROUNDUP('105-04752'!I9/Analysis!$A$57/'process parameter'!$M$8,0)</f>
        <v>1</v>
      </c>
      <c r="J57" s="71">
        <f>ROUNDUP('105-04752'!J9/Analysis!$A$57/'process parameter'!$M$8,0)</f>
        <v>1</v>
      </c>
      <c r="K57" s="71">
        <f>ROUNDUP('105-04752'!K9/Analysis!$A$57/'process parameter'!$M$8,0)</f>
        <v>1</v>
      </c>
      <c r="L57" s="71">
        <f>ROUNDUP('105-04752'!L9/Analysis!$A$57/'process parameter'!$M$8,0)</f>
        <v>2</v>
      </c>
      <c r="M57" s="71">
        <f>ROUNDUP('105-04752'!M9/Analysis!$A$57/'process parameter'!$M$8,0)</f>
        <v>1</v>
      </c>
      <c r="N57" s="71">
        <f>ROUNDUP('105-04752'!N9/Analysis!$A$57/'process parameter'!$M$8,0)</f>
        <v>2</v>
      </c>
      <c r="O57" s="71">
        <f>ROUNDUP('105-04752'!O9/Analysis!$A$57/'process parameter'!$M$8,0)</f>
        <v>2</v>
      </c>
      <c r="P57" s="71">
        <f>ROUNDUP('105-04752'!P9/Analysis!$A$57/'process parameter'!$M$8,0)</f>
        <v>2</v>
      </c>
      <c r="Q57" s="71">
        <f>ROUNDUP('105-04752'!Q9/Analysis!$A$57/'process parameter'!$M$8,0)</f>
        <v>2</v>
      </c>
      <c r="R57" s="71">
        <f>ROUNDUP('105-04752'!R9/Analysis!$A$57/'process parameter'!$M$8,0)</f>
        <v>2</v>
      </c>
      <c r="S57" s="71">
        <f>ROUNDUP('105-04752'!S9/Analysis!$A$57/'process parameter'!$M$8,0)</f>
        <v>2</v>
      </c>
      <c r="T57" s="71">
        <f>ROUNDUP('105-04752'!T9/Analysis!$A$57/'process parameter'!$M$8,0)</f>
        <v>2</v>
      </c>
      <c r="U57" s="71">
        <f>ROUNDUP('105-04752'!U9/Analysis!$A$57/'process parameter'!$M$8,0)</f>
        <v>2</v>
      </c>
      <c r="V57" s="71">
        <f>ROUNDUP('105-04752'!V9/Analysis!$A$57/'process parameter'!$M$8,0)</f>
        <v>2</v>
      </c>
      <c r="W57" s="71">
        <f>ROUNDUP('105-04752'!W9/Analysis!$A$57/'process parameter'!$M$8,0)</f>
        <v>1</v>
      </c>
      <c r="X57" s="71">
        <f>ROUNDUP('105-04752'!X9/Analysis!$A$57/'process parameter'!$M$8,0)</f>
        <v>1</v>
      </c>
      <c r="Y57" s="71">
        <f>ROUNDUP('105-04752'!Y9/Analysis!$A$57/'process parameter'!$M$8,0)</f>
        <v>1</v>
      </c>
      <c r="Z57" s="71">
        <f>ROUNDUP('105-04752'!Z9/Analysis!$A$57/'process parameter'!$M$8,0)</f>
        <v>1</v>
      </c>
      <c r="AA57" s="71">
        <f>ROUNDUP('105-04752'!AA9/Analysis!$A$57/'process parameter'!$M$8,0)</f>
        <v>2</v>
      </c>
      <c r="AB57" s="71">
        <f>ROUNDUP('105-04752'!AB9/Analysis!$A$57/'process parameter'!$M$8,0)</f>
        <v>3</v>
      </c>
      <c r="AC57" s="71">
        <f>ROUNDUP('105-04752'!AC9/Analysis!$A$57/'process parameter'!$M$8,0)</f>
        <v>3</v>
      </c>
      <c r="AD57" s="71">
        <f>ROUNDUP('105-04752'!AD9/Analysis!$A$57/'process parameter'!$M$8,0)</f>
        <v>2</v>
      </c>
      <c r="AE57" s="71">
        <f>ROUNDUP('105-04752'!AE9/Analysis!$A$57/'process parameter'!$M$8,0)</f>
        <v>2</v>
      </c>
      <c r="AF57" s="71">
        <f>ROUNDUP('105-04752'!AF9/Analysis!$A$57/'process parameter'!$M$8,0)</f>
        <v>2</v>
      </c>
      <c r="AG57" s="71">
        <f>ROUNDUP('105-04752'!AG9/Analysis!$A$57/'process parameter'!$M$8,0)</f>
        <v>2</v>
      </c>
      <c r="AH57" s="71">
        <f>ROUNDUP('105-04752'!AH9/Analysis!$A$57/'process parameter'!$M$8,0)</f>
        <v>1</v>
      </c>
      <c r="AI57" s="71">
        <f>ROUNDUP('105-04752'!AI9/Analysis!$A$57/'process parameter'!$M$8,0)</f>
        <v>1</v>
      </c>
      <c r="AJ57" s="71">
        <f>ROUNDUP('105-04752'!AJ9/Analysis!$A$57/'process parameter'!$M$8,0)</f>
        <v>1</v>
      </c>
      <c r="AK57" s="71">
        <f>ROUNDUP('105-04752'!AK9/Analysis!$A$57/'process parameter'!$M$8,0)</f>
        <v>0</v>
      </c>
      <c r="AL57" s="71">
        <f>ROUNDUP('105-04752'!AL9/Analysis!$A$57/'process parameter'!$M$8,0)</f>
        <v>0</v>
      </c>
      <c r="AM57" s="71">
        <f>ROUNDUP('105-04752'!AM9/Analysis!$A$57/'process parameter'!$M$8,0)</f>
        <v>1</v>
      </c>
      <c r="AN57" s="71">
        <f>ROUNDUP('105-04752'!AN9/Analysis!$A$57/'process parameter'!$M$8,0)</f>
        <v>2</v>
      </c>
      <c r="AO57" s="71">
        <f>ROUNDUP('105-04752'!AO9/Analysis!$A$57/'process parameter'!$M$8,0)</f>
        <v>3</v>
      </c>
      <c r="AP57" s="71">
        <f>ROUNDUP('105-04752'!AP9/Analysis!$A$57/'process parameter'!$M$8,0)</f>
        <v>4</v>
      </c>
      <c r="AQ57" s="71">
        <f>ROUNDUP('105-04752'!AQ9/Analysis!$A$57/'process parameter'!$M$8,0)</f>
        <v>4</v>
      </c>
      <c r="AR57" s="71">
        <f>ROUNDUP('105-04752'!AR9/Analysis!$A$57/'process parameter'!$M$8,0)</f>
        <v>4</v>
      </c>
      <c r="AS57" s="71">
        <f>ROUNDUP('105-04752'!AS9/Analysis!$A$57/'process parameter'!$M$8,0)</f>
        <v>4</v>
      </c>
      <c r="AT57" s="71">
        <f>ROUNDUP('105-04752'!AT9/Analysis!$A$57/'process parameter'!$M$8,0)</f>
        <v>4</v>
      </c>
      <c r="AU57" s="71">
        <f>ROUNDUP('105-04752'!AU9/Analysis!$A$57/'process parameter'!$M$8,0)</f>
        <v>4</v>
      </c>
      <c r="AV57" s="71">
        <f>ROUNDUP('105-04752'!AV9/Analysis!$A$57/'process parameter'!$M$8,0)</f>
        <v>3</v>
      </c>
      <c r="AW57" s="71">
        <f>ROUNDUP('105-04752'!AW9/Analysis!$A$57/'process parameter'!$M$8,0)</f>
        <v>3</v>
      </c>
      <c r="AX57" s="71">
        <f>ROUNDUP('105-04752'!AX9/Analysis!$A$57/'process parameter'!$M$8,0)</f>
        <v>2</v>
      </c>
      <c r="AY57" s="71">
        <f>ROUNDUP('105-04752'!AY9/Analysis!$A$57/'process parameter'!$M$8,0)</f>
        <v>1</v>
      </c>
      <c r="AZ57" s="71">
        <f>ROUNDUP('105-04752'!AZ9/Analysis!$A$57/'process parameter'!$M$8,0)</f>
        <v>1</v>
      </c>
      <c r="BA57" s="71">
        <f>ROUNDUP('105-04752'!BA9/Analysis!$A$57/'process parameter'!$M$8,0)</f>
        <v>4</v>
      </c>
      <c r="BB57" s="71">
        <f>ROUNDUP('105-04752'!BB9/Analysis!$A$57/'process parameter'!$M$8,0)</f>
        <v>4</v>
      </c>
    </row>
    <row r="58" spans="1:54">
      <c r="A58" s="79">
        <f>'process parameter'!L9</f>
        <v>0.9</v>
      </c>
      <c r="B58" s="72" t="s">
        <v>50</v>
      </c>
      <c r="C58" s="71">
        <f>ROUNDUP('105-07638'!C9/Analysis!$A$58/'process parameter'!$M$9,0)</f>
        <v>19</v>
      </c>
      <c r="D58" s="71">
        <f>ROUNDUP('105-07638'!D9/Analysis!$A$58/'process parameter'!$M$9,0)</f>
        <v>19</v>
      </c>
      <c r="E58" s="71">
        <f>ROUNDUP('105-07638'!E9/Analysis!$A$58/'process parameter'!$M$9,0)</f>
        <v>10</v>
      </c>
      <c r="F58" s="71">
        <f>ROUNDUP('105-07638'!F9/Analysis!$A$58/'process parameter'!$M$9,0)</f>
        <v>10</v>
      </c>
      <c r="G58" s="71">
        <f>ROUNDUP('105-07638'!G9/Analysis!$A$58/'process parameter'!$M$9,0)</f>
        <v>10</v>
      </c>
      <c r="H58" s="71">
        <f>ROUNDUP('105-07638'!H9/Analysis!$A$58/'process parameter'!$M$9,0)</f>
        <v>10</v>
      </c>
      <c r="I58" s="71">
        <f>ROUNDUP('105-07638'!I9/Analysis!$A$58/'process parameter'!$M$9,0)</f>
        <v>10</v>
      </c>
      <c r="J58" s="71">
        <f>ROUNDUP('105-07638'!J9/Analysis!$A$58/'process parameter'!$M$9,0)</f>
        <v>10</v>
      </c>
      <c r="K58" s="71">
        <f>ROUNDUP('105-07638'!K9/Analysis!$A$58/'process parameter'!$M$9,0)</f>
        <v>10</v>
      </c>
      <c r="L58" s="71">
        <f>ROUNDUP('105-07638'!L9/Analysis!$A$58/'process parameter'!$M$9,0)</f>
        <v>10</v>
      </c>
      <c r="M58" s="71">
        <f>ROUNDUP('105-07638'!M9/Analysis!$A$58/'process parameter'!$M$9,0)</f>
        <v>10</v>
      </c>
      <c r="N58" s="71">
        <f>ROUNDUP('105-07638'!N9/Analysis!$A$58/'process parameter'!$M$9,0)</f>
        <v>10</v>
      </c>
      <c r="O58" s="71">
        <f>ROUNDUP('105-07638'!O9/Analysis!$A$58/'process parameter'!$M$9,0)</f>
        <v>10</v>
      </c>
      <c r="P58" s="71">
        <f>ROUNDUP('105-07638'!P9/Analysis!$A$58/'process parameter'!$M$9,0)</f>
        <v>10</v>
      </c>
      <c r="Q58" s="71">
        <f>ROUNDUP('105-07638'!Q9/Analysis!$A$58/'process parameter'!$M$9,0)</f>
        <v>10</v>
      </c>
      <c r="R58" s="71">
        <f>ROUNDUP('105-07638'!R9/Analysis!$A$58/'process parameter'!$M$9,0)</f>
        <v>10</v>
      </c>
      <c r="S58" s="71">
        <f>ROUNDUP('105-07638'!S9/Analysis!$A$58/'process parameter'!$M$9,0)</f>
        <v>14</v>
      </c>
      <c r="T58" s="71">
        <f>ROUNDUP('105-07638'!T9/Analysis!$A$58/'process parameter'!$M$9,0)</f>
        <v>10</v>
      </c>
      <c r="U58" s="71">
        <f>ROUNDUP('105-07638'!U9/Analysis!$A$58/'process parameter'!$M$9,0)</f>
        <v>10</v>
      </c>
      <c r="V58" s="71">
        <f>ROUNDUP('105-07638'!V9/Analysis!$A$58/'process parameter'!$M$9,0)</f>
        <v>10</v>
      </c>
      <c r="W58" s="71">
        <f>ROUNDUP('105-07638'!W9/Analysis!$A$58/'process parameter'!$M$9,0)</f>
        <v>10</v>
      </c>
      <c r="X58" s="71">
        <f>ROUNDUP('105-07638'!X9/Analysis!$A$58/'process parameter'!$M$9,0)</f>
        <v>10</v>
      </c>
      <c r="Y58" s="71">
        <f>ROUNDUP('105-07638'!Y9/Analysis!$A$58/'process parameter'!$M$9,0)</f>
        <v>10</v>
      </c>
      <c r="Z58" s="71">
        <f>ROUNDUP('105-07638'!Z9/Analysis!$A$58/'process parameter'!$M$9,0)</f>
        <v>10</v>
      </c>
      <c r="AA58" s="71">
        <f>ROUNDUP('105-07638'!AA9/Analysis!$A$58/'process parameter'!$M$9,0)</f>
        <v>10</v>
      </c>
      <c r="AB58" s="71">
        <f>ROUNDUP('105-07638'!AB9/Analysis!$A$58/'process parameter'!$M$9,0)</f>
        <v>10</v>
      </c>
      <c r="AC58" s="71">
        <f>ROUNDUP('105-07638'!AC9/Analysis!$A$58/'process parameter'!$M$9,0)</f>
        <v>19</v>
      </c>
      <c r="AD58" s="71">
        <f>ROUNDUP('105-07638'!AD9/Analysis!$A$58/'process parameter'!$M$9,0)</f>
        <v>5</v>
      </c>
      <c r="AE58" s="71">
        <f>ROUNDUP('105-07638'!AE9/Analysis!$A$58/'process parameter'!$M$9,0)</f>
        <v>5</v>
      </c>
      <c r="AF58" s="71">
        <f>ROUNDUP('105-07638'!AF9/Analysis!$A$58/'process parameter'!$M$9,0)</f>
        <v>6</v>
      </c>
      <c r="AG58" s="71">
        <f>ROUNDUP('105-07638'!AG9/Analysis!$A$58/'process parameter'!$M$9,0)</f>
        <v>10</v>
      </c>
      <c r="AH58" s="71">
        <f>ROUNDUP('105-07638'!AH9/Analysis!$A$58/'process parameter'!$M$9,0)</f>
        <v>10</v>
      </c>
      <c r="AI58" s="71">
        <f>ROUNDUP('105-07638'!AI9/Analysis!$A$58/'process parameter'!$M$9,0)</f>
        <v>10</v>
      </c>
      <c r="AJ58" s="71">
        <f>ROUNDUP('105-07638'!AJ9/Analysis!$A$58/'process parameter'!$M$9,0)</f>
        <v>10</v>
      </c>
      <c r="AK58" s="71">
        <f>ROUNDUP('105-07638'!AK9/Analysis!$A$58/'process parameter'!$M$9,0)</f>
        <v>0</v>
      </c>
      <c r="AL58" s="71">
        <f>ROUNDUP('105-07638'!AL9/Analysis!$A$58/'process parameter'!$M$9,0)</f>
        <v>0</v>
      </c>
      <c r="AM58" s="71">
        <f>ROUNDUP('105-07638'!AM9/Analysis!$A$58/'process parameter'!$M$9,0)</f>
        <v>0</v>
      </c>
      <c r="AN58" s="71">
        <f>ROUNDUP('105-07638'!AN9/Analysis!$A$58/'process parameter'!$M$9,0)</f>
        <v>10</v>
      </c>
      <c r="AO58" s="71">
        <f>ROUNDUP('105-07638'!AO9/Analysis!$A$58/'process parameter'!$M$9,0)</f>
        <v>19</v>
      </c>
      <c r="AP58" s="71">
        <f>ROUNDUP('105-07638'!AP9/Analysis!$A$58/'process parameter'!$M$9,0)</f>
        <v>33</v>
      </c>
      <c r="AQ58" s="71">
        <f>ROUNDUP('105-07638'!AQ9/Analysis!$A$58/'process parameter'!$M$9,0)</f>
        <v>33</v>
      </c>
      <c r="AR58" s="71">
        <f>ROUNDUP('105-07638'!AR9/Analysis!$A$58/'process parameter'!$M$9,0)</f>
        <v>36</v>
      </c>
      <c r="AS58" s="71">
        <f>ROUNDUP('105-07638'!AS9/Analysis!$A$58/'process parameter'!$M$9,0)</f>
        <v>28</v>
      </c>
      <c r="AT58" s="71">
        <f>ROUNDUP('105-07638'!AT9/Analysis!$A$58/'process parameter'!$M$9,0)</f>
        <v>28</v>
      </c>
      <c r="AU58" s="71">
        <f>ROUNDUP('105-07638'!AU9/Analysis!$A$58/'process parameter'!$M$9,0)</f>
        <v>28</v>
      </c>
      <c r="AV58" s="71">
        <f>ROUNDUP('105-07638'!AV9/Analysis!$A$58/'process parameter'!$M$9,0)</f>
        <v>37</v>
      </c>
      <c r="AW58" s="71">
        <f>ROUNDUP('105-07638'!AW9/Analysis!$A$58/'process parameter'!$M$9,0)</f>
        <v>33</v>
      </c>
      <c r="AX58" s="71">
        <f>ROUNDUP('105-07638'!AX9/Analysis!$A$58/'process parameter'!$M$9,0)</f>
        <v>33</v>
      </c>
      <c r="AY58" s="71">
        <f>ROUNDUP('105-07638'!AY9/Analysis!$A$58/'process parameter'!$M$9,0)</f>
        <v>19</v>
      </c>
      <c r="AZ58" s="71">
        <f>ROUNDUP('105-07638'!AZ9/Analysis!$A$58/'process parameter'!$M$9,0)</f>
        <v>19</v>
      </c>
      <c r="BA58" s="71">
        <f>ROUNDUP('105-07638'!BA9/Analysis!$A$58/'process parameter'!$M$9,0)</f>
        <v>19</v>
      </c>
      <c r="BB58" s="71">
        <f>ROUNDUP('105-07638'!BB9/Analysis!$A$58/'process parameter'!$M$9,0)</f>
        <v>28</v>
      </c>
    </row>
    <row r="59" spans="1:54">
      <c r="A59" s="79">
        <f>'process parameter'!L10</f>
        <v>0.92</v>
      </c>
      <c r="B59" s="72" t="s">
        <v>11</v>
      </c>
      <c r="C59" s="71">
        <f>ROUNDUP('105-06116'!C9/Analysis!$A$59/'process parameter'!$M$10,0)</f>
        <v>10</v>
      </c>
      <c r="D59" s="71">
        <f>ROUNDUP('105-06116'!D9/Analysis!$A$59/'process parameter'!$M$10,0)</f>
        <v>0</v>
      </c>
      <c r="E59" s="71">
        <f>ROUNDUP('105-06116'!E9/Analysis!$A$59/'process parameter'!$M$10,0)</f>
        <v>0</v>
      </c>
      <c r="F59" s="71">
        <f>ROUNDUP('105-06116'!F9/Analysis!$A$59/'process parameter'!$M$10,0)</f>
        <v>0</v>
      </c>
      <c r="G59" s="71">
        <f>ROUNDUP('105-06116'!G9/Analysis!$A$59/'process parameter'!$M$10,0)</f>
        <v>0</v>
      </c>
      <c r="H59" s="71">
        <f>ROUNDUP('105-06116'!H9/Analysis!$A$59/'process parameter'!$M$10,0)</f>
        <v>0</v>
      </c>
      <c r="I59" s="71">
        <f>ROUNDUP('105-06116'!I9/Analysis!$A$59/'process parameter'!$M$10,0)</f>
        <v>0</v>
      </c>
      <c r="J59" s="71">
        <f>ROUNDUP('105-06116'!J9/Analysis!$A$59/'process parameter'!$M$10,0)</f>
        <v>0</v>
      </c>
      <c r="K59" s="71">
        <f>ROUNDUP('105-06116'!K9/Analysis!$A$59/'process parameter'!$M$10,0)</f>
        <v>8</v>
      </c>
      <c r="L59" s="71">
        <f>ROUNDUP('105-06116'!L9/Analysis!$A$59/'process parameter'!$M$10,0)</f>
        <v>0</v>
      </c>
      <c r="M59" s="71">
        <f>ROUNDUP('105-06116'!M9/Analysis!$A$59/'process parameter'!$M$10,0)</f>
        <v>0</v>
      </c>
      <c r="N59" s="71">
        <f>ROUNDUP('105-06116'!N9/Analysis!$A$59/'process parameter'!$M$10,0)</f>
        <v>0</v>
      </c>
      <c r="O59" s="71">
        <f>ROUNDUP('105-06116'!O9/Analysis!$A$59/'process parameter'!$M$10,0)</f>
        <v>0</v>
      </c>
      <c r="P59" s="71">
        <f>ROUNDUP('105-06116'!P9/Analysis!$A$59/'process parameter'!$M$10,0)</f>
        <v>0</v>
      </c>
      <c r="Q59" s="71">
        <f>ROUNDUP('105-06116'!Q9/Analysis!$A$59/'process parameter'!$M$10,0)</f>
        <v>0</v>
      </c>
      <c r="R59" s="71">
        <f>ROUNDUP('105-06116'!R9/Analysis!$A$59/'process parameter'!$M$10,0)</f>
        <v>0</v>
      </c>
      <c r="S59" s="71">
        <f>ROUNDUP('105-06116'!S9/Analysis!$A$59/'process parameter'!$M$10,0)</f>
        <v>0</v>
      </c>
      <c r="T59" s="71">
        <f>ROUNDUP('105-06116'!T9/Analysis!$A$59/'process parameter'!$M$10,0)</f>
        <v>0</v>
      </c>
      <c r="U59" s="71">
        <f>ROUNDUP('105-06116'!U9/Analysis!$A$59/'process parameter'!$M$10,0)</f>
        <v>0</v>
      </c>
      <c r="V59" s="71">
        <f>ROUNDUP('105-06116'!V9/Analysis!$A$59/'process parameter'!$M$10,0)</f>
        <v>0</v>
      </c>
      <c r="W59" s="71">
        <f>ROUNDUP('105-06116'!W9/Analysis!$A$59/'process parameter'!$M$10,0)</f>
        <v>0</v>
      </c>
      <c r="X59" s="71">
        <f>ROUNDUP('105-06116'!X9/Analysis!$A$59/'process parameter'!$M$10,0)</f>
        <v>0</v>
      </c>
      <c r="Y59" s="71">
        <f>ROUNDUP('105-06116'!Y9/Analysis!$A$59/'process parameter'!$M$10,0)</f>
        <v>0</v>
      </c>
      <c r="Z59" s="71">
        <f>ROUNDUP('105-06116'!Z9/Analysis!$A$59/'process parameter'!$M$10,0)</f>
        <v>0</v>
      </c>
      <c r="AA59" s="71">
        <f>ROUNDUP('105-06116'!AA9/Analysis!$A$59/'process parameter'!$M$10,0)</f>
        <v>0</v>
      </c>
      <c r="AB59" s="71">
        <f>ROUNDUP('105-06116'!AB9/Analysis!$A$59/'process parameter'!$M$10,0)</f>
        <v>5</v>
      </c>
      <c r="AC59" s="71">
        <f>ROUNDUP('105-06116'!AC9/Analysis!$A$59/'process parameter'!$M$10,0)</f>
        <v>0</v>
      </c>
      <c r="AD59" s="71">
        <f>ROUNDUP('105-06116'!AD9/Analysis!$A$59/'process parameter'!$M$10,0)</f>
        <v>0</v>
      </c>
      <c r="AE59" s="71">
        <f>ROUNDUP('105-06116'!AE9/Analysis!$A$59/'process parameter'!$M$10,0)</f>
        <v>0</v>
      </c>
      <c r="AF59" s="71">
        <f>ROUNDUP('105-06116'!AF9/Analysis!$A$59/'process parameter'!$M$10,0)</f>
        <v>0</v>
      </c>
      <c r="AG59" s="71">
        <f>ROUNDUP('105-06116'!AG9/Analysis!$A$59/'process parameter'!$M$10,0)</f>
        <v>0</v>
      </c>
      <c r="AH59" s="71">
        <f>ROUNDUP('105-06116'!AH9/Analysis!$A$59/'process parameter'!$M$10,0)</f>
        <v>0</v>
      </c>
      <c r="AI59" s="71">
        <f>ROUNDUP('105-06116'!AI9/Analysis!$A$59/'process parameter'!$M$10,0)</f>
        <v>0</v>
      </c>
      <c r="AJ59" s="71">
        <f>ROUNDUP('105-06116'!AJ9/Analysis!$A$59/'process parameter'!$M$10,0)</f>
        <v>0</v>
      </c>
      <c r="AK59" s="71">
        <f>ROUNDUP('105-06116'!AK9/Analysis!$A$59/'process parameter'!$M$10,0)</f>
        <v>5</v>
      </c>
      <c r="AL59" s="71">
        <f>ROUNDUP('105-06116'!AL9/Analysis!$A$59/'process parameter'!$M$10,0)</f>
        <v>0</v>
      </c>
      <c r="AM59" s="71">
        <f>ROUNDUP('105-06116'!AM9/Analysis!$A$59/'process parameter'!$M$10,0)</f>
        <v>0</v>
      </c>
      <c r="AN59" s="71">
        <f>ROUNDUP('105-06116'!AN9/Analysis!$A$59/'process parameter'!$M$10,0)</f>
        <v>0</v>
      </c>
      <c r="AO59" s="71">
        <f>ROUNDUP('105-06116'!AO9/Analysis!$A$59/'process parameter'!$M$10,0)</f>
        <v>0</v>
      </c>
      <c r="AP59" s="71">
        <f>ROUNDUP('105-06116'!AP9/Analysis!$A$59/'process parameter'!$M$10,0)</f>
        <v>0</v>
      </c>
      <c r="AQ59" s="71">
        <f>ROUNDUP('105-06116'!AQ9/Analysis!$A$59/'process parameter'!$M$10,0)</f>
        <v>5</v>
      </c>
      <c r="AR59" s="71">
        <f>ROUNDUP('105-06116'!AR9/Analysis!$A$59/'process parameter'!$M$10,0)</f>
        <v>0</v>
      </c>
      <c r="AS59" s="71">
        <f>ROUNDUP('105-06116'!AS9/Analysis!$A$59/'process parameter'!$M$10,0)</f>
        <v>0</v>
      </c>
      <c r="AT59" s="71">
        <f>ROUNDUP('105-06116'!AT9/Analysis!$A$59/'process parameter'!$M$10,0)</f>
        <v>0</v>
      </c>
      <c r="AU59" s="71">
        <f>ROUNDUP('105-06116'!AU9/Analysis!$A$59/'process parameter'!$M$10,0)</f>
        <v>0</v>
      </c>
      <c r="AV59" s="71">
        <f>ROUNDUP('105-06116'!AV9/Analysis!$A$59/'process parameter'!$M$10,0)</f>
        <v>5</v>
      </c>
      <c r="AW59" s="71">
        <f>ROUNDUP('105-06116'!AW9/Analysis!$A$59/'process parameter'!$M$10,0)</f>
        <v>0</v>
      </c>
      <c r="AX59" s="71">
        <f>ROUNDUP('105-06116'!AX9/Analysis!$A$59/'process parameter'!$M$10,0)</f>
        <v>0</v>
      </c>
      <c r="AY59" s="71">
        <f>ROUNDUP('105-06116'!AY9/Analysis!$A$59/'process parameter'!$M$10,0)</f>
        <v>0</v>
      </c>
      <c r="AZ59" s="71">
        <f>ROUNDUP('105-06116'!AZ9/Analysis!$A$59/'process parameter'!$M$10,0)</f>
        <v>0</v>
      </c>
      <c r="BA59" s="71">
        <f>ROUNDUP('105-06116'!BA9/Analysis!$A$59/'process parameter'!$M$10,0)</f>
        <v>0</v>
      </c>
      <c r="BB59" s="71">
        <f>ROUNDUP('105-06116'!BB9/Analysis!$A$59/'process parameter'!$M$10,0)</f>
        <v>1</v>
      </c>
    </row>
    <row r="60" spans="1:54">
      <c r="A60" s="79">
        <f>'process parameter'!L11</f>
        <v>0.9</v>
      </c>
      <c r="B60" s="72" t="s">
        <v>10</v>
      </c>
      <c r="C60" s="71">
        <f>ROUNDUP('105-04802'!C9/Analysis!$A$60/'process parameter'!$M$11,0)</f>
        <v>13</v>
      </c>
      <c r="D60" s="71">
        <f>ROUNDUP('105-04802'!D9/Analysis!$A$60/'process parameter'!$M$11,0)</f>
        <v>7</v>
      </c>
      <c r="E60" s="71">
        <f>ROUNDUP('105-04802'!E9/Analysis!$A$60/'process parameter'!$M$11,0)</f>
        <v>7</v>
      </c>
      <c r="F60" s="71">
        <f>ROUNDUP('105-04802'!F9/Analysis!$A$60/'process parameter'!$M$11,0)</f>
        <v>7</v>
      </c>
      <c r="G60" s="71">
        <f>ROUNDUP('105-04802'!G9/Analysis!$A$60/'process parameter'!$M$11,0)</f>
        <v>7</v>
      </c>
      <c r="H60" s="71">
        <f>ROUNDUP('105-04802'!H9/Analysis!$A$60/'process parameter'!$M$11,0)</f>
        <v>7</v>
      </c>
      <c r="I60" s="71">
        <f>ROUNDUP('105-04802'!I9/Analysis!$A$60/'process parameter'!$M$11,0)</f>
        <v>7</v>
      </c>
      <c r="J60" s="71">
        <f>ROUNDUP('105-04802'!J9/Analysis!$A$60/'process parameter'!$M$11,0)</f>
        <v>7</v>
      </c>
      <c r="K60" s="71">
        <f>ROUNDUP('105-04802'!K9/Analysis!$A$60/'process parameter'!$M$11,0)</f>
        <v>13</v>
      </c>
      <c r="L60" s="71">
        <f>ROUNDUP('105-04802'!L9/Analysis!$A$60/'process parameter'!$M$11,0)</f>
        <v>7</v>
      </c>
      <c r="M60" s="71">
        <f>ROUNDUP('105-04802'!M9/Analysis!$A$60/'process parameter'!$M$11,0)</f>
        <v>7</v>
      </c>
      <c r="N60" s="71">
        <f>ROUNDUP('105-04802'!N9/Analysis!$A$60/'process parameter'!$M$11,0)</f>
        <v>7</v>
      </c>
      <c r="O60" s="71">
        <f>ROUNDUP('105-04802'!O9/Analysis!$A$60/'process parameter'!$M$11,0)</f>
        <v>7</v>
      </c>
      <c r="P60" s="71">
        <f>ROUNDUP('105-04802'!P9/Analysis!$A$60/'process parameter'!$M$11,0)</f>
        <v>7</v>
      </c>
      <c r="Q60" s="71">
        <f>ROUNDUP('105-04802'!Q9/Analysis!$A$60/'process parameter'!$M$11,0)</f>
        <v>4</v>
      </c>
      <c r="R60" s="71">
        <f>ROUNDUP('105-04802'!R9/Analysis!$A$60/'process parameter'!$M$11,0)</f>
        <v>4</v>
      </c>
      <c r="S60" s="71">
        <f>ROUNDUP('105-04802'!S9/Analysis!$A$60/'process parameter'!$M$11,0)</f>
        <v>4</v>
      </c>
      <c r="T60" s="71">
        <f>ROUNDUP('105-04802'!T9/Analysis!$A$60/'process parameter'!$M$11,0)</f>
        <v>4</v>
      </c>
      <c r="U60" s="71">
        <f>ROUNDUP('105-04802'!U9/Analysis!$A$60/'process parameter'!$M$11,0)</f>
        <v>4</v>
      </c>
      <c r="V60" s="71">
        <f>ROUNDUP('105-04802'!V9/Analysis!$A$60/'process parameter'!$M$11,0)</f>
        <v>4</v>
      </c>
      <c r="W60" s="71">
        <f>ROUNDUP('105-04802'!W9/Analysis!$A$60/'process parameter'!$M$11,0)</f>
        <v>7</v>
      </c>
      <c r="X60" s="71">
        <f>ROUNDUP('105-04802'!X9/Analysis!$A$60/'process parameter'!$M$11,0)</f>
        <v>13</v>
      </c>
      <c r="Y60" s="71">
        <f>ROUNDUP('105-04802'!Y9/Analysis!$A$60/'process parameter'!$M$11,0)</f>
        <v>13</v>
      </c>
      <c r="Z60" s="71">
        <f>ROUNDUP('105-04802'!Z9/Analysis!$A$60/'process parameter'!$M$11,0)</f>
        <v>13</v>
      </c>
      <c r="AA60" s="71">
        <f>ROUNDUP('105-04802'!AA9/Analysis!$A$60/'process parameter'!$M$11,0)</f>
        <v>13</v>
      </c>
      <c r="AB60" s="71">
        <f>ROUNDUP('105-04802'!AB9/Analysis!$A$60/'process parameter'!$M$11,0)</f>
        <v>10</v>
      </c>
      <c r="AC60" s="71">
        <f>ROUNDUP('105-04802'!AC9/Analysis!$A$60/'process parameter'!$M$11,0)</f>
        <v>13</v>
      </c>
      <c r="AD60" s="71">
        <f>ROUNDUP('105-04802'!AD9/Analysis!$A$60/'process parameter'!$M$11,0)</f>
        <v>13</v>
      </c>
      <c r="AE60" s="71">
        <f>ROUNDUP('105-04802'!AE9/Analysis!$A$60/'process parameter'!$M$11,0)</f>
        <v>13</v>
      </c>
      <c r="AF60" s="71">
        <f>ROUNDUP('105-04802'!AF9/Analysis!$A$60/'process parameter'!$M$11,0)</f>
        <v>13</v>
      </c>
      <c r="AG60" s="71">
        <f>ROUNDUP('105-04802'!AG9/Analysis!$A$60/'process parameter'!$M$11,0)</f>
        <v>13</v>
      </c>
      <c r="AH60" s="71">
        <f>ROUNDUP('105-04802'!AH9/Analysis!$A$60/'process parameter'!$M$11,0)</f>
        <v>13</v>
      </c>
      <c r="AI60" s="71">
        <f>ROUNDUP('105-04802'!AI9/Analysis!$A$60/'process parameter'!$M$11,0)</f>
        <v>13</v>
      </c>
      <c r="AJ60" s="71">
        <f>ROUNDUP('105-04802'!AJ9/Analysis!$A$60/'process parameter'!$M$11,0)</f>
        <v>13</v>
      </c>
      <c r="AK60" s="71">
        <f>ROUNDUP('105-04802'!AK9/Analysis!$A$60/'process parameter'!$M$11,0)</f>
        <v>7</v>
      </c>
      <c r="AL60" s="71">
        <f>ROUNDUP('105-04802'!AL9/Analysis!$A$60/'process parameter'!$M$11,0)</f>
        <v>7</v>
      </c>
      <c r="AM60" s="71">
        <f>ROUNDUP('105-04802'!AM9/Analysis!$A$60/'process parameter'!$M$11,0)</f>
        <v>7</v>
      </c>
      <c r="AN60" s="71">
        <f>ROUNDUP('105-04802'!AN9/Analysis!$A$60/'process parameter'!$M$11,0)</f>
        <v>7</v>
      </c>
      <c r="AO60" s="71">
        <f>ROUNDUP('105-04802'!AO9/Analysis!$A$60/'process parameter'!$M$11,0)</f>
        <v>7</v>
      </c>
      <c r="AP60" s="71">
        <f>ROUNDUP('105-04802'!AP9/Analysis!$A$60/'process parameter'!$M$11,0)</f>
        <v>20</v>
      </c>
      <c r="AQ60" s="71">
        <f>ROUNDUP('105-04802'!AQ9/Analysis!$A$60/'process parameter'!$M$11,0)</f>
        <v>13</v>
      </c>
      <c r="AR60" s="71">
        <f>ROUNDUP('105-04802'!AR9/Analysis!$A$60/'process parameter'!$M$11,0)</f>
        <v>13</v>
      </c>
      <c r="AS60" s="71">
        <f>ROUNDUP('105-04802'!AS9/Analysis!$A$60/'process parameter'!$M$11,0)</f>
        <v>13</v>
      </c>
      <c r="AT60" s="71">
        <f>ROUNDUP('105-04802'!AT9/Analysis!$A$60/'process parameter'!$M$11,0)</f>
        <v>20</v>
      </c>
      <c r="AU60" s="71">
        <f>ROUNDUP('105-04802'!AU9/Analysis!$A$60/'process parameter'!$M$11,0)</f>
        <v>16</v>
      </c>
      <c r="AV60" s="71">
        <f>ROUNDUP('105-04802'!AV9/Analysis!$A$60/'process parameter'!$M$11,0)</f>
        <v>16</v>
      </c>
      <c r="AW60" s="71">
        <f>ROUNDUP('105-04802'!AW9/Analysis!$A$60/'process parameter'!$M$11,0)</f>
        <v>13</v>
      </c>
      <c r="AX60" s="71">
        <f>ROUNDUP('105-04802'!AX9/Analysis!$A$60/'process parameter'!$M$11,0)</f>
        <v>13</v>
      </c>
      <c r="AY60" s="71">
        <f>ROUNDUP('105-04802'!AY9/Analysis!$A$60/'process parameter'!$M$11,0)</f>
        <v>16</v>
      </c>
      <c r="AZ60" s="71">
        <f>ROUNDUP('105-04802'!AZ9/Analysis!$A$60/'process parameter'!$M$11,0)</f>
        <v>13</v>
      </c>
      <c r="BA60" s="71">
        <f>ROUNDUP('105-04802'!BA9/Analysis!$A$60/'process parameter'!$M$11,0)</f>
        <v>16</v>
      </c>
      <c r="BB60" s="71">
        <f>ROUNDUP('105-04802'!BB9/Analysis!$A$60/'process parameter'!$M$11,0)</f>
        <v>13</v>
      </c>
    </row>
    <row r="61" spans="1:54" ht="16.2" thickBot="1">
      <c r="A61" s="79">
        <f>'process parameter'!L12</f>
        <v>0.8</v>
      </c>
      <c r="B61" s="91" t="s">
        <v>112</v>
      </c>
      <c r="C61" s="90">
        <f>ROUNDUP('110-02888 n 110-02898'!C9/Analysis!$A$61/'process parameter'!$M$12,0)</f>
        <v>40</v>
      </c>
      <c r="D61" s="90">
        <f>ROUNDUP('110-02888 n 110-02898'!D9/Analysis!$A$61/'process parameter'!$M$12,0)</f>
        <v>33</v>
      </c>
      <c r="E61" s="90">
        <f>ROUNDUP('110-02888 n 110-02898'!E9/Analysis!$A$61/'process parameter'!$M$12,0)</f>
        <v>26</v>
      </c>
      <c r="F61" s="90">
        <f>ROUNDUP('110-02888 n 110-02898'!F9/Analysis!$A$61/'process parameter'!$M$12,0)</f>
        <v>22</v>
      </c>
      <c r="G61" s="90">
        <f>ROUNDUP('110-02888 n 110-02898'!G9/Analysis!$A$61/'process parameter'!$M$12,0)</f>
        <v>22</v>
      </c>
      <c r="H61" s="90">
        <f>ROUNDUP('110-02888 n 110-02898'!H9/Analysis!$A$61/'process parameter'!$M$12,0)</f>
        <v>20</v>
      </c>
      <c r="I61" s="90">
        <f>ROUNDUP('110-02888 n 110-02898'!I9/Analysis!$A$61/'process parameter'!$M$12,0)</f>
        <v>18</v>
      </c>
      <c r="J61" s="90">
        <f>ROUNDUP('110-02888 n 110-02898'!J9/Analysis!$A$61/'process parameter'!$M$12,0)</f>
        <v>15</v>
      </c>
      <c r="K61" s="90">
        <f>ROUNDUP('110-02888 n 110-02898'!K9/Analysis!$A$61/'process parameter'!$M$12,0)</f>
        <v>11</v>
      </c>
      <c r="L61" s="90">
        <f>ROUNDUP('110-02888 n 110-02898'!L9/Analysis!$A$61/'process parameter'!$M$12,0)</f>
        <v>11</v>
      </c>
      <c r="M61" s="90">
        <f>ROUNDUP('110-02888 n 110-02898'!M9/Analysis!$A$61/'process parameter'!$M$12,0)</f>
        <v>11</v>
      </c>
      <c r="N61" s="90">
        <f>ROUNDUP('110-02888 n 110-02898'!N9/Analysis!$A$61/'process parameter'!$M$12,0)</f>
        <v>17</v>
      </c>
      <c r="O61" s="90">
        <f>ROUNDUP('110-02888 n 110-02898'!O9/Analysis!$A$61/'process parameter'!$M$12,0)</f>
        <v>22</v>
      </c>
      <c r="P61" s="90">
        <f>ROUNDUP('110-02888 n 110-02898'!P9/Analysis!$A$61/'process parameter'!$M$12,0)</f>
        <v>17</v>
      </c>
      <c r="Q61" s="90">
        <f>ROUNDUP('110-02888 n 110-02898'!Q9/Analysis!$A$61/'process parameter'!$M$12,0)</f>
        <v>18</v>
      </c>
      <c r="R61" s="90">
        <f>ROUNDUP('110-02888 n 110-02898'!R9/Analysis!$A$61/'process parameter'!$M$12,0)</f>
        <v>18</v>
      </c>
      <c r="S61" s="90">
        <f>ROUNDUP('110-02888 n 110-02898'!S9/Analysis!$A$61/'process parameter'!$M$12,0)</f>
        <v>18</v>
      </c>
      <c r="T61" s="90">
        <f>ROUNDUP('110-02888 n 110-02898'!T9/Analysis!$A$61/'process parameter'!$M$12,0)</f>
        <v>18</v>
      </c>
      <c r="U61" s="90">
        <f>ROUNDUP('110-02888 n 110-02898'!U9/Analysis!$A$61/'process parameter'!$M$12,0)</f>
        <v>18</v>
      </c>
      <c r="V61" s="90">
        <f>ROUNDUP('110-02888 n 110-02898'!V9/Analysis!$A$61/'process parameter'!$M$12,0)</f>
        <v>15</v>
      </c>
      <c r="W61" s="90">
        <f>ROUNDUP('110-02888 n 110-02898'!W9/Analysis!$A$61/'process parameter'!$M$12,0)</f>
        <v>17</v>
      </c>
      <c r="X61" s="90">
        <f>ROUNDUP('110-02888 n 110-02898'!X9/Analysis!$A$61/'process parameter'!$M$12,0)</f>
        <v>18</v>
      </c>
      <c r="Y61" s="90">
        <f>ROUNDUP('110-02888 n 110-02898'!Y9/Analysis!$A$61/'process parameter'!$M$12,0)</f>
        <v>18</v>
      </c>
      <c r="Z61" s="90">
        <f>ROUNDUP('110-02888 n 110-02898'!Z9/Analysis!$A$61/'process parameter'!$M$12,0)</f>
        <v>18</v>
      </c>
      <c r="AA61" s="90">
        <f>ROUNDUP('110-02888 n 110-02898'!AA9/Analysis!$A$61/'process parameter'!$M$12,0)</f>
        <v>15</v>
      </c>
      <c r="AB61" s="90">
        <f>ROUNDUP('110-02888 n 110-02898'!AB9/Analysis!$A$61/'process parameter'!$M$12,0)</f>
        <v>27</v>
      </c>
      <c r="AC61" s="90">
        <f>ROUNDUP('110-02888 n 110-02898'!AC9/Analysis!$A$61/'process parameter'!$M$12,0)</f>
        <v>31</v>
      </c>
      <c r="AD61" s="90">
        <f>ROUNDUP('110-02888 n 110-02898'!AD9/Analysis!$A$61/'process parameter'!$M$12,0)</f>
        <v>24</v>
      </c>
      <c r="AE61" s="90">
        <f>ROUNDUP('110-02888 n 110-02898'!AE9/Analysis!$A$61/'process parameter'!$M$12,0)</f>
        <v>27</v>
      </c>
      <c r="AF61" s="90">
        <f>ROUNDUP('110-02888 n 110-02898'!AF9/Analysis!$A$61/'process parameter'!$M$12,0)</f>
        <v>38</v>
      </c>
      <c r="AG61" s="90">
        <f>ROUNDUP('110-02888 n 110-02898'!AG9/Analysis!$A$61/'process parameter'!$M$12,0)</f>
        <v>40</v>
      </c>
      <c r="AH61" s="90">
        <f>ROUNDUP('110-02888 n 110-02898'!AH9/Analysis!$A$61/'process parameter'!$M$12,0)</f>
        <v>44</v>
      </c>
      <c r="AI61" s="90">
        <f>ROUNDUP('110-02888 n 110-02898'!AI9/Analysis!$A$61/'process parameter'!$M$12,0)</f>
        <v>45</v>
      </c>
      <c r="AJ61" s="90">
        <f>ROUNDUP('110-02888 n 110-02898'!AJ9/Analysis!$A$61/'process parameter'!$M$12,0)</f>
        <v>45</v>
      </c>
      <c r="AK61" s="90">
        <f>ROUNDUP('110-02888 n 110-02898'!AK9/Analysis!$A$61/'process parameter'!$M$12,0)</f>
        <v>42</v>
      </c>
      <c r="AL61" s="90">
        <f>ROUNDUP('110-02888 n 110-02898'!AL9/Analysis!$A$61/'process parameter'!$M$12,0)</f>
        <v>42</v>
      </c>
      <c r="AM61" s="90">
        <f>ROUNDUP('110-02888 n 110-02898'!AM9/Analysis!$A$61/'process parameter'!$M$12,0)</f>
        <v>42</v>
      </c>
      <c r="AN61" s="90">
        <f>ROUNDUP('110-02888 n 110-02898'!AN9/Analysis!$A$61/'process parameter'!$M$12,0)</f>
        <v>51</v>
      </c>
      <c r="AO61" s="90">
        <f>ROUNDUP('110-02888 n 110-02898'!AO9/Analysis!$A$61/'process parameter'!$M$12,0)</f>
        <v>58</v>
      </c>
      <c r="AP61" s="90">
        <f>ROUNDUP('110-02888 n 110-02898'!AP9/Analysis!$A$61/'process parameter'!$M$12,0)</f>
        <v>58</v>
      </c>
      <c r="AQ61" s="90">
        <f>ROUNDUP('110-02888 n 110-02898'!AQ9/Analysis!$A$61/'process parameter'!$M$12,0)</f>
        <v>58</v>
      </c>
      <c r="AR61" s="90">
        <f>ROUNDUP('110-02888 n 110-02898'!AR9/Analysis!$A$61/'process parameter'!$M$12,0)</f>
        <v>51</v>
      </c>
      <c r="AS61" s="90">
        <f>ROUNDUP('110-02888 n 110-02898'!AS9/Analysis!$A$61/'process parameter'!$M$12,0)</f>
        <v>51</v>
      </c>
      <c r="AT61" s="90">
        <f>ROUNDUP('110-02888 n 110-02898'!AT9/Analysis!$A$61/'process parameter'!$M$12,0)</f>
        <v>42</v>
      </c>
      <c r="AU61" s="90">
        <f>ROUNDUP('110-02888 n 110-02898'!AU9/Analysis!$A$61/'process parameter'!$M$12,0)</f>
        <v>51</v>
      </c>
      <c r="AV61" s="90">
        <f>ROUNDUP('110-02888 n 110-02898'!AV9/Analysis!$A$61/'process parameter'!$M$12,0)</f>
        <v>58</v>
      </c>
      <c r="AW61" s="90">
        <f>ROUNDUP('110-02888 n 110-02898'!AW9/Analysis!$A$61/'process parameter'!$M$12,0)</f>
        <v>51</v>
      </c>
      <c r="AX61" s="90">
        <f>ROUNDUP('110-02888 n 110-02898'!AX9/Analysis!$A$61/'process parameter'!$M$12,0)</f>
        <v>51</v>
      </c>
      <c r="AY61" s="90">
        <f>ROUNDUP('110-02888 n 110-02898'!AY9/Analysis!$A$61/'process parameter'!$M$12,0)</f>
        <v>42</v>
      </c>
      <c r="AZ61" s="90">
        <f>ROUNDUP('110-02888 n 110-02898'!AZ9/Analysis!$A$61/'process parameter'!$M$12,0)</f>
        <v>27</v>
      </c>
      <c r="BA61" s="90">
        <f>ROUNDUP('110-02888 n 110-02898'!BA9/Analysis!$A$61/'process parameter'!$M$12,0)</f>
        <v>33</v>
      </c>
      <c r="BB61" s="90">
        <f>ROUNDUP('110-02888 n 110-02898'!BB9/Analysis!$A$61/'process parameter'!$M$12,0)</f>
        <v>27</v>
      </c>
    </row>
    <row r="62" spans="1:54" ht="16.2" thickTop="1">
      <c r="A62" s="78"/>
      <c r="B62" s="74" t="s">
        <v>62</v>
      </c>
      <c r="C62" s="73">
        <f t="shared" ref="C62:AH62" si="26">SUM(C53:C61)</f>
        <v>115</v>
      </c>
      <c r="D62" s="73">
        <f t="shared" si="26"/>
        <v>81</v>
      </c>
      <c r="E62" s="73">
        <f t="shared" si="26"/>
        <v>65</v>
      </c>
      <c r="F62" s="73">
        <f t="shared" si="26"/>
        <v>61</v>
      </c>
      <c r="G62" s="73">
        <f t="shared" si="26"/>
        <v>61</v>
      </c>
      <c r="H62" s="73">
        <f t="shared" si="26"/>
        <v>54</v>
      </c>
      <c r="I62" s="73">
        <f t="shared" si="26"/>
        <v>46</v>
      </c>
      <c r="J62" s="73">
        <f t="shared" si="26"/>
        <v>42</v>
      </c>
      <c r="K62" s="73">
        <f t="shared" si="26"/>
        <v>56</v>
      </c>
      <c r="L62" s="73">
        <f t="shared" si="26"/>
        <v>47</v>
      </c>
      <c r="M62" s="73">
        <f t="shared" si="26"/>
        <v>43</v>
      </c>
      <c r="N62" s="73">
        <f t="shared" si="26"/>
        <v>51</v>
      </c>
      <c r="O62" s="73">
        <f t="shared" si="26"/>
        <v>59</v>
      </c>
      <c r="P62" s="73">
        <f t="shared" si="26"/>
        <v>55</v>
      </c>
      <c r="Q62" s="73">
        <f t="shared" si="26"/>
        <v>54</v>
      </c>
      <c r="R62" s="73">
        <f t="shared" si="26"/>
        <v>54</v>
      </c>
      <c r="S62" s="73">
        <f t="shared" si="26"/>
        <v>57</v>
      </c>
      <c r="T62" s="73">
        <f t="shared" si="26"/>
        <v>53</v>
      </c>
      <c r="U62" s="73">
        <f t="shared" si="26"/>
        <v>53</v>
      </c>
      <c r="V62" s="73">
        <f t="shared" si="26"/>
        <v>47</v>
      </c>
      <c r="W62" s="73">
        <f t="shared" si="26"/>
        <v>51</v>
      </c>
      <c r="X62" s="73">
        <f t="shared" si="26"/>
        <v>58</v>
      </c>
      <c r="Y62" s="73">
        <f t="shared" si="26"/>
        <v>60</v>
      </c>
      <c r="Z62" s="73">
        <f t="shared" si="26"/>
        <v>61</v>
      </c>
      <c r="AA62" s="73">
        <f t="shared" si="26"/>
        <v>60</v>
      </c>
      <c r="AB62" s="73">
        <f t="shared" si="26"/>
        <v>79</v>
      </c>
      <c r="AC62" s="73">
        <f t="shared" si="26"/>
        <v>103</v>
      </c>
      <c r="AD62" s="73">
        <f t="shared" si="26"/>
        <v>68</v>
      </c>
      <c r="AE62" s="73">
        <f t="shared" si="26"/>
        <v>68</v>
      </c>
      <c r="AF62" s="73">
        <f t="shared" si="26"/>
        <v>83</v>
      </c>
      <c r="AG62" s="73">
        <f t="shared" si="26"/>
        <v>85</v>
      </c>
      <c r="AH62" s="73">
        <f t="shared" si="26"/>
        <v>85</v>
      </c>
      <c r="AI62" s="73">
        <f t="shared" ref="AI62:BB62" si="27">SUM(AI53:AI61)</f>
        <v>86</v>
      </c>
      <c r="AJ62" s="73">
        <f t="shared" si="27"/>
        <v>86</v>
      </c>
      <c r="AK62" s="73">
        <f t="shared" si="27"/>
        <v>66</v>
      </c>
      <c r="AL62" s="73">
        <f t="shared" si="27"/>
        <v>56</v>
      </c>
      <c r="AM62" s="73">
        <f t="shared" si="27"/>
        <v>55</v>
      </c>
      <c r="AN62" s="73">
        <f t="shared" si="27"/>
        <v>92</v>
      </c>
      <c r="AO62" s="73">
        <f t="shared" si="27"/>
        <v>114</v>
      </c>
      <c r="AP62" s="73">
        <f t="shared" si="27"/>
        <v>150</v>
      </c>
      <c r="AQ62" s="73">
        <f t="shared" si="27"/>
        <v>151</v>
      </c>
      <c r="AR62" s="73">
        <f t="shared" si="27"/>
        <v>143</v>
      </c>
      <c r="AS62" s="73">
        <f t="shared" si="27"/>
        <v>136</v>
      </c>
      <c r="AT62" s="73">
        <f t="shared" si="27"/>
        <v>134</v>
      </c>
      <c r="AU62" s="73">
        <f t="shared" si="27"/>
        <v>135</v>
      </c>
      <c r="AV62" s="73">
        <f t="shared" si="27"/>
        <v>155</v>
      </c>
      <c r="AW62" s="73">
        <f t="shared" si="27"/>
        <v>136</v>
      </c>
      <c r="AX62" s="73">
        <f t="shared" si="27"/>
        <v>135</v>
      </c>
      <c r="AY62" s="73">
        <f t="shared" si="27"/>
        <v>107</v>
      </c>
      <c r="AZ62" s="73">
        <f t="shared" si="27"/>
        <v>89</v>
      </c>
      <c r="BA62" s="73">
        <f t="shared" si="27"/>
        <v>102</v>
      </c>
      <c r="BB62" s="73">
        <f t="shared" si="27"/>
        <v>106</v>
      </c>
    </row>
    <row r="65" spans="1:54" ht="18">
      <c r="A65" s="82" t="s">
        <v>119</v>
      </c>
    </row>
    <row r="66" spans="1:54" s="73" customFormat="1">
      <c r="B66" s="80"/>
      <c r="C66" s="171">
        <v>44927</v>
      </c>
      <c r="D66" s="171"/>
      <c r="E66" s="171"/>
      <c r="F66" s="171"/>
      <c r="G66" s="171"/>
      <c r="H66" s="171">
        <v>44958</v>
      </c>
      <c r="I66" s="171"/>
      <c r="J66" s="171"/>
      <c r="K66" s="171"/>
      <c r="L66" s="171">
        <v>44986</v>
      </c>
      <c r="M66" s="171"/>
      <c r="N66" s="171"/>
      <c r="O66" s="171"/>
      <c r="P66" s="171">
        <v>45017</v>
      </c>
      <c r="Q66" s="171"/>
      <c r="R66" s="171"/>
      <c r="S66" s="171"/>
      <c r="T66" s="171"/>
      <c r="U66" s="171">
        <v>45047</v>
      </c>
      <c r="V66" s="171"/>
      <c r="W66" s="171"/>
      <c r="X66" s="171"/>
      <c r="Y66" s="171">
        <v>45078</v>
      </c>
      <c r="Z66" s="171"/>
      <c r="AA66" s="171"/>
      <c r="AB66" s="171"/>
      <c r="AC66" s="171">
        <v>45108</v>
      </c>
      <c r="AD66" s="171"/>
      <c r="AE66" s="171"/>
      <c r="AF66" s="171"/>
      <c r="AG66" s="171"/>
      <c r="AH66" s="171">
        <v>45139</v>
      </c>
      <c r="AI66" s="171"/>
      <c r="AJ66" s="171"/>
      <c r="AK66" s="171"/>
      <c r="AL66" s="171">
        <v>45170</v>
      </c>
      <c r="AM66" s="171"/>
      <c r="AN66" s="171"/>
      <c r="AO66" s="171"/>
      <c r="AP66" s="171">
        <v>45200</v>
      </c>
      <c r="AQ66" s="171"/>
      <c r="AR66" s="171"/>
      <c r="AS66" s="171"/>
      <c r="AT66" s="171"/>
      <c r="AU66" s="171">
        <v>45231</v>
      </c>
      <c r="AV66" s="171"/>
      <c r="AW66" s="171"/>
      <c r="AX66" s="171"/>
      <c r="AY66" s="171">
        <v>45261</v>
      </c>
      <c r="AZ66" s="171"/>
      <c r="BA66" s="171"/>
      <c r="BB66" s="171"/>
    </row>
    <row r="67" spans="1:54" s="73" customFormat="1">
      <c r="A67" s="77"/>
      <c r="B67" s="80" t="s">
        <v>110</v>
      </c>
      <c r="C67" s="81">
        <v>1</v>
      </c>
      <c r="D67" s="81">
        <v>2</v>
      </c>
      <c r="E67" s="81">
        <v>3</v>
      </c>
      <c r="F67" s="81">
        <v>4</v>
      </c>
      <c r="G67" s="81">
        <v>5</v>
      </c>
      <c r="H67" s="81">
        <v>6</v>
      </c>
      <c r="I67" s="81">
        <v>7</v>
      </c>
      <c r="J67" s="81">
        <v>8</v>
      </c>
      <c r="K67" s="81">
        <v>9</v>
      </c>
      <c r="L67" s="81">
        <v>10</v>
      </c>
      <c r="M67" s="81">
        <v>11</v>
      </c>
      <c r="N67" s="81">
        <v>12</v>
      </c>
      <c r="O67" s="81">
        <v>13</v>
      </c>
      <c r="P67" s="81">
        <v>14</v>
      </c>
      <c r="Q67" s="81">
        <v>15</v>
      </c>
      <c r="R67" s="81">
        <v>16</v>
      </c>
      <c r="S67" s="81">
        <v>17</v>
      </c>
      <c r="T67" s="81">
        <v>18</v>
      </c>
      <c r="U67" s="81">
        <v>19</v>
      </c>
      <c r="V67" s="81">
        <v>20</v>
      </c>
      <c r="W67" s="81">
        <v>21</v>
      </c>
      <c r="X67" s="81">
        <v>22</v>
      </c>
      <c r="Y67" s="81">
        <v>23</v>
      </c>
      <c r="Z67" s="81">
        <v>24</v>
      </c>
      <c r="AA67" s="81">
        <v>25</v>
      </c>
      <c r="AB67" s="81">
        <v>26</v>
      </c>
      <c r="AC67" s="81">
        <v>27</v>
      </c>
      <c r="AD67" s="81">
        <v>28</v>
      </c>
      <c r="AE67" s="81">
        <v>29</v>
      </c>
      <c r="AF67" s="81">
        <v>30</v>
      </c>
      <c r="AG67" s="81">
        <v>31</v>
      </c>
      <c r="AH67" s="81">
        <v>32</v>
      </c>
      <c r="AI67" s="81">
        <v>33</v>
      </c>
      <c r="AJ67" s="81">
        <v>34</v>
      </c>
      <c r="AK67" s="81">
        <v>35</v>
      </c>
      <c r="AL67" s="81">
        <v>36</v>
      </c>
      <c r="AM67" s="81">
        <v>37</v>
      </c>
      <c r="AN67" s="81">
        <v>38</v>
      </c>
      <c r="AO67" s="81">
        <v>39</v>
      </c>
      <c r="AP67" s="81">
        <v>40</v>
      </c>
      <c r="AQ67" s="81">
        <v>41</v>
      </c>
      <c r="AR67" s="81">
        <v>42</v>
      </c>
      <c r="AS67" s="81">
        <v>43</v>
      </c>
      <c r="AT67" s="81">
        <v>44</v>
      </c>
      <c r="AU67" s="81">
        <v>45</v>
      </c>
      <c r="AV67" s="81">
        <v>46</v>
      </c>
      <c r="AW67" s="81">
        <v>47</v>
      </c>
      <c r="AX67" s="81">
        <v>48</v>
      </c>
      <c r="AY67" s="81">
        <v>49</v>
      </c>
      <c r="AZ67" s="81">
        <v>50</v>
      </c>
      <c r="BA67" s="81">
        <v>51</v>
      </c>
      <c r="BB67" s="81">
        <v>52</v>
      </c>
    </row>
    <row r="68" spans="1:54">
      <c r="A68" s="79"/>
      <c r="B68" s="72" t="s">
        <v>4</v>
      </c>
      <c r="C68" s="71">
        <f t="shared" ref="C68:AH68" si="28">C35+C53</f>
        <v>11</v>
      </c>
      <c r="D68" s="71">
        <f t="shared" si="28"/>
        <v>9</v>
      </c>
      <c r="E68" s="71">
        <f t="shared" si="28"/>
        <v>9</v>
      </c>
      <c r="F68" s="71">
        <f t="shared" si="28"/>
        <v>9</v>
      </c>
      <c r="G68" s="71">
        <f t="shared" si="28"/>
        <v>9</v>
      </c>
      <c r="H68" s="71">
        <f t="shared" si="28"/>
        <v>6</v>
      </c>
      <c r="I68" s="71">
        <f t="shared" si="28"/>
        <v>0</v>
      </c>
      <c r="J68" s="71">
        <f t="shared" si="28"/>
        <v>0</v>
      </c>
      <c r="K68" s="71">
        <f t="shared" si="28"/>
        <v>4</v>
      </c>
      <c r="L68" s="71">
        <f t="shared" si="28"/>
        <v>4</v>
      </c>
      <c r="M68" s="71">
        <f t="shared" si="28"/>
        <v>4</v>
      </c>
      <c r="N68" s="71">
        <f t="shared" si="28"/>
        <v>4</v>
      </c>
      <c r="O68" s="71">
        <f t="shared" si="28"/>
        <v>6</v>
      </c>
      <c r="P68" s="71">
        <f t="shared" si="28"/>
        <v>6</v>
      </c>
      <c r="Q68" s="71">
        <f t="shared" si="28"/>
        <v>6</v>
      </c>
      <c r="R68" s="71">
        <f t="shared" si="28"/>
        <v>6</v>
      </c>
      <c r="S68" s="71">
        <f t="shared" si="28"/>
        <v>6</v>
      </c>
      <c r="T68" s="71">
        <f t="shared" si="28"/>
        <v>6</v>
      </c>
      <c r="U68" s="71">
        <f t="shared" si="28"/>
        <v>6</v>
      </c>
      <c r="V68" s="71">
        <f t="shared" si="28"/>
        <v>6</v>
      </c>
      <c r="W68" s="71">
        <f t="shared" si="28"/>
        <v>6</v>
      </c>
      <c r="X68" s="71">
        <f t="shared" si="28"/>
        <v>6</v>
      </c>
      <c r="Y68" s="71">
        <f t="shared" si="28"/>
        <v>6</v>
      </c>
      <c r="Z68" s="71">
        <f t="shared" si="28"/>
        <v>6</v>
      </c>
      <c r="AA68" s="71">
        <f t="shared" si="28"/>
        <v>6</v>
      </c>
      <c r="AB68" s="71">
        <f t="shared" si="28"/>
        <v>6</v>
      </c>
      <c r="AC68" s="71">
        <f t="shared" si="28"/>
        <v>11</v>
      </c>
      <c r="AD68" s="71">
        <f t="shared" si="28"/>
        <v>11</v>
      </c>
      <c r="AE68" s="71">
        <f t="shared" si="28"/>
        <v>11</v>
      </c>
      <c r="AF68" s="71">
        <f t="shared" si="28"/>
        <v>11</v>
      </c>
      <c r="AG68" s="71">
        <f t="shared" si="28"/>
        <v>9</v>
      </c>
      <c r="AH68" s="71">
        <f t="shared" si="28"/>
        <v>9</v>
      </c>
      <c r="AI68" s="71">
        <f t="shared" ref="AI68:BB68" si="29">AI35+AI53</f>
        <v>9</v>
      </c>
      <c r="AJ68" s="71">
        <f t="shared" si="29"/>
        <v>9</v>
      </c>
      <c r="AK68" s="71">
        <f t="shared" si="29"/>
        <v>9</v>
      </c>
      <c r="AL68" s="71">
        <f t="shared" si="29"/>
        <v>0</v>
      </c>
      <c r="AM68" s="71">
        <f t="shared" si="29"/>
        <v>0</v>
      </c>
      <c r="AN68" s="71">
        <f t="shared" si="29"/>
        <v>11</v>
      </c>
      <c r="AO68" s="71">
        <f t="shared" si="29"/>
        <v>11</v>
      </c>
      <c r="AP68" s="71">
        <f t="shared" si="29"/>
        <v>17</v>
      </c>
      <c r="AQ68" s="71">
        <f t="shared" si="29"/>
        <v>17</v>
      </c>
      <c r="AR68" s="71">
        <f t="shared" si="29"/>
        <v>17</v>
      </c>
      <c r="AS68" s="71">
        <f t="shared" si="29"/>
        <v>17</v>
      </c>
      <c r="AT68" s="71">
        <f t="shared" si="29"/>
        <v>17</v>
      </c>
      <c r="AU68" s="71">
        <f t="shared" si="29"/>
        <v>11</v>
      </c>
      <c r="AV68" s="71">
        <f t="shared" si="29"/>
        <v>11</v>
      </c>
      <c r="AW68" s="71">
        <f t="shared" si="29"/>
        <v>11</v>
      </c>
      <c r="AX68" s="71">
        <f t="shared" si="29"/>
        <v>11</v>
      </c>
      <c r="AY68" s="71">
        <f t="shared" si="29"/>
        <v>11</v>
      </c>
      <c r="AZ68" s="71">
        <f t="shared" si="29"/>
        <v>11</v>
      </c>
      <c r="BA68" s="71">
        <f t="shared" si="29"/>
        <v>11</v>
      </c>
      <c r="BB68" s="71">
        <f t="shared" si="29"/>
        <v>9</v>
      </c>
    </row>
    <row r="69" spans="1:54">
      <c r="A69" s="79"/>
      <c r="B69" s="72" t="s">
        <v>5</v>
      </c>
      <c r="C69" s="71">
        <f t="shared" ref="C69:AH69" si="30">C36+C54</f>
        <v>15</v>
      </c>
      <c r="D69" s="71">
        <f t="shared" si="30"/>
        <v>8</v>
      </c>
      <c r="E69" s="71">
        <f t="shared" si="30"/>
        <v>8</v>
      </c>
      <c r="F69" s="71">
        <f t="shared" si="30"/>
        <v>8</v>
      </c>
      <c r="G69" s="71">
        <f t="shared" si="30"/>
        <v>8</v>
      </c>
      <c r="H69" s="71">
        <f t="shared" si="30"/>
        <v>6</v>
      </c>
      <c r="I69" s="71">
        <f t="shared" si="30"/>
        <v>6</v>
      </c>
      <c r="J69" s="71">
        <f t="shared" si="30"/>
        <v>5</v>
      </c>
      <c r="K69" s="71">
        <f t="shared" si="30"/>
        <v>5</v>
      </c>
      <c r="L69" s="71">
        <f t="shared" si="30"/>
        <v>8</v>
      </c>
      <c r="M69" s="71">
        <f t="shared" si="30"/>
        <v>5</v>
      </c>
      <c r="N69" s="71">
        <f t="shared" si="30"/>
        <v>5</v>
      </c>
      <c r="O69" s="71">
        <f t="shared" si="30"/>
        <v>6</v>
      </c>
      <c r="P69" s="71">
        <f t="shared" si="30"/>
        <v>6</v>
      </c>
      <c r="Q69" s="71">
        <f t="shared" si="30"/>
        <v>8</v>
      </c>
      <c r="R69" s="71">
        <f t="shared" si="30"/>
        <v>8</v>
      </c>
      <c r="S69" s="71">
        <f t="shared" si="30"/>
        <v>8</v>
      </c>
      <c r="T69" s="71">
        <f t="shared" si="30"/>
        <v>8</v>
      </c>
      <c r="U69" s="71">
        <f t="shared" si="30"/>
        <v>8</v>
      </c>
      <c r="V69" s="71">
        <f t="shared" si="30"/>
        <v>5</v>
      </c>
      <c r="W69" s="71">
        <f t="shared" si="30"/>
        <v>5</v>
      </c>
      <c r="X69" s="71">
        <f t="shared" si="30"/>
        <v>5</v>
      </c>
      <c r="Y69" s="71">
        <f t="shared" si="30"/>
        <v>6</v>
      </c>
      <c r="Z69" s="71">
        <f t="shared" si="30"/>
        <v>6</v>
      </c>
      <c r="AA69" s="71">
        <f t="shared" si="30"/>
        <v>6</v>
      </c>
      <c r="AB69" s="71">
        <f t="shared" si="30"/>
        <v>6</v>
      </c>
      <c r="AC69" s="71">
        <f t="shared" si="30"/>
        <v>15</v>
      </c>
      <c r="AD69" s="71">
        <f t="shared" si="30"/>
        <v>0</v>
      </c>
      <c r="AE69" s="71">
        <f t="shared" si="30"/>
        <v>0</v>
      </c>
      <c r="AF69" s="71">
        <f t="shared" si="30"/>
        <v>6</v>
      </c>
      <c r="AG69" s="71">
        <f t="shared" si="30"/>
        <v>6</v>
      </c>
      <c r="AH69" s="71">
        <f t="shared" si="30"/>
        <v>6</v>
      </c>
      <c r="AI69" s="71">
        <f t="shared" ref="AI69:BB69" si="31">AI36+AI54</f>
        <v>6</v>
      </c>
      <c r="AJ69" s="71">
        <f t="shared" si="31"/>
        <v>6</v>
      </c>
      <c r="AK69" s="71">
        <f t="shared" si="31"/>
        <v>0</v>
      </c>
      <c r="AL69" s="71">
        <f t="shared" si="31"/>
        <v>0</v>
      </c>
      <c r="AM69" s="71">
        <f t="shared" si="31"/>
        <v>0</v>
      </c>
      <c r="AN69" s="71">
        <f t="shared" si="31"/>
        <v>8</v>
      </c>
      <c r="AO69" s="71">
        <f t="shared" si="31"/>
        <v>12</v>
      </c>
      <c r="AP69" s="71">
        <f t="shared" si="31"/>
        <v>12</v>
      </c>
      <c r="AQ69" s="71">
        <f t="shared" si="31"/>
        <v>15</v>
      </c>
      <c r="AR69" s="71">
        <f t="shared" si="31"/>
        <v>15</v>
      </c>
      <c r="AS69" s="71">
        <f t="shared" si="31"/>
        <v>15</v>
      </c>
      <c r="AT69" s="71">
        <f t="shared" si="31"/>
        <v>15</v>
      </c>
      <c r="AU69" s="71">
        <f t="shared" si="31"/>
        <v>15</v>
      </c>
      <c r="AV69" s="71">
        <f t="shared" si="31"/>
        <v>15</v>
      </c>
      <c r="AW69" s="71">
        <f t="shared" si="31"/>
        <v>15</v>
      </c>
      <c r="AX69" s="71">
        <f t="shared" si="31"/>
        <v>15</v>
      </c>
      <c r="AY69" s="71">
        <f t="shared" si="31"/>
        <v>8</v>
      </c>
      <c r="AZ69" s="71">
        <f t="shared" si="31"/>
        <v>8</v>
      </c>
      <c r="BA69" s="71">
        <f t="shared" si="31"/>
        <v>10</v>
      </c>
      <c r="BB69" s="71">
        <f t="shared" si="31"/>
        <v>15</v>
      </c>
    </row>
    <row r="70" spans="1:54">
      <c r="A70" s="79"/>
      <c r="B70" s="72" t="s">
        <v>6</v>
      </c>
      <c r="C70" s="71">
        <f t="shared" ref="C70:AH70" si="32">C37+C55</f>
        <v>7</v>
      </c>
      <c r="D70" s="71">
        <f t="shared" si="32"/>
        <v>4</v>
      </c>
      <c r="E70" s="71">
        <f t="shared" si="32"/>
        <v>4</v>
      </c>
      <c r="F70" s="71">
        <f t="shared" si="32"/>
        <v>4</v>
      </c>
      <c r="G70" s="71">
        <f t="shared" si="32"/>
        <v>4</v>
      </c>
      <c r="H70" s="71">
        <f t="shared" si="32"/>
        <v>4</v>
      </c>
      <c r="I70" s="71">
        <f t="shared" si="32"/>
        <v>4</v>
      </c>
      <c r="J70" s="71">
        <f t="shared" si="32"/>
        <v>4</v>
      </c>
      <c r="K70" s="71">
        <f t="shared" si="32"/>
        <v>6</v>
      </c>
      <c r="L70" s="71">
        <f t="shared" si="32"/>
        <v>7</v>
      </c>
      <c r="M70" s="71">
        <f t="shared" si="32"/>
        <v>7</v>
      </c>
      <c r="N70" s="71">
        <f t="shared" si="32"/>
        <v>9</v>
      </c>
      <c r="O70" s="71">
        <f t="shared" si="32"/>
        <v>9</v>
      </c>
      <c r="P70" s="71">
        <f t="shared" si="32"/>
        <v>9</v>
      </c>
      <c r="Q70" s="71">
        <f t="shared" si="32"/>
        <v>9</v>
      </c>
      <c r="R70" s="71">
        <f t="shared" si="32"/>
        <v>9</v>
      </c>
      <c r="S70" s="71">
        <f t="shared" si="32"/>
        <v>7</v>
      </c>
      <c r="T70" s="71">
        <f t="shared" si="32"/>
        <v>7</v>
      </c>
      <c r="U70" s="71">
        <f t="shared" si="32"/>
        <v>7</v>
      </c>
      <c r="V70" s="71">
        <f t="shared" si="32"/>
        <v>7</v>
      </c>
      <c r="W70" s="71">
        <f t="shared" si="32"/>
        <v>7</v>
      </c>
      <c r="X70" s="71">
        <f t="shared" si="32"/>
        <v>7</v>
      </c>
      <c r="Y70" s="71">
        <f t="shared" si="32"/>
        <v>7</v>
      </c>
      <c r="Z70" s="71">
        <f t="shared" si="32"/>
        <v>7</v>
      </c>
      <c r="AA70" s="71">
        <f t="shared" si="32"/>
        <v>9</v>
      </c>
      <c r="AB70" s="71">
        <f t="shared" si="32"/>
        <v>14</v>
      </c>
      <c r="AC70" s="71">
        <f t="shared" si="32"/>
        <v>14</v>
      </c>
      <c r="AD70" s="71">
        <f t="shared" si="32"/>
        <v>11</v>
      </c>
      <c r="AE70" s="71">
        <f t="shared" si="32"/>
        <v>7</v>
      </c>
      <c r="AF70" s="71">
        <f t="shared" si="32"/>
        <v>4</v>
      </c>
      <c r="AG70" s="71">
        <f t="shared" si="32"/>
        <v>4</v>
      </c>
      <c r="AH70" s="71">
        <f t="shared" si="32"/>
        <v>0</v>
      </c>
      <c r="AI70" s="71">
        <f t="shared" ref="AI70:BB70" si="33">AI37+AI55</f>
        <v>0</v>
      </c>
      <c r="AJ70" s="71">
        <f t="shared" si="33"/>
        <v>0</v>
      </c>
      <c r="AK70" s="71">
        <f t="shared" si="33"/>
        <v>0</v>
      </c>
      <c r="AL70" s="71">
        <f t="shared" si="33"/>
        <v>4</v>
      </c>
      <c r="AM70" s="71">
        <f t="shared" si="33"/>
        <v>4</v>
      </c>
      <c r="AN70" s="71">
        <f t="shared" si="33"/>
        <v>4</v>
      </c>
      <c r="AO70" s="71">
        <f t="shared" si="33"/>
        <v>7</v>
      </c>
      <c r="AP70" s="71">
        <f t="shared" si="33"/>
        <v>11</v>
      </c>
      <c r="AQ70" s="71">
        <f t="shared" si="33"/>
        <v>11</v>
      </c>
      <c r="AR70" s="71">
        <f t="shared" si="33"/>
        <v>11</v>
      </c>
      <c r="AS70" s="71">
        <f t="shared" si="33"/>
        <v>11</v>
      </c>
      <c r="AT70" s="71">
        <f t="shared" si="33"/>
        <v>11</v>
      </c>
      <c r="AU70" s="71">
        <f t="shared" si="33"/>
        <v>11</v>
      </c>
      <c r="AV70" s="71">
        <f t="shared" si="33"/>
        <v>11</v>
      </c>
      <c r="AW70" s="71">
        <f t="shared" si="33"/>
        <v>11</v>
      </c>
      <c r="AX70" s="71">
        <f t="shared" si="33"/>
        <v>11</v>
      </c>
      <c r="AY70" s="71">
        <f t="shared" si="33"/>
        <v>11</v>
      </c>
      <c r="AZ70" s="71">
        <f t="shared" si="33"/>
        <v>11</v>
      </c>
      <c r="BA70" s="71">
        <f t="shared" si="33"/>
        <v>11</v>
      </c>
      <c r="BB70" s="71">
        <f t="shared" si="33"/>
        <v>11</v>
      </c>
    </row>
    <row r="71" spans="1:54">
      <c r="A71" s="79"/>
      <c r="B71" s="72" t="s">
        <v>7</v>
      </c>
      <c r="C71" s="71">
        <f t="shared" ref="C71:AH71" si="34">C38+C56</f>
        <v>7</v>
      </c>
      <c r="D71" s="71">
        <f t="shared" si="34"/>
        <v>5</v>
      </c>
      <c r="E71" s="71">
        <f t="shared" si="34"/>
        <v>5</v>
      </c>
      <c r="F71" s="71">
        <f t="shared" si="34"/>
        <v>5</v>
      </c>
      <c r="G71" s="71">
        <f t="shared" si="34"/>
        <v>5</v>
      </c>
      <c r="H71" s="71">
        <f t="shared" si="34"/>
        <v>5</v>
      </c>
      <c r="I71" s="71">
        <f t="shared" si="34"/>
        <v>5</v>
      </c>
      <c r="J71" s="71">
        <f t="shared" si="34"/>
        <v>5</v>
      </c>
      <c r="K71" s="71">
        <f t="shared" si="34"/>
        <v>5</v>
      </c>
      <c r="L71" s="71">
        <f t="shared" si="34"/>
        <v>5</v>
      </c>
      <c r="M71" s="71">
        <f t="shared" si="34"/>
        <v>5</v>
      </c>
      <c r="N71" s="71">
        <f t="shared" si="34"/>
        <v>5</v>
      </c>
      <c r="O71" s="71">
        <f t="shared" si="34"/>
        <v>5</v>
      </c>
      <c r="P71" s="71">
        <f t="shared" si="34"/>
        <v>7</v>
      </c>
      <c r="Q71" s="71">
        <f t="shared" si="34"/>
        <v>5</v>
      </c>
      <c r="R71" s="71">
        <f t="shared" si="34"/>
        <v>5</v>
      </c>
      <c r="S71" s="71">
        <f t="shared" si="34"/>
        <v>5</v>
      </c>
      <c r="T71" s="71">
        <f t="shared" si="34"/>
        <v>5</v>
      </c>
      <c r="U71" s="71">
        <f t="shared" si="34"/>
        <v>5</v>
      </c>
      <c r="V71" s="71">
        <f t="shared" si="34"/>
        <v>5</v>
      </c>
      <c r="W71" s="71">
        <f t="shared" si="34"/>
        <v>5</v>
      </c>
      <c r="X71" s="71">
        <f t="shared" si="34"/>
        <v>5</v>
      </c>
      <c r="Y71" s="71">
        <f t="shared" si="34"/>
        <v>7</v>
      </c>
      <c r="Z71" s="71">
        <f t="shared" si="34"/>
        <v>9</v>
      </c>
      <c r="AA71" s="71">
        <f t="shared" si="34"/>
        <v>9</v>
      </c>
      <c r="AB71" s="71">
        <f t="shared" si="34"/>
        <v>9</v>
      </c>
      <c r="AC71" s="71">
        <f t="shared" si="34"/>
        <v>10</v>
      </c>
      <c r="AD71" s="71">
        <f t="shared" si="34"/>
        <v>14</v>
      </c>
      <c r="AE71" s="71">
        <f t="shared" si="34"/>
        <v>14</v>
      </c>
      <c r="AF71" s="71">
        <f t="shared" si="34"/>
        <v>14</v>
      </c>
      <c r="AG71" s="71">
        <f t="shared" si="34"/>
        <v>10</v>
      </c>
      <c r="AH71" s="71">
        <f t="shared" si="34"/>
        <v>9</v>
      </c>
      <c r="AI71" s="71">
        <f t="shared" ref="AI71:BB71" si="35">AI38+AI56</f>
        <v>9</v>
      </c>
      <c r="AJ71" s="71">
        <f t="shared" si="35"/>
        <v>9</v>
      </c>
      <c r="AK71" s="71">
        <f t="shared" si="35"/>
        <v>9</v>
      </c>
      <c r="AL71" s="71">
        <f t="shared" si="35"/>
        <v>9</v>
      </c>
      <c r="AM71" s="71">
        <f t="shared" si="35"/>
        <v>5</v>
      </c>
      <c r="AN71" s="71">
        <f t="shared" si="35"/>
        <v>5</v>
      </c>
      <c r="AO71" s="71">
        <f t="shared" si="35"/>
        <v>5</v>
      </c>
      <c r="AP71" s="71">
        <f t="shared" si="35"/>
        <v>5</v>
      </c>
      <c r="AQ71" s="71">
        <f t="shared" si="35"/>
        <v>5</v>
      </c>
      <c r="AR71" s="71">
        <f t="shared" si="35"/>
        <v>7</v>
      </c>
      <c r="AS71" s="71">
        <f t="shared" si="35"/>
        <v>9</v>
      </c>
      <c r="AT71" s="71">
        <f t="shared" si="35"/>
        <v>9</v>
      </c>
      <c r="AU71" s="71">
        <f t="shared" si="35"/>
        <v>12</v>
      </c>
      <c r="AV71" s="71">
        <f t="shared" si="35"/>
        <v>12</v>
      </c>
      <c r="AW71" s="71">
        <f t="shared" si="35"/>
        <v>12</v>
      </c>
      <c r="AX71" s="71">
        <f t="shared" si="35"/>
        <v>12</v>
      </c>
      <c r="AY71" s="71">
        <f t="shared" si="35"/>
        <v>10</v>
      </c>
      <c r="AZ71" s="71">
        <f t="shared" si="35"/>
        <v>10</v>
      </c>
      <c r="BA71" s="71">
        <f t="shared" si="35"/>
        <v>9</v>
      </c>
      <c r="BB71" s="71">
        <f t="shared" si="35"/>
        <v>9</v>
      </c>
    </row>
    <row r="72" spans="1:54">
      <c r="A72" s="79"/>
      <c r="B72" s="72" t="s">
        <v>8</v>
      </c>
      <c r="C72" s="71">
        <f t="shared" ref="C72:AH72" si="36">C39+C57</f>
        <v>5</v>
      </c>
      <c r="D72" s="71">
        <f t="shared" si="36"/>
        <v>4</v>
      </c>
      <c r="E72" s="71">
        <f t="shared" si="36"/>
        <v>4</v>
      </c>
      <c r="F72" s="71">
        <f t="shared" si="36"/>
        <v>4</v>
      </c>
      <c r="G72" s="71">
        <f t="shared" si="36"/>
        <v>4</v>
      </c>
      <c r="H72" s="71">
        <f t="shared" si="36"/>
        <v>4</v>
      </c>
      <c r="I72" s="71">
        <f t="shared" si="36"/>
        <v>2</v>
      </c>
      <c r="J72" s="71">
        <f t="shared" si="36"/>
        <v>2</v>
      </c>
      <c r="K72" s="71">
        <f t="shared" si="36"/>
        <v>2</v>
      </c>
      <c r="L72" s="71">
        <f t="shared" si="36"/>
        <v>4</v>
      </c>
      <c r="M72" s="71">
        <f t="shared" si="36"/>
        <v>2</v>
      </c>
      <c r="N72" s="71">
        <f t="shared" si="36"/>
        <v>4</v>
      </c>
      <c r="O72" s="71">
        <f t="shared" si="36"/>
        <v>4</v>
      </c>
      <c r="P72" s="71">
        <f t="shared" si="36"/>
        <v>4</v>
      </c>
      <c r="Q72" s="71">
        <f t="shared" si="36"/>
        <v>4</v>
      </c>
      <c r="R72" s="71">
        <f t="shared" si="36"/>
        <v>5</v>
      </c>
      <c r="S72" s="71">
        <f t="shared" si="36"/>
        <v>5</v>
      </c>
      <c r="T72" s="71">
        <f t="shared" si="36"/>
        <v>5</v>
      </c>
      <c r="U72" s="71">
        <f t="shared" si="36"/>
        <v>5</v>
      </c>
      <c r="V72" s="71">
        <f t="shared" si="36"/>
        <v>5</v>
      </c>
      <c r="W72" s="71">
        <f t="shared" si="36"/>
        <v>2</v>
      </c>
      <c r="X72" s="71">
        <f t="shared" si="36"/>
        <v>2</v>
      </c>
      <c r="Y72" s="71">
        <f t="shared" si="36"/>
        <v>2</v>
      </c>
      <c r="Z72" s="71">
        <f t="shared" si="36"/>
        <v>2</v>
      </c>
      <c r="AA72" s="71">
        <f t="shared" si="36"/>
        <v>4</v>
      </c>
      <c r="AB72" s="71">
        <f t="shared" si="36"/>
        <v>7</v>
      </c>
      <c r="AC72" s="71">
        <f t="shared" si="36"/>
        <v>7</v>
      </c>
      <c r="AD72" s="71">
        <f t="shared" si="36"/>
        <v>4</v>
      </c>
      <c r="AE72" s="71">
        <f t="shared" si="36"/>
        <v>4</v>
      </c>
      <c r="AF72" s="71">
        <f t="shared" si="36"/>
        <v>4</v>
      </c>
      <c r="AG72" s="71">
        <f t="shared" si="36"/>
        <v>4</v>
      </c>
      <c r="AH72" s="71">
        <f t="shared" si="36"/>
        <v>2</v>
      </c>
      <c r="AI72" s="71">
        <f t="shared" ref="AI72:BB72" si="37">AI39+AI57</f>
        <v>2</v>
      </c>
      <c r="AJ72" s="71">
        <f t="shared" si="37"/>
        <v>2</v>
      </c>
      <c r="AK72" s="71">
        <f t="shared" si="37"/>
        <v>0</v>
      </c>
      <c r="AL72" s="71">
        <f t="shared" si="37"/>
        <v>0</v>
      </c>
      <c r="AM72" s="71">
        <f t="shared" si="37"/>
        <v>2</v>
      </c>
      <c r="AN72" s="71">
        <f t="shared" si="37"/>
        <v>4</v>
      </c>
      <c r="AO72" s="71">
        <f t="shared" si="37"/>
        <v>7</v>
      </c>
      <c r="AP72" s="71">
        <f t="shared" si="37"/>
        <v>9</v>
      </c>
      <c r="AQ72" s="71">
        <f t="shared" si="37"/>
        <v>10</v>
      </c>
      <c r="AR72" s="71">
        <f t="shared" si="37"/>
        <v>10</v>
      </c>
      <c r="AS72" s="71">
        <f t="shared" si="37"/>
        <v>9</v>
      </c>
      <c r="AT72" s="71">
        <f t="shared" si="37"/>
        <v>9</v>
      </c>
      <c r="AU72" s="71">
        <f t="shared" si="37"/>
        <v>9</v>
      </c>
      <c r="AV72" s="71">
        <f t="shared" si="37"/>
        <v>7</v>
      </c>
      <c r="AW72" s="71">
        <f t="shared" si="37"/>
        <v>7</v>
      </c>
      <c r="AX72" s="71">
        <f t="shared" si="37"/>
        <v>4</v>
      </c>
      <c r="AY72" s="71">
        <f t="shared" si="37"/>
        <v>2</v>
      </c>
      <c r="AZ72" s="71">
        <f t="shared" si="37"/>
        <v>2</v>
      </c>
      <c r="BA72" s="71">
        <f t="shared" si="37"/>
        <v>9</v>
      </c>
      <c r="BB72" s="71">
        <f t="shared" si="37"/>
        <v>9</v>
      </c>
    </row>
    <row r="73" spans="1:54">
      <c r="A73" s="79"/>
      <c r="B73" s="72" t="s">
        <v>50</v>
      </c>
      <c r="C73" s="71">
        <f t="shared" ref="C73:AH73" si="38">C40+C58</f>
        <v>21</v>
      </c>
      <c r="D73" s="71">
        <f t="shared" si="38"/>
        <v>21</v>
      </c>
      <c r="E73" s="71">
        <f t="shared" si="38"/>
        <v>11</v>
      </c>
      <c r="F73" s="71">
        <f t="shared" si="38"/>
        <v>11</v>
      </c>
      <c r="G73" s="71">
        <f t="shared" si="38"/>
        <v>11</v>
      </c>
      <c r="H73" s="71">
        <f t="shared" si="38"/>
        <v>11</v>
      </c>
      <c r="I73" s="71">
        <f t="shared" si="38"/>
        <v>11</v>
      </c>
      <c r="J73" s="71">
        <f t="shared" si="38"/>
        <v>11</v>
      </c>
      <c r="K73" s="71">
        <f t="shared" si="38"/>
        <v>11</v>
      </c>
      <c r="L73" s="71">
        <f t="shared" si="38"/>
        <v>11</v>
      </c>
      <c r="M73" s="71">
        <f t="shared" si="38"/>
        <v>11</v>
      </c>
      <c r="N73" s="71">
        <f t="shared" si="38"/>
        <v>11</v>
      </c>
      <c r="O73" s="71">
        <f t="shared" si="38"/>
        <v>11</v>
      </c>
      <c r="P73" s="71">
        <f t="shared" si="38"/>
        <v>11</v>
      </c>
      <c r="Q73" s="71">
        <f t="shared" si="38"/>
        <v>11</v>
      </c>
      <c r="R73" s="71">
        <f t="shared" si="38"/>
        <v>11</v>
      </c>
      <c r="S73" s="71">
        <f t="shared" si="38"/>
        <v>16</v>
      </c>
      <c r="T73" s="71">
        <f t="shared" si="38"/>
        <v>11</v>
      </c>
      <c r="U73" s="71">
        <f t="shared" si="38"/>
        <v>11</v>
      </c>
      <c r="V73" s="71">
        <f t="shared" si="38"/>
        <v>11</v>
      </c>
      <c r="W73" s="71">
        <f t="shared" si="38"/>
        <v>11</v>
      </c>
      <c r="X73" s="71">
        <f t="shared" si="38"/>
        <v>11</v>
      </c>
      <c r="Y73" s="71">
        <f t="shared" si="38"/>
        <v>11</v>
      </c>
      <c r="Z73" s="71">
        <f t="shared" si="38"/>
        <v>11</v>
      </c>
      <c r="AA73" s="71">
        <f t="shared" si="38"/>
        <v>11</v>
      </c>
      <c r="AB73" s="71">
        <f t="shared" si="38"/>
        <v>11</v>
      </c>
      <c r="AC73" s="71">
        <f t="shared" si="38"/>
        <v>21</v>
      </c>
      <c r="AD73" s="71">
        <f t="shared" si="38"/>
        <v>6</v>
      </c>
      <c r="AE73" s="71">
        <f t="shared" si="38"/>
        <v>6</v>
      </c>
      <c r="AF73" s="71">
        <f t="shared" si="38"/>
        <v>7</v>
      </c>
      <c r="AG73" s="71">
        <f t="shared" si="38"/>
        <v>11</v>
      </c>
      <c r="AH73" s="71">
        <f t="shared" si="38"/>
        <v>11</v>
      </c>
      <c r="AI73" s="71">
        <f t="shared" ref="AI73:BB73" si="39">AI40+AI58</f>
        <v>11</v>
      </c>
      <c r="AJ73" s="71">
        <f t="shared" si="39"/>
        <v>11</v>
      </c>
      <c r="AK73" s="71">
        <f t="shared" si="39"/>
        <v>0</v>
      </c>
      <c r="AL73" s="71">
        <f t="shared" si="39"/>
        <v>0</v>
      </c>
      <c r="AM73" s="71">
        <f t="shared" si="39"/>
        <v>0</v>
      </c>
      <c r="AN73" s="71">
        <f t="shared" si="39"/>
        <v>11</v>
      </c>
      <c r="AO73" s="71">
        <f t="shared" si="39"/>
        <v>21</v>
      </c>
      <c r="AP73" s="71">
        <f t="shared" si="39"/>
        <v>37</v>
      </c>
      <c r="AQ73" s="71">
        <f t="shared" si="39"/>
        <v>37</v>
      </c>
      <c r="AR73" s="71">
        <f t="shared" si="39"/>
        <v>40</v>
      </c>
      <c r="AS73" s="71">
        <f t="shared" si="39"/>
        <v>31</v>
      </c>
      <c r="AT73" s="71">
        <f t="shared" si="39"/>
        <v>31</v>
      </c>
      <c r="AU73" s="71">
        <f t="shared" si="39"/>
        <v>31</v>
      </c>
      <c r="AV73" s="71">
        <f t="shared" si="39"/>
        <v>41</v>
      </c>
      <c r="AW73" s="71">
        <f t="shared" si="39"/>
        <v>37</v>
      </c>
      <c r="AX73" s="71">
        <f t="shared" si="39"/>
        <v>37</v>
      </c>
      <c r="AY73" s="71">
        <f t="shared" si="39"/>
        <v>21</v>
      </c>
      <c r="AZ73" s="71">
        <f t="shared" si="39"/>
        <v>21</v>
      </c>
      <c r="BA73" s="71">
        <f t="shared" si="39"/>
        <v>21</v>
      </c>
      <c r="BB73" s="71">
        <f t="shared" si="39"/>
        <v>31</v>
      </c>
    </row>
    <row r="74" spans="1:54">
      <c r="A74" s="79"/>
      <c r="B74" s="72" t="s">
        <v>11</v>
      </c>
      <c r="C74" s="71">
        <f t="shared" ref="C74:AH74" si="40">C41+C59</f>
        <v>11</v>
      </c>
      <c r="D74" s="71">
        <f t="shared" si="40"/>
        <v>0</v>
      </c>
      <c r="E74" s="71">
        <f t="shared" si="40"/>
        <v>0</v>
      </c>
      <c r="F74" s="71">
        <f t="shared" si="40"/>
        <v>0</v>
      </c>
      <c r="G74" s="71">
        <f t="shared" si="40"/>
        <v>0</v>
      </c>
      <c r="H74" s="71">
        <f t="shared" si="40"/>
        <v>0</v>
      </c>
      <c r="I74" s="71">
        <f t="shared" si="40"/>
        <v>0</v>
      </c>
      <c r="J74" s="71">
        <f t="shared" si="40"/>
        <v>0</v>
      </c>
      <c r="K74" s="71">
        <f t="shared" si="40"/>
        <v>9</v>
      </c>
      <c r="L74" s="71">
        <f t="shared" si="40"/>
        <v>0</v>
      </c>
      <c r="M74" s="71">
        <f t="shared" si="40"/>
        <v>0</v>
      </c>
      <c r="N74" s="71">
        <f t="shared" si="40"/>
        <v>0</v>
      </c>
      <c r="O74" s="71">
        <f t="shared" si="40"/>
        <v>0</v>
      </c>
      <c r="P74" s="71">
        <f t="shared" si="40"/>
        <v>0</v>
      </c>
      <c r="Q74" s="71">
        <f t="shared" si="40"/>
        <v>0</v>
      </c>
      <c r="R74" s="71">
        <f t="shared" si="40"/>
        <v>0</v>
      </c>
      <c r="S74" s="71">
        <f t="shared" si="40"/>
        <v>0</v>
      </c>
      <c r="T74" s="71">
        <f t="shared" si="40"/>
        <v>0</v>
      </c>
      <c r="U74" s="71">
        <f t="shared" si="40"/>
        <v>0</v>
      </c>
      <c r="V74" s="71">
        <f t="shared" si="40"/>
        <v>0</v>
      </c>
      <c r="W74" s="71">
        <f t="shared" si="40"/>
        <v>0</v>
      </c>
      <c r="X74" s="71">
        <f t="shared" si="40"/>
        <v>0</v>
      </c>
      <c r="Y74" s="71">
        <f t="shared" si="40"/>
        <v>0</v>
      </c>
      <c r="Z74" s="71">
        <f t="shared" si="40"/>
        <v>0</v>
      </c>
      <c r="AA74" s="71">
        <f t="shared" si="40"/>
        <v>0</v>
      </c>
      <c r="AB74" s="71">
        <f t="shared" si="40"/>
        <v>6</v>
      </c>
      <c r="AC74" s="71">
        <f t="shared" si="40"/>
        <v>0</v>
      </c>
      <c r="AD74" s="71">
        <f t="shared" si="40"/>
        <v>0</v>
      </c>
      <c r="AE74" s="71">
        <f t="shared" si="40"/>
        <v>0</v>
      </c>
      <c r="AF74" s="71">
        <f t="shared" si="40"/>
        <v>0</v>
      </c>
      <c r="AG74" s="71">
        <f t="shared" si="40"/>
        <v>0</v>
      </c>
      <c r="AH74" s="71">
        <f t="shared" si="40"/>
        <v>0</v>
      </c>
      <c r="AI74" s="71">
        <f t="shared" ref="AI74:BB74" si="41">AI41+AI59</f>
        <v>0</v>
      </c>
      <c r="AJ74" s="71">
        <f t="shared" si="41"/>
        <v>0</v>
      </c>
      <c r="AK74" s="71">
        <f t="shared" si="41"/>
        <v>6</v>
      </c>
      <c r="AL74" s="71">
        <f t="shared" si="41"/>
        <v>0</v>
      </c>
      <c r="AM74" s="71">
        <f t="shared" si="41"/>
        <v>0</v>
      </c>
      <c r="AN74" s="71">
        <f t="shared" si="41"/>
        <v>0</v>
      </c>
      <c r="AO74" s="71">
        <f t="shared" si="41"/>
        <v>0</v>
      </c>
      <c r="AP74" s="71">
        <f t="shared" si="41"/>
        <v>0</v>
      </c>
      <c r="AQ74" s="71">
        <f t="shared" si="41"/>
        <v>6</v>
      </c>
      <c r="AR74" s="71">
        <f t="shared" si="41"/>
        <v>0</v>
      </c>
      <c r="AS74" s="71">
        <f t="shared" si="41"/>
        <v>0</v>
      </c>
      <c r="AT74" s="71">
        <f t="shared" si="41"/>
        <v>0</v>
      </c>
      <c r="AU74" s="71">
        <f t="shared" si="41"/>
        <v>0</v>
      </c>
      <c r="AV74" s="71">
        <f t="shared" si="41"/>
        <v>6</v>
      </c>
      <c r="AW74" s="71">
        <f t="shared" si="41"/>
        <v>0</v>
      </c>
      <c r="AX74" s="71">
        <f t="shared" si="41"/>
        <v>0</v>
      </c>
      <c r="AY74" s="71">
        <f t="shared" si="41"/>
        <v>0</v>
      </c>
      <c r="AZ74" s="71">
        <f t="shared" si="41"/>
        <v>0</v>
      </c>
      <c r="BA74" s="71">
        <f t="shared" si="41"/>
        <v>0</v>
      </c>
      <c r="BB74" s="71">
        <f t="shared" si="41"/>
        <v>2</v>
      </c>
    </row>
    <row r="75" spans="1:54">
      <c r="A75" s="79"/>
      <c r="B75" s="72" t="s">
        <v>10</v>
      </c>
      <c r="C75" s="71">
        <f t="shared" ref="C75:AH75" si="42">C42+C60</f>
        <v>15</v>
      </c>
      <c r="D75" s="71">
        <f t="shared" si="42"/>
        <v>8</v>
      </c>
      <c r="E75" s="71">
        <f t="shared" si="42"/>
        <v>8</v>
      </c>
      <c r="F75" s="71">
        <f t="shared" si="42"/>
        <v>8</v>
      </c>
      <c r="G75" s="71">
        <f t="shared" si="42"/>
        <v>8</v>
      </c>
      <c r="H75" s="71">
        <f t="shared" si="42"/>
        <v>8</v>
      </c>
      <c r="I75" s="71">
        <f t="shared" si="42"/>
        <v>8</v>
      </c>
      <c r="J75" s="71">
        <f t="shared" si="42"/>
        <v>8</v>
      </c>
      <c r="K75" s="71">
        <f t="shared" si="42"/>
        <v>15</v>
      </c>
      <c r="L75" s="71">
        <f t="shared" si="42"/>
        <v>8</v>
      </c>
      <c r="M75" s="71">
        <f t="shared" si="42"/>
        <v>8</v>
      </c>
      <c r="N75" s="71">
        <f t="shared" si="42"/>
        <v>8</v>
      </c>
      <c r="O75" s="71">
        <f t="shared" si="42"/>
        <v>8</v>
      </c>
      <c r="P75" s="71">
        <f t="shared" si="42"/>
        <v>8</v>
      </c>
      <c r="Q75" s="71">
        <f t="shared" si="42"/>
        <v>5</v>
      </c>
      <c r="R75" s="71">
        <f t="shared" si="42"/>
        <v>5</v>
      </c>
      <c r="S75" s="71">
        <f t="shared" si="42"/>
        <v>5</v>
      </c>
      <c r="T75" s="71">
        <f t="shared" si="42"/>
        <v>5</v>
      </c>
      <c r="U75" s="71">
        <f t="shared" si="42"/>
        <v>5</v>
      </c>
      <c r="V75" s="71">
        <f t="shared" si="42"/>
        <v>5</v>
      </c>
      <c r="W75" s="71">
        <f t="shared" si="42"/>
        <v>8</v>
      </c>
      <c r="X75" s="71">
        <f t="shared" si="42"/>
        <v>15</v>
      </c>
      <c r="Y75" s="71">
        <f t="shared" si="42"/>
        <v>15</v>
      </c>
      <c r="Z75" s="71">
        <f t="shared" si="42"/>
        <v>15</v>
      </c>
      <c r="AA75" s="71">
        <f t="shared" si="42"/>
        <v>15</v>
      </c>
      <c r="AB75" s="71">
        <f t="shared" si="42"/>
        <v>12</v>
      </c>
      <c r="AC75" s="71">
        <f t="shared" si="42"/>
        <v>15</v>
      </c>
      <c r="AD75" s="71">
        <f t="shared" si="42"/>
        <v>15</v>
      </c>
      <c r="AE75" s="71">
        <f t="shared" si="42"/>
        <v>15</v>
      </c>
      <c r="AF75" s="71">
        <f t="shared" si="42"/>
        <v>15</v>
      </c>
      <c r="AG75" s="71">
        <f t="shared" si="42"/>
        <v>15</v>
      </c>
      <c r="AH75" s="71">
        <f t="shared" si="42"/>
        <v>15</v>
      </c>
      <c r="AI75" s="71">
        <f t="shared" ref="AI75:BB75" si="43">AI42+AI60</f>
        <v>15</v>
      </c>
      <c r="AJ75" s="71">
        <f t="shared" si="43"/>
        <v>15</v>
      </c>
      <c r="AK75" s="71">
        <f t="shared" si="43"/>
        <v>8</v>
      </c>
      <c r="AL75" s="71">
        <f t="shared" si="43"/>
        <v>8</v>
      </c>
      <c r="AM75" s="71">
        <f t="shared" si="43"/>
        <v>8</v>
      </c>
      <c r="AN75" s="71">
        <f t="shared" si="43"/>
        <v>8</v>
      </c>
      <c r="AO75" s="71">
        <f t="shared" si="43"/>
        <v>8</v>
      </c>
      <c r="AP75" s="71">
        <f t="shared" si="43"/>
        <v>23</v>
      </c>
      <c r="AQ75" s="71">
        <f t="shared" si="43"/>
        <v>15</v>
      </c>
      <c r="AR75" s="71">
        <f t="shared" si="43"/>
        <v>15</v>
      </c>
      <c r="AS75" s="71">
        <f t="shared" si="43"/>
        <v>15</v>
      </c>
      <c r="AT75" s="71">
        <f t="shared" si="43"/>
        <v>23</v>
      </c>
      <c r="AU75" s="71">
        <f t="shared" si="43"/>
        <v>19</v>
      </c>
      <c r="AV75" s="71">
        <f t="shared" si="43"/>
        <v>19</v>
      </c>
      <c r="AW75" s="71">
        <f t="shared" si="43"/>
        <v>15</v>
      </c>
      <c r="AX75" s="71">
        <f t="shared" si="43"/>
        <v>15</v>
      </c>
      <c r="AY75" s="71">
        <f t="shared" si="43"/>
        <v>19</v>
      </c>
      <c r="AZ75" s="71">
        <f t="shared" si="43"/>
        <v>15</v>
      </c>
      <c r="BA75" s="71">
        <f t="shared" si="43"/>
        <v>19</v>
      </c>
      <c r="BB75" s="71">
        <f t="shared" si="43"/>
        <v>15</v>
      </c>
    </row>
    <row r="76" spans="1:54" ht="16.2" thickBot="1">
      <c r="A76" s="79"/>
      <c r="B76" s="91" t="s">
        <v>112</v>
      </c>
      <c r="C76" s="90">
        <f t="shared" ref="C76:AH76" si="44">C43+C61</f>
        <v>62</v>
      </c>
      <c r="D76" s="90">
        <f t="shared" si="44"/>
        <v>51</v>
      </c>
      <c r="E76" s="90">
        <f t="shared" si="44"/>
        <v>40</v>
      </c>
      <c r="F76" s="90">
        <f t="shared" si="44"/>
        <v>34</v>
      </c>
      <c r="G76" s="90">
        <f t="shared" si="44"/>
        <v>34</v>
      </c>
      <c r="H76" s="90">
        <f t="shared" si="44"/>
        <v>31</v>
      </c>
      <c r="I76" s="90">
        <f t="shared" si="44"/>
        <v>28</v>
      </c>
      <c r="J76" s="90">
        <f t="shared" si="44"/>
        <v>23</v>
      </c>
      <c r="K76" s="90">
        <f t="shared" si="44"/>
        <v>17</v>
      </c>
      <c r="L76" s="90">
        <f t="shared" si="44"/>
        <v>17</v>
      </c>
      <c r="M76" s="90">
        <f t="shared" si="44"/>
        <v>17</v>
      </c>
      <c r="N76" s="90">
        <f t="shared" si="44"/>
        <v>26</v>
      </c>
      <c r="O76" s="90">
        <f t="shared" si="44"/>
        <v>34</v>
      </c>
      <c r="P76" s="90">
        <f t="shared" si="44"/>
        <v>26</v>
      </c>
      <c r="Q76" s="90">
        <f t="shared" si="44"/>
        <v>28</v>
      </c>
      <c r="R76" s="90">
        <f t="shared" si="44"/>
        <v>28</v>
      </c>
      <c r="S76" s="90">
        <f t="shared" si="44"/>
        <v>28</v>
      </c>
      <c r="T76" s="90">
        <f t="shared" si="44"/>
        <v>28</v>
      </c>
      <c r="U76" s="90">
        <f t="shared" si="44"/>
        <v>28</v>
      </c>
      <c r="V76" s="90">
        <f t="shared" si="44"/>
        <v>23</v>
      </c>
      <c r="W76" s="90">
        <f t="shared" si="44"/>
        <v>26</v>
      </c>
      <c r="X76" s="90">
        <f t="shared" si="44"/>
        <v>28</v>
      </c>
      <c r="Y76" s="90">
        <f t="shared" si="44"/>
        <v>28</v>
      </c>
      <c r="Z76" s="90">
        <f t="shared" si="44"/>
        <v>28</v>
      </c>
      <c r="AA76" s="90">
        <f t="shared" si="44"/>
        <v>23</v>
      </c>
      <c r="AB76" s="90">
        <f t="shared" si="44"/>
        <v>42</v>
      </c>
      <c r="AC76" s="90">
        <f t="shared" si="44"/>
        <v>48</v>
      </c>
      <c r="AD76" s="90">
        <f t="shared" si="44"/>
        <v>37</v>
      </c>
      <c r="AE76" s="90">
        <f t="shared" si="44"/>
        <v>42</v>
      </c>
      <c r="AF76" s="90">
        <f t="shared" si="44"/>
        <v>59</v>
      </c>
      <c r="AG76" s="90">
        <f t="shared" si="44"/>
        <v>62</v>
      </c>
      <c r="AH76" s="90">
        <f t="shared" si="44"/>
        <v>68</v>
      </c>
      <c r="AI76" s="90">
        <f t="shared" ref="AI76:BB76" si="45">AI43+AI61</f>
        <v>70</v>
      </c>
      <c r="AJ76" s="90">
        <f t="shared" si="45"/>
        <v>70</v>
      </c>
      <c r="AK76" s="90">
        <f t="shared" si="45"/>
        <v>65</v>
      </c>
      <c r="AL76" s="90">
        <f t="shared" si="45"/>
        <v>65</v>
      </c>
      <c r="AM76" s="90">
        <f t="shared" si="45"/>
        <v>65</v>
      </c>
      <c r="AN76" s="90">
        <f t="shared" si="45"/>
        <v>79</v>
      </c>
      <c r="AO76" s="90">
        <f t="shared" si="45"/>
        <v>90</v>
      </c>
      <c r="AP76" s="90">
        <f t="shared" si="45"/>
        <v>90</v>
      </c>
      <c r="AQ76" s="90">
        <f t="shared" si="45"/>
        <v>90</v>
      </c>
      <c r="AR76" s="90">
        <f t="shared" si="45"/>
        <v>79</v>
      </c>
      <c r="AS76" s="90">
        <f t="shared" si="45"/>
        <v>79</v>
      </c>
      <c r="AT76" s="90">
        <f t="shared" si="45"/>
        <v>65</v>
      </c>
      <c r="AU76" s="90">
        <f t="shared" si="45"/>
        <v>79</v>
      </c>
      <c r="AV76" s="90">
        <f t="shared" si="45"/>
        <v>90</v>
      </c>
      <c r="AW76" s="90">
        <f t="shared" si="45"/>
        <v>79</v>
      </c>
      <c r="AX76" s="90">
        <f t="shared" si="45"/>
        <v>79</v>
      </c>
      <c r="AY76" s="90">
        <f t="shared" si="45"/>
        <v>65</v>
      </c>
      <c r="AZ76" s="90">
        <f t="shared" si="45"/>
        <v>42</v>
      </c>
      <c r="BA76" s="90">
        <f t="shared" si="45"/>
        <v>51</v>
      </c>
      <c r="BB76" s="90">
        <f t="shared" si="45"/>
        <v>42</v>
      </c>
    </row>
    <row r="77" spans="1:54" ht="16.2" thickTop="1">
      <c r="A77" s="78"/>
      <c r="B77" s="74" t="s">
        <v>62</v>
      </c>
      <c r="C77" s="73">
        <f t="shared" ref="C77:AH77" si="46">SUM(C68:C76)</f>
        <v>154</v>
      </c>
      <c r="D77" s="73">
        <f t="shared" si="46"/>
        <v>110</v>
      </c>
      <c r="E77" s="73">
        <f t="shared" si="46"/>
        <v>89</v>
      </c>
      <c r="F77" s="73">
        <f t="shared" si="46"/>
        <v>83</v>
      </c>
      <c r="G77" s="73">
        <f t="shared" si="46"/>
        <v>83</v>
      </c>
      <c r="H77" s="73">
        <f t="shared" si="46"/>
        <v>75</v>
      </c>
      <c r="I77" s="73">
        <f t="shared" si="46"/>
        <v>64</v>
      </c>
      <c r="J77" s="73">
        <f t="shared" si="46"/>
        <v>58</v>
      </c>
      <c r="K77" s="73">
        <f t="shared" si="46"/>
        <v>74</v>
      </c>
      <c r="L77" s="73">
        <f t="shared" si="46"/>
        <v>64</v>
      </c>
      <c r="M77" s="73">
        <f t="shared" si="46"/>
        <v>59</v>
      </c>
      <c r="N77" s="73">
        <f t="shared" si="46"/>
        <v>72</v>
      </c>
      <c r="O77" s="73">
        <f t="shared" si="46"/>
        <v>83</v>
      </c>
      <c r="P77" s="73">
        <f t="shared" si="46"/>
        <v>77</v>
      </c>
      <c r="Q77" s="73">
        <f t="shared" si="46"/>
        <v>76</v>
      </c>
      <c r="R77" s="73">
        <f t="shared" si="46"/>
        <v>77</v>
      </c>
      <c r="S77" s="73">
        <f t="shared" si="46"/>
        <v>80</v>
      </c>
      <c r="T77" s="73">
        <f t="shared" si="46"/>
        <v>75</v>
      </c>
      <c r="U77" s="73">
        <f t="shared" si="46"/>
        <v>75</v>
      </c>
      <c r="V77" s="73">
        <f t="shared" si="46"/>
        <v>67</v>
      </c>
      <c r="W77" s="73">
        <f t="shared" si="46"/>
        <v>70</v>
      </c>
      <c r="X77" s="73">
        <f t="shared" si="46"/>
        <v>79</v>
      </c>
      <c r="Y77" s="73">
        <f t="shared" si="46"/>
        <v>82</v>
      </c>
      <c r="Z77" s="73">
        <f t="shared" si="46"/>
        <v>84</v>
      </c>
      <c r="AA77" s="73">
        <f t="shared" si="46"/>
        <v>83</v>
      </c>
      <c r="AB77" s="73">
        <f t="shared" si="46"/>
        <v>113</v>
      </c>
      <c r="AC77" s="73">
        <f t="shared" si="46"/>
        <v>141</v>
      </c>
      <c r="AD77" s="73">
        <f t="shared" si="46"/>
        <v>98</v>
      </c>
      <c r="AE77" s="73">
        <f t="shared" si="46"/>
        <v>99</v>
      </c>
      <c r="AF77" s="73">
        <f t="shared" si="46"/>
        <v>120</v>
      </c>
      <c r="AG77" s="73">
        <f t="shared" si="46"/>
        <v>121</v>
      </c>
      <c r="AH77" s="73">
        <f t="shared" si="46"/>
        <v>120</v>
      </c>
      <c r="AI77" s="73">
        <f t="shared" ref="AI77:BB77" si="47">SUM(AI68:AI76)</f>
        <v>122</v>
      </c>
      <c r="AJ77" s="73">
        <f t="shared" si="47"/>
        <v>122</v>
      </c>
      <c r="AK77" s="73">
        <f t="shared" si="47"/>
        <v>97</v>
      </c>
      <c r="AL77" s="73">
        <f t="shared" si="47"/>
        <v>86</v>
      </c>
      <c r="AM77" s="73">
        <f t="shared" si="47"/>
        <v>84</v>
      </c>
      <c r="AN77" s="73">
        <f t="shared" si="47"/>
        <v>130</v>
      </c>
      <c r="AO77" s="73">
        <f t="shared" si="47"/>
        <v>161</v>
      </c>
      <c r="AP77" s="73">
        <f t="shared" si="47"/>
        <v>204</v>
      </c>
      <c r="AQ77" s="73">
        <f t="shared" si="47"/>
        <v>206</v>
      </c>
      <c r="AR77" s="73">
        <f t="shared" si="47"/>
        <v>194</v>
      </c>
      <c r="AS77" s="73">
        <f t="shared" si="47"/>
        <v>186</v>
      </c>
      <c r="AT77" s="73">
        <f t="shared" si="47"/>
        <v>180</v>
      </c>
      <c r="AU77" s="73">
        <f t="shared" si="47"/>
        <v>187</v>
      </c>
      <c r="AV77" s="73">
        <f>SUM(AV68:AV76)</f>
        <v>212</v>
      </c>
      <c r="AW77" s="73">
        <f t="shared" si="47"/>
        <v>187</v>
      </c>
      <c r="AX77" s="73">
        <f t="shared" si="47"/>
        <v>184</v>
      </c>
      <c r="AY77" s="73">
        <f t="shared" si="47"/>
        <v>147</v>
      </c>
      <c r="AZ77" s="73">
        <f t="shared" si="47"/>
        <v>120</v>
      </c>
      <c r="BA77" s="73">
        <f t="shared" si="47"/>
        <v>141</v>
      </c>
      <c r="BB77" s="73">
        <f t="shared" si="47"/>
        <v>143</v>
      </c>
    </row>
    <row r="140" spans="1:7">
      <c r="A140" s="74" t="s">
        <v>174</v>
      </c>
    </row>
    <row r="141" spans="1:7" s="128" customFormat="1" ht="31.2">
      <c r="B141" s="129" t="s">
        <v>19</v>
      </c>
      <c r="C141" s="129" t="s">
        <v>0</v>
      </c>
      <c r="D141" s="129" t="s">
        <v>167</v>
      </c>
      <c r="E141" s="129" t="s">
        <v>175</v>
      </c>
    </row>
    <row r="142" spans="1:7">
      <c r="B142" s="3">
        <v>1</v>
      </c>
      <c r="C142" s="3" t="s">
        <v>4</v>
      </c>
      <c r="D142" s="130">
        <f>'105-02050'!J51</f>
        <v>0.51134450275685417</v>
      </c>
      <c r="E142" s="131">
        <f>'105-02050'!AC45</f>
        <v>0.14113107548722015</v>
      </c>
      <c r="G142" s="72" t="s">
        <v>178</v>
      </c>
    </row>
    <row r="143" spans="1:7">
      <c r="B143" s="3">
        <v>2</v>
      </c>
      <c r="C143" s="3" t="s">
        <v>5</v>
      </c>
      <c r="D143" s="130">
        <f>'105-04633'!J51</f>
        <v>0.48351172384192648</v>
      </c>
      <c r="E143" s="131">
        <f>'105-04633'!AC45</f>
        <v>0.22977931339065247</v>
      </c>
      <c r="G143" s="72" t="s">
        <v>180</v>
      </c>
    </row>
    <row r="144" spans="1:7">
      <c r="B144" s="3">
        <v>3</v>
      </c>
      <c r="C144" s="3" t="s">
        <v>6</v>
      </c>
      <c r="D144" s="130">
        <f>'110-04674'!J52</f>
        <v>0.60495667258911234</v>
      </c>
      <c r="E144" s="131">
        <f>'110-04674'!AC46</f>
        <v>0.20735534627267441</v>
      </c>
      <c r="G144" s="72" t="s">
        <v>181</v>
      </c>
    </row>
    <row r="145" spans="1:7">
      <c r="B145" s="3">
        <v>4</v>
      </c>
      <c r="C145" s="3" t="s">
        <v>7</v>
      </c>
      <c r="D145" s="130">
        <f>'105-04751'!J57</f>
        <v>1.1927725052725053</v>
      </c>
      <c r="E145" s="131">
        <f>'105-04751'!AB51</f>
        <v>0.22348141021333365</v>
      </c>
      <c r="G145" s="72" t="s">
        <v>182</v>
      </c>
    </row>
    <row r="146" spans="1:7">
      <c r="B146" s="3">
        <v>5</v>
      </c>
      <c r="C146" s="3" t="s">
        <v>8</v>
      </c>
      <c r="D146" s="130">
        <f>'105-04752'!J54</f>
        <v>0.70059687385055036</v>
      </c>
      <c r="E146" s="131">
        <f>'105-04752'!AA48</f>
        <v>0.43723429515407042</v>
      </c>
    </row>
    <row r="147" spans="1:7">
      <c r="B147" s="3">
        <v>6</v>
      </c>
      <c r="C147" s="3" t="s">
        <v>9</v>
      </c>
      <c r="D147" s="130">
        <f>'105-07638'!J54</f>
        <v>1.2407156822951413</v>
      </c>
      <c r="E147" s="131">
        <f>'105-07638'!AA48</f>
        <v>0.56880428899106228</v>
      </c>
    </row>
    <row r="148" spans="1:7">
      <c r="B148" s="3">
        <v>7</v>
      </c>
      <c r="C148" s="5" t="s">
        <v>11</v>
      </c>
      <c r="D148" s="130">
        <f>'105-06116'!J50</f>
        <v>0.26261574074074073</v>
      </c>
      <c r="E148" s="131">
        <f>'105-06116'!AC44</f>
        <v>2.3241124706749824E-2</v>
      </c>
    </row>
    <row r="149" spans="1:7">
      <c r="B149" s="3">
        <v>8</v>
      </c>
      <c r="C149" s="3" t="s">
        <v>10</v>
      </c>
      <c r="D149" s="130">
        <f>'105-04802'!J51</f>
        <v>0.45536458648763389</v>
      </c>
      <c r="E149" s="131">
        <f>'105-04802'!AB45</f>
        <v>0.60942729271680629</v>
      </c>
    </row>
    <row r="150" spans="1:7">
      <c r="B150" s="3">
        <v>9</v>
      </c>
      <c r="C150" s="3" t="s">
        <v>12</v>
      </c>
      <c r="D150" s="169">
        <f>'110-02888 n 110-02898'!J81</f>
        <v>0.55761537577398235</v>
      </c>
      <c r="E150" s="167">
        <f>'110-02888 n 110-02898'!AD75</f>
        <v>0.25683288992729347</v>
      </c>
    </row>
    <row r="151" spans="1:7">
      <c r="B151" s="3">
        <v>10</v>
      </c>
      <c r="C151" s="3" t="s">
        <v>13</v>
      </c>
      <c r="D151" s="170"/>
      <c r="E151" s="168"/>
    </row>
    <row r="154" spans="1:7">
      <c r="A154" s="74" t="s">
        <v>176</v>
      </c>
    </row>
    <row r="190" spans="2:2">
      <c r="B190" s="72" t="s">
        <v>178</v>
      </c>
    </row>
    <row r="191" spans="2:2">
      <c r="B191" s="72" t="s">
        <v>179</v>
      </c>
    </row>
    <row r="194" spans="1:13">
      <c r="A194" s="129" t="s">
        <v>187</v>
      </c>
      <c r="B194" s="129" t="s">
        <v>184</v>
      </c>
      <c r="C194" s="129" t="s">
        <v>185</v>
      </c>
      <c r="E194" t="s">
        <v>128</v>
      </c>
      <c r="F194"/>
      <c r="G194"/>
      <c r="H194"/>
      <c r="I194"/>
      <c r="J194"/>
      <c r="K194"/>
      <c r="L194"/>
      <c r="M194"/>
    </row>
    <row r="195" spans="1:13" ht="16.2" thickBot="1">
      <c r="A195" s="132" cm="1">
        <f t="array" ref="A195:A246">TRANSPOSE(C19:BB19)</f>
        <v>1</v>
      </c>
      <c r="B195" s="132" cm="1">
        <f t="array" ref="B195:B246">TRANSPOSE(C29:BB29)</f>
        <v>39</v>
      </c>
      <c r="C195" s="132" cm="1">
        <f t="array" ref="C195:C246">TRANSPOSE(C77:BB77)</f>
        <v>154</v>
      </c>
      <c r="E195"/>
      <c r="F195"/>
      <c r="G195"/>
      <c r="H195"/>
      <c r="I195"/>
      <c r="J195"/>
      <c r="K195"/>
      <c r="L195"/>
      <c r="M195"/>
    </row>
    <row r="196" spans="1:13">
      <c r="A196" s="132">
        <v>2</v>
      </c>
      <c r="B196" s="132">
        <v>29</v>
      </c>
      <c r="C196" s="132">
        <v>110</v>
      </c>
      <c r="E196" s="96" t="s">
        <v>129</v>
      </c>
      <c r="F196" s="96"/>
      <c r="G196"/>
      <c r="H196"/>
      <c r="I196"/>
      <c r="J196"/>
      <c r="K196"/>
      <c r="L196"/>
      <c r="M196"/>
    </row>
    <row r="197" spans="1:13">
      <c r="A197" s="132">
        <v>3</v>
      </c>
      <c r="B197" s="132">
        <v>24</v>
      </c>
      <c r="C197" s="132">
        <v>89</v>
      </c>
      <c r="E197" t="s">
        <v>130</v>
      </c>
      <c r="F197">
        <v>0.98509100207699707</v>
      </c>
      <c r="G197"/>
      <c r="H197"/>
      <c r="I197"/>
      <c r="J197"/>
      <c r="K197"/>
      <c r="L197"/>
      <c r="M197"/>
    </row>
    <row r="198" spans="1:13">
      <c r="A198" s="132">
        <v>4</v>
      </c>
      <c r="B198" s="132">
        <v>22</v>
      </c>
      <c r="C198" s="132">
        <v>83</v>
      </c>
      <c r="E198" t="s">
        <v>131</v>
      </c>
      <c r="F198">
        <v>0.97040428237306231</v>
      </c>
      <c r="G198"/>
      <c r="H198"/>
      <c r="I198"/>
      <c r="J198"/>
      <c r="K198"/>
      <c r="L198"/>
      <c r="M198"/>
    </row>
    <row r="199" spans="1:13">
      <c r="A199" s="132">
        <v>5</v>
      </c>
      <c r="B199" s="132">
        <v>22</v>
      </c>
      <c r="C199" s="132">
        <v>83</v>
      </c>
      <c r="E199" t="s">
        <v>132</v>
      </c>
      <c r="F199">
        <v>0.96981236802052351</v>
      </c>
      <c r="G199"/>
      <c r="H199"/>
      <c r="I199"/>
      <c r="J199"/>
      <c r="K199"/>
      <c r="L199"/>
      <c r="M199"/>
    </row>
    <row r="200" spans="1:13">
      <c r="A200" s="132">
        <v>6</v>
      </c>
      <c r="B200" s="132">
        <v>21</v>
      </c>
      <c r="C200" s="132">
        <v>75</v>
      </c>
      <c r="E200" t="s">
        <v>133</v>
      </c>
      <c r="F200">
        <v>7.847721357891511</v>
      </c>
      <c r="G200"/>
      <c r="H200"/>
      <c r="I200"/>
      <c r="J200"/>
      <c r="K200"/>
      <c r="L200"/>
      <c r="M200"/>
    </row>
    <row r="201" spans="1:13" ht="16.2" thickBot="1">
      <c r="A201" s="132">
        <v>7</v>
      </c>
      <c r="B201" s="132">
        <v>18</v>
      </c>
      <c r="C201" s="132">
        <v>64</v>
      </c>
      <c r="E201" s="94" t="s">
        <v>134</v>
      </c>
      <c r="F201" s="94">
        <v>52</v>
      </c>
      <c r="G201"/>
      <c r="H201"/>
      <c r="I201"/>
      <c r="J201"/>
      <c r="K201"/>
      <c r="L201"/>
      <c r="M201"/>
    </row>
    <row r="202" spans="1:13">
      <c r="A202" s="132">
        <v>8</v>
      </c>
      <c r="B202" s="132">
        <v>16</v>
      </c>
      <c r="C202" s="132">
        <v>58</v>
      </c>
      <c r="E202"/>
      <c r="F202"/>
      <c r="G202"/>
      <c r="H202"/>
      <c r="I202"/>
      <c r="J202"/>
      <c r="K202"/>
      <c r="L202"/>
      <c r="M202"/>
    </row>
    <row r="203" spans="1:13" ht="16.2" thickBot="1">
      <c r="A203" s="132">
        <v>9</v>
      </c>
      <c r="B203" s="132">
        <v>18</v>
      </c>
      <c r="C203" s="132">
        <v>74</v>
      </c>
      <c r="E203" t="s">
        <v>135</v>
      </c>
      <c r="F203"/>
      <c r="G203"/>
      <c r="H203"/>
      <c r="I203"/>
      <c r="J203"/>
      <c r="K203"/>
      <c r="L203"/>
      <c r="M203"/>
    </row>
    <row r="204" spans="1:13">
      <c r="A204" s="132">
        <v>10</v>
      </c>
      <c r="B204" s="132">
        <v>17</v>
      </c>
      <c r="C204" s="132">
        <v>64</v>
      </c>
      <c r="E204" s="95"/>
      <c r="F204" s="95" t="s">
        <v>140</v>
      </c>
      <c r="G204" s="95" t="s">
        <v>141</v>
      </c>
      <c r="H204" s="95" t="s">
        <v>142</v>
      </c>
      <c r="I204" s="95" t="s">
        <v>143</v>
      </c>
      <c r="J204" s="95" t="s">
        <v>144</v>
      </c>
      <c r="K204"/>
      <c r="L204"/>
      <c r="M204"/>
    </row>
    <row r="205" spans="1:13">
      <c r="A205" s="132">
        <v>11</v>
      </c>
      <c r="B205" s="132">
        <v>16</v>
      </c>
      <c r="C205" s="132">
        <v>59</v>
      </c>
      <c r="E205" t="s">
        <v>136</v>
      </c>
      <c r="F205">
        <v>1</v>
      </c>
      <c r="G205">
        <v>100967.35578213698</v>
      </c>
      <c r="H205">
        <v>100967.35578213698</v>
      </c>
      <c r="I205">
        <v>1639.4336076003981</v>
      </c>
      <c r="J205">
        <v>6.8750347131804493E-40</v>
      </c>
      <c r="K205"/>
      <c r="L205"/>
      <c r="M205"/>
    </row>
    <row r="206" spans="1:13">
      <c r="A206" s="132">
        <v>12</v>
      </c>
      <c r="B206" s="132">
        <v>21</v>
      </c>
      <c r="C206" s="132">
        <v>72</v>
      </c>
      <c r="E206" t="s">
        <v>137</v>
      </c>
      <c r="F206">
        <v>50</v>
      </c>
      <c r="G206">
        <v>3079.3365255553294</v>
      </c>
      <c r="H206">
        <v>61.586730511106587</v>
      </c>
      <c r="I206"/>
      <c r="J206"/>
      <c r="K206"/>
      <c r="L206"/>
      <c r="M206"/>
    </row>
    <row r="207" spans="1:13" ht="16.2" thickBot="1">
      <c r="A207" s="132">
        <v>13</v>
      </c>
      <c r="B207" s="132">
        <v>24</v>
      </c>
      <c r="C207" s="132">
        <v>83</v>
      </c>
      <c r="E207" s="94" t="s">
        <v>138</v>
      </c>
      <c r="F207" s="94">
        <v>51</v>
      </c>
      <c r="G207" s="94">
        <v>104046.69230769231</v>
      </c>
      <c r="H207" s="94"/>
      <c r="I207" s="94"/>
      <c r="J207" s="94"/>
      <c r="K207"/>
      <c r="L207"/>
      <c r="M207"/>
    </row>
    <row r="208" spans="1:13" ht="16.2" thickBot="1">
      <c r="A208" s="132">
        <v>14</v>
      </c>
      <c r="B208" s="132">
        <v>22</v>
      </c>
      <c r="C208" s="132">
        <v>77</v>
      </c>
      <c r="E208"/>
      <c r="F208"/>
      <c r="G208"/>
      <c r="H208"/>
      <c r="I208"/>
      <c r="J208"/>
      <c r="K208"/>
      <c r="L208"/>
      <c r="M208"/>
    </row>
    <row r="209" spans="1:13">
      <c r="A209" s="132">
        <v>15</v>
      </c>
      <c r="B209" s="132">
        <v>22</v>
      </c>
      <c r="C209" s="132">
        <v>76</v>
      </c>
      <c r="E209" s="95"/>
      <c r="F209" s="95" t="s">
        <v>145</v>
      </c>
      <c r="G209" s="95" t="s">
        <v>133</v>
      </c>
      <c r="H209" s="95" t="s">
        <v>146</v>
      </c>
      <c r="I209" s="95" t="s">
        <v>147</v>
      </c>
      <c r="J209" s="95" t="s">
        <v>148</v>
      </c>
      <c r="K209" s="95" t="s">
        <v>149</v>
      </c>
      <c r="L209" s="95" t="s">
        <v>150</v>
      </c>
      <c r="M209" s="95" t="s">
        <v>151</v>
      </c>
    </row>
    <row r="210" spans="1:13">
      <c r="A210" s="132">
        <v>16</v>
      </c>
      <c r="B210" s="132">
        <v>23</v>
      </c>
      <c r="C210" s="132">
        <v>77</v>
      </c>
      <c r="E210" t="s">
        <v>139</v>
      </c>
      <c r="F210">
        <v>-5.9887326986699208</v>
      </c>
      <c r="G210">
        <v>3.1435626516811412</v>
      </c>
      <c r="H210">
        <v>-1.9050782065587957</v>
      </c>
      <c r="I210">
        <v>6.2529323482345647E-2</v>
      </c>
      <c r="J210">
        <v>-12.302764107163707</v>
      </c>
      <c r="K210">
        <v>0.32529870982386644</v>
      </c>
      <c r="L210">
        <v>-12.302764107163707</v>
      </c>
      <c r="M210">
        <v>0.32529870982386644</v>
      </c>
    </row>
    <row r="211" spans="1:13" ht="16.2" thickBot="1">
      <c r="A211" s="132">
        <v>17</v>
      </c>
      <c r="B211" s="132">
        <v>23</v>
      </c>
      <c r="C211" s="132">
        <v>80</v>
      </c>
      <c r="E211" s="94" t="s">
        <v>184</v>
      </c>
      <c r="F211" s="94">
        <v>3.7655634325838907</v>
      </c>
      <c r="G211" s="94">
        <v>9.3000021947903647E-2</v>
      </c>
      <c r="H211" s="94">
        <v>40.489919827043352</v>
      </c>
      <c r="I211" s="98">
        <v>6.8750347131804493E-40</v>
      </c>
      <c r="J211" s="94">
        <v>3.5787673910748579</v>
      </c>
      <c r="K211" s="94">
        <v>3.9523594740929235</v>
      </c>
      <c r="L211" s="94">
        <v>3.5787673910748579</v>
      </c>
      <c r="M211" s="94">
        <v>3.9523594740929235</v>
      </c>
    </row>
    <row r="212" spans="1:13">
      <c r="A212" s="132">
        <v>18</v>
      </c>
      <c r="B212" s="132">
        <v>22</v>
      </c>
      <c r="C212" s="132">
        <v>75</v>
      </c>
      <c r="E212"/>
      <c r="F212"/>
      <c r="G212"/>
      <c r="H212"/>
      <c r="I212"/>
      <c r="J212"/>
      <c r="K212"/>
      <c r="L212"/>
      <c r="M212"/>
    </row>
    <row r="213" spans="1:13">
      <c r="A213" s="132">
        <v>19</v>
      </c>
      <c r="B213" s="132">
        <v>22</v>
      </c>
      <c r="C213" s="132">
        <v>75</v>
      </c>
      <c r="E213"/>
      <c r="F213"/>
      <c r="G213"/>
      <c r="H213"/>
      <c r="I213"/>
      <c r="J213"/>
      <c r="K213"/>
      <c r="L213"/>
      <c r="M213"/>
    </row>
    <row r="214" spans="1:13">
      <c r="A214" s="132">
        <v>20</v>
      </c>
      <c r="B214" s="132">
        <v>20</v>
      </c>
      <c r="C214" s="132">
        <v>67</v>
      </c>
      <c r="E214"/>
      <c r="F214"/>
      <c r="G214"/>
      <c r="H214"/>
      <c r="I214"/>
      <c r="J214"/>
      <c r="K214"/>
      <c r="L214"/>
      <c r="M214"/>
    </row>
    <row r="215" spans="1:13">
      <c r="A215" s="132">
        <v>21</v>
      </c>
      <c r="B215" s="132">
        <v>19</v>
      </c>
      <c r="C215" s="132">
        <v>70</v>
      </c>
      <c r="E215" t="s">
        <v>154</v>
      </c>
      <c r="F215"/>
      <c r="G215"/>
      <c r="H215"/>
      <c r="I215"/>
      <c r="J215"/>
      <c r="K215"/>
      <c r="L215"/>
      <c r="M215"/>
    </row>
    <row r="216" spans="1:13" ht="16.2" thickBot="1">
      <c r="A216" s="132">
        <v>22</v>
      </c>
      <c r="B216" s="132">
        <v>21</v>
      </c>
      <c r="C216" s="132">
        <v>79</v>
      </c>
      <c r="E216"/>
      <c r="F216"/>
      <c r="G216"/>
      <c r="H216"/>
      <c r="I216"/>
      <c r="J216"/>
      <c r="K216"/>
      <c r="L216"/>
      <c r="M216"/>
    </row>
    <row r="217" spans="1:13">
      <c r="A217" s="132">
        <v>23</v>
      </c>
      <c r="B217" s="132">
        <v>22</v>
      </c>
      <c r="C217" s="132">
        <v>82</v>
      </c>
      <c r="E217" s="95" t="s">
        <v>155</v>
      </c>
      <c r="F217" s="95" t="s">
        <v>186</v>
      </c>
      <c r="G217" s="95" t="s">
        <v>157</v>
      </c>
      <c r="H217" s="95" t="s">
        <v>183</v>
      </c>
      <c r="I217"/>
      <c r="J217"/>
      <c r="K217"/>
      <c r="L217"/>
      <c r="M217"/>
    </row>
    <row r="218" spans="1:13">
      <c r="A218" s="132">
        <v>24</v>
      </c>
      <c r="B218" s="132">
        <v>23</v>
      </c>
      <c r="C218" s="132">
        <v>84</v>
      </c>
      <c r="E218">
        <v>1</v>
      </c>
      <c r="F218">
        <v>140.86824117210182</v>
      </c>
      <c r="G218">
        <v>13.131758827898182</v>
      </c>
      <c r="H218">
        <v>1.6899716119300436</v>
      </c>
      <c r="I218"/>
      <c r="J218"/>
      <c r="K218"/>
      <c r="L218"/>
      <c r="M218"/>
    </row>
    <row r="219" spans="1:13">
      <c r="A219" s="132">
        <v>25</v>
      </c>
      <c r="B219" s="132">
        <v>23</v>
      </c>
      <c r="C219" s="132">
        <v>83</v>
      </c>
      <c r="E219">
        <v>2</v>
      </c>
      <c r="F219">
        <v>103.21260684626291</v>
      </c>
      <c r="G219">
        <v>6.7873931537370851</v>
      </c>
      <c r="H219">
        <v>0.8734931778106626</v>
      </c>
      <c r="I219"/>
      <c r="J219"/>
      <c r="K219"/>
      <c r="L219"/>
      <c r="M219"/>
    </row>
    <row r="220" spans="1:13">
      <c r="A220" s="132">
        <v>26</v>
      </c>
      <c r="B220" s="132">
        <v>34</v>
      </c>
      <c r="C220" s="132">
        <v>113</v>
      </c>
      <c r="E220">
        <v>3</v>
      </c>
      <c r="F220">
        <v>84.384789683343456</v>
      </c>
      <c r="G220">
        <v>4.6152103166565439</v>
      </c>
      <c r="H220">
        <v>0.59394743083966584</v>
      </c>
      <c r="I220"/>
      <c r="J220"/>
      <c r="K220"/>
      <c r="L220"/>
      <c r="M220"/>
    </row>
    <row r="221" spans="1:13">
      <c r="A221" s="132">
        <v>27</v>
      </c>
      <c r="B221" s="132">
        <v>38</v>
      </c>
      <c r="C221" s="132">
        <v>141</v>
      </c>
      <c r="E221">
        <v>4</v>
      </c>
      <c r="F221">
        <v>76.853662818175678</v>
      </c>
      <c r="G221">
        <v>6.1463371818243218</v>
      </c>
      <c r="H221">
        <v>0.79099346026412942</v>
      </c>
      <c r="I221"/>
      <c r="J221"/>
      <c r="K221"/>
      <c r="L221"/>
      <c r="M221"/>
    </row>
    <row r="222" spans="1:13">
      <c r="A222" s="132">
        <v>28</v>
      </c>
      <c r="B222" s="132">
        <v>30</v>
      </c>
      <c r="C222" s="132">
        <v>98</v>
      </c>
      <c r="E222">
        <v>5</v>
      </c>
      <c r="F222">
        <v>76.853662818175678</v>
      </c>
      <c r="G222">
        <v>6.1463371818243218</v>
      </c>
      <c r="H222">
        <v>0.79099346026412942</v>
      </c>
      <c r="I222"/>
      <c r="J222"/>
      <c r="K222"/>
      <c r="L222"/>
      <c r="M222"/>
    </row>
    <row r="223" spans="1:13">
      <c r="A223" s="132">
        <v>29</v>
      </c>
      <c r="B223" s="132">
        <v>31</v>
      </c>
      <c r="C223" s="132">
        <v>99</v>
      </c>
      <c r="E223">
        <v>6</v>
      </c>
      <c r="F223">
        <v>73.088099385591789</v>
      </c>
      <c r="G223">
        <v>1.9119006144082107</v>
      </c>
      <c r="H223">
        <v>0.24604912453289665</v>
      </c>
      <c r="I223"/>
      <c r="J223"/>
      <c r="K223"/>
      <c r="L223"/>
      <c r="M223"/>
    </row>
    <row r="224" spans="1:13">
      <c r="A224" s="132">
        <v>30</v>
      </c>
      <c r="B224" s="132">
        <v>37</v>
      </c>
      <c r="C224" s="132">
        <v>120</v>
      </c>
      <c r="E224">
        <v>7</v>
      </c>
      <c r="F224">
        <v>61.791409087840108</v>
      </c>
      <c r="G224">
        <v>2.2085909121598917</v>
      </c>
      <c r="H224">
        <v>0.284231228492208</v>
      </c>
      <c r="I224"/>
      <c r="J224"/>
      <c r="K224"/>
      <c r="L224"/>
      <c r="M224"/>
    </row>
    <row r="225" spans="1:13">
      <c r="A225" s="132">
        <v>31</v>
      </c>
      <c r="B225" s="132">
        <v>36</v>
      </c>
      <c r="C225" s="132">
        <v>121</v>
      </c>
      <c r="E225">
        <v>8</v>
      </c>
      <c r="F225">
        <v>54.26028222267233</v>
      </c>
      <c r="G225">
        <v>3.7397177773276695</v>
      </c>
      <c r="H225">
        <v>0.48127725791667159</v>
      </c>
      <c r="I225"/>
      <c r="J225"/>
      <c r="K225"/>
      <c r="L225"/>
      <c r="M225"/>
    </row>
    <row r="226" spans="1:13">
      <c r="A226" s="132">
        <v>32</v>
      </c>
      <c r="B226" s="132">
        <v>35</v>
      </c>
      <c r="C226" s="132">
        <v>120</v>
      </c>
      <c r="E226">
        <v>9</v>
      </c>
      <c r="F226">
        <v>61.791409087840108</v>
      </c>
      <c r="G226">
        <v>12.208590912159892</v>
      </c>
      <c r="H226">
        <v>1.5711659293791371</v>
      </c>
      <c r="I226"/>
      <c r="J226"/>
      <c r="K226"/>
      <c r="L226"/>
      <c r="M226"/>
    </row>
    <row r="227" spans="1:13">
      <c r="A227" s="132">
        <v>33</v>
      </c>
      <c r="B227" s="132">
        <v>36</v>
      </c>
      <c r="C227" s="132">
        <v>122</v>
      </c>
      <c r="E227">
        <v>10</v>
      </c>
      <c r="F227">
        <v>58.025845655256219</v>
      </c>
      <c r="G227">
        <v>5.9741543447437806</v>
      </c>
      <c r="H227">
        <v>0.76883465347051849</v>
      </c>
      <c r="I227"/>
      <c r="J227"/>
      <c r="K227"/>
      <c r="L227"/>
      <c r="M227"/>
    </row>
    <row r="228" spans="1:13">
      <c r="A228" s="132">
        <v>34</v>
      </c>
      <c r="B228" s="132">
        <v>36</v>
      </c>
      <c r="C228" s="132">
        <v>122</v>
      </c>
      <c r="E228">
        <v>11</v>
      </c>
      <c r="F228">
        <v>54.26028222267233</v>
      </c>
      <c r="G228">
        <v>4.7397177773276695</v>
      </c>
      <c r="H228">
        <v>0.60997072800536445</v>
      </c>
      <c r="I228"/>
      <c r="J228"/>
      <c r="K228"/>
      <c r="L228"/>
      <c r="M228"/>
    </row>
    <row r="229" spans="1:13">
      <c r="A229" s="132">
        <v>35</v>
      </c>
      <c r="B229" s="132">
        <v>31</v>
      </c>
      <c r="C229" s="132">
        <v>97</v>
      </c>
      <c r="E229">
        <v>12</v>
      </c>
      <c r="F229">
        <v>73.088099385591789</v>
      </c>
      <c r="G229">
        <v>-1.0880993855917893</v>
      </c>
      <c r="H229">
        <v>-0.14003128573318208</v>
      </c>
      <c r="I229"/>
      <c r="J229"/>
      <c r="K229"/>
      <c r="L229"/>
      <c r="M229"/>
    </row>
    <row r="230" spans="1:13">
      <c r="A230" s="132">
        <v>36</v>
      </c>
      <c r="B230" s="132">
        <v>30</v>
      </c>
      <c r="C230" s="132">
        <v>86</v>
      </c>
      <c r="E230">
        <v>13</v>
      </c>
      <c r="F230">
        <v>84.384789683343456</v>
      </c>
      <c r="G230">
        <v>-1.3847896833434561</v>
      </c>
      <c r="H230">
        <v>-0.17821338969249159</v>
      </c>
      <c r="I230"/>
      <c r="J230"/>
      <c r="K230"/>
      <c r="L230"/>
      <c r="M230"/>
    </row>
    <row r="231" spans="1:13">
      <c r="A231" s="132">
        <v>37</v>
      </c>
      <c r="B231" s="132">
        <v>29</v>
      </c>
      <c r="C231" s="132">
        <v>84</v>
      </c>
      <c r="E231">
        <v>14</v>
      </c>
      <c r="F231">
        <v>76.853662818175678</v>
      </c>
      <c r="G231">
        <v>0.14633718182432176</v>
      </c>
      <c r="H231">
        <v>1.8832639731971967E-2</v>
      </c>
      <c r="I231"/>
      <c r="J231"/>
      <c r="K231"/>
      <c r="L231"/>
      <c r="M231"/>
    </row>
    <row r="232" spans="1:13">
      <c r="A232" s="132">
        <v>38</v>
      </c>
      <c r="B232" s="132">
        <v>38</v>
      </c>
      <c r="C232" s="132">
        <v>130</v>
      </c>
      <c r="E232">
        <v>15</v>
      </c>
      <c r="F232">
        <v>76.853662818175678</v>
      </c>
      <c r="G232">
        <v>-0.85366281817567824</v>
      </c>
      <c r="H232">
        <v>-0.10986083035672094</v>
      </c>
      <c r="I232"/>
      <c r="J232"/>
      <c r="K232"/>
      <c r="L232"/>
      <c r="M232"/>
    </row>
    <row r="233" spans="1:13">
      <c r="A233" s="132">
        <v>39</v>
      </c>
      <c r="B233" s="132">
        <v>47</v>
      </c>
      <c r="C233" s="132">
        <v>161</v>
      </c>
      <c r="E233">
        <v>16</v>
      </c>
      <c r="F233">
        <v>80.619226250759567</v>
      </c>
      <c r="G233">
        <v>-3.6192262507595672</v>
      </c>
      <c r="H233">
        <v>-0.46577078524633853</v>
      </c>
      <c r="I233"/>
      <c r="J233"/>
      <c r="K233"/>
      <c r="L233"/>
      <c r="M233"/>
    </row>
    <row r="234" spans="1:13">
      <c r="A234" s="132">
        <v>40</v>
      </c>
      <c r="B234" s="132">
        <v>54</v>
      </c>
      <c r="C234" s="132">
        <v>204</v>
      </c>
      <c r="E234">
        <v>17</v>
      </c>
      <c r="F234">
        <v>80.619226250759567</v>
      </c>
      <c r="G234">
        <v>-0.61922625075956717</v>
      </c>
      <c r="H234">
        <v>-7.9690374980259812E-2</v>
      </c>
      <c r="I234"/>
      <c r="J234"/>
      <c r="K234"/>
      <c r="L234"/>
      <c r="M234"/>
    </row>
    <row r="235" spans="1:13">
      <c r="A235" s="132">
        <v>41</v>
      </c>
      <c r="B235" s="132">
        <v>55</v>
      </c>
      <c r="C235" s="132">
        <v>206</v>
      </c>
      <c r="E235">
        <v>18</v>
      </c>
      <c r="F235">
        <v>76.853662818175678</v>
      </c>
      <c r="G235">
        <v>-1.8536628181756782</v>
      </c>
      <c r="H235">
        <v>-0.23855430044541384</v>
      </c>
      <c r="I235"/>
      <c r="J235"/>
      <c r="K235"/>
      <c r="L235"/>
      <c r="M235"/>
    </row>
    <row r="236" spans="1:13">
      <c r="A236" s="132">
        <v>42</v>
      </c>
      <c r="B236" s="132">
        <v>51</v>
      </c>
      <c r="C236" s="132">
        <v>194</v>
      </c>
      <c r="E236">
        <v>19</v>
      </c>
      <c r="F236">
        <v>76.853662818175678</v>
      </c>
      <c r="G236">
        <v>-1.8536628181756782</v>
      </c>
      <c r="H236">
        <v>-0.23855430044541384</v>
      </c>
      <c r="I236"/>
      <c r="J236"/>
      <c r="K236"/>
      <c r="L236"/>
      <c r="M236"/>
    </row>
    <row r="237" spans="1:13">
      <c r="A237" s="132">
        <v>43</v>
      </c>
      <c r="B237" s="132">
        <v>50</v>
      </c>
      <c r="C237" s="132">
        <v>186</v>
      </c>
      <c r="E237">
        <v>20</v>
      </c>
      <c r="F237">
        <v>69.322535953007886</v>
      </c>
      <c r="G237">
        <v>-2.3225359530078862</v>
      </c>
      <c r="H237">
        <v>-0.29889521119833429</v>
      </c>
      <c r="I237"/>
      <c r="J237"/>
      <c r="K237"/>
      <c r="L237"/>
      <c r="M237"/>
    </row>
    <row r="238" spans="1:13">
      <c r="A238" s="132">
        <v>44</v>
      </c>
      <c r="B238" s="132">
        <v>46</v>
      </c>
      <c r="C238" s="132">
        <v>180</v>
      </c>
      <c r="E238">
        <v>21</v>
      </c>
      <c r="F238">
        <v>65.556972520423997</v>
      </c>
      <c r="G238">
        <v>4.4430274795760027</v>
      </c>
      <c r="H238">
        <v>0.57178862404605491</v>
      </c>
      <c r="I238"/>
      <c r="J238"/>
      <c r="K238"/>
      <c r="L238"/>
      <c r="M238"/>
    </row>
    <row r="239" spans="1:13">
      <c r="A239" s="132">
        <v>45</v>
      </c>
      <c r="B239" s="132">
        <v>52</v>
      </c>
      <c r="C239" s="132">
        <v>187</v>
      </c>
      <c r="E239">
        <v>22</v>
      </c>
      <c r="F239">
        <v>73.088099385591789</v>
      </c>
      <c r="G239">
        <v>5.9119006144082107</v>
      </c>
      <c r="H239">
        <v>0.7608230048876683</v>
      </c>
      <c r="I239"/>
      <c r="J239"/>
      <c r="K239"/>
      <c r="L239"/>
      <c r="M239"/>
    </row>
    <row r="240" spans="1:13">
      <c r="A240" s="132">
        <v>46</v>
      </c>
      <c r="B240" s="132">
        <v>57</v>
      </c>
      <c r="C240" s="132">
        <v>212</v>
      </c>
      <c r="E240">
        <v>23</v>
      </c>
      <c r="F240">
        <v>76.853662818175678</v>
      </c>
      <c r="G240">
        <v>5.1463371818243218</v>
      </c>
      <c r="H240">
        <v>0.6622999901754365</v>
      </c>
      <c r="I240"/>
      <c r="J240"/>
      <c r="K240"/>
      <c r="L240"/>
      <c r="M240"/>
    </row>
    <row r="241" spans="1:13">
      <c r="A241" s="132">
        <v>47</v>
      </c>
      <c r="B241" s="132">
        <v>51</v>
      </c>
      <c r="C241" s="132">
        <v>187</v>
      </c>
      <c r="E241">
        <v>24</v>
      </c>
      <c r="F241">
        <v>80.619226250759567</v>
      </c>
      <c r="G241">
        <v>3.3807737492404328</v>
      </c>
      <c r="H241">
        <v>0.43508350537451185</v>
      </c>
      <c r="I241"/>
      <c r="J241"/>
      <c r="K241"/>
      <c r="L241"/>
      <c r="M241"/>
    </row>
    <row r="242" spans="1:13">
      <c r="A242" s="132">
        <v>48</v>
      </c>
      <c r="B242" s="132">
        <v>49</v>
      </c>
      <c r="C242" s="132">
        <v>184</v>
      </c>
      <c r="E242">
        <v>25</v>
      </c>
      <c r="F242">
        <v>80.619226250759567</v>
      </c>
      <c r="G242">
        <v>2.3807737492404328</v>
      </c>
      <c r="H242">
        <v>0.30639003528581893</v>
      </c>
      <c r="I242"/>
      <c r="J242"/>
      <c r="K242"/>
      <c r="L242"/>
      <c r="M242"/>
    </row>
    <row r="243" spans="1:13">
      <c r="A243" s="132">
        <v>49</v>
      </c>
      <c r="B243" s="132">
        <v>40</v>
      </c>
      <c r="C243" s="132">
        <v>147</v>
      </c>
      <c r="E243">
        <v>26</v>
      </c>
      <c r="F243">
        <v>122.04042400918236</v>
      </c>
      <c r="G243">
        <v>-9.0404240091823596</v>
      </c>
      <c r="H243">
        <v>-1.1634435368148113</v>
      </c>
      <c r="I243"/>
      <c r="J243"/>
      <c r="K243"/>
      <c r="L243"/>
      <c r="M243"/>
    </row>
    <row r="244" spans="1:13">
      <c r="A244" s="132">
        <v>50</v>
      </c>
      <c r="B244" s="132">
        <v>31</v>
      </c>
      <c r="C244" s="132">
        <v>120</v>
      </c>
      <c r="E244">
        <v>27</v>
      </c>
      <c r="F244">
        <v>137.1026777395179</v>
      </c>
      <c r="G244">
        <v>3.897322260482099</v>
      </c>
      <c r="H244">
        <v>0.50155992575535002</v>
      </c>
      <c r="I244"/>
      <c r="J244"/>
      <c r="K244"/>
      <c r="L244"/>
      <c r="M244"/>
    </row>
    <row r="245" spans="1:13">
      <c r="A245" s="132">
        <v>51</v>
      </c>
      <c r="B245" s="132">
        <v>39</v>
      </c>
      <c r="C245" s="132">
        <v>141</v>
      </c>
      <c r="E245">
        <v>28</v>
      </c>
      <c r="F245">
        <v>106.9781702788468</v>
      </c>
      <c r="G245">
        <v>-8.9781702788468039</v>
      </c>
      <c r="H245">
        <v>-1.1554318882319627</v>
      </c>
      <c r="I245"/>
      <c r="J245"/>
      <c r="K245"/>
      <c r="L245"/>
      <c r="M245"/>
    </row>
    <row r="246" spans="1:13">
      <c r="A246" s="132">
        <v>52</v>
      </c>
      <c r="B246" s="132">
        <v>37</v>
      </c>
      <c r="C246" s="132">
        <v>143</v>
      </c>
      <c r="E246">
        <v>29</v>
      </c>
      <c r="F246">
        <v>110.74373371143069</v>
      </c>
      <c r="G246">
        <v>-11.743733711430693</v>
      </c>
      <c r="H246">
        <v>-1.5113418431215804</v>
      </c>
      <c r="I246"/>
      <c r="J246"/>
      <c r="K246"/>
      <c r="L246"/>
      <c r="M246"/>
    </row>
    <row r="247" spans="1:13">
      <c r="E247">
        <v>30</v>
      </c>
      <c r="F247">
        <v>133.33711430693404</v>
      </c>
      <c r="G247">
        <v>-13.337114306934041</v>
      </c>
      <c r="H247">
        <v>-1.7163995211288943</v>
      </c>
      <c r="I247"/>
      <c r="J247"/>
      <c r="K247"/>
      <c r="L247"/>
      <c r="M247"/>
    </row>
    <row r="248" spans="1:13">
      <c r="E248">
        <v>31</v>
      </c>
      <c r="F248">
        <v>129.57155087435012</v>
      </c>
      <c r="G248">
        <v>-8.5715508743501232</v>
      </c>
      <c r="H248">
        <v>-1.103102626061887</v>
      </c>
      <c r="I248"/>
      <c r="J248"/>
      <c r="K248"/>
      <c r="L248"/>
      <c r="M248"/>
    </row>
    <row r="249" spans="1:13">
      <c r="E249">
        <v>32</v>
      </c>
      <c r="F249">
        <v>125.80598744176625</v>
      </c>
      <c r="G249">
        <v>-5.8059874417662485</v>
      </c>
      <c r="H249">
        <v>-0.74719267117227139</v>
      </c>
      <c r="I249"/>
      <c r="J249"/>
      <c r="K249"/>
      <c r="L249"/>
      <c r="M249"/>
    </row>
    <row r="250" spans="1:13">
      <c r="E250">
        <v>33</v>
      </c>
      <c r="F250">
        <v>129.57155087435012</v>
      </c>
      <c r="G250">
        <v>-7.5715508743501232</v>
      </c>
      <c r="H250">
        <v>-0.97440915597319422</v>
      </c>
      <c r="I250"/>
      <c r="J250"/>
      <c r="K250"/>
      <c r="L250"/>
      <c r="M250"/>
    </row>
    <row r="251" spans="1:13">
      <c r="E251">
        <v>34</v>
      </c>
      <c r="F251">
        <v>129.57155087435012</v>
      </c>
      <c r="G251">
        <v>-7.5715508743501232</v>
      </c>
      <c r="H251">
        <v>-0.97440915597319422</v>
      </c>
      <c r="I251"/>
      <c r="J251"/>
      <c r="K251"/>
      <c r="L251"/>
      <c r="M251"/>
    </row>
    <row r="252" spans="1:13">
      <c r="E252">
        <v>35</v>
      </c>
      <c r="F252">
        <v>110.74373371143069</v>
      </c>
      <c r="G252">
        <v>-13.743733711430693</v>
      </c>
      <c r="H252">
        <v>-1.7687287832989662</v>
      </c>
      <c r="I252"/>
      <c r="J252"/>
      <c r="K252"/>
      <c r="L252"/>
      <c r="M252"/>
    </row>
    <row r="253" spans="1:13">
      <c r="E253">
        <v>36</v>
      </c>
      <c r="F253">
        <v>106.9781702788468</v>
      </c>
      <c r="G253">
        <v>-20.978170278846804</v>
      </c>
      <c r="H253">
        <v>-2.6997535292962778</v>
      </c>
      <c r="I253"/>
      <c r="J253"/>
      <c r="K253"/>
      <c r="L253"/>
      <c r="M253"/>
    </row>
    <row r="254" spans="1:13">
      <c r="E254">
        <v>37</v>
      </c>
      <c r="F254">
        <v>103.21260684626291</v>
      </c>
      <c r="G254">
        <v>-19.212606846262915</v>
      </c>
      <c r="H254">
        <v>-2.4725370444953532</v>
      </c>
      <c r="I254"/>
      <c r="J254"/>
      <c r="K254"/>
      <c r="L254"/>
      <c r="M254"/>
    </row>
    <row r="255" spans="1:13">
      <c r="E255">
        <v>38</v>
      </c>
      <c r="F255">
        <v>137.1026777395179</v>
      </c>
      <c r="G255">
        <v>-7.102677739517901</v>
      </c>
      <c r="H255">
        <v>-0.91406824522027197</v>
      </c>
      <c r="I255"/>
      <c r="J255"/>
      <c r="K255"/>
      <c r="L255"/>
      <c r="M255"/>
    </row>
    <row r="256" spans="1:13">
      <c r="E256">
        <v>39</v>
      </c>
      <c r="F256">
        <v>170.99274863277293</v>
      </c>
      <c r="G256">
        <v>-9.9927486327729298</v>
      </c>
      <c r="H256">
        <v>-1.28600149727559</v>
      </c>
      <c r="I256"/>
      <c r="J256"/>
      <c r="K256"/>
      <c r="L256"/>
      <c r="M256"/>
    </row>
    <row r="257" spans="5:13">
      <c r="E257">
        <v>40</v>
      </c>
      <c r="F257">
        <v>197.35169266086018</v>
      </c>
      <c r="G257">
        <v>6.6483073391398193</v>
      </c>
      <c r="H257">
        <v>0.85559374169002789</v>
      </c>
      <c r="I257"/>
      <c r="J257"/>
      <c r="K257"/>
      <c r="L257"/>
      <c r="M257"/>
    </row>
    <row r="258" spans="5:13">
      <c r="E258">
        <v>41</v>
      </c>
      <c r="F258">
        <v>201.11725609344404</v>
      </c>
      <c r="G258">
        <v>4.8827439065559588</v>
      </c>
      <c r="H258">
        <v>0.62837725688910684</v>
      </c>
      <c r="I258"/>
      <c r="J258"/>
      <c r="K258"/>
      <c r="L258"/>
      <c r="M258"/>
    </row>
    <row r="259" spans="5:13">
      <c r="E259">
        <v>42</v>
      </c>
      <c r="F259">
        <v>186.05500236310849</v>
      </c>
      <c r="G259">
        <v>7.9449976368915145</v>
      </c>
      <c r="H259">
        <v>1.022469315738034</v>
      </c>
      <c r="I259"/>
      <c r="J259"/>
      <c r="K259"/>
      <c r="L259"/>
      <c r="M259"/>
    </row>
    <row r="260" spans="5:13">
      <c r="E260">
        <v>43</v>
      </c>
      <c r="F260">
        <v>182.28943893052462</v>
      </c>
      <c r="G260">
        <v>3.710561069475375</v>
      </c>
      <c r="H260">
        <v>0.47752498000679755</v>
      </c>
      <c r="I260"/>
      <c r="J260"/>
      <c r="K260"/>
      <c r="L260"/>
      <c r="M260"/>
    </row>
    <row r="261" spans="5:13">
      <c r="E261">
        <v>44</v>
      </c>
      <c r="F261">
        <v>167.22718520018907</v>
      </c>
      <c r="G261">
        <v>12.772814799810931</v>
      </c>
      <c r="H261">
        <v>1.643777859387882</v>
      </c>
      <c r="I261"/>
      <c r="J261"/>
      <c r="K261"/>
      <c r="L261"/>
      <c r="M261"/>
    </row>
    <row r="262" spans="5:13">
      <c r="E262">
        <v>45</v>
      </c>
      <c r="F262">
        <v>189.8205657956924</v>
      </c>
      <c r="G262">
        <v>-2.8205657956924028</v>
      </c>
      <c r="H262">
        <v>-0.36298839986113057</v>
      </c>
      <c r="I262"/>
      <c r="J262"/>
      <c r="K262"/>
      <c r="L262"/>
      <c r="M262"/>
    </row>
    <row r="263" spans="5:13">
      <c r="E263">
        <v>46</v>
      </c>
      <c r="F263">
        <v>208.64838295861188</v>
      </c>
      <c r="G263">
        <v>3.3516170413881241</v>
      </c>
      <c r="H263">
        <v>0.43133122746463598</v>
      </c>
      <c r="I263"/>
      <c r="J263"/>
      <c r="K263"/>
      <c r="L263"/>
      <c r="M263"/>
    </row>
    <row r="264" spans="5:13">
      <c r="E264">
        <v>47</v>
      </c>
      <c r="F264">
        <v>186.05500236310849</v>
      </c>
      <c r="G264">
        <v>0.9449976368915145</v>
      </c>
      <c r="H264">
        <v>0.12161502511718361</v>
      </c>
      <c r="I264"/>
      <c r="J264"/>
      <c r="K264"/>
      <c r="L264"/>
      <c r="M264"/>
    </row>
    <row r="265" spans="5:13">
      <c r="E265">
        <v>48</v>
      </c>
      <c r="F265">
        <v>178.52387549794071</v>
      </c>
      <c r="G265">
        <v>5.4761245020592924</v>
      </c>
      <c r="H265">
        <v>0.70474146480772593</v>
      </c>
      <c r="I265"/>
      <c r="J265"/>
      <c r="K265"/>
      <c r="L265"/>
      <c r="M265"/>
    </row>
    <row r="266" spans="5:13">
      <c r="E266">
        <v>49</v>
      </c>
      <c r="F266">
        <v>144.63380460468568</v>
      </c>
      <c r="G266">
        <v>2.3661953953143211</v>
      </c>
      <c r="H266">
        <v>0.30451389633088649</v>
      </c>
      <c r="I266"/>
      <c r="J266"/>
      <c r="K266"/>
      <c r="L266"/>
      <c r="M266"/>
    </row>
    <row r="267" spans="5:13">
      <c r="E267">
        <v>50</v>
      </c>
      <c r="F267">
        <v>110.74373371143069</v>
      </c>
      <c r="G267">
        <v>9.2562662885693072</v>
      </c>
      <c r="H267">
        <v>1.1912210287409706</v>
      </c>
      <c r="I267"/>
      <c r="J267"/>
      <c r="K267"/>
      <c r="L267"/>
      <c r="M267"/>
    </row>
    <row r="268" spans="5:13">
      <c r="E268">
        <v>51</v>
      </c>
      <c r="F268">
        <v>140.86824117210182</v>
      </c>
      <c r="G268">
        <v>0.13175882789818161</v>
      </c>
      <c r="H268">
        <v>1.6956500777035872E-2</v>
      </c>
      <c r="I268"/>
      <c r="J268"/>
      <c r="K268"/>
      <c r="L268"/>
      <c r="M268"/>
    </row>
    <row r="269" spans="5:13" ht="16.2" thickBot="1">
      <c r="E269" s="94">
        <v>52</v>
      </c>
      <c r="F269" s="94">
        <v>133.33711430693404</v>
      </c>
      <c r="G269" s="94">
        <v>9.6628856930659595</v>
      </c>
      <c r="H269" s="94">
        <v>1.2435502909110427</v>
      </c>
      <c r="I269"/>
      <c r="J269"/>
      <c r="K269"/>
      <c r="L269"/>
      <c r="M269"/>
    </row>
  </sheetData>
  <mergeCells count="57">
    <mergeCell ref="AP51:AT51"/>
    <mergeCell ref="AU51:AX51"/>
    <mergeCell ref="AY51:BB51"/>
    <mergeCell ref="C66:G66"/>
    <mergeCell ref="H66:K66"/>
    <mergeCell ref="L66:O66"/>
    <mergeCell ref="P66:T66"/>
    <mergeCell ref="U66:X66"/>
    <mergeCell ref="AU66:AX66"/>
    <mergeCell ref="AY66:BB66"/>
    <mergeCell ref="Y66:AB66"/>
    <mergeCell ref="AC66:AG66"/>
    <mergeCell ref="AH66:AK66"/>
    <mergeCell ref="AL66:AO66"/>
    <mergeCell ref="AP66:AT66"/>
    <mergeCell ref="Y51:AB51"/>
    <mergeCell ref="AC51:AG51"/>
    <mergeCell ref="AH51:AK51"/>
    <mergeCell ref="AL51:AO51"/>
    <mergeCell ref="Y33:AB33"/>
    <mergeCell ref="AC33:AG33"/>
    <mergeCell ref="AH33:AK33"/>
    <mergeCell ref="AL33:AO33"/>
    <mergeCell ref="C51:G51"/>
    <mergeCell ref="H51:K51"/>
    <mergeCell ref="L51:O51"/>
    <mergeCell ref="P51:T51"/>
    <mergeCell ref="U51:X51"/>
    <mergeCell ref="AY33:BB33"/>
    <mergeCell ref="C12:C13"/>
    <mergeCell ref="C33:G33"/>
    <mergeCell ref="H33:K33"/>
    <mergeCell ref="L33:O33"/>
    <mergeCell ref="P33:T33"/>
    <mergeCell ref="AP33:AT33"/>
    <mergeCell ref="AU33:AX33"/>
    <mergeCell ref="BD18:BF18"/>
    <mergeCell ref="E150:E151"/>
    <mergeCell ref="D150:D151"/>
    <mergeCell ref="AU18:AX18"/>
    <mergeCell ref="AY18:BB18"/>
    <mergeCell ref="C18:G18"/>
    <mergeCell ref="H18:K18"/>
    <mergeCell ref="L18:O18"/>
    <mergeCell ref="P18:T18"/>
    <mergeCell ref="U18:X18"/>
    <mergeCell ref="Y18:AB18"/>
    <mergeCell ref="U33:X33"/>
    <mergeCell ref="AC18:AG18"/>
    <mergeCell ref="AH18:AK18"/>
    <mergeCell ref="AL18:AO18"/>
    <mergeCell ref="AP18:AT18"/>
    <mergeCell ref="BG24:BS24"/>
    <mergeCell ref="BG25:BS25"/>
    <mergeCell ref="BG26:BS26"/>
    <mergeCell ref="BG27:CB27"/>
    <mergeCell ref="BG28:BU2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A2190-9CBE-7146-A943-8E824D34DEB7}">
  <sheetPr>
    <tabColor theme="0" tint="-0.249977111117893"/>
  </sheetPr>
  <dimension ref="A1:BD28"/>
  <sheetViews>
    <sheetView workbookViewId="0">
      <pane xSplit="4" ySplit="3" topLeftCell="E4" activePane="bottomRight" state="frozen"/>
      <selection pane="topRight" activeCell="D1" sqref="D1"/>
      <selection pane="bottomLeft" activeCell="A4" sqref="A4"/>
      <selection pane="bottomRight" activeCell="I19" sqref="I19"/>
    </sheetView>
  </sheetViews>
  <sheetFormatPr defaultColWidth="11.19921875" defaultRowHeight="15.6"/>
  <cols>
    <col min="2" max="3" width="13.5" customWidth="1"/>
    <col min="4" max="4" width="17.19921875" customWidth="1"/>
  </cols>
  <sheetData>
    <row r="1" spans="1:56">
      <c r="A1" s="88" t="s">
        <v>126</v>
      </c>
      <c r="B1" s="88"/>
      <c r="E1" t="s">
        <v>36</v>
      </c>
      <c r="F1" t="s">
        <v>36</v>
      </c>
      <c r="G1" t="s">
        <v>36</v>
      </c>
      <c r="H1" t="s">
        <v>36</v>
      </c>
      <c r="I1" t="s">
        <v>36</v>
      </c>
      <c r="J1" t="s">
        <v>37</v>
      </c>
      <c r="K1" t="s">
        <v>37</v>
      </c>
      <c r="L1" t="s">
        <v>37</v>
      </c>
      <c r="M1" t="s">
        <v>37</v>
      </c>
      <c r="N1" t="s">
        <v>38</v>
      </c>
      <c r="R1" t="s">
        <v>39</v>
      </c>
      <c r="X1" t="s">
        <v>17</v>
      </c>
    </row>
    <row r="2" spans="1:56" s="2" customFormat="1">
      <c r="A2" s="148" t="s">
        <v>19</v>
      </c>
      <c r="B2" s="148" t="s">
        <v>1</v>
      </c>
      <c r="C2" s="148" t="s">
        <v>124</v>
      </c>
      <c r="D2" s="148" t="s">
        <v>0</v>
      </c>
      <c r="E2" s="147" t="s">
        <v>36</v>
      </c>
      <c r="F2" s="147"/>
      <c r="G2" s="147"/>
      <c r="H2" s="147"/>
      <c r="I2" s="147"/>
      <c r="J2" s="147" t="s">
        <v>37</v>
      </c>
      <c r="K2" s="147"/>
      <c r="L2" s="147"/>
      <c r="M2" s="147"/>
      <c r="N2" s="147" t="s">
        <v>38</v>
      </c>
      <c r="O2" s="147"/>
      <c r="P2" s="147"/>
      <c r="Q2" s="147"/>
      <c r="R2" s="146" t="s">
        <v>39</v>
      </c>
      <c r="S2" s="146"/>
      <c r="T2" s="146"/>
      <c r="U2" s="146"/>
      <c r="V2" s="146"/>
      <c r="W2" s="146" t="s">
        <v>17</v>
      </c>
      <c r="X2" s="146"/>
      <c r="Y2" s="146"/>
      <c r="Z2" s="146"/>
      <c r="AA2" s="146" t="s">
        <v>40</v>
      </c>
      <c r="AB2" s="146"/>
      <c r="AC2" s="146"/>
      <c r="AD2" s="146"/>
      <c r="AE2" s="146" t="s">
        <v>41</v>
      </c>
      <c r="AF2" s="146"/>
      <c r="AG2" s="146"/>
      <c r="AH2" s="146"/>
      <c r="AI2" s="146"/>
      <c r="AJ2" s="146" t="s">
        <v>42</v>
      </c>
      <c r="AK2" s="146"/>
      <c r="AL2" s="146"/>
      <c r="AM2" s="146"/>
      <c r="AN2" s="146" t="s">
        <v>43</v>
      </c>
      <c r="AO2" s="146"/>
      <c r="AP2" s="146"/>
      <c r="AQ2" s="146"/>
      <c r="AR2" s="146" t="s">
        <v>44</v>
      </c>
      <c r="AS2" s="146"/>
      <c r="AT2" s="146"/>
      <c r="AU2" s="146"/>
      <c r="AV2" s="146"/>
      <c r="AW2" s="146" t="s">
        <v>45</v>
      </c>
      <c r="AX2" s="146"/>
      <c r="AY2" s="146"/>
      <c r="AZ2" s="146"/>
      <c r="BA2" s="146" t="s">
        <v>46</v>
      </c>
      <c r="BB2" s="146"/>
      <c r="BC2" s="146"/>
      <c r="BD2" s="146"/>
    </row>
    <row r="3" spans="1:56" s="70" customFormat="1">
      <c r="A3" s="148"/>
      <c r="B3" s="148"/>
      <c r="C3" s="148"/>
      <c r="D3" s="148"/>
      <c r="E3" s="69">
        <v>1</v>
      </c>
      <c r="F3" s="69">
        <v>2</v>
      </c>
      <c r="G3" s="69">
        <v>3</v>
      </c>
      <c r="H3" s="69">
        <v>4</v>
      </c>
      <c r="I3" s="69">
        <v>5</v>
      </c>
      <c r="J3" s="69">
        <v>6</v>
      </c>
      <c r="K3" s="69">
        <v>7</v>
      </c>
      <c r="L3" s="69">
        <v>8</v>
      </c>
      <c r="M3" s="69">
        <v>9</v>
      </c>
      <c r="N3" s="69">
        <v>10</v>
      </c>
      <c r="O3" s="69">
        <v>11</v>
      </c>
      <c r="P3" s="69">
        <v>12</v>
      </c>
      <c r="Q3" s="69">
        <v>13</v>
      </c>
      <c r="R3" s="69">
        <v>14</v>
      </c>
      <c r="S3" s="69">
        <v>15</v>
      </c>
      <c r="T3" s="69">
        <v>16</v>
      </c>
      <c r="U3" s="69">
        <v>17</v>
      </c>
      <c r="V3" s="69">
        <v>18</v>
      </c>
      <c r="W3" s="69">
        <v>19</v>
      </c>
      <c r="X3" s="69">
        <v>20</v>
      </c>
      <c r="Y3" s="69">
        <v>21</v>
      </c>
      <c r="Z3" s="69">
        <v>22</v>
      </c>
      <c r="AA3" s="69">
        <v>23</v>
      </c>
      <c r="AB3" s="69">
        <v>24</v>
      </c>
      <c r="AC3" s="69">
        <v>25</v>
      </c>
      <c r="AD3" s="69">
        <v>26</v>
      </c>
      <c r="AE3" s="69">
        <v>27</v>
      </c>
      <c r="AF3" s="69">
        <v>28</v>
      </c>
      <c r="AG3" s="69">
        <v>29</v>
      </c>
      <c r="AH3" s="69">
        <v>30</v>
      </c>
      <c r="AI3" s="69">
        <v>31</v>
      </c>
      <c r="AJ3" s="69">
        <v>32</v>
      </c>
      <c r="AK3" s="69">
        <v>33</v>
      </c>
      <c r="AL3" s="69">
        <v>34</v>
      </c>
      <c r="AM3" s="69">
        <v>35</v>
      </c>
      <c r="AN3" s="69">
        <v>36</v>
      </c>
      <c r="AO3" s="69">
        <v>37</v>
      </c>
      <c r="AP3" s="69">
        <v>38</v>
      </c>
      <c r="AQ3" s="69">
        <v>39</v>
      </c>
      <c r="AR3" s="69">
        <v>40</v>
      </c>
      <c r="AS3" s="69">
        <v>41</v>
      </c>
      <c r="AT3" s="69">
        <v>42</v>
      </c>
      <c r="AU3" s="69">
        <v>43</v>
      </c>
      <c r="AV3" s="69">
        <v>44</v>
      </c>
      <c r="AW3" s="69">
        <v>45</v>
      </c>
      <c r="AX3" s="69">
        <v>46</v>
      </c>
      <c r="AY3" s="69">
        <v>47</v>
      </c>
      <c r="AZ3" s="69">
        <v>48</v>
      </c>
      <c r="BA3" s="69">
        <v>49</v>
      </c>
      <c r="BB3" s="69">
        <v>50</v>
      </c>
      <c r="BC3" s="69">
        <v>51</v>
      </c>
      <c r="BD3" s="69">
        <v>52</v>
      </c>
    </row>
    <row r="4" spans="1:56" s="2" customFormat="1">
      <c r="A4" s="3">
        <v>1</v>
      </c>
      <c r="B4" s="3" t="s">
        <v>2</v>
      </c>
      <c r="C4" s="15">
        <v>1.8759999999999999E-2</v>
      </c>
      <c r="D4" s="3" t="s">
        <v>4</v>
      </c>
      <c r="E4" s="4">
        <v>869873.03</v>
      </c>
      <c r="F4" s="4">
        <v>670680.53</v>
      </c>
      <c r="G4" s="4">
        <v>626714.53</v>
      </c>
      <c r="H4" s="4">
        <v>603559.97</v>
      </c>
      <c r="I4" s="4">
        <v>497541.33</v>
      </c>
      <c r="J4" s="4">
        <v>410326.54</v>
      </c>
      <c r="K4" s="4">
        <v>387075.26</v>
      </c>
      <c r="L4" s="4">
        <v>365932.83999999997</v>
      </c>
      <c r="M4" s="4">
        <v>344187.99999999994</v>
      </c>
      <c r="N4" s="4">
        <v>344333.87999999995</v>
      </c>
      <c r="O4" s="4">
        <v>339079.6</v>
      </c>
      <c r="P4" s="4">
        <v>392860.67999999993</v>
      </c>
      <c r="Q4" s="4">
        <v>320553.52</v>
      </c>
      <c r="R4" s="4">
        <v>509360</v>
      </c>
      <c r="S4" s="4">
        <v>509360</v>
      </c>
      <c r="T4" s="4">
        <v>507060</v>
      </c>
      <c r="U4" s="4">
        <v>507060</v>
      </c>
      <c r="V4" s="4">
        <v>497860</v>
      </c>
      <c r="W4" s="4">
        <v>497860</v>
      </c>
      <c r="X4" s="4">
        <v>399029.92499999999</v>
      </c>
      <c r="Y4" s="4">
        <v>422017.27499999997</v>
      </c>
      <c r="Z4" s="4">
        <v>501794.625</v>
      </c>
      <c r="AA4" s="4">
        <v>426056.56499999994</v>
      </c>
      <c r="AB4" s="4">
        <v>394115.505</v>
      </c>
      <c r="AC4" s="4">
        <v>366287.14500000002</v>
      </c>
      <c r="AD4" s="4">
        <v>939395.34</v>
      </c>
      <c r="AE4" s="4">
        <v>1028839.845</v>
      </c>
      <c r="AF4" s="4">
        <v>720749.4</v>
      </c>
      <c r="AG4" s="4">
        <v>711125.34</v>
      </c>
      <c r="AH4" s="4">
        <v>825429.1</v>
      </c>
      <c r="AI4" s="4">
        <v>1076676.8399999999</v>
      </c>
      <c r="AJ4" s="4">
        <v>868536.6</v>
      </c>
      <c r="AK4" s="4">
        <v>886229.56499999994</v>
      </c>
      <c r="AL4" s="4">
        <v>933471.6</v>
      </c>
      <c r="AM4" s="4">
        <v>151896.6</v>
      </c>
      <c r="AN4" s="4">
        <v>143571.06</v>
      </c>
      <c r="AO4" s="4">
        <v>91822.094999999987</v>
      </c>
      <c r="AP4" s="4">
        <v>814971.125</v>
      </c>
      <c r="AQ4" s="4">
        <v>1777520.2899999998</v>
      </c>
      <c r="AR4" s="4">
        <v>1335623.872</v>
      </c>
      <c r="AS4" s="4">
        <v>1397028.987</v>
      </c>
      <c r="AT4" s="4">
        <v>1291032.8759999999</v>
      </c>
      <c r="AU4" s="4">
        <v>999703.21099999989</v>
      </c>
      <c r="AV4" s="4">
        <v>920850.3409999999</v>
      </c>
      <c r="AW4" s="4">
        <v>1208831.3679999998</v>
      </c>
      <c r="AX4" s="4">
        <v>1508857.2620000001</v>
      </c>
      <c r="AY4" s="4">
        <v>1266636.8317490001</v>
      </c>
      <c r="AZ4" s="4">
        <v>1303858.9240000001</v>
      </c>
      <c r="BA4" s="4">
        <v>739188.49599999993</v>
      </c>
      <c r="BB4" s="4">
        <v>446950.18399999995</v>
      </c>
      <c r="BC4" s="4">
        <v>1383666.5299999998</v>
      </c>
      <c r="BD4" s="4">
        <v>1383666.5299999998</v>
      </c>
    </row>
    <row r="5" spans="1:56" s="2" customFormat="1">
      <c r="A5" s="3">
        <v>2</v>
      </c>
      <c r="B5" s="3" t="s">
        <v>2</v>
      </c>
      <c r="C5" s="15">
        <v>2.1510000000000001E-2</v>
      </c>
      <c r="D5" s="3" t="s">
        <v>5</v>
      </c>
      <c r="E5" s="4">
        <v>913726.32000000007</v>
      </c>
      <c r="F5" s="4">
        <v>705206.32000000007</v>
      </c>
      <c r="G5" s="4">
        <v>662202.32000000007</v>
      </c>
      <c r="H5" s="4">
        <v>645025.68000000005</v>
      </c>
      <c r="I5" s="4">
        <v>539461.52</v>
      </c>
      <c r="J5" s="4">
        <v>443501.76</v>
      </c>
      <c r="K5" s="4">
        <v>417857.44</v>
      </c>
      <c r="L5" s="4">
        <v>396108.96</v>
      </c>
      <c r="M5" s="4">
        <v>377422</v>
      </c>
      <c r="N5" s="4">
        <v>378738.72</v>
      </c>
      <c r="O5" s="4">
        <v>373062.40000000002</v>
      </c>
      <c r="P5" s="4">
        <v>434197.92</v>
      </c>
      <c r="Q5" s="4">
        <v>420846.88</v>
      </c>
      <c r="R5" s="4">
        <v>551240</v>
      </c>
      <c r="S5" s="4">
        <v>551240</v>
      </c>
      <c r="T5" s="4">
        <v>548940</v>
      </c>
      <c r="U5" s="4">
        <v>548940</v>
      </c>
      <c r="V5" s="4">
        <v>539740</v>
      </c>
      <c r="W5" s="4">
        <v>539740</v>
      </c>
      <c r="X5" s="4">
        <v>355276.6</v>
      </c>
      <c r="Y5" s="4">
        <v>375709.8</v>
      </c>
      <c r="Z5" s="4">
        <v>446273</v>
      </c>
      <c r="AA5" s="4">
        <v>379300.28</v>
      </c>
      <c r="AB5" s="4">
        <v>349741.55999999994</v>
      </c>
      <c r="AC5" s="4">
        <v>325005.24</v>
      </c>
      <c r="AD5" s="4">
        <v>835368.08</v>
      </c>
      <c r="AE5" s="4">
        <v>904707.64</v>
      </c>
      <c r="AF5" s="4">
        <v>160633.20000000001</v>
      </c>
      <c r="AG5" s="4">
        <v>158844.52000000002</v>
      </c>
      <c r="AH5" s="4">
        <v>271339.8</v>
      </c>
      <c r="AI5" s="4">
        <v>413411.52</v>
      </c>
      <c r="AJ5" s="4">
        <v>436024.8</v>
      </c>
      <c r="AK5" s="4">
        <v>474856.57</v>
      </c>
      <c r="AL5" s="4">
        <v>511704.8</v>
      </c>
      <c r="AM5" s="4">
        <v>33754.800000000003</v>
      </c>
      <c r="AN5" s="4">
        <v>31904.68</v>
      </c>
      <c r="AO5" s="4">
        <v>20404.91</v>
      </c>
      <c r="AP5" s="4">
        <v>490000</v>
      </c>
      <c r="AQ5" s="4">
        <v>700000</v>
      </c>
      <c r="AR5" s="4">
        <v>1201028.3319999999</v>
      </c>
      <c r="AS5" s="4">
        <v>1276242.8769999999</v>
      </c>
      <c r="AT5" s="4">
        <v>1174216.1059999999</v>
      </c>
      <c r="AU5" s="4">
        <v>880996.99099999992</v>
      </c>
      <c r="AV5" s="4">
        <v>821636.85099999991</v>
      </c>
      <c r="AW5" s="4">
        <v>1088189.9279999998</v>
      </c>
      <c r="AX5" s="4">
        <v>1380993.362</v>
      </c>
      <c r="AY5" s="4">
        <v>1127920.3110489999</v>
      </c>
      <c r="AZ5" s="4">
        <v>1200026.1140000001</v>
      </c>
      <c r="BA5" s="4">
        <v>669750.11599999992</v>
      </c>
      <c r="BB5" s="4">
        <v>406127.48399999994</v>
      </c>
      <c r="BC5" s="4">
        <v>1383666.5299999998</v>
      </c>
      <c r="BD5" s="4">
        <v>1383666.5299999998</v>
      </c>
    </row>
    <row r="6" spans="1:56" s="2" customFormat="1">
      <c r="A6" s="3">
        <v>3</v>
      </c>
      <c r="B6" s="3" t="s">
        <v>3</v>
      </c>
      <c r="C6" s="15">
        <v>4.2340000000000003E-2</v>
      </c>
      <c r="D6" s="3" t="s">
        <v>6</v>
      </c>
      <c r="E6" s="4">
        <v>153486.51499999998</v>
      </c>
      <c r="F6" s="4">
        <v>120840.265</v>
      </c>
      <c r="G6" s="4">
        <v>124207.265</v>
      </c>
      <c r="H6" s="4">
        <v>145129.98500000002</v>
      </c>
      <c r="I6" s="4">
        <v>146720.66500000001</v>
      </c>
      <c r="J6" s="4">
        <v>116113.26999999999</v>
      </c>
      <c r="K6" s="4">
        <v>107737.62999999999</v>
      </c>
      <c r="L6" s="4">
        <v>105616.42</v>
      </c>
      <c r="M6" s="4">
        <v>232637.99999999997</v>
      </c>
      <c r="N6" s="4">
        <v>240833.87999999995</v>
      </c>
      <c r="O6" s="4">
        <v>237879.59999999998</v>
      </c>
      <c r="P6" s="4">
        <v>289360.67999999993</v>
      </c>
      <c r="Q6" s="4">
        <v>202053.52</v>
      </c>
      <c r="R6" s="4">
        <v>293160</v>
      </c>
      <c r="S6" s="4">
        <v>293160</v>
      </c>
      <c r="T6" s="4">
        <v>293160</v>
      </c>
      <c r="U6" s="4">
        <v>293160</v>
      </c>
      <c r="V6" s="4">
        <v>293160</v>
      </c>
      <c r="W6" s="4">
        <v>293160</v>
      </c>
      <c r="X6" s="4">
        <v>182026.59999999998</v>
      </c>
      <c r="Y6" s="4">
        <v>202459.8</v>
      </c>
      <c r="Z6" s="4">
        <v>217373</v>
      </c>
      <c r="AA6" s="4">
        <v>231250.28</v>
      </c>
      <c r="AB6" s="4">
        <v>212191.55999999997</v>
      </c>
      <c r="AC6" s="4">
        <v>212655.24</v>
      </c>
      <c r="AD6" s="4">
        <v>622218.07999999996</v>
      </c>
      <c r="AE6" s="4">
        <v>649857.64</v>
      </c>
      <c r="AF6" s="4">
        <v>135433.20000000001</v>
      </c>
      <c r="AG6" s="4">
        <v>113694.52</v>
      </c>
      <c r="AH6" s="4">
        <v>98039.799999999988</v>
      </c>
      <c r="AI6" s="4">
        <v>116661.52</v>
      </c>
      <c r="AJ6" s="4">
        <v>41574.799999999996</v>
      </c>
      <c r="AK6" s="4">
        <v>38906.57</v>
      </c>
      <c r="AL6" s="4">
        <v>44104.799999999996</v>
      </c>
      <c r="AM6" s="4">
        <v>33754.800000000003</v>
      </c>
      <c r="AN6" s="4">
        <v>31904.68</v>
      </c>
      <c r="AO6" s="4">
        <v>20404.91</v>
      </c>
      <c r="AP6" s="4">
        <v>26260.25</v>
      </c>
      <c r="AQ6" s="4">
        <v>238715.62</v>
      </c>
      <c r="AR6" s="4">
        <v>471084.38999999996</v>
      </c>
      <c r="AS6" s="4">
        <v>422751.38499999995</v>
      </c>
      <c r="AT6" s="4">
        <v>408858.69499999995</v>
      </c>
      <c r="AU6" s="4">
        <v>415471.76999999996</v>
      </c>
      <c r="AV6" s="4">
        <v>347247.21499999997</v>
      </c>
      <c r="AW6" s="4">
        <v>422245.03999999992</v>
      </c>
      <c r="AX6" s="4">
        <v>447523.64999999997</v>
      </c>
      <c r="AY6" s="4">
        <v>485507.57499999995</v>
      </c>
      <c r="AZ6" s="4">
        <v>363414.83499999996</v>
      </c>
      <c r="BA6" s="4">
        <v>243034.32999999996</v>
      </c>
      <c r="BB6" s="4">
        <v>142879.44999999998</v>
      </c>
      <c r="BC6" s="4">
        <v>547270.56000000006</v>
      </c>
      <c r="BD6" s="4">
        <v>547270.56000000006</v>
      </c>
    </row>
    <row r="7" spans="1:56" s="2" customFormat="1">
      <c r="A7" s="3">
        <v>4</v>
      </c>
      <c r="B7" s="3" t="s">
        <v>2</v>
      </c>
      <c r="C7" s="15">
        <v>2.6790000000000001E-2</v>
      </c>
      <c r="D7" s="3" t="s">
        <v>7</v>
      </c>
      <c r="E7" s="4">
        <v>162242.07999999999</v>
      </c>
      <c r="F7" s="4">
        <v>138042.44999999998</v>
      </c>
      <c r="G7" s="4">
        <v>117576.54999999999</v>
      </c>
      <c r="H7" s="4">
        <v>173304.94999999998</v>
      </c>
      <c r="I7" s="4">
        <v>186157.79</v>
      </c>
      <c r="J7" s="4">
        <v>156963.16999999998</v>
      </c>
      <c r="K7" s="4">
        <v>138132.54</v>
      </c>
      <c r="L7" s="4">
        <v>144700.01</v>
      </c>
      <c r="M7" s="4">
        <v>149850.12</v>
      </c>
      <c r="N7" s="4">
        <v>156060.24</v>
      </c>
      <c r="O7" s="4">
        <v>147215.03999999998</v>
      </c>
      <c r="P7" s="4">
        <v>204946.55999999997</v>
      </c>
      <c r="Q7" s="4">
        <v>167105</v>
      </c>
      <c r="R7" s="4">
        <v>157080</v>
      </c>
      <c r="S7" s="4">
        <v>157080</v>
      </c>
      <c r="T7" s="4">
        <v>157080</v>
      </c>
      <c r="U7" s="4">
        <v>157080</v>
      </c>
      <c r="V7" s="4">
        <v>157080</v>
      </c>
      <c r="W7" s="4">
        <v>157080</v>
      </c>
      <c r="X7" s="4">
        <v>118147.31999999999</v>
      </c>
      <c r="Y7" s="4">
        <v>156569.625</v>
      </c>
      <c r="Z7" s="4">
        <v>158961.51</v>
      </c>
      <c r="AA7" s="4">
        <v>212193.62999999998</v>
      </c>
      <c r="AB7" s="4">
        <v>181661.12999999998</v>
      </c>
      <c r="AC7" s="4">
        <v>185549.62499999997</v>
      </c>
      <c r="AD7" s="4">
        <v>401931.89999999997</v>
      </c>
      <c r="AE7" s="4">
        <v>338092.065</v>
      </c>
      <c r="AF7" s="4">
        <v>403660.35</v>
      </c>
      <c r="AG7" s="4">
        <v>394528.54499999998</v>
      </c>
      <c r="AH7" s="4">
        <v>366063.97499999998</v>
      </c>
      <c r="AI7" s="4">
        <v>284298.97500000003</v>
      </c>
      <c r="AJ7" s="4">
        <v>151415.32500000001</v>
      </c>
      <c r="AK7" s="4">
        <v>171494.32499999998</v>
      </c>
      <c r="AL7" s="4">
        <v>173036.47499999998</v>
      </c>
      <c r="AM7" s="4">
        <v>87131.474999999991</v>
      </c>
      <c r="AN7" s="4">
        <v>120206.96999999999</v>
      </c>
      <c r="AO7" s="4">
        <v>64316.969999999994</v>
      </c>
      <c r="AP7" s="4">
        <v>34950.915000000001</v>
      </c>
      <c r="AQ7" s="4">
        <v>704878.47</v>
      </c>
      <c r="AR7" s="4">
        <v>317798.82</v>
      </c>
      <c r="AS7" s="4">
        <v>263227.40999999997</v>
      </c>
      <c r="AT7" s="4">
        <v>245829.05999999997</v>
      </c>
      <c r="AU7" s="4">
        <v>256824.9</v>
      </c>
      <c r="AV7" s="4">
        <v>227865.59999999998</v>
      </c>
      <c r="AW7" s="4">
        <v>318081.375</v>
      </c>
      <c r="AX7" s="4">
        <v>364037.44500000001</v>
      </c>
      <c r="AY7" s="4">
        <v>380916.22499999998</v>
      </c>
      <c r="AZ7" s="4">
        <v>361217.07</v>
      </c>
      <c r="BA7" s="4">
        <v>248232.32999999996</v>
      </c>
      <c r="BB7" s="4">
        <v>162594.35999999999</v>
      </c>
      <c r="BC7" s="4">
        <v>357792.52500000002</v>
      </c>
      <c r="BD7" s="4">
        <v>357792.52500000002</v>
      </c>
    </row>
    <row r="8" spans="1:56" s="2" customFormat="1">
      <c r="A8" s="3">
        <v>5</v>
      </c>
      <c r="B8" s="3" t="s">
        <v>2</v>
      </c>
      <c r="C8" s="15">
        <v>3.1519999999999999E-2</v>
      </c>
      <c r="D8" s="3" t="s">
        <v>8</v>
      </c>
      <c r="E8" s="4">
        <v>124055.09999999999</v>
      </c>
      <c r="F8" s="4">
        <v>88832.639999999999</v>
      </c>
      <c r="G8" s="4">
        <v>112146.84</v>
      </c>
      <c r="H8" s="4">
        <v>100247.16</v>
      </c>
      <c r="I8" s="4">
        <v>91957.32</v>
      </c>
      <c r="J8" s="4">
        <v>64511.46</v>
      </c>
      <c r="K8" s="4">
        <v>66293.759999999995</v>
      </c>
      <c r="L8" s="4">
        <v>57028.140000000007</v>
      </c>
      <c r="M8" s="4">
        <v>70961.039999999994</v>
      </c>
      <c r="N8" s="4">
        <v>72663.12</v>
      </c>
      <c r="O8" s="4">
        <v>77712.479999999996</v>
      </c>
      <c r="P8" s="4">
        <v>72354.959999999992</v>
      </c>
      <c r="Q8" s="4">
        <v>115670.16</v>
      </c>
      <c r="R8" s="4">
        <v>116640</v>
      </c>
      <c r="S8" s="4">
        <v>116640</v>
      </c>
      <c r="T8" s="4">
        <v>116640</v>
      </c>
      <c r="U8" s="4">
        <v>116640</v>
      </c>
      <c r="V8" s="4">
        <v>116640</v>
      </c>
      <c r="W8" s="4">
        <v>116640</v>
      </c>
      <c r="X8" s="4">
        <v>86632.604999999996</v>
      </c>
      <c r="Y8" s="4">
        <v>71197.650000000009</v>
      </c>
      <c r="Z8" s="4">
        <v>85583.114999999991</v>
      </c>
      <c r="AA8" s="4">
        <v>47962.934999999998</v>
      </c>
      <c r="AB8" s="4">
        <v>57054.374999999993</v>
      </c>
      <c r="AC8" s="4">
        <v>53687.519999999997</v>
      </c>
      <c r="AD8" s="4">
        <v>198063.44</v>
      </c>
      <c r="AE8" s="4">
        <v>182997.78</v>
      </c>
      <c r="AF8" s="4">
        <v>135789.04999999999</v>
      </c>
      <c r="AG8" s="4">
        <v>117096.795</v>
      </c>
      <c r="AH8" s="4">
        <v>75115.125</v>
      </c>
      <c r="AI8" s="4">
        <v>140677.86499999999</v>
      </c>
      <c r="AJ8" s="4">
        <v>35671.275000000001</v>
      </c>
      <c r="AK8" s="4">
        <v>3585.24</v>
      </c>
      <c r="AL8" s="4">
        <v>25435.124999999996</v>
      </c>
      <c r="AM8" s="4">
        <v>64765.125</v>
      </c>
      <c r="AN8" s="4">
        <v>23364.09</v>
      </c>
      <c r="AO8" s="4">
        <v>27505.124999999996</v>
      </c>
      <c r="AP8" s="4">
        <v>83220.209999999992</v>
      </c>
      <c r="AQ8" s="4">
        <v>169341.82</v>
      </c>
      <c r="AR8" s="4">
        <v>287881.11</v>
      </c>
      <c r="AS8" s="4">
        <v>280310.08499999996</v>
      </c>
      <c r="AT8" s="4">
        <v>279846.40499999997</v>
      </c>
      <c r="AU8" s="4">
        <v>277353.08999999997</v>
      </c>
      <c r="AV8" s="4">
        <v>218595.10499999998</v>
      </c>
      <c r="AW8" s="4">
        <v>218595.10499999998</v>
      </c>
      <c r="AX8" s="4">
        <v>211350.10499999998</v>
      </c>
      <c r="AY8" s="4">
        <v>243307.80000000002</v>
      </c>
      <c r="AZ8" s="4">
        <v>106030.57499999998</v>
      </c>
      <c r="BA8" s="4">
        <v>64240.38</v>
      </c>
      <c r="BB8" s="4">
        <v>21107.79</v>
      </c>
      <c r="BC8" s="4">
        <v>257886.85499999998</v>
      </c>
      <c r="BD8" s="4">
        <v>257886.85499999998</v>
      </c>
    </row>
    <row r="9" spans="1:56" s="2" customFormat="1">
      <c r="A9" s="3">
        <v>6</v>
      </c>
      <c r="B9" s="3" t="s">
        <v>2</v>
      </c>
      <c r="C9" s="15">
        <v>1.9640000000000001E-2</v>
      </c>
      <c r="D9" s="3" t="s">
        <v>9</v>
      </c>
      <c r="E9" s="4">
        <v>1559652.6400000001</v>
      </c>
      <c r="F9" s="4">
        <v>1309012.6400000001</v>
      </c>
      <c r="G9" s="4">
        <v>1194404.6400000001</v>
      </c>
      <c r="H9" s="4">
        <v>1071651.3600000001</v>
      </c>
      <c r="I9" s="4">
        <v>1026923.04</v>
      </c>
      <c r="J9" s="4">
        <v>874003.52</v>
      </c>
      <c r="K9" s="4">
        <v>801914.88</v>
      </c>
      <c r="L9" s="4">
        <v>781110.92</v>
      </c>
      <c r="M9" s="4">
        <v>754844</v>
      </c>
      <c r="N9" s="4">
        <v>757477.44</v>
      </c>
      <c r="O9" s="4">
        <v>746124.80000000005</v>
      </c>
      <c r="P9" s="4">
        <v>868395.84</v>
      </c>
      <c r="Q9" s="4">
        <v>941693.76</v>
      </c>
      <c r="R9" s="4">
        <v>1102480</v>
      </c>
      <c r="S9" s="4">
        <v>1102480</v>
      </c>
      <c r="T9" s="4">
        <v>1097880</v>
      </c>
      <c r="U9" s="4">
        <v>1097880</v>
      </c>
      <c r="V9" s="4">
        <v>1079480</v>
      </c>
      <c r="W9" s="4">
        <v>1079480</v>
      </c>
      <c r="X9" s="4">
        <v>710553.2</v>
      </c>
      <c r="Y9" s="4">
        <v>751419.6</v>
      </c>
      <c r="Z9" s="4">
        <v>892546</v>
      </c>
      <c r="AA9" s="4">
        <v>758600.56</v>
      </c>
      <c r="AB9" s="4">
        <v>699483.11999999988</v>
      </c>
      <c r="AC9" s="4">
        <v>650010.48</v>
      </c>
      <c r="AD9" s="4">
        <v>1670736.16</v>
      </c>
      <c r="AE9" s="4">
        <v>1809415.28</v>
      </c>
      <c r="AF9" s="4">
        <v>321266.40000000002</v>
      </c>
      <c r="AG9" s="4">
        <v>317689.04000000004</v>
      </c>
      <c r="AH9" s="4">
        <v>542679.6</v>
      </c>
      <c r="AI9" s="4">
        <v>826823.04</v>
      </c>
      <c r="AJ9" s="4">
        <v>872049.6</v>
      </c>
      <c r="AK9" s="4">
        <v>949713.14</v>
      </c>
      <c r="AL9" s="4">
        <v>1023409.6</v>
      </c>
      <c r="AM9" s="4">
        <v>67509.600000000006</v>
      </c>
      <c r="AN9" s="4">
        <v>63809.36</v>
      </c>
      <c r="AO9" s="4">
        <v>40809.82</v>
      </c>
      <c r="AP9" s="4">
        <v>983320.5</v>
      </c>
      <c r="AQ9" s="4">
        <v>1416031.24</v>
      </c>
      <c r="AR9" s="4">
        <v>3344225.4440000001</v>
      </c>
      <c r="AS9" s="4">
        <v>3397988.5239999997</v>
      </c>
      <c r="AT9" s="4">
        <v>3166149.602</v>
      </c>
      <c r="AU9" s="4">
        <v>2592937.5219999999</v>
      </c>
      <c r="AV9" s="4">
        <v>2337768.1319999998</v>
      </c>
      <c r="AW9" s="4">
        <v>3020869.9359999998</v>
      </c>
      <c r="AX9" s="4">
        <v>3657034.0239999997</v>
      </c>
      <c r="AY9" s="4">
        <v>3226855.9134979998</v>
      </c>
      <c r="AZ9" s="4">
        <v>3126881.898</v>
      </c>
      <c r="BA9" s="4">
        <v>1825568.8919999998</v>
      </c>
      <c r="BB9" s="4">
        <v>1098013.8679999998</v>
      </c>
      <c r="BC9" s="4">
        <v>2630515.42</v>
      </c>
      <c r="BD9" s="4">
        <v>2630515.42</v>
      </c>
    </row>
    <row r="10" spans="1:56" s="2" customFormat="1">
      <c r="A10" s="3">
        <v>7</v>
      </c>
      <c r="B10" s="3" t="s">
        <v>2</v>
      </c>
      <c r="C10" s="15">
        <v>1.788E-2</v>
      </c>
      <c r="D10" s="5" t="s">
        <v>11</v>
      </c>
      <c r="E10" s="4">
        <v>120000</v>
      </c>
      <c r="F10" s="4">
        <v>144000</v>
      </c>
      <c r="G10" s="4">
        <v>144000</v>
      </c>
      <c r="H10" s="4">
        <v>120000</v>
      </c>
      <c r="I10" s="4">
        <v>108000</v>
      </c>
      <c r="J10" s="4">
        <v>90000</v>
      </c>
      <c r="K10" s="4">
        <v>90000</v>
      </c>
      <c r="L10" s="4">
        <v>90000</v>
      </c>
      <c r="M10" s="4">
        <v>120000</v>
      </c>
      <c r="N10" s="4">
        <v>120000</v>
      </c>
      <c r="O10" s="4">
        <v>110000</v>
      </c>
      <c r="P10" s="4">
        <v>110000</v>
      </c>
      <c r="Q10" s="4">
        <v>90000</v>
      </c>
      <c r="R10" s="4">
        <v>90000</v>
      </c>
      <c r="S10" s="4">
        <v>45000</v>
      </c>
      <c r="T10" s="4">
        <v>0</v>
      </c>
      <c r="U10" s="4">
        <v>0</v>
      </c>
      <c r="V10" s="4">
        <v>0</v>
      </c>
      <c r="W10" s="4">
        <v>0</v>
      </c>
      <c r="X10" s="4">
        <v>4800</v>
      </c>
      <c r="Y10" s="4">
        <v>12000</v>
      </c>
      <c r="Z10" s="4">
        <v>28800</v>
      </c>
      <c r="AA10" s="4">
        <v>43200</v>
      </c>
      <c r="AB10" s="4">
        <v>51600</v>
      </c>
      <c r="AC10" s="4">
        <v>54000</v>
      </c>
      <c r="AD10" s="4">
        <v>52800</v>
      </c>
      <c r="AE10" s="4">
        <v>45600</v>
      </c>
      <c r="AF10" s="4">
        <v>45600</v>
      </c>
      <c r="AG10" s="4">
        <v>48000</v>
      </c>
      <c r="AH10" s="4">
        <v>44400</v>
      </c>
      <c r="AI10" s="4">
        <v>49200</v>
      </c>
      <c r="AJ10" s="4">
        <v>51600</v>
      </c>
      <c r="AK10" s="4">
        <v>61200</v>
      </c>
      <c r="AL10" s="4">
        <v>60000</v>
      </c>
      <c r="AM10" s="4">
        <v>66000</v>
      </c>
      <c r="AN10" s="4">
        <v>60000</v>
      </c>
      <c r="AO10" s="4">
        <v>66000</v>
      </c>
      <c r="AP10" s="4">
        <v>61200</v>
      </c>
      <c r="AQ10" s="4">
        <v>61200</v>
      </c>
      <c r="AR10" s="4">
        <v>144000</v>
      </c>
      <c r="AS10" s="4">
        <v>144000</v>
      </c>
      <c r="AT10" s="4">
        <v>108000</v>
      </c>
      <c r="AU10" s="4">
        <v>90000</v>
      </c>
      <c r="AV10" s="4">
        <v>90000</v>
      </c>
      <c r="AW10" s="4">
        <v>90000</v>
      </c>
      <c r="AX10" s="4">
        <v>90000</v>
      </c>
      <c r="AY10" s="4">
        <v>90000</v>
      </c>
      <c r="AZ10" s="4">
        <v>90000</v>
      </c>
      <c r="BA10" s="4">
        <v>90000</v>
      </c>
      <c r="BB10" s="4">
        <v>90000</v>
      </c>
      <c r="BC10" s="4">
        <v>90000</v>
      </c>
      <c r="BD10" s="4">
        <v>108000</v>
      </c>
    </row>
    <row r="11" spans="1:56" s="2" customFormat="1">
      <c r="A11" s="3">
        <v>8</v>
      </c>
      <c r="B11" s="3" t="s">
        <v>2</v>
      </c>
      <c r="C11" s="15">
        <v>2.3429999999999999E-2</v>
      </c>
      <c r="D11" s="3" t="s">
        <v>10</v>
      </c>
      <c r="E11" s="4">
        <v>801774.23573308135</v>
      </c>
      <c r="F11" s="4">
        <v>578863.33347744239</v>
      </c>
      <c r="G11" s="4">
        <v>548911.52896616422</v>
      </c>
      <c r="H11" s="4">
        <v>467811.24068045052</v>
      </c>
      <c r="I11" s="4">
        <v>519011.52896616416</v>
      </c>
      <c r="J11" s="4">
        <v>512511.52896616416</v>
      </c>
      <c r="K11" s="4">
        <v>509911.52896616416</v>
      </c>
      <c r="L11" s="4">
        <v>494311.52896616416</v>
      </c>
      <c r="M11" s="4">
        <v>611311.52896616422</v>
      </c>
      <c r="N11" s="4">
        <v>621711.52896616375</v>
      </c>
      <c r="O11" s="4">
        <v>621711.51953759231</v>
      </c>
      <c r="P11" s="4">
        <v>621711.51953759231</v>
      </c>
      <c r="Q11" s="4">
        <v>447091</v>
      </c>
      <c r="R11" s="4">
        <v>343373</v>
      </c>
      <c r="S11" s="4">
        <v>347155.57393249613</v>
      </c>
      <c r="T11" s="4">
        <v>274218</v>
      </c>
      <c r="U11" s="4">
        <v>274218</v>
      </c>
      <c r="V11" s="4">
        <v>163183.99999999988</v>
      </c>
      <c r="W11" s="4">
        <v>365568.4615384615</v>
      </c>
      <c r="X11" s="4">
        <v>220016.18247298911</v>
      </c>
      <c r="Y11" s="4">
        <v>568044.12965186068</v>
      </c>
      <c r="Z11" s="4">
        <v>904798.37006420596</v>
      </c>
      <c r="AA11" s="4">
        <v>948328.55013623461</v>
      </c>
      <c r="AB11" s="4">
        <v>986819.16238113283</v>
      </c>
      <c r="AC11" s="4">
        <v>986819.16238113283</v>
      </c>
      <c r="AD11" s="4">
        <v>716517.55102040828</v>
      </c>
      <c r="AE11" s="4">
        <v>716517.55102040828</v>
      </c>
      <c r="AF11" s="4">
        <v>1223421.0064244852</v>
      </c>
      <c r="AG11" s="4">
        <v>1124531.2105061179</v>
      </c>
      <c r="AH11" s="4">
        <v>1036049.8277306098</v>
      </c>
      <c r="AI11" s="4">
        <v>943417.59528163564</v>
      </c>
      <c r="AJ11" s="4">
        <v>943417.59528163564</v>
      </c>
      <c r="AK11" s="4">
        <v>952784.1034530648</v>
      </c>
      <c r="AL11" s="4">
        <v>952784.1034530648</v>
      </c>
      <c r="AM11" s="4">
        <v>345114.89500408637</v>
      </c>
      <c r="AN11" s="4">
        <v>345114.89500408544</v>
      </c>
      <c r="AO11" s="4">
        <v>345114.89500408544</v>
      </c>
      <c r="AP11" s="4">
        <v>922008.43374694255</v>
      </c>
      <c r="AQ11" s="4">
        <v>823404.11972244992</v>
      </c>
      <c r="AR11" s="4">
        <v>1082469.1472489757</v>
      </c>
      <c r="AS11" s="4">
        <v>1082469.1472489757</v>
      </c>
      <c r="AT11" s="4">
        <v>1082469.1472489757</v>
      </c>
      <c r="AU11" s="4">
        <v>1097995.5826530559</v>
      </c>
      <c r="AV11" s="4">
        <v>1209896.2402285668</v>
      </c>
      <c r="AW11" s="4">
        <v>1178394.5626530556</v>
      </c>
      <c r="AX11" s="4">
        <v>1239898.2543428508</v>
      </c>
      <c r="AY11" s="4">
        <v>1178394.5626530556</v>
      </c>
      <c r="AZ11" s="4">
        <v>1246330.1727428506</v>
      </c>
      <c r="BA11" s="4">
        <v>1153066.2901323312</v>
      </c>
      <c r="BB11" s="4">
        <v>1046562.655846617</v>
      </c>
      <c r="BC11" s="4">
        <v>1184851.5560489027</v>
      </c>
      <c r="BD11" s="4">
        <v>1055188.3158466164</v>
      </c>
    </row>
    <row r="12" spans="1:56" s="2" customFormat="1">
      <c r="A12" s="3">
        <v>9</v>
      </c>
      <c r="B12" s="3" t="s">
        <v>3</v>
      </c>
      <c r="C12" s="15">
        <v>0.19719999999999999</v>
      </c>
      <c r="D12" s="3" t="s">
        <v>12</v>
      </c>
      <c r="E12" s="4">
        <v>81121.039999999994</v>
      </c>
      <c r="F12" s="4">
        <v>69021.224999999991</v>
      </c>
      <c r="G12" s="4">
        <v>58788.274999999994</v>
      </c>
      <c r="H12" s="4">
        <v>86652.474999999991</v>
      </c>
      <c r="I12" s="4">
        <v>93078.895000000004</v>
      </c>
      <c r="J12" s="4">
        <v>78481.584999999992</v>
      </c>
      <c r="K12" s="4">
        <v>69066.27</v>
      </c>
      <c r="L12" s="4">
        <v>72350.005000000005</v>
      </c>
      <c r="M12" s="4">
        <v>128442.95999999999</v>
      </c>
      <c r="N12" s="4">
        <v>133765.91999999998</v>
      </c>
      <c r="O12" s="4">
        <v>126184.31999999998</v>
      </c>
      <c r="P12" s="4">
        <v>175668.47999999998</v>
      </c>
      <c r="Q12" s="4">
        <v>166090</v>
      </c>
      <c r="R12" s="4">
        <v>134640</v>
      </c>
      <c r="S12" s="4">
        <v>134640</v>
      </c>
      <c r="T12" s="4">
        <v>134640</v>
      </c>
      <c r="U12" s="4">
        <v>134640</v>
      </c>
      <c r="V12" s="4">
        <v>134640</v>
      </c>
      <c r="W12" s="4">
        <v>134640</v>
      </c>
      <c r="X12" s="4">
        <v>194788.88799999998</v>
      </c>
      <c r="Y12" s="4">
        <v>218696.09999999998</v>
      </c>
      <c r="Z12" s="4">
        <v>259139.38399999999</v>
      </c>
      <c r="AA12" s="4">
        <v>235666.59199999998</v>
      </c>
      <c r="AB12" s="4">
        <v>209318.59199999998</v>
      </c>
      <c r="AC12" s="4">
        <v>194098.09999999998</v>
      </c>
      <c r="AD12" s="4">
        <v>399295.96</v>
      </c>
      <c r="AE12" s="4">
        <v>300526.27999999997</v>
      </c>
      <c r="AF12" s="4">
        <v>358809.19999999995</v>
      </c>
      <c r="AG12" s="4">
        <v>350692.04000000004</v>
      </c>
      <c r="AH12" s="4">
        <v>325390.19999999995</v>
      </c>
      <c r="AI12" s="4">
        <v>252710.2</v>
      </c>
      <c r="AJ12" s="4">
        <v>134591.4</v>
      </c>
      <c r="AK12" s="4">
        <v>152439.4</v>
      </c>
      <c r="AL12" s="4">
        <v>153810.19999999998</v>
      </c>
      <c r="AM12" s="4">
        <v>77450.2</v>
      </c>
      <c r="AN12" s="4">
        <v>106850</v>
      </c>
      <c r="AO12" s="4">
        <v>106850</v>
      </c>
      <c r="AP12" s="4">
        <v>106850</v>
      </c>
      <c r="AQ12" s="4">
        <v>626558.64</v>
      </c>
      <c r="AR12" s="4">
        <v>282487.84000000003</v>
      </c>
      <c r="AS12" s="4">
        <v>233979.91999999998</v>
      </c>
      <c r="AT12" s="4">
        <v>218514.71999999997</v>
      </c>
      <c r="AU12" s="4">
        <v>228288.80000000002</v>
      </c>
      <c r="AV12" s="4">
        <v>202547.19999999998</v>
      </c>
      <c r="AW12" s="4">
        <v>282739</v>
      </c>
      <c r="AX12" s="4">
        <v>323588.84000000003</v>
      </c>
      <c r="AY12" s="4">
        <v>338592.19999999995</v>
      </c>
      <c r="AZ12" s="4">
        <v>321081.84000000003</v>
      </c>
      <c r="BA12" s="4">
        <v>220650.95999999996</v>
      </c>
      <c r="BB12" s="4">
        <v>144528.32000000001</v>
      </c>
      <c r="BC12" s="4">
        <v>247270.56</v>
      </c>
      <c r="BD12" s="4">
        <v>247270.56</v>
      </c>
    </row>
    <row r="13" spans="1:56" s="2" customFormat="1">
      <c r="A13" s="3">
        <v>10</v>
      </c>
      <c r="B13" s="3" t="s">
        <v>3</v>
      </c>
      <c r="C13" s="15">
        <v>0.19739999999999999</v>
      </c>
      <c r="D13" s="3" t="s">
        <v>13</v>
      </c>
      <c r="E13" s="4">
        <v>644021.04</v>
      </c>
      <c r="F13" s="4">
        <v>498021.22499999998</v>
      </c>
      <c r="G13" s="4">
        <v>437088.27500000002</v>
      </c>
      <c r="H13" s="4">
        <v>399952.47499999998</v>
      </c>
      <c r="I13" s="4">
        <v>297178.89500000002</v>
      </c>
      <c r="J13" s="4">
        <v>256581.58499999999</v>
      </c>
      <c r="K13" s="4">
        <v>240666.27000000002</v>
      </c>
      <c r="L13" s="4">
        <v>227050.005</v>
      </c>
      <c r="M13" s="4">
        <v>111549.99999999999</v>
      </c>
      <c r="N13" s="4">
        <v>103499.99999999999</v>
      </c>
      <c r="O13" s="4">
        <v>101199.99999999999</v>
      </c>
      <c r="P13" s="4">
        <v>103499.99999999999</v>
      </c>
      <c r="Q13" s="4">
        <v>218499.99999999997</v>
      </c>
      <c r="R13" s="4">
        <v>216199.99999999997</v>
      </c>
      <c r="S13" s="4">
        <v>216199.99999999997</v>
      </c>
      <c r="T13" s="4">
        <v>213899.99999999997</v>
      </c>
      <c r="U13" s="4">
        <v>213899.99999999997</v>
      </c>
      <c r="V13" s="4">
        <v>204699.99999999997</v>
      </c>
      <c r="W13" s="4">
        <v>204699.99999999997</v>
      </c>
      <c r="X13" s="4">
        <v>83480.95199999999</v>
      </c>
      <c r="Y13" s="4">
        <v>93726.9</v>
      </c>
      <c r="Z13" s="4">
        <v>111059.73599999999</v>
      </c>
      <c r="AA13" s="4">
        <v>100999.96799999999</v>
      </c>
      <c r="AB13" s="4">
        <v>89707.967999999993</v>
      </c>
      <c r="AC13" s="4">
        <v>83184.899999999994</v>
      </c>
      <c r="AD13" s="4">
        <v>171126.84</v>
      </c>
      <c r="AE13" s="4">
        <v>270450</v>
      </c>
      <c r="AF13" s="4">
        <v>98700</v>
      </c>
      <c r="AG13" s="4">
        <v>177450</v>
      </c>
      <c r="AH13" s="4">
        <v>363250</v>
      </c>
      <c r="AI13" s="4">
        <v>533850</v>
      </c>
      <c r="AJ13" s="4">
        <v>665700</v>
      </c>
      <c r="AK13" s="4">
        <v>701700</v>
      </c>
      <c r="AL13" s="4">
        <v>729750</v>
      </c>
      <c r="AM13" s="4">
        <v>680120</v>
      </c>
      <c r="AN13" s="4">
        <v>680120</v>
      </c>
      <c r="AO13" s="4">
        <v>680120</v>
      </c>
      <c r="AP13" s="4">
        <v>696800</v>
      </c>
      <c r="AQ13" s="4">
        <v>703300</v>
      </c>
      <c r="AR13" s="4">
        <v>729943.94200000004</v>
      </c>
      <c r="AS13" s="4">
        <v>853491.49199999997</v>
      </c>
      <c r="AT13" s="4">
        <v>765357.41099999996</v>
      </c>
      <c r="AU13" s="4">
        <v>765525.22100000002</v>
      </c>
      <c r="AV13" s="4">
        <v>674389.63600000006</v>
      </c>
      <c r="AW13" s="4">
        <v>665944.88799999992</v>
      </c>
      <c r="AX13" s="4">
        <v>733469.71200000006</v>
      </c>
      <c r="AY13" s="4">
        <v>642412.80674899998</v>
      </c>
      <c r="AZ13" s="4">
        <v>636611.27899999998</v>
      </c>
      <c r="BA13" s="4">
        <v>626715.78599999996</v>
      </c>
      <c r="BB13" s="4">
        <v>363248.03399999999</v>
      </c>
      <c r="BC13" s="4">
        <v>367987.15</v>
      </c>
      <c r="BD13" s="4">
        <v>267987.15000000002</v>
      </c>
    </row>
    <row r="16" spans="1:56">
      <c r="A16" s="88" t="s">
        <v>177</v>
      </c>
      <c r="B16" s="88"/>
      <c r="F16" s="87"/>
      <c r="G16" s="87"/>
      <c r="H16" s="87"/>
      <c r="I16" s="87"/>
      <c r="J16" s="87"/>
      <c r="K16" s="87"/>
      <c r="L16" s="87"/>
      <c r="M16" s="87"/>
      <c r="N16" s="87"/>
      <c r="O16" s="87"/>
      <c r="P16" s="87"/>
      <c r="Q16" s="87"/>
      <c r="R16" s="87"/>
      <c r="S16" s="87"/>
      <c r="T16" s="87"/>
      <c r="U16" s="87"/>
      <c r="V16" s="87"/>
      <c r="W16" s="87"/>
      <c r="X16" s="87"/>
      <c r="Y16" s="87"/>
      <c r="Z16" s="87"/>
      <c r="AA16" s="87"/>
      <c r="AB16" s="87"/>
      <c r="AC16" s="87"/>
      <c r="AD16" s="87"/>
      <c r="AE16" s="87"/>
      <c r="AF16" s="87"/>
      <c r="AG16" s="87"/>
      <c r="AH16" s="87"/>
      <c r="AI16" s="87"/>
      <c r="AJ16" s="87"/>
      <c r="AK16" s="87"/>
      <c r="AL16" s="87"/>
      <c r="AM16" s="87"/>
      <c r="AN16" s="87"/>
      <c r="AO16" s="87"/>
      <c r="AP16" s="87"/>
      <c r="AQ16" s="87"/>
      <c r="AR16" s="87"/>
      <c r="AS16" s="87"/>
      <c r="AT16" s="87"/>
      <c r="AU16" s="87"/>
      <c r="AV16" s="87"/>
      <c r="AW16" s="87"/>
      <c r="AX16" s="87"/>
      <c r="AY16" s="87"/>
      <c r="AZ16" s="87"/>
      <c r="BA16" s="87"/>
      <c r="BB16" s="87"/>
      <c r="BC16" s="87"/>
      <c r="BD16" s="87"/>
    </row>
    <row r="17" spans="1:56" s="2" customFormat="1">
      <c r="A17" s="148" t="s">
        <v>19</v>
      </c>
      <c r="B17" s="148" t="s">
        <v>1</v>
      </c>
      <c r="C17" s="148" t="s">
        <v>124</v>
      </c>
      <c r="D17" s="148" t="s">
        <v>0</v>
      </c>
      <c r="E17" s="147" t="s">
        <v>36</v>
      </c>
      <c r="F17" s="147"/>
      <c r="G17" s="147"/>
      <c r="H17" s="147"/>
      <c r="I17" s="147"/>
      <c r="J17" s="147" t="s">
        <v>37</v>
      </c>
      <c r="K17" s="147"/>
      <c r="L17" s="147"/>
      <c r="M17" s="147"/>
      <c r="N17" s="147" t="s">
        <v>38</v>
      </c>
      <c r="O17" s="147"/>
      <c r="P17" s="147"/>
      <c r="Q17" s="147"/>
      <c r="R17" s="146" t="s">
        <v>39</v>
      </c>
      <c r="S17" s="146"/>
      <c r="T17" s="146"/>
      <c r="U17" s="146"/>
      <c r="V17" s="146"/>
      <c r="W17" s="146" t="s">
        <v>17</v>
      </c>
      <c r="X17" s="146"/>
      <c r="Y17" s="146"/>
      <c r="Z17" s="146"/>
      <c r="AA17" s="146" t="s">
        <v>40</v>
      </c>
      <c r="AB17" s="146"/>
      <c r="AC17" s="146"/>
      <c r="AD17" s="146"/>
      <c r="AE17" s="146" t="s">
        <v>41</v>
      </c>
      <c r="AF17" s="146"/>
      <c r="AG17" s="146"/>
      <c r="AH17" s="146"/>
      <c r="AI17" s="146"/>
      <c r="AJ17" s="146" t="s">
        <v>42</v>
      </c>
      <c r="AK17" s="146"/>
      <c r="AL17" s="146"/>
      <c r="AM17" s="146"/>
      <c r="AN17" s="146" t="s">
        <v>43</v>
      </c>
      <c r="AO17" s="146"/>
      <c r="AP17" s="146"/>
      <c r="AQ17" s="146"/>
      <c r="AR17" s="146" t="s">
        <v>44</v>
      </c>
      <c r="AS17" s="146"/>
      <c r="AT17" s="146"/>
      <c r="AU17" s="146"/>
      <c r="AV17" s="146"/>
      <c r="AW17" s="146" t="s">
        <v>45</v>
      </c>
      <c r="AX17" s="146"/>
      <c r="AY17" s="146"/>
      <c r="AZ17" s="146"/>
      <c r="BA17" s="146" t="s">
        <v>46</v>
      </c>
      <c r="BB17" s="146"/>
      <c r="BC17" s="146"/>
      <c r="BD17" s="146"/>
    </row>
    <row r="18" spans="1:56" s="70" customFormat="1">
      <c r="A18" s="148"/>
      <c r="B18" s="148"/>
      <c r="C18" s="148"/>
      <c r="D18" s="148"/>
      <c r="E18" s="69">
        <v>1</v>
      </c>
      <c r="F18" s="69">
        <v>2</v>
      </c>
      <c r="G18" s="69">
        <v>3</v>
      </c>
      <c r="H18" s="69">
        <v>4</v>
      </c>
      <c r="I18" s="69">
        <v>5</v>
      </c>
      <c r="J18" s="69">
        <v>6</v>
      </c>
      <c r="K18" s="69">
        <v>7</v>
      </c>
      <c r="L18" s="69">
        <v>8</v>
      </c>
      <c r="M18" s="69">
        <v>9</v>
      </c>
      <c r="N18" s="69">
        <v>10</v>
      </c>
      <c r="O18" s="69">
        <v>11</v>
      </c>
      <c r="P18" s="69">
        <v>12</v>
      </c>
      <c r="Q18" s="69">
        <v>13</v>
      </c>
      <c r="R18" s="69">
        <v>14</v>
      </c>
      <c r="S18" s="69">
        <v>15</v>
      </c>
      <c r="T18" s="69">
        <v>16</v>
      </c>
      <c r="U18" s="69">
        <v>17</v>
      </c>
      <c r="V18" s="69">
        <v>18</v>
      </c>
      <c r="W18" s="69">
        <v>19</v>
      </c>
      <c r="X18" s="69">
        <v>20</v>
      </c>
      <c r="Y18" s="69">
        <v>21</v>
      </c>
      <c r="Z18" s="69">
        <v>22</v>
      </c>
      <c r="AA18" s="69">
        <v>23</v>
      </c>
      <c r="AB18" s="69">
        <v>24</v>
      </c>
      <c r="AC18" s="69">
        <v>25</v>
      </c>
      <c r="AD18" s="69">
        <v>26</v>
      </c>
      <c r="AE18" s="69">
        <v>27</v>
      </c>
      <c r="AF18" s="69">
        <v>28</v>
      </c>
      <c r="AG18" s="69">
        <v>29</v>
      </c>
      <c r="AH18" s="69">
        <v>30</v>
      </c>
      <c r="AI18" s="69">
        <v>31</v>
      </c>
      <c r="AJ18" s="69">
        <v>32</v>
      </c>
      <c r="AK18" s="69">
        <v>33</v>
      </c>
      <c r="AL18" s="69">
        <v>34</v>
      </c>
      <c r="AM18" s="69">
        <v>35</v>
      </c>
      <c r="AN18" s="69">
        <v>36</v>
      </c>
      <c r="AO18" s="69">
        <v>37</v>
      </c>
      <c r="AP18" s="69">
        <v>38</v>
      </c>
      <c r="AQ18" s="69">
        <v>39</v>
      </c>
      <c r="AR18" s="69">
        <v>40</v>
      </c>
      <c r="AS18" s="69">
        <v>41</v>
      </c>
      <c r="AT18" s="69">
        <v>42</v>
      </c>
      <c r="AU18" s="69">
        <v>43</v>
      </c>
      <c r="AV18" s="69">
        <v>44</v>
      </c>
      <c r="AW18" s="69">
        <v>45</v>
      </c>
      <c r="AX18" s="69">
        <v>46</v>
      </c>
      <c r="AY18" s="69">
        <v>47</v>
      </c>
      <c r="AZ18" s="69">
        <v>48</v>
      </c>
      <c r="BA18" s="69">
        <v>49</v>
      </c>
      <c r="BB18" s="69">
        <v>50</v>
      </c>
      <c r="BC18" s="69">
        <v>51</v>
      </c>
      <c r="BD18" s="69">
        <v>52</v>
      </c>
    </row>
    <row r="19" spans="1:56" s="2" customFormat="1">
      <c r="A19" s="3">
        <v>1</v>
      </c>
      <c r="B19" s="3" t="s">
        <v>2</v>
      </c>
      <c r="C19" s="15">
        <v>1.8759999999999999E-2</v>
      </c>
      <c r="D19" s="3" t="s">
        <v>4</v>
      </c>
      <c r="E19" s="4">
        <v>0</v>
      </c>
      <c r="F19" s="4">
        <v>0</v>
      </c>
      <c r="G19" s="4">
        <v>0</v>
      </c>
      <c r="H19" s="4">
        <v>0</v>
      </c>
      <c r="I19" s="4">
        <v>240000</v>
      </c>
      <c r="J19" s="4">
        <v>0</v>
      </c>
      <c r="K19" s="4">
        <v>0</v>
      </c>
      <c r="L19" s="4">
        <v>300000</v>
      </c>
      <c r="M19" s="4">
        <v>0</v>
      </c>
      <c r="N19" s="4">
        <v>720000</v>
      </c>
      <c r="O19" s="4">
        <v>270000</v>
      </c>
      <c r="P19" s="4">
        <v>1170000</v>
      </c>
      <c r="Q19" s="4">
        <v>690000</v>
      </c>
      <c r="R19" s="4">
        <v>0</v>
      </c>
      <c r="S19" s="4">
        <v>210000</v>
      </c>
      <c r="T19" s="4">
        <v>600000</v>
      </c>
      <c r="U19" s="4">
        <v>210000</v>
      </c>
      <c r="V19" s="4">
        <v>0</v>
      </c>
      <c r="W19" s="4">
        <v>1320000</v>
      </c>
      <c r="X19" s="4">
        <v>570000</v>
      </c>
      <c r="Y19" s="4">
        <v>185000</v>
      </c>
      <c r="Z19" s="4">
        <v>788000</v>
      </c>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s="2" customFormat="1">
      <c r="A20" s="3">
        <v>2</v>
      </c>
      <c r="B20" s="3" t="s">
        <v>2</v>
      </c>
      <c r="C20" s="15">
        <v>2.1510000000000001E-2</v>
      </c>
      <c r="D20" s="3" t="s">
        <v>5</v>
      </c>
      <c r="E20" s="4">
        <v>0</v>
      </c>
      <c r="F20" s="4">
        <v>0</v>
      </c>
      <c r="G20" s="4">
        <v>0</v>
      </c>
      <c r="H20" s="4">
        <v>0</v>
      </c>
      <c r="I20" s="4">
        <v>240000</v>
      </c>
      <c r="J20" s="4">
        <v>0</v>
      </c>
      <c r="K20" s="4">
        <v>30000</v>
      </c>
      <c r="L20" s="4">
        <v>270000</v>
      </c>
      <c r="M20" s="4">
        <v>90000</v>
      </c>
      <c r="N20" s="4">
        <v>510000</v>
      </c>
      <c r="O20" s="4">
        <v>0</v>
      </c>
      <c r="P20" s="4">
        <v>390000</v>
      </c>
      <c r="Q20" s="4">
        <v>690000</v>
      </c>
      <c r="R20" s="4">
        <v>300000</v>
      </c>
      <c r="S20" s="4">
        <v>270000</v>
      </c>
      <c r="T20" s="4">
        <v>510000</v>
      </c>
      <c r="U20" s="4">
        <v>870000</v>
      </c>
      <c r="V20" s="4">
        <v>0</v>
      </c>
      <c r="W20" s="4">
        <v>870000</v>
      </c>
      <c r="X20" s="4">
        <v>420000</v>
      </c>
      <c r="Y20" s="4">
        <v>300000</v>
      </c>
      <c r="Z20" s="4">
        <v>1020000</v>
      </c>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s="2" customFormat="1">
      <c r="A21" s="3">
        <v>3</v>
      </c>
      <c r="B21" s="3" t="s">
        <v>3</v>
      </c>
      <c r="C21" s="15">
        <v>4.2340000000000003E-2</v>
      </c>
      <c r="D21" s="3" t="s">
        <v>6</v>
      </c>
      <c r="E21" s="4">
        <v>0</v>
      </c>
      <c r="F21" s="4">
        <v>0</v>
      </c>
      <c r="G21" s="4">
        <v>0</v>
      </c>
      <c r="H21" s="4">
        <v>0</v>
      </c>
      <c r="I21" s="4">
        <v>252000</v>
      </c>
      <c r="J21" s="4">
        <v>0</v>
      </c>
      <c r="K21" s="4">
        <v>0</v>
      </c>
      <c r="L21" s="4">
        <v>270000</v>
      </c>
      <c r="M21" s="4">
        <v>36160</v>
      </c>
      <c r="N21" s="4">
        <v>420000</v>
      </c>
      <c r="O21" s="4">
        <v>0</v>
      </c>
      <c r="P21" s="4">
        <v>234000</v>
      </c>
      <c r="Q21" s="4">
        <v>612000</v>
      </c>
      <c r="R21" s="4">
        <v>0</v>
      </c>
      <c r="S21" s="4">
        <v>0</v>
      </c>
      <c r="T21" s="4">
        <v>504000</v>
      </c>
      <c r="U21" s="4">
        <v>162000</v>
      </c>
      <c r="V21" s="4">
        <v>0</v>
      </c>
      <c r="W21" s="4">
        <v>630000</v>
      </c>
      <c r="X21" s="4">
        <v>108000</v>
      </c>
      <c r="Y21" s="4">
        <v>0</v>
      </c>
      <c r="Z21" s="4">
        <v>648000</v>
      </c>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row>
    <row r="22" spans="1:56" s="2" customFormat="1">
      <c r="A22" s="3">
        <v>4</v>
      </c>
      <c r="B22" s="3" t="s">
        <v>2</v>
      </c>
      <c r="C22" s="15">
        <v>2.6790000000000001E-2</v>
      </c>
      <c r="D22" s="3" t="s">
        <v>7</v>
      </c>
      <c r="E22" s="4">
        <v>0</v>
      </c>
      <c r="F22" s="4">
        <v>0</v>
      </c>
      <c r="G22" s="4">
        <v>0</v>
      </c>
      <c r="H22" s="4">
        <v>0</v>
      </c>
      <c r="I22" s="4">
        <v>195000</v>
      </c>
      <c r="J22" s="4">
        <v>15000</v>
      </c>
      <c r="K22" s="4">
        <v>0</v>
      </c>
      <c r="L22" s="4">
        <v>180000</v>
      </c>
      <c r="M22" s="4">
        <v>30000</v>
      </c>
      <c r="N22" s="4">
        <v>150000</v>
      </c>
      <c r="O22" s="4">
        <v>0</v>
      </c>
      <c r="P22" s="4">
        <v>210000</v>
      </c>
      <c r="Q22" s="4">
        <v>495000</v>
      </c>
      <c r="R22" s="4">
        <v>0</v>
      </c>
      <c r="S22" s="4">
        <v>0</v>
      </c>
      <c r="T22" s="4">
        <v>330000</v>
      </c>
      <c r="U22" s="4">
        <v>150000</v>
      </c>
      <c r="V22" s="4">
        <v>0</v>
      </c>
      <c r="W22" s="4">
        <v>390000</v>
      </c>
      <c r="X22" s="4">
        <v>165000</v>
      </c>
      <c r="Y22" s="4">
        <v>15000</v>
      </c>
      <c r="Z22" s="4">
        <v>420000</v>
      </c>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row>
    <row r="23" spans="1:56" s="2" customFormat="1">
      <c r="A23" s="3">
        <v>5</v>
      </c>
      <c r="B23" s="3" t="s">
        <v>2</v>
      </c>
      <c r="C23" s="15">
        <v>3.1519999999999999E-2</v>
      </c>
      <c r="D23" s="3" t="s">
        <v>8</v>
      </c>
      <c r="E23" s="4">
        <v>0</v>
      </c>
      <c r="F23" s="4">
        <v>0</v>
      </c>
      <c r="G23" s="4">
        <v>0</v>
      </c>
      <c r="H23" s="4">
        <v>0</v>
      </c>
      <c r="I23" s="4">
        <v>150000</v>
      </c>
      <c r="J23" s="4">
        <v>60000</v>
      </c>
      <c r="K23" s="4">
        <v>30000</v>
      </c>
      <c r="L23" s="4">
        <v>75000</v>
      </c>
      <c r="M23" s="4">
        <v>15000</v>
      </c>
      <c r="N23" s="4">
        <v>90000</v>
      </c>
      <c r="O23" s="4">
        <v>0</v>
      </c>
      <c r="P23" s="4">
        <v>45000</v>
      </c>
      <c r="Q23" s="4">
        <v>165000</v>
      </c>
      <c r="R23" s="4">
        <v>0</v>
      </c>
      <c r="S23" s="4">
        <v>0</v>
      </c>
      <c r="T23" s="4">
        <v>255000</v>
      </c>
      <c r="U23" s="4">
        <v>150000</v>
      </c>
      <c r="V23" s="4">
        <v>0</v>
      </c>
      <c r="W23" s="4">
        <v>210000</v>
      </c>
      <c r="X23" s="4">
        <v>45000</v>
      </c>
      <c r="Y23" s="4">
        <v>0</v>
      </c>
      <c r="Z23" s="4">
        <v>240000</v>
      </c>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row>
    <row r="24" spans="1:56" s="2" customFormat="1">
      <c r="A24" s="3">
        <v>6</v>
      </c>
      <c r="B24" s="3" t="s">
        <v>2</v>
      </c>
      <c r="C24" s="15">
        <v>1.9640000000000001E-2</v>
      </c>
      <c r="D24" s="3" t="s">
        <v>9</v>
      </c>
      <c r="E24" s="4">
        <v>0</v>
      </c>
      <c r="F24" s="4">
        <v>0</v>
      </c>
      <c r="G24" s="4">
        <v>0</v>
      </c>
      <c r="H24" s="4">
        <v>0</v>
      </c>
      <c r="I24" s="4">
        <v>420000</v>
      </c>
      <c r="J24" s="4">
        <v>90000</v>
      </c>
      <c r="K24" s="4">
        <v>180000</v>
      </c>
      <c r="L24" s="4">
        <v>540000</v>
      </c>
      <c r="M24" s="4">
        <v>120000</v>
      </c>
      <c r="N24" s="4">
        <v>1140000</v>
      </c>
      <c r="O24" s="4">
        <v>0</v>
      </c>
      <c r="P24" s="4">
        <v>690000</v>
      </c>
      <c r="Q24" s="4">
        <v>1230000</v>
      </c>
      <c r="R24" s="4">
        <v>690000</v>
      </c>
      <c r="S24" s="4">
        <v>570000</v>
      </c>
      <c r="T24" s="4">
        <v>1170000</v>
      </c>
      <c r="U24" s="4">
        <v>1050000</v>
      </c>
      <c r="V24" s="4">
        <v>0</v>
      </c>
      <c r="W24" s="4">
        <v>1890000</v>
      </c>
      <c r="X24" s="4">
        <v>840000</v>
      </c>
      <c r="Y24" s="4">
        <v>60000</v>
      </c>
      <c r="Z24" s="4">
        <v>1650000</v>
      </c>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row>
    <row r="25" spans="1:56" s="2" customFormat="1">
      <c r="A25" s="3">
        <v>7</v>
      </c>
      <c r="B25" s="3" t="s">
        <v>2</v>
      </c>
      <c r="C25" s="15">
        <v>1.788E-2</v>
      </c>
      <c r="D25" s="5" t="s">
        <v>11</v>
      </c>
      <c r="E25" s="4">
        <v>0</v>
      </c>
      <c r="F25" s="4">
        <v>0</v>
      </c>
      <c r="G25" s="4">
        <v>0</v>
      </c>
      <c r="H25" s="4">
        <v>0</v>
      </c>
      <c r="I25" s="4">
        <v>0</v>
      </c>
      <c r="J25" s="4">
        <v>30000</v>
      </c>
      <c r="K25" s="4">
        <v>0</v>
      </c>
      <c r="L25" s="4">
        <v>0</v>
      </c>
      <c r="M25" s="4">
        <v>0</v>
      </c>
      <c r="N25" s="4">
        <v>0</v>
      </c>
      <c r="O25" s="4">
        <v>0</v>
      </c>
      <c r="P25" s="4">
        <v>0</v>
      </c>
      <c r="Q25" s="4">
        <v>100000</v>
      </c>
      <c r="R25" s="4">
        <v>0</v>
      </c>
      <c r="S25" s="4">
        <v>160000</v>
      </c>
      <c r="T25" s="4">
        <v>0</v>
      </c>
      <c r="U25" s="4">
        <v>0</v>
      </c>
      <c r="V25" s="4">
        <v>0</v>
      </c>
      <c r="W25" s="4">
        <v>200000</v>
      </c>
      <c r="X25" s="4">
        <v>300000</v>
      </c>
      <c r="Y25" s="4">
        <v>0</v>
      </c>
      <c r="Z25" s="4">
        <v>100000</v>
      </c>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row>
    <row r="26" spans="1:56" s="2" customFormat="1">
      <c r="A26" s="3">
        <v>8</v>
      </c>
      <c r="B26" s="3" t="s">
        <v>2</v>
      </c>
      <c r="C26" s="15">
        <v>2.3429999999999999E-2</v>
      </c>
      <c r="D26" s="3" t="s">
        <v>10</v>
      </c>
      <c r="E26" s="4">
        <v>0</v>
      </c>
      <c r="F26" s="4">
        <v>0</v>
      </c>
      <c r="G26" s="4">
        <v>0</v>
      </c>
      <c r="H26" s="4">
        <v>0</v>
      </c>
      <c r="I26" s="4">
        <v>1109600</v>
      </c>
      <c r="J26" s="4">
        <v>392000</v>
      </c>
      <c r="K26" s="4">
        <v>0</v>
      </c>
      <c r="L26" s="4">
        <v>294000</v>
      </c>
      <c r="M26" s="4">
        <v>0</v>
      </c>
      <c r="N26" s="4">
        <v>156800</v>
      </c>
      <c r="O26" s="4">
        <v>196000</v>
      </c>
      <c r="P26" s="4">
        <v>254800</v>
      </c>
      <c r="Q26" s="4">
        <v>78400</v>
      </c>
      <c r="R26" s="4">
        <v>411600</v>
      </c>
      <c r="S26" s="4">
        <v>98000</v>
      </c>
      <c r="T26" s="4">
        <v>372400</v>
      </c>
      <c r="U26" s="4">
        <v>0</v>
      </c>
      <c r="V26" s="4">
        <v>0</v>
      </c>
      <c r="W26" s="4">
        <v>627200</v>
      </c>
      <c r="X26" s="4">
        <v>529200</v>
      </c>
      <c r="Y26" s="4">
        <v>744800</v>
      </c>
      <c r="Z26" s="4">
        <v>842800</v>
      </c>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row>
    <row r="27" spans="1:56" s="2" customFormat="1">
      <c r="A27" s="3">
        <v>9</v>
      </c>
      <c r="B27" s="3" t="s">
        <v>3</v>
      </c>
      <c r="C27" s="15">
        <v>0.19719999999999999</v>
      </c>
      <c r="D27" s="3" t="s">
        <v>12</v>
      </c>
      <c r="E27" s="4">
        <v>0</v>
      </c>
      <c r="F27" s="4">
        <v>0</v>
      </c>
      <c r="G27" s="4">
        <v>0</v>
      </c>
      <c r="H27" s="4">
        <v>0</v>
      </c>
      <c r="I27" s="4">
        <v>225000</v>
      </c>
      <c r="J27" s="4">
        <v>0</v>
      </c>
      <c r="K27" s="4">
        <v>0</v>
      </c>
      <c r="L27" s="4">
        <v>261000</v>
      </c>
      <c r="M27" s="4">
        <v>0</v>
      </c>
      <c r="N27" s="4">
        <v>540000</v>
      </c>
      <c r="O27" s="4">
        <v>0</v>
      </c>
      <c r="P27" s="4">
        <v>189480</v>
      </c>
      <c r="Q27" s="4">
        <v>648000</v>
      </c>
      <c r="R27" s="4">
        <v>0</v>
      </c>
      <c r="S27" s="4">
        <v>0</v>
      </c>
      <c r="T27" s="4">
        <v>360000</v>
      </c>
      <c r="U27" s="4">
        <v>0</v>
      </c>
      <c r="V27" s="4">
        <v>0</v>
      </c>
      <c r="W27" s="4">
        <v>513000</v>
      </c>
      <c r="X27" s="4">
        <v>0</v>
      </c>
      <c r="Y27" s="4">
        <v>0</v>
      </c>
      <c r="Z27" s="4">
        <v>540000</v>
      </c>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row>
    <row r="28" spans="1:56" s="2" customFormat="1">
      <c r="A28" s="3">
        <v>10</v>
      </c>
      <c r="B28" s="3" t="s">
        <v>3</v>
      </c>
      <c r="C28" s="15">
        <v>0.19739999999999999</v>
      </c>
      <c r="D28" s="3" t="s">
        <v>13</v>
      </c>
      <c r="E28" s="4">
        <v>0</v>
      </c>
      <c r="F28" s="4">
        <v>0</v>
      </c>
      <c r="G28" s="4">
        <v>0</v>
      </c>
      <c r="H28" s="4">
        <v>0</v>
      </c>
      <c r="I28" s="4">
        <v>0</v>
      </c>
      <c r="J28" s="4">
        <v>0</v>
      </c>
      <c r="K28" s="4">
        <v>27720</v>
      </c>
      <c r="L28" s="4">
        <v>0</v>
      </c>
      <c r="M28" s="4">
        <v>62423</v>
      </c>
      <c r="N28" s="4">
        <v>55440</v>
      </c>
      <c r="O28" s="4">
        <v>77000</v>
      </c>
      <c r="P28" s="4">
        <v>169400</v>
      </c>
      <c r="Q28" s="4">
        <v>0</v>
      </c>
      <c r="R28" s="4">
        <v>0</v>
      </c>
      <c r="S28" s="4">
        <v>0</v>
      </c>
      <c r="T28" s="4">
        <v>60000</v>
      </c>
      <c r="U28" s="4">
        <v>178640</v>
      </c>
      <c r="V28" s="4">
        <v>0</v>
      </c>
      <c r="W28" s="4">
        <v>33880</v>
      </c>
      <c r="X28" s="4">
        <v>0</v>
      </c>
      <c r="Y28" s="4">
        <v>0</v>
      </c>
      <c r="Z28" s="4">
        <v>31300</v>
      </c>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row>
  </sheetData>
  <mergeCells count="32">
    <mergeCell ref="BA2:BD2"/>
    <mergeCell ref="B2:B3"/>
    <mergeCell ref="A2:A3"/>
    <mergeCell ref="AA2:AD2"/>
    <mergeCell ref="AE2:AI2"/>
    <mergeCell ref="AJ2:AM2"/>
    <mergeCell ref="AN2:AQ2"/>
    <mergeCell ref="AR2:AV2"/>
    <mergeCell ref="AW2:AZ2"/>
    <mergeCell ref="D2:D3"/>
    <mergeCell ref="E2:I2"/>
    <mergeCell ref="J2:M2"/>
    <mergeCell ref="N2:Q2"/>
    <mergeCell ref="R2:V2"/>
    <mergeCell ref="W2:Z2"/>
    <mergeCell ref="C2:C3"/>
    <mergeCell ref="A17:A18"/>
    <mergeCell ref="B17:B18"/>
    <mergeCell ref="C17:C18"/>
    <mergeCell ref="D17:D18"/>
    <mergeCell ref="E17:I17"/>
    <mergeCell ref="J17:M17"/>
    <mergeCell ref="N17:Q17"/>
    <mergeCell ref="R17:V17"/>
    <mergeCell ref="W17:Z17"/>
    <mergeCell ref="AA17:AD17"/>
    <mergeCell ref="BA17:BD17"/>
    <mergeCell ref="AE17:AI17"/>
    <mergeCell ref="AJ17:AM17"/>
    <mergeCell ref="AN17:AQ17"/>
    <mergeCell ref="AR17:AV17"/>
    <mergeCell ref="AW17:AZ17"/>
  </mergeCells>
  <phoneticPr fontId="17"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85367-AA23-6D45-95F1-99CF24E1B08F}">
  <dimension ref="A2:IE158"/>
  <sheetViews>
    <sheetView showGridLines="0" zoomScale="86" zoomScaleNormal="80" workbookViewId="0">
      <pane xSplit="2" ySplit="6" topLeftCell="C164" activePane="bottomRight" state="frozen"/>
      <selection activeCell="EM17" sqref="EM17"/>
      <selection pane="topRight" activeCell="EM17" sqref="EM17"/>
      <selection pane="bottomLeft" activeCell="EM17" sqref="EM17"/>
      <selection pane="bottomRight" activeCell="O61" sqref="O61"/>
    </sheetView>
  </sheetViews>
  <sheetFormatPr defaultColWidth="9.5" defaultRowHeight="14.4"/>
  <cols>
    <col min="1" max="1" width="21.296875" style="36" bestFit="1" customWidth="1"/>
    <col min="2" max="2" width="24.796875" style="48" bestFit="1" customWidth="1"/>
    <col min="3" max="7" width="9.69921875" style="36" customWidth="1"/>
    <col min="8" max="8" width="8" style="36" customWidth="1"/>
    <col min="9" max="9" width="10.69921875" style="36" customWidth="1"/>
    <col min="10" max="24" width="8" style="36" customWidth="1"/>
    <col min="25" max="54" width="10.69921875" style="36" customWidth="1"/>
    <col min="55" max="16384" width="9.5" style="36"/>
  </cols>
  <sheetData>
    <row r="2" spans="1:239" ht="21" customHeight="1">
      <c r="A2" s="35" t="str">
        <f>'process parameter'!C4</f>
        <v>105-02050</v>
      </c>
      <c r="B2" s="35" t="str">
        <f>'process parameter'!D4</f>
        <v>ORING, BUTTON</v>
      </c>
    </row>
    <row r="3" spans="1:239" ht="12.75" customHeight="1">
      <c r="A3" s="37"/>
      <c r="B3" s="37"/>
    </row>
    <row r="4" spans="1:239" ht="16.05" customHeight="1">
      <c r="B4" s="38"/>
      <c r="C4" s="153">
        <v>44927</v>
      </c>
      <c r="D4" s="153"/>
      <c r="E4" s="153"/>
      <c r="F4" s="153"/>
      <c r="G4" s="153"/>
      <c r="H4" s="153">
        <v>44958</v>
      </c>
      <c r="I4" s="153"/>
      <c r="J4" s="153"/>
      <c r="K4" s="153"/>
      <c r="L4" s="153">
        <v>44986</v>
      </c>
      <c r="M4" s="153"/>
      <c r="N4" s="153"/>
      <c r="O4" s="153"/>
      <c r="P4" s="153">
        <v>45017</v>
      </c>
      <c r="Q4" s="153"/>
      <c r="R4" s="153"/>
      <c r="S4" s="153"/>
      <c r="T4" s="153"/>
      <c r="U4" s="153">
        <v>45047</v>
      </c>
      <c r="V4" s="153"/>
      <c r="W4" s="153"/>
      <c r="X4" s="153"/>
      <c r="Y4" s="153">
        <v>45078</v>
      </c>
      <c r="Z4" s="153"/>
      <c r="AA4" s="153"/>
      <c r="AB4" s="153"/>
      <c r="AC4" s="153">
        <v>45108</v>
      </c>
      <c r="AD4" s="153"/>
      <c r="AE4" s="153"/>
      <c r="AF4" s="153"/>
      <c r="AG4" s="153"/>
      <c r="AH4" s="153">
        <v>45139</v>
      </c>
      <c r="AI4" s="153"/>
      <c r="AJ4" s="153"/>
      <c r="AK4" s="153"/>
      <c r="AL4" s="153">
        <v>45170</v>
      </c>
      <c r="AM4" s="153"/>
      <c r="AN4" s="153"/>
      <c r="AO4" s="153"/>
      <c r="AP4" s="153">
        <v>45200</v>
      </c>
      <c r="AQ4" s="153"/>
      <c r="AR4" s="153"/>
      <c r="AS4" s="153"/>
      <c r="AT4" s="153"/>
      <c r="AU4" s="153">
        <v>45231</v>
      </c>
      <c r="AV4" s="153"/>
      <c r="AW4" s="153"/>
      <c r="AX4" s="153"/>
      <c r="AY4" s="153">
        <v>45261</v>
      </c>
      <c r="AZ4" s="153"/>
      <c r="BA4" s="153"/>
      <c r="BB4" s="153"/>
    </row>
    <row r="5" spans="1:239" ht="16.05" customHeight="1">
      <c r="B5" s="38"/>
      <c r="C5" s="40">
        <v>1</v>
      </c>
      <c r="D5" s="40">
        <v>2</v>
      </c>
      <c r="E5" s="40">
        <v>3</v>
      </c>
      <c r="F5" s="40">
        <v>4</v>
      </c>
      <c r="G5" s="40">
        <v>5</v>
      </c>
      <c r="H5" s="40">
        <v>6</v>
      </c>
      <c r="I5" s="40">
        <v>7</v>
      </c>
      <c r="J5" s="40">
        <v>8</v>
      </c>
      <c r="K5" s="40">
        <v>9</v>
      </c>
      <c r="L5" s="40">
        <v>10</v>
      </c>
      <c r="M5" s="40">
        <v>11</v>
      </c>
      <c r="N5" s="40">
        <v>12</v>
      </c>
      <c r="O5" s="40">
        <v>13</v>
      </c>
      <c r="P5" s="40">
        <v>14</v>
      </c>
      <c r="Q5" s="40">
        <v>15</v>
      </c>
      <c r="R5" s="40">
        <v>16</v>
      </c>
      <c r="S5" s="40">
        <v>17</v>
      </c>
      <c r="T5" s="40">
        <v>18</v>
      </c>
      <c r="U5" s="40">
        <v>19</v>
      </c>
      <c r="V5" s="40">
        <v>20</v>
      </c>
      <c r="W5" s="40">
        <v>21</v>
      </c>
      <c r="X5" s="40">
        <v>22</v>
      </c>
      <c r="Y5" s="40">
        <v>23</v>
      </c>
      <c r="Z5" s="40">
        <v>24</v>
      </c>
      <c r="AA5" s="40">
        <v>25</v>
      </c>
      <c r="AB5" s="40">
        <v>26</v>
      </c>
      <c r="AC5" s="40">
        <v>27</v>
      </c>
      <c r="AD5" s="40">
        <v>28</v>
      </c>
      <c r="AE5" s="40">
        <v>29</v>
      </c>
      <c r="AF5" s="40">
        <v>30</v>
      </c>
      <c r="AG5" s="40">
        <v>31</v>
      </c>
      <c r="AH5" s="40">
        <v>32</v>
      </c>
      <c r="AI5" s="40">
        <v>33</v>
      </c>
      <c r="AJ5" s="40">
        <v>34</v>
      </c>
      <c r="AK5" s="40">
        <v>35</v>
      </c>
      <c r="AL5" s="40">
        <v>36</v>
      </c>
      <c r="AM5" s="40">
        <v>37</v>
      </c>
      <c r="AN5" s="40">
        <v>38</v>
      </c>
      <c r="AO5" s="40">
        <v>39</v>
      </c>
      <c r="AP5" s="40">
        <v>40</v>
      </c>
      <c r="AQ5" s="40">
        <v>41</v>
      </c>
      <c r="AR5" s="40">
        <v>42</v>
      </c>
      <c r="AS5" s="40">
        <v>43</v>
      </c>
      <c r="AT5" s="40">
        <v>44</v>
      </c>
      <c r="AU5" s="40">
        <v>45</v>
      </c>
      <c r="AV5" s="40">
        <v>46</v>
      </c>
      <c r="AW5" s="40">
        <v>47</v>
      </c>
      <c r="AX5" s="40">
        <v>48</v>
      </c>
      <c r="AY5" s="40">
        <v>49</v>
      </c>
      <c r="AZ5" s="40">
        <v>50</v>
      </c>
      <c r="BA5" s="40">
        <v>51</v>
      </c>
      <c r="BB5" s="40">
        <v>52</v>
      </c>
    </row>
    <row r="6" spans="1:239" ht="16.05" customHeight="1">
      <c r="B6" s="36"/>
    </row>
    <row r="7" spans="1:239" s="41" customFormat="1" ht="16.05" customHeight="1">
      <c r="A7" s="149" t="s">
        <v>63</v>
      </c>
      <c r="B7" s="150"/>
      <c r="C7" s="42">
        <f>HLOOKUP(C5,'customer forecast'!E3:BD13,2,FALSE)</f>
        <v>869873.03</v>
      </c>
      <c r="D7" s="42">
        <f>HLOOKUP(D5,'customer forecast'!F3:BE13,2,FALSE)</f>
        <v>670680.53</v>
      </c>
      <c r="E7" s="42">
        <f>HLOOKUP(E5,'customer forecast'!G3:BF13,2,FALSE)</f>
        <v>626714.53</v>
      </c>
      <c r="F7" s="42">
        <f>HLOOKUP(F5,'customer forecast'!H3:BG13,2,FALSE)</f>
        <v>603559.97</v>
      </c>
      <c r="G7" s="42">
        <f>HLOOKUP(G5,'customer forecast'!I3:BH13,2,FALSE)</f>
        <v>497541.33</v>
      </c>
      <c r="H7" s="42">
        <f>HLOOKUP(H5,'customer forecast'!J3:BI13,2,FALSE)</f>
        <v>410326.54</v>
      </c>
      <c r="I7" s="42">
        <f>HLOOKUP(I5,'customer forecast'!K3:BJ13,2,FALSE)</f>
        <v>387075.26</v>
      </c>
      <c r="J7" s="42">
        <f>HLOOKUP(J5,'customer forecast'!L3:BK13,2,FALSE)</f>
        <v>365932.83999999997</v>
      </c>
      <c r="K7" s="42">
        <f>HLOOKUP(K5,'customer forecast'!M3:BL13,2,FALSE)</f>
        <v>344187.99999999994</v>
      </c>
      <c r="L7" s="42">
        <f>HLOOKUP(L5,'customer forecast'!N3:BM13,2,FALSE)</f>
        <v>344333.87999999995</v>
      </c>
      <c r="M7" s="42">
        <f>HLOOKUP(M5,'customer forecast'!O3:BN13,2,FALSE)</f>
        <v>339079.6</v>
      </c>
      <c r="N7" s="42">
        <f>HLOOKUP(N5,'customer forecast'!P3:BO13,2,FALSE)</f>
        <v>392860.67999999993</v>
      </c>
      <c r="O7" s="42">
        <f>HLOOKUP(O5,'customer forecast'!Q3:BP13,2,FALSE)</f>
        <v>320553.52</v>
      </c>
      <c r="P7" s="42">
        <f>HLOOKUP(P5,'customer forecast'!R3:BQ13,2,FALSE)</f>
        <v>509360</v>
      </c>
      <c r="Q7" s="42">
        <f>HLOOKUP(Q5,'customer forecast'!S3:BR13,2,FALSE)</f>
        <v>509360</v>
      </c>
      <c r="R7" s="42">
        <f>HLOOKUP(R5,'customer forecast'!T3:BS13,2,FALSE)</f>
        <v>507060</v>
      </c>
      <c r="S7" s="42">
        <f>HLOOKUP(S5,'customer forecast'!U3:BT13,2,FALSE)</f>
        <v>507060</v>
      </c>
      <c r="T7" s="42">
        <f>HLOOKUP(T5,'customer forecast'!V3:BU13,2,FALSE)</f>
        <v>497860</v>
      </c>
      <c r="U7" s="42">
        <f>HLOOKUP(U5,'customer forecast'!W3:BV13,2,FALSE)</f>
        <v>497860</v>
      </c>
      <c r="V7" s="42">
        <f>HLOOKUP(V5,'customer forecast'!X3:BW13,2,FALSE)</f>
        <v>399029.92499999999</v>
      </c>
      <c r="W7" s="42">
        <f>HLOOKUP(W5,'customer forecast'!Y3:BX13,2,FALSE)</f>
        <v>422017.27499999997</v>
      </c>
      <c r="X7" s="42">
        <f>HLOOKUP(X5,'customer forecast'!Z3:BY13,2,FALSE)</f>
        <v>501794.625</v>
      </c>
      <c r="Y7" s="42">
        <f>HLOOKUP(Y5,'customer forecast'!AA3:BZ13,2,FALSE)</f>
        <v>426056.56499999994</v>
      </c>
      <c r="Z7" s="42">
        <f>HLOOKUP(Z5,'customer forecast'!AB3:CA13,2,FALSE)</f>
        <v>394115.505</v>
      </c>
      <c r="AA7" s="42">
        <f>HLOOKUP(AA5,'customer forecast'!AC3:CB13,2,FALSE)</f>
        <v>366287.14500000002</v>
      </c>
      <c r="AB7" s="42">
        <f>HLOOKUP(AB5,'customer forecast'!AD3:CC13,2,FALSE)</f>
        <v>939395.34</v>
      </c>
      <c r="AC7" s="42">
        <f>HLOOKUP(AC5,'customer forecast'!AE3:CD13,2,FALSE)</f>
        <v>1028839.845</v>
      </c>
      <c r="AD7" s="42">
        <f>HLOOKUP(AD5,'customer forecast'!AF3:CE13,2,FALSE)</f>
        <v>720749.4</v>
      </c>
      <c r="AE7" s="42">
        <f>HLOOKUP(AE5,'customer forecast'!AG3:CF13,2,FALSE)</f>
        <v>711125.34</v>
      </c>
      <c r="AF7" s="42">
        <f>HLOOKUP(AF5,'customer forecast'!AH3:CG13,2,FALSE)</f>
        <v>825429.1</v>
      </c>
      <c r="AG7" s="42">
        <f>HLOOKUP(AG5,'customer forecast'!AI3:CH13,2,FALSE)</f>
        <v>1076676.8399999999</v>
      </c>
      <c r="AH7" s="42">
        <f>HLOOKUP(AH5,'customer forecast'!AJ3:CI13,2,FALSE)</f>
        <v>868536.6</v>
      </c>
      <c r="AI7" s="42">
        <f>HLOOKUP(AI5,'customer forecast'!AK3:CJ13,2,FALSE)</f>
        <v>886229.56499999994</v>
      </c>
      <c r="AJ7" s="42">
        <f>HLOOKUP(AJ5,'customer forecast'!AL3:CK13,2,FALSE)</f>
        <v>933471.6</v>
      </c>
      <c r="AK7" s="42">
        <f>HLOOKUP(AK5,'customer forecast'!AM3:CL13,2,FALSE)</f>
        <v>151896.6</v>
      </c>
      <c r="AL7" s="42">
        <f>HLOOKUP(AL5,'customer forecast'!AN3:CM13,2,FALSE)</f>
        <v>143571.06</v>
      </c>
      <c r="AM7" s="42">
        <f>HLOOKUP(AM5,'customer forecast'!AO3:CN13,2,FALSE)</f>
        <v>91822.094999999987</v>
      </c>
      <c r="AN7" s="42">
        <f>HLOOKUP(AN5,'customer forecast'!AP3:CO13,2,FALSE)</f>
        <v>814971.125</v>
      </c>
      <c r="AO7" s="42">
        <f>HLOOKUP(AO5,'customer forecast'!AQ3:CP13,2,FALSE)</f>
        <v>1777520.2899999998</v>
      </c>
      <c r="AP7" s="42">
        <f>HLOOKUP(AP5,'customer forecast'!AR3:CQ13,2,FALSE)</f>
        <v>1335623.872</v>
      </c>
      <c r="AQ7" s="42">
        <f>HLOOKUP(AQ5,'customer forecast'!AS3:CR13,2,FALSE)</f>
        <v>1397028.987</v>
      </c>
      <c r="AR7" s="42">
        <f>HLOOKUP(AR5,'customer forecast'!AT3:CS13,2,FALSE)</f>
        <v>1291032.8759999999</v>
      </c>
      <c r="AS7" s="42">
        <f>HLOOKUP(AS5,'customer forecast'!AU3:CT13,2,FALSE)</f>
        <v>999703.21099999989</v>
      </c>
      <c r="AT7" s="42">
        <f>HLOOKUP(AT5,'customer forecast'!AV3:CU13,2,FALSE)</f>
        <v>920850.3409999999</v>
      </c>
      <c r="AU7" s="42">
        <f>HLOOKUP(AU5,'customer forecast'!AW3:CV13,2,FALSE)</f>
        <v>1208831.3679999998</v>
      </c>
      <c r="AV7" s="42">
        <f>HLOOKUP(AV5,'customer forecast'!AX3:CW13,2,FALSE)</f>
        <v>1508857.2620000001</v>
      </c>
      <c r="AW7" s="42">
        <f>HLOOKUP(AW5,'customer forecast'!AY3:CX13,2,FALSE)</f>
        <v>1266636.8317490001</v>
      </c>
      <c r="AX7" s="42">
        <f>HLOOKUP(AX5,'customer forecast'!AZ3:CY13,2,FALSE)</f>
        <v>1303858.9240000001</v>
      </c>
      <c r="AY7" s="42">
        <f>HLOOKUP(AY5,'customer forecast'!BA3:CZ13,2,FALSE)</f>
        <v>739188.49599999993</v>
      </c>
      <c r="AZ7" s="42">
        <f>HLOOKUP(AZ5,'customer forecast'!BB3:DA13,2,FALSE)</f>
        <v>446950.18399999995</v>
      </c>
      <c r="BA7" s="42">
        <f>HLOOKUP(BA5,'customer forecast'!BC3:DB13,2,FALSE)</f>
        <v>1383666.5299999998</v>
      </c>
      <c r="BB7" s="42">
        <f>HLOOKUP(BB5,'customer forecast'!BD3:DC13,2,FALSE)</f>
        <v>1383666.5299999998</v>
      </c>
      <c r="BC7" s="36"/>
      <c r="BD7" s="36"/>
      <c r="BE7" s="36"/>
      <c r="BF7" s="36"/>
      <c r="BG7" s="36"/>
      <c r="BH7" s="36"/>
      <c r="BI7" s="36"/>
      <c r="BJ7" s="36"/>
      <c r="BK7" s="36"/>
      <c r="BL7" s="36"/>
      <c r="BM7" s="36"/>
      <c r="BN7" s="36"/>
      <c r="BO7" s="36"/>
      <c r="BP7" s="36"/>
      <c r="BQ7" s="36"/>
      <c r="BR7" s="36"/>
      <c r="BS7" s="36"/>
      <c r="BT7" s="36"/>
      <c r="BU7" s="36"/>
      <c r="BV7" s="36"/>
      <c r="BW7" s="36"/>
      <c r="BX7" s="36"/>
      <c r="BY7" s="36"/>
      <c r="BZ7" s="36"/>
      <c r="CA7" s="36"/>
      <c r="CB7" s="36"/>
      <c r="CC7" s="36"/>
      <c r="CD7" s="36"/>
      <c r="CE7" s="36"/>
      <c r="CF7" s="36"/>
      <c r="CG7" s="36"/>
      <c r="CH7" s="36"/>
      <c r="CI7" s="36"/>
      <c r="CJ7" s="36"/>
      <c r="CK7" s="36"/>
      <c r="CL7" s="36"/>
      <c r="CM7" s="36"/>
      <c r="CN7" s="36"/>
      <c r="CO7" s="36"/>
      <c r="CP7" s="36"/>
      <c r="CQ7" s="36"/>
      <c r="CR7" s="36"/>
      <c r="CS7" s="36"/>
      <c r="CT7" s="36"/>
      <c r="CU7" s="36"/>
      <c r="CV7" s="36"/>
      <c r="CW7" s="36"/>
      <c r="CX7" s="36"/>
      <c r="CY7" s="36"/>
      <c r="CZ7" s="36"/>
      <c r="DA7" s="36"/>
      <c r="DB7" s="36"/>
      <c r="DC7" s="36"/>
      <c r="DD7" s="36"/>
      <c r="DE7" s="36"/>
      <c r="DF7" s="36"/>
      <c r="DG7" s="36"/>
      <c r="DH7" s="36"/>
      <c r="DI7" s="36"/>
      <c r="DJ7" s="36"/>
      <c r="DK7" s="36"/>
      <c r="DL7" s="36"/>
      <c r="DM7" s="36"/>
      <c r="DN7" s="36"/>
      <c r="DO7" s="36"/>
      <c r="DP7" s="36"/>
      <c r="DQ7" s="36"/>
      <c r="DR7" s="36"/>
      <c r="DS7" s="36"/>
      <c r="DT7" s="36"/>
      <c r="DU7" s="36"/>
      <c r="DV7" s="36"/>
      <c r="DW7" s="36"/>
      <c r="DX7" s="36"/>
      <c r="DY7" s="36"/>
      <c r="DZ7" s="36"/>
      <c r="EA7" s="36"/>
      <c r="EB7" s="36"/>
      <c r="EC7" s="36"/>
      <c r="ED7" s="36"/>
      <c r="EE7" s="36"/>
      <c r="EF7" s="36"/>
      <c r="EG7" s="36"/>
      <c r="EH7" s="36"/>
      <c r="EI7" s="36"/>
      <c r="EJ7" s="36"/>
      <c r="EK7" s="36"/>
      <c r="EL7" s="36"/>
      <c r="EM7" s="36"/>
      <c r="EN7" s="36"/>
      <c r="EO7" s="36"/>
      <c r="EP7" s="36"/>
      <c r="EQ7" s="36"/>
      <c r="ER7" s="36"/>
      <c r="ES7" s="36"/>
      <c r="ET7" s="36"/>
      <c r="EU7" s="36"/>
      <c r="EV7" s="36"/>
      <c r="EW7" s="36"/>
      <c r="EX7" s="36"/>
      <c r="EY7" s="36"/>
      <c r="EZ7" s="36"/>
      <c r="FA7" s="36"/>
      <c r="FB7" s="36"/>
      <c r="FC7" s="36"/>
      <c r="FD7" s="36"/>
      <c r="FE7" s="36"/>
      <c r="FF7" s="36"/>
      <c r="FG7" s="36"/>
      <c r="FH7" s="36"/>
      <c r="FI7" s="36"/>
      <c r="FJ7" s="36"/>
      <c r="FK7" s="36"/>
      <c r="FL7" s="36"/>
      <c r="FM7" s="36"/>
      <c r="FN7" s="36"/>
      <c r="FO7" s="36"/>
      <c r="FP7" s="36"/>
      <c r="FQ7" s="36"/>
      <c r="FR7" s="36"/>
      <c r="FS7" s="36"/>
      <c r="FT7" s="36"/>
      <c r="FU7" s="36"/>
      <c r="FV7" s="36"/>
      <c r="FW7" s="36"/>
      <c r="FX7" s="36"/>
      <c r="FY7" s="36"/>
      <c r="FZ7" s="36"/>
      <c r="GA7" s="36"/>
      <c r="GB7" s="36"/>
      <c r="GC7" s="36"/>
      <c r="GD7" s="36"/>
      <c r="GE7" s="36"/>
      <c r="GF7" s="36"/>
      <c r="GG7" s="36"/>
      <c r="GH7" s="36"/>
      <c r="GI7" s="36"/>
      <c r="GJ7" s="36"/>
      <c r="GK7" s="36"/>
      <c r="GL7" s="36"/>
      <c r="GM7" s="36"/>
      <c r="GN7" s="36"/>
      <c r="GO7" s="36"/>
      <c r="GP7" s="36"/>
      <c r="GQ7" s="36"/>
      <c r="GR7" s="36"/>
      <c r="GS7" s="36"/>
      <c r="GT7" s="36"/>
      <c r="GU7" s="36"/>
      <c r="GV7" s="36"/>
      <c r="GW7" s="36"/>
      <c r="GX7" s="36"/>
      <c r="GY7" s="36"/>
      <c r="GZ7" s="36"/>
      <c r="HA7" s="36"/>
      <c r="HB7" s="36"/>
      <c r="HC7" s="36"/>
      <c r="HD7" s="36"/>
    </row>
    <row r="8" spans="1:239" s="67" customFormat="1" ht="16.05" customHeight="1">
      <c r="A8" s="151" t="s">
        <v>64</v>
      </c>
      <c r="B8" s="152"/>
      <c r="C8" s="45">
        <f>C7</f>
        <v>869873.03</v>
      </c>
      <c r="D8" s="45">
        <f t="shared" ref="D8:BB8" si="0">C8+D7</f>
        <v>1540553.56</v>
      </c>
      <c r="E8" s="45">
        <f t="shared" si="0"/>
        <v>2167268.09</v>
      </c>
      <c r="F8" s="45">
        <f t="shared" si="0"/>
        <v>2770828.0599999996</v>
      </c>
      <c r="G8" s="45">
        <f t="shared" si="0"/>
        <v>3268369.3899999997</v>
      </c>
      <c r="H8" s="45">
        <f t="shared" si="0"/>
        <v>3678695.9299999997</v>
      </c>
      <c r="I8" s="45">
        <f t="shared" si="0"/>
        <v>4065771.1899999995</v>
      </c>
      <c r="J8" s="45">
        <f t="shared" si="0"/>
        <v>4431704.0299999993</v>
      </c>
      <c r="K8" s="45">
        <f t="shared" si="0"/>
        <v>4775892.0299999993</v>
      </c>
      <c r="L8" s="45">
        <f t="shared" si="0"/>
        <v>5120225.9099999992</v>
      </c>
      <c r="M8" s="45">
        <f t="shared" si="0"/>
        <v>5459305.5099999988</v>
      </c>
      <c r="N8" s="45">
        <f t="shared" si="0"/>
        <v>5852166.1899999985</v>
      </c>
      <c r="O8" s="45">
        <f t="shared" si="0"/>
        <v>6172719.709999999</v>
      </c>
      <c r="P8" s="45">
        <f t="shared" si="0"/>
        <v>6682079.709999999</v>
      </c>
      <c r="Q8" s="45">
        <f t="shared" si="0"/>
        <v>7191439.709999999</v>
      </c>
      <c r="R8" s="45">
        <f t="shared" si="0"/>
        <v>7698499.709999999</v>
      </c>
      <c r="S8" s="45">
        <f t="shared" si="0"/>
        <v>8205559.709999999</v>
      </c>
      <c r="T8" s="45">
        <f t="shared" si="0"/>
        <v>8703419.709999999</v>
      </c>
      <c r="U8" s="45">
        <f t="shared" si="0"/>
        <v>9201279.709999999</v>
      </c>
      <c r="V8" s="45">
        <f t="shared" si="0"/>
        <v>9600309.6349999998</v>
      </c>
      <c r="W8" s="45">
        <f t="shared" si="0"/>
        <v>10022326.91</v>
      </c>
      <c r="X8" s="45">
        <f t="shared" si="0"/>
        <v>10524121.535</v>
      </c>
      <c r="Y8" s="45">
        <f t="shared" si="0"/>
        <v>10950178.1</v>
      </c>
      <c r="Z8" s="45">
        <f t="shared" si="0"/>
        <v>11344293.605</v>
      </c>
      <c r="AA8" s="45">
        <f t="shared" si="0"/>
        <v>11710580.75</v>
      </c>
      <c r="AB8" s="45">
        <f t="shared" si="0"/>
        <v>12649976.09</v>
      </c>
      <c r="AC8" s="45">
        <f t="shared" si="0"/>
        <v>13678815.935000001</v>
      </c>
      <c r="AD8" s="45">
        <f t="shared" si="0"/>
        <v>14399565.335000001</v>
      </c>
      <c r="AE8" s="45">
        <f t="shared" si="0"/>
        <v>15110690.675000001</v>
      </c>
      <c r="AF8" s="45">
        <f t="shared" si="0"/>
        <v>15936119.775</v>
      </c>
      <c r="AG8" s="45">
        <f t="shared" si="0"/>
        <v>17012796.615000002</v>
      </c>
      <c r="AH8" s="45">
        <f t="shared" si="0"/>
        <v>17881333.215000004</v>
      </c>
      <c r="AI8" s="45">
        <f t="shared" si="0"/>
        <v>18767562.780000005</v>
      </c>
      <c r="AJ8" s="45">
        <f t="shared" si="0"/>
        <v>19701034.380000006</v>
      </c>
      <c r="AK8" s="45">
        <f t="shared" si="0"/>
        <v>19852930.980000008</v>
      </c>
      <c r="AL8" s="45">
        <f t="shared" si="0"/>
        <v>19996502.040000007</v>
      </c>
      <c r="AM8" s="45">
        <f t="shared" si="0"/>
        <v>20088324.135000005</v>
      </c>
      <c r="AN8" s="45">
        <f t="shared" si="0"/>
        <v>20903295.260000005</v>
      </c>
      <c r="AO8" s="45">
        <f t="shared" si="0"/>
        <v>22680815.550000004</v>
      </c>
      <c r="AP8" s="45">
        <f t="shared" si="0"/>
        <v>24016439.422000006</v>
      </c>
      <c r="AQ8" s="45">
        <f t="shared" si="0"/>
        <v>25413468.409000006</v>
      </c>
      <c r="AR8" s="45">
        <f t="shared" si="0"/>
        <v>26704501.285000004</v>
      </c>
      <c r="AS8" s="45">
        <f t="shared" si="0"/>
        <v>27704204.496000003</v>
      </c>
      <c r="AT8" s="45">
        <f t="shared" si="0"/>
        <v>28625054.837000001</v>
      </c>
      <c r="AU8" s="45">
        <f t="shared" si="0"/>
        <v>29833886.205000002</v>
      </c>
      <c r="AV8" s="45">
        <f t="shared" si="0"/>
        <v>31342743.467</v>
      </c>
      <c r="AW8" s="45">
        <f t="shared" si="0"/>
        <v>32609380.298749</v>
      </c>
      <c r="AX8" s="45">
        <f t="shared" si="0"/>
        <v>33913239.222749002</v>
      </c>
      <c r="AY8" s="45">
        <f t="shared" si="0"/>
        <v>34652427.718749002</v>
      </c>
      <c r="AZ8" s="45">
        <f t="shared" si="0"/>
        <v>35099377.902749002</v>
      </c>
      <c r="BA8" s="45">
        <f t="shared" si="0"/>
        <v>36483044.432749003</v>
      </c>
      <c r="BB8" s="45">
        <f t="shared" si="0"/>
        <v>37866710.962749004</v>
      </c>
      <c r="BC8" s="68"/>
      <c r="BD8" s="68"/>
      <c r="BE8" s="68"/>
      <c r="BF8" s="68"/>
      <c r="BG8" s="68"/>
      <c r="BH8" s="68"/>
      <c r="BI8" s="68"/>
      <c r="BJ8" s="68"/>
      <c r="BK8" s="68"/>
      <c r="BL8" s="68"/>
      <c r="BM8" s="68"/>
      <c r="BN8" s="68"/>
      <c r="BO8" s="68"/>
      <c r="BP8" s="68"/>
      <c r="BQ8" s="68"/>
      <c r="BR8" s="68"/>
      <c r="BS8" s="68"/>
      <c r="BT8" s="68"/>
      <c r="BU8" s="68"/>
      <c r="BV8" s="68"/>
      <c r="BW8" s="68"/>
      <c r="BX8" s="68"/>
      <c r="BY8" s="68"/>
      <c r="BZ8" s="68"/>
      <c r="CA8" s="68"/>
      <c r="CB8" s="68"/>
      <c r="CC8" s="68"/>
      <c r="CD8" s="68"/>
      <c r="CE8" s="68"/>
      <c r="CF8" s="68"/>
      <c r="CG8" s="68"/>
      <c r="CH8" s="68"/>
      <c r="CI8" s="68"/>
      <c r="CJ8" s="68"/>
      <c r="CK8" s="68"/>
      <c r="CL8" s="68"/>
      <c r="CM8" s="68"/>
      <c r="CN8" s="68"/>
      <c r="CO8" s="68"/>
      <c r="CP8" s="68"/>
      <c r="CQ8" s="68"/>
      <c r="CR8" s="68"/>
      <c r="CS8" s="68"/>
      <c r="CT8" s="68"/>
      <c r="CU8" s="68"/>
      <c r="CV8" s="68"/>
      <c r="CW8" s="68"/>
      <c r="CX8" s="68"/>
      <c r="CY8" s="68"/>
      <c r="CZ8" s="68"/>
      <c r="DA8" s="68"/>
      <c r="DB8" s="68"/>
      <c r="DC8" s="68"/>
      <c r="DD8" s="68"/>
      <c r="DE8" s="68"/>
      <c r="DF8" s="68"/>
      <c r="DG8" s="68"/>
      <c r="DH8" s="68"/>
      <c r="DI8" s="68"/>
      <c r="DJ8" s="68"/>
      <c r="DK8" s="68"/>
      <c r="DL8" s="68"/>
      <c r="DM8" s="68"/>
      <c r="DN8" s="68"/>
      <c r="DO8" s="68"/>
      <c r="DP8" s="68"/>
      <c r="DQ8" s="68"/>
      <c r="DR8" s="68"/>
      <c r="DS8" s="68"/>
      <c r="DT8" s="68"/>
      <c r="DU8" s="68"/>
      <c r="DV8" s="68"/>
      <c r="DW8" s="68"/>
      <c r="DX8" s="68"/>
      <c r="DY8" s="68"/>
      <c r="DZ8" s="68"/>
      <c r="EA8" s="68"/>
      <c r="EB8" s="68"/>
      <c r="EC8" s="68"/>
      <c r="ED8" s="68"/>
      <c r="EE8" s="68"/>
      <c r="EF8" s="68"/>
      <c r="EG8" s="68"/>
      <c r="EH8" s="68"/>
      <c r="EI8" s="68"/>
      <c r="EJ8" s="68"/>
      <c r="EK8" s="68"/>
      <c r="EL8" s="68"/>
      <c r="EM8" s="68"/>
      <c r="EN8" s="68"/>
      <c r="EO8" s="68"/>
      <c r="EP8" s="68"/>
      <c r="EQ8" s="68"/>
      <c r="ER8" s="68"/>
      <c r="ES8" s="68"/>
      <c r="ET8" s="68"/>
      <c r="EU8" s="68"/>
      <c r="EV8" s="68"/>
      <c r="EW8" s="68"/>
      <c r="EX8" s="68"/>
      <c r="EY8" s="68"/>
      <c r="EZ8" s="68"/>
      <c r="FA8" s="68"/>
      <c r="FB8" s="68"/>
      <c r="FC8" s="68"/>
      <c r="FD8" s="68"/>
      <c r="FE8" s="68"/>
      <c r="FF8" s="68"/>
      <c r="FG8" s="68"/>
      <c r="FH8" s="68"/>
      <c r="FI8" s="68"/>
      <c r="FJ8" s="68"/>
      <c r="FK8" s="68"/>
      <c r="FL8" s="68"/>
      <c r="FM8" s="68"/>
      <c r="FN8" s="68"/>
      <c r="FO8" s="68"/>
      <c r="FP8" s="68"/>
      <c r="FQ8" s="68"/>
      <c r="FR8" s="68"/>
      <c r="FS8" s="68"/>
      <c r="FT8" s="68"/>
      <c r="FU8" s="68"/>
      <c r="FV8" s="68"/>
      <c r="FW8" s="68"/>
      <c r="FX8" s="68"/>
      <c r="FY8" s="68"/>
      <c r="FZ8" s="68"/>
      <c r="GA8" s="68"/>
      <c r="GB8" s="68"/>
      <c r="GC8" s="68"/>
      <c r="GD8" s="68"/>
      <c r="GE8" s="68"/>
      <c r="GF8" s="68"/>
      <c r="GG8" s="68"/>
      <c r="GH8" s="68"/>
      <c r="GI8" s="68"/>
      <c r="GJ8" s="68"/>
      <c r="GK8" s="68"/>
      <c r="GL8" s="68"/>
      <c r="GM8" s="68"/>
      <c r="GN8" s="68"/>
      <c r="GO8" s="68"/>
      <c r="GP8" s="68"/>
      <c r="GQ8" s="68"/>
      <c r="GR8" s="68"/>
      <c r="GS8" s="68"/>
      <c r="GT8" s="68"/>
      <c r="GU8" s="68"/>
      <c r="GV8" s="68"/>
      <c r="GW8" s="68"/>
      <c r="GX8" s="68"/>
      <c r="GY8" s="68"/>
      <c r="GZ8" s="68"/>
      <c r="HA8" s="68"/>
      <c r="HB8" s="68"/>
      <c r="HC8" s="68"/>
      <c r="HD8" s="68"/>
    </row>
    <row r="9" spans="1:239" s="41" customFormat="1" ht="16.05" customHeight="1">
      <c r="A9" s="157" t="s">
        <v>53</v>
      </c>
      <c r="B9" s="158"/>
      <c r="C9" s="41">
        <f>C24</f>
        <v>993600</v>
      </c>
      <c r="D9" s="41">
        <f t="shared" ref="D9:BB9" si="1">D24</f>
        <v>794880</v>
      </c>
      <c r="E9" s="41">
        <f t="shared" si="1"/>
        <v>794880</v>
      </c>
      <c r="F9" s="41">
        <f t="shared" si="1"/>
        <v>794880</v>
      </c>
      <c r="G9" s="41">
        <f t="shared" si="1"/>
        <v>794880</v>
      </c>
      <c r="H9" s="41">
        <f t="shared" si="1"/>
        <v>496800</v>
      </c>
      <c r="I9" s="41">
        <f t="shared" si="1"/>
        <v>0</v>
      </c>
      <c r="J9" s="41">
        <f t="shared" si="1"/>
        <v>0</v>
      </c>
      <c r="K9" s="41">
        <f t="shared" si="1"/>
        <v>298080</v>
      </c>
      <c r="L9" s="41">
        <f t="shared" si="1"/>
        <v>298080</v>
      </c>
      <c r="M9" s="41">
        <f t="shared" si="1"/>
        <v>298080</v>
      </c>
      <c r="N9" s="41">
        <f t="shared" si="1"/>
        <v>298080</v>
      </c>
      <c r="O9" s="41">
        <f t="shared" si="1"/>
        <v>496800</v>
      </c>
      <c r="P9" s="41">
        <f t="shared" si="1"/>
        <v>496800</v>
      </c>
      <c r="Q9" s="41">
        <f t="shared" si="1"/>
        <v>496800</v>
      </c>
      <c r="R9" s="41">
        <f t="shared" si="1"/>
        <v>496800</v>
      </c>
      <c r="S9" s="41">
        <f t="shared" si="1"/>
        <v>496800</v>
      </c>
      <c r="T9" s="41">
        <f t="shared" si="1"/>
        <v>496800</v>
      </c>
      <c r="U9" s="41">
        <f t="shared" si="1"/>
        <v>496800</v>
      </c>
      <c r="V9" s="41">
        <f t="shared" si="1"/>
        <v>496800</v>
      </c>
      <c r="W9" s="41">
        <f t="shared" si="1"/>
        <v>496800</v>
      </c>
      <c r="X9" s="41">
        <f t="shared" si="1"/>
        <v>496800</v>
      </c>
      <c r="Y9" s="41">
        <f t="shared" si="1"/>
        <v>496800</v>
      </c>
      <c r="Z9" s="41">
        <f t="shared" si="1"/>
        <v>496800</v>
      </c>
      <c r="AA9" s="41">
        <f t="shared" si="1"/>
        <v>496800</v>
      </c>
      <c r="AB9" s="41">
        <f t="shared" si="1"/>
        <v>496800</v>
      </c>
      <c r="AC9" s="41">
        <f t="shared" si="1"/>
        <v>993600</v>
      </c>
      <c r="AD9" s="41">
        <f t="shared" si="1"/>
        <v>993600</v>
      </c>
      <c r="AE9" s="41">
        <f t="shared" si="1"/>
        <v>993600</v>
      </c>
      <c r="AF9" s="41">
        <f t="shared" si="1"/>
        <v>993600</v>
      </c>
      <c r="AG9" s="41">
        <f t="shared" si="1"/>
        <v>794880</v>
      </c>
      <c r="AH9" s="41">
        <f t="shared" si="1"/>
        <v>794880</v>
      </c>
      <c r="AI9" s="41">
        <f t="shared" si="1"/>
        <v>794880</v>
      </c>
      <c r="AJ9" s="41">
        <f t="shared" si="1"/>
        <v>794880</v>
      </c>
      <c r="AK9" s="41">
        <f t="shared" si="1"/>
        <v>794880</v>
      </c>
      <c r="AL9" s="41">
        <f t="shared" si="1"/>
        <v>0</v>
      </c>
      <c r="AM9" s="41">
        <f t="shared" si="1"/>
        <v>0</v>
      </c>
      <c r="AN9" s="41">
        <f t="shared" si="1"/>
        <v>993600</v>
      </c>
      <c r="AO9" s="41">
        <f t="shared" si="1"/>
        <v>993600</v>
      </c>
      <c r="AP9" s="41">
        <f t="shared" si="1"/>
        <v>1490400</v>
      </c>
      <c r="AQ9" s="41">
        <f t="shared" si="1"/>
        <v>1490400</v>
      </c>
      <c r="AR9" s="41">
        <f t="shared" si="1"/>
        <v>1490400</v>
      </c>
      <c r="AS9" s="41">
        <f t="shared" si="1"/>
        <v>1490400</v>
      </c>
      <c r="AT9" s="41">
        <f t="shared" si="1"/>
        <v>1490400</v>
      </c>
      <c r="AU9" s="41">
        <f t="shared" si="1"/>
        <v>993600</v>
      </c>
      <c r="AV9" s="41">
        <f t="shared" si="1"/>
        <v>993600</v>
      </c>
      <c r="AW9" s="41">
        <f t="shared" si="1"/>
        <v>993600</v>
      </c>
      <c r="AX9" s="41">
        <f t="shared" si="1"/>
        <v>993600</v>
      </c>
      <c r="AY9" s="41">
        <f t="shared" si="1"/>
        <v>993600</v>
      </c>
      <c r="AZ9" s="41">
        <f t="shared" si="1"/>
        <v>993600</v>
      </c>
      <c r="BA9" s="41">
        <f t="shared" si="1"/>
        <v>993600</v>
      </c>
      <c r="BB9" s="41">
        <f t="shared" si="1"/>
        <v>794880</v>
      </c>
      <c r="BC9" s="36"/>
      <c r="BD9" s="36"/>
      <c r="BE9" s="36"/>
      <c r="BF9" s="36"/>
      <c r="BG9" s="36"/>
      <c r="BH9" s="36"/>
      <c r="BI9" s="36"/>
      <c r="BJ9" s="36"/>
      <c r="BK9" s="36"/>
      <c r="BL9" s="36"/>
      <c r="BM9" s="36"/>
      <c r="BN9" s="36"/>
      <c r="BO9" s="36"/>
      <c r="BP9" s="36"/>
      <c r="BQ9" s="36"/>
      <c r="BR9" s="36"/>
      <c r="BS9" s="36"/>
      <c r="BT9" s="36"/>
      <c r="BU9" s="36"/>
      <c r="BV9" s="36"/>
      <c r="BW9" s="36"/>
      <c r="BX9" s="36"/>
      <c r="BY9" s="36"/>
      <c r="BZ9" s="36"/>
      <c r="CA9" s="36"/>
      <c r="CB9" s="36"/>
      <c r="CC9" s="36"/>
      <c r="CD9" s="36"/>
      <c r="CE9" s="36"/>
      <c r="CF9" s="36"/>
      <c r="CG9" s="36"/>
      <c r="CH9" s="36"/>
      <c r="CI9" s="36"/>
      <c r="CJ9" s="36"/>
      <c r="CK9" s="36"/>
      <c r="CL9" s="36"/>
      <c r="CM9" s="36"/>
      <c r="CN9" s="36"/>
      <c r="CO9" s="36"/>
      <c r="CP9" s="36"/>
      <c r="CQ9" s="36"/>
      <c r="CR9" s="36"/>
      <c r="CS9" s="36"/>
      <c r="CT9" s="36"/>
      <c r="CU9" s="36"/>
      <c r="CV9" s="36"/>
      <c r="CW9" s="36"/>
      <c r="CX9" s="36"/>
      <c r="CY9" s="36"/>
      <c r="CZ9" s="36"/>
      <c r="DA9" s="36"/>
      <c r="DB9" s="36"/>
      <c r="DC9" s="36"/>
      <c r="DD9" s="36"/>
      <c r="DE9" s="36"/>
      <c r="DF9" s="36"/>
      <c r="DG9" s="36"/>
      <c r="DH9" s="36"/>
      <c r="DI9" s="36"/>
      <c r="DJ9" s="36"/>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s="36"/>
      <c r="EP9" s="36"/>
      <c r="EQ9" s="36"/>
      <c r="ER9" s="36"/>
      <c r="ES9" s="36"/>
      <c r="ET9" s="36"/>
      <c r="EU9" s="36"/>
      <c r="EV9" s="36"/>
      <c r="EW9" s="36"/>
      <c r="EX9" s="36"/>
      <c r="EY9" s="36"/>
      <c r="EZ9" s="36"/>
      <c r="FA9" s="36"/>
      <c r="FB9" s="36"/>
      <c r="FC9" s="36"/>
      <c r="FD9" s="36"/>
      <c r="FE9" s="36"/>
      <c r="FF9" s="36"/>
      <c r="FG9" s="36"/>
      <c r="FH9" s="36"/>
      <c r="FI9" s="36"/>
      <c r="FJ9" s="36"/>
      <c r="FK9" s="36"/>
      <c r="FL9" s="36"/>
      <c r="FM9" s="36"/>
      <c r="FN9" s="36"/>
      <c r="FO9" s="36"/>
      <c r="FP9" s="36"/>
      <c r="FQ9" s="36"/>
      <c r="FR9" s="36"/>
      <c r="FS9" s="36"/>
      <c r="FT9" s="36"/>
      <c r="FU9" s="36"/>
      <c r="FV9" s="36"/>
      <c r="FW9" s="36"/>
      <c r="FX9" s="36"/>
      <c r="FY9" s="36"/>
      <c r="FZ9" s="36"/>
      <c r="GA9" s="36"/>
      <c r="GB9" s="36"/>
      <c r="GC9" s="36"/>
      <c r="GD9" s="36"/>
      <c r="GE9" s="36"/>
      <c r="GF9" s="36"/>
      <c r="GG9" s="36"/>
      <c r="GH9" s="36"/>
      <c r="GI9" s="36"/>
      <c r="GJ9" s="36"/>
      <c r="GK9" s="36"/>
      <c r="GL9" s="36"/>
      <c r="GM9" s="36"/>
      <c r="GN9" s="36"/>
      <c r="GO9" s="36"/>
      <c r="GP9" s="36"/>
      <c r="GQ9" s="36"/>
      <c r="GR9" s="36"/>
      <c r="GS9" s="36"/>
      <c r="GT9" s="36"/>
      <c r="GU9" s="36"/>
      <c r="GV9" s="36"/>
      <c r="GW9" s="36"/>
      <c r="GX9" s="36"/>
      <c r="GY9" s="36"/>
      <c r="GZ9" s="36"/>
      <c r="HA9" s="36"/>
      <c r="HB9" s="36"/>
      <c r="HC9" s="36"/>
      <c r="HD9" s="36"/>
    </row>
    <row r="10" spans="1:239" s="67" customFormat="1" ht="16.05" customHeight="1">
      <c r="A10" s="159" t="s">
        <v>54</v>
      </c>
      <c r="B10" s="160"/>
      <c r="C10" s="67">
        <f>C9</f>
        <v>993600</v>
      </c>
      <c r="D10" s="67">
        <f t="shared" ref="D10:BB10" si="2">D9+C10</f>
        <v>1788480</v>
      </c>
      <c r="E10" s="67">
        <f t="shared" si="2"/>
        <v>2583360</v>
      </c>
      <c r="F10" s="67">
        <f t="shared" si="2"/>
        <v>3378240</v>
      </c>
      <c r="G10" s="67">
        <f t="shared" si="2"/>
        <v>4173120</v>
      </c>
      <c r="H10" s="67">
        <f t="shared" si="2"/>
        <v>4669920</v>
      </c>
      <c r="I10" s="67">
        <f t="shared" si="2"/>
        <v>4669920</v>
      </c>
      <c r="J10" s="67">
        <f t="shared" si="2"/>
        <v>4669920</v>
      </c>
      <c r="K10" s="67">
        <f t="shared" si="2"/>
        <v>4968000</v>
      </c>
      <c r="L10" s="67">
        <f t="shared" si="2"/>
        <v>5266080</v>
      </c>
      <c r="M10" s="67">
        <f t="shared" si="2"/>
        <v>5564160</v>
      </c>
      <c r="N10" s="67">
        <f t="shared" si="2"/>
        <v>5862240</v>
      </c>
      <c r="O10" s="67">
        <f t="shared" si="2"/>
        <v>6359040</v>
      </c>
      <c r="P10" s="67">
        <f t="shared" si="2"/>
        <v>6855840</v>
      </c>
      <c r="Q10" s="67">
        <f t="shared" si="2"/>
        <v>7352640</v>
      </c>
      <c r="R10" s="67">
        <f t="shared" si="2"/>
        <v>7849440</v>
      </c>
      <c r="S10" s="67">
        <f t="shared" si="2"/>
        <v>8346240</v>
      </c>
      <c r="T10" s="67">
        <f t="shared" si="2"/>
        <v>8843040</v>
      </c>
      <c r="U10" s="67">
        <f t="shared" si="2"/>
        <v>9339840</v>
      </c>
      <c r="V10" s="67">
        <f t="shared" si="2"/>
        <v>9836640</v>
      </c>
      <c r="W10" s="67">
        <f t="shared" si="2"/>
        <v>10333440</v>
      </c>
      <c r="X10" s="67">
        <f t="shared" si="2"/>
        <v>10830240</v>
      </c>
      <c r="Y10" s="67">
        <f t="shared" si="2"/>
        <v>11327040</v>
      </c>
      <c r="Z10" s="67">
        <f t="shared" si="2"/>
        <v>11823840</v>
      </c>
      <c r="AA10" s="67">
        <f t="shared" si="2"/>
        <v>12320640</v>
      </c>
      <c r="AB10" s="67">
        <f t="shared" si="2"/>
        <v>12817440</v>
      </c>
      <c r="AC10" s="67">
        <f t="shared" si="2"/>
        <v>13811040</v>
      </c>
      <c r="AD10" s="67">
        <f t="shared" si="2"/>
        <v>14804640</v>
      </c>
      <c r="AE10" s="67">
        <f t="shared" si="2"/>
        <v>15798240</v>
      </c>
      <c r="AF10" s="67">
        <f t="shared" si="2"/>
        <v>16791840</v>
      </c>
      <c r="AG10" s="67">
        <f t="shared" si="2"/>
        <v>17586720</v>
      </c>
      <c r="AH10" s="67">
        <f t="shared" si="2"/>
        <v>18381600</v>
      </c>
      <c r="AI10" s="67">
        <f t="shared" si="2"/>
        <v>19176480</v>
      </c>
      <c r="AJ10" s="67">
        <f t="shared" si="2"/>
        <v>19971360</v>
      </c>
      <c r="AK10" s="67">
        <f t="shared" si="2"/>
        <v>20766240</v>
      </c>
      <c r="AL10" s="67">
        <f t="shared" si="2"/>
        <v>20766240</v>
      </c>
      <c r="AM10" s="67">
        <f t="shared" si="2"/>
        <v>20766240</v>
      </c>
      <c r="AN10" s="67">
        <f t="shared" si="2"/>
        <v>21759840</v>
      </c>
      <c r="AO10" s="67">
        <f t="shared" si="2"/>
        <v>22753440</v>
      </c>
      <c r="AP10" s="67">
        <f t="shared" si="2"/>
        <v>24243840</v>
      </c>
      <c r="AQ10" s="67">
        <f t="shared" si="2"/>
        <v>25734240</v>
      </c>
      <c r="AR10" s="67">
        <f t="shared" si="2"/>
        <v>27224640</v>
      </c>
      <c r="AS10" s="67">
        <f t="shared" si="2"/>
        <v>28715040</v>
      </c>
      <c r="AT10" s="67">
        <f t="shared" si="2"/>
        <v>30205440</v>
      </c>
      <c r="AU10" s="67">
        <f t="shared" si="2"/>
        <v>31199040</v>
      </c>
      <c r="AV10" s="67">
        <f t="shared" si="2"/>
        <v>32192640</v>
      </c>
      <c r="AW10" s="67">
        <f t="shared" si="2"/>
        <v>33186240</v>
      </c>
      <c r="AX10" s="67">
        <f t="shared" si="2"/>
        <v>34179840</v>
      </c>
      <c r="AY10" s="67">
        <f t="shared" si="2"/>
        <v>35173440</v>
      </c>
      <c r="AZ10" s="67">
        <f t="shared" si="2"/>
        <v>36167040</v>
      </c>
      <c r="BA10" s="67">
        <f t="shared" si="2"/>
        <v>37160640</v>
      </c>
      <c r="BB10" s="67">
        <f t="shared" si="2"/>
        <v>37955520</v>
      </c>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68"/>
      <c r="CL10" s="68"/>
      <c r="CM10" s="68"/>
      <c r="CN10" s="68"/>
      <c r="CO10" s="68"/>
      <c r="CP10" s="68"/>
      <c r="CQ10" s="68"/>
      <c r="CR10" s="68"/>
      <c r="CS10" s="68"/>
      <c r="CT10" s="68"/>
      <c r="CU10" s="68"/>
      <c r="CV10" s="68"/>
      <c r="CW10" s="68"/>
      <c r="CX10" s="68"/>
      <c r="CY10" s="68"/>
      <c r="CZ10" s="68"/>
      <c r="DA10" s="68"/>
      <c r="DB10" s="68"/>
      <c r="DC10" s="68"/>
      <c r="DD10" s="68"/>
      <c r="DE10" s="68"/>
      <c r="DF10" s="68"/>
      <c r="DG10" s="68"/>
      <c r="DH10" s="68"/>
      <c r="DI10" s="68"/>
      <c r="DJ10" s="68"/>
      <c r="DK10" s="68"/>
      <c r="DL10" s="68"/>
      <c r="DM10" s="68"/>
      <c r="DN10" s="68"/>
      <c r="DO10" s="68"/>
      <c r="DP10" s="68"/>
      <c r="DQ10" s="68"/>
      <c r="DR10" s="68"/>
      <c r="DS10" s="68"/>
      <c r="DT10" s="68"/>
      <c r="DU10" s="68"/>
      <c r="DV10" s="68"/>
      <c r="DW10" s="68"/>
      <c r="DX10" s="68"/>
      <c r="DY10" s="68"/>
      <c r="DZ10" s="68"/>
      <c r="EA10" s="68"/>
      <c r="EB10" s="68"/>
      <c r="EC10" s="68"/>
      <c r="ED10" s="68"/>
      <c r="EE10" s="68"/>
      <c r="EF10" s="68"/>
      <c r="EG10" s="68"/>
      <c r="EH10" s="68"/>
      <c r="EI10" s="68"/>
      <c r="EJ10" s="68"/>
      <c r="EK10" s="68"/>
      <c r="EL10" s="68"/>
      <c r="EM10" s="68"/>
      <c r="EN10" s="68"/>
      <c r="EO10" s="68"/>
      <c r="EP10" s="68"/>
      <c r="EQ10" s="68"/>
      <c r="ER10" s="68"/>
      <c r="ES10" s="68"/>
      <c r="ET10" s="68"/>
      <c r="EU10" s="68"/>
      <c r="EV10" s="68"/>
      <c r="EW10" s="68"/>
      <c r="EX10" s="68"/>
      <c r="EY10" s="68"/>
      <c r="EZ10" s="68"/>
      <c r="FA10" s="68"/>
      <c r="FB10" s="68"/>
      <c r="FC10" s="68"/>
      <c r="FD10" s="68"/>
      <c r="FE10" s="68"/>
      <c r="FF10" s="68"/>
      <c r="FG10" s="68"/>
      <c r="FH10" s="68"/>
      <c r="FI10" s="68"/>
      <c r="FJ10" s="68"/>
      <c r="FK10" s="68"/>
      <c r="FL10" s="68"/>
      <c r="FM10" s="68"/>
      <c r="FN10" s="68"/>
      <c r="FO10" s="68"/>
      <c r="FP10" s="68"/>
      <c r="FQ10" s="68"/>
      <c r="FR10" s="68"/>
      <c r="FS10" s="68"/>
      <c r="FT10" s="68"/>
      <c r="FU10" s="68"/>
      <c r="FV10" s="68"/>
      <c r="FW10" s="68"/>
      <c r="FX10" s="68"/>
      <c r="FY10" s="68"/>
      <c r="FZ10" s="68"/>
      <c r="GA10" s="68"/>
      <c r="GB10" s="68"/>
      <c r="GC10" s="68"/>
      <c r="GD10" s="68"/>
      <c r="GE10" s="68"/>
      <c r="GF10" s="68"/>
      <c r="GG10" s="68"/>
      <c r="GH10" s="68"/>
      <c r="GI10" s="68"/>
      <c r="GJ10" s="68"/>
      <c r="GK10" s="68"/>
      <c r="GL10" s="68"/>
      <c r="GM10" s="68"/>
      <c r="GN10" s="68"/>
      <c r="GO10" s="68"/>
      <c r="GP10" s="68"/>
      <c r="GQ10" s="68"/>
      <c r="GR10" s="68"/>
      <c r="GS10" s="68"/>
      <c r="GT10" s="68"/>
      <c r="GU10" s="68"/>
      <c r="GV10" s="68"/>
      <c r="GW10" s="68"/>
      <c r="GX10" s="68"/>
      <c r="GY10" s="68"/>
      <c r="GZ10" s="68"/>
      <c r="HA10" s="68"/>
      <c r="HB10" s="68"/>
      <c r="HC10" s="68"/>
      <c r="HD10" s="68"/>
    </row>
    <row r="11" spans="1:239" s="41" customFormat="1" ht="16.05" customHeight="1">
      <c r="A11" s="161" t="s">
        <v>55</v>
      </c>
      <c r="B11" s="162"/>
      <c r="C11" s="46">
        <f>C10-C8</f>
        <v>123726.96999999997</v>
      </c>
      <c r="D11" s="46">
        <f t="shared" ref="D11:BB11" si="3">D10-D8</f>
        <v>247926.43999999994</v>
      </c>
      <c r="E11" s="46">
        <f t="shared" si="3"/>
        <v>416091.91000000015</v>
      </c>
      <c r="F11" s="46">
        <f t="shared" si="3"/>
        <v>607411.94000000041</v>
      </c>
      <c r="G11" s="46">
        <f t="shared" si="3"/>
        <v>904750.61000000034</v>
      </c>
      <c r="H11" s="46">
        <f t="shared" si="3"/>
        <v>991224.0700000003</v>
      </c>
      <c r="I11" s="46">
        <f t="shared" si="3"/>
        <v>604148.81000000052</v>
      </c>
      <c r="J11" s="46">
        <f t="shared" si="3"/>
        <v>238215.97000000067</v>
      </c>
      <c r="K11" s="46">
        <f t="shared" si="3"/>
        <v>192107.97000000067</v>
      </c>
      <c r="L11" s="46">
        <f t="shared" si="3"/>
        <v>145854.09000000078</v>
      </c>
      <c r="M11" s="46">
        <f t="shared" si="3"/>
        <v>104854.49000000115</v>
      </c>
      <c r="N11" s="46">
        <f t="shared" si="3"/>
        <v>10073.810000001453</v>
      </c>
      <c r="O11" s="46">
        <f t="shared" si="3"/>
        <v>186320.29000000097</v>
      </c>
      <c r="P11" s="46">
        <f t="shared" si="3"/>
        <v>173760.29000000097</v>
      </c>
      <c r="Q11" s="46">
        <f t="shared" si="3"/>
        <v>161200.29000000097</v>
      </c>
      <c r="R11" s="46">
        <f t="shared" si="3"/>
        <v>150940.29000000097</v>
      </c>
      <c r="S11" s="46">
        <f t="shared" si="3"/>
        <v>140680.29000000097</v>
      </c>
      <c r="T11" s="46">
        <f t="shared" si="3"/>
        <v>139620.29000000097</v>
      </c>
      <c r="U11" s="46">
        <f t="shared" si="3"/>
        <v>138560.29000000097</v>
      </c>
      <c r="V11" s="46">
        <f t="shared" si="3"/>
        <v>236330.36500000022</v>
      </c>
      <c r="W11" s="46">
        <f t="shared" si="3"/>
        <v>311113.08999999985</v>
      </c>
      <c r="X11" s="46">
        <f t="shared" si="3"/>
        <v>306118.46499999985</v>
      </c>
      <c r="Y11" s="46">
        <f t="shared" si="3"/>
        <v>376861.90000000037</v>
      </c>
      <c r="Z11" s="46">
        <f t="shared" si="3"/>
        <v>479546.39499999955</v>
      </c>
      <c r="AA11" s="46">
        <f t="shared" si="3"/>
        <v>610059.25</v>
      </c>
      <c r="AB11" s="46">
        <f t="shared" si="3"/>
        <v>167463.91000000015</v>
      </c>
      <c r="AC11" s="46">
        <f t="shared" si="3"/>
        <v>132224.06499999948</v>
      </c>
      <c r="AD11" s="46">
        <f t="shared" si="3"/>
        <v>405074.66499999911</v>
      </c>
      <c r="AE11" s="46">
        <f t="shared" si="3"/>
        <v>687549.32499999925</v>
      </c>
      <c r="AF11" s="46">
        <f t="shared" si="3"/>
        <v>855720.22499999963</v>
      </c>
      <c r="AG11" s="46">
        <f t="shared" si="3"/>
        <v>573923.38499999791</v>
      </c>
      <c r="AH11" s="46">
        <f t="shared" si="3"/>
        <v>500266.78499999642</v>
      </c>
      <c r="AI11" s="46">
        <f t="shared" si="3"/>
        <v>408917.21999999508</v>
      </c>
      <c r="AJ11" s="46">
        <f t="shared" si="3"/>
        <v>270325.61999999359</v>
      </c>
      <c r="AK11" s="46">
        <f t="shared" si="3"/>
        <v>913309.0199999921</v>
      </c>
      <c r="AL11" s="46">
        <f t="shared" si="3"/>
        <v>769737.95999999344</v>
      </c>
      <c r="AM11" s="46">
        <f t="shared" si="3"/>
        <v>677915.86499999464</v>
      </c>
      <c r="AN11" s="46">
        <f t="shared" si="3"/>
        <v>856544.73999999464</v>
      </c>
      <c r="AO11" s="46">
        <f t="shared" si="3"/>
        <v>72624.44999999553</v>
      </c>
      <c r="AP11" s="46">
        <f t="shared" si="3"/>
        <v>227400.57799999416</v>
      </c>
      <c r="AQ11" s="46">
        <f t="shared" si="3"/>
        <v>320771.59099999443</v>
      </c>
      <c r="AR11" s="46">
        <f t="shared" si="3"/>
        <v>520138.71499999613</v>
      </c>
      <c r="AS11" s="46">
        <f t="shared" si="3"/>
        <v>1010835.5039999969</v>
      </c>
      <c r="AT11" s="46">
        <f t="shared" si="3"/>
        <v>1580385.1629999988</v>
      </c>
      <c r="AU11" s="46">
        <f t="shared" si="3"/>
        <v>1365153.7949999981</v>
      </c>
      <c r="AV11" s="46">
        <f t="shared" si="3"/>
        <v>849896.53299999982</v>
      </c>
      <c r="AW11" s="46">
        <f t="shared" si="3"/>
        <v>576859.70125100017</v>
      </c>
      <c r="AX11" s="46">
        <f t="shared" si="3"/>
        <v>266600.77725099772</v>
      </c>
      <c r="AY11" s="46">
        <f t="shared" si="3"/>
        <v>521012.28125099838</v>
      </c>
      <c r="AZ11" s="46">
        <f t="shared" si="3"/>
        <v>1067662.097250998</v>
      </c>
      <c r="BA11" s="46">
        <f t="shared" si="3"/>
        <v>677595.56725099683</v>
      </c>
      <c r="BB11" s="46">
        <f t="shared" si="3"/>
        <v>88809.037250995636</v>
      </c>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c r="CA11" s="36"/>
      <c r="CB11" s="36"/>
      <c r="CC11" s="36"/>
      <c r="CD11" s="36"/>
      <c r="CE11" s="36"/>
      <c r="CF11" s="36"/>
      <c r="CG11" s="36"/>
      <c r="CH11" s="36"/>
      <c r="CI11" s="36"/>
      <c r="CJ11" s="36"/>
      <c r="CK11" s="36"/>
      <c r="CL11" s="36"/>
      <c r="CM11" s="36"/>
      <c r="CN11" s="36"/>
      <c r="CO11" s="36"/>
      <c r="CP11" s="36"/>
      <c r="CQ11" s="36"/>
      <c r="CR11" s="36"/>
      <c r="CS11" s="36"/>
      <c r="CT11" s="36"/>
      <c r="CU11" s="36"/>
      <c r="CV11" s="36"/>
      <c r="CW11" s="36"/>
      <c r="CX11" s="36"/>
      <c r="CY11" s="36"/>
      <c r="CZ11" s="36"/>
      <c r="DA11" s="36"/>
      <c r="DB11" s="36"/>
      <c r="DC11" s="36"/>
      <c r="DD11" s="36"/>
      <c r="DE11" s="36"/>
      <c r="DF11" s="36"/>
      <c r="DG11" s="36"/>
      <c r="DH11" s="36"/>
      <c r="DI11" s="36"/>
      <c r="DJ11" s="36"/>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s="36"/>
      <c r="EP11" s="36"/>
      <c r="EQ11" s="36"/>
      <c r="ER11" s="36"/>
      <c r="ES11" s="36"/>
      <c r="ET11" s="36"/>
      <c r="EU11" s="36"/>
      <c r="EV11" s="36"/>
      <c r="EW11" s="36"/>
      <c r="EX11" s="36"/>
      <c r="EY11" s="36"/>
      <c r="EZ11" s="36"/>
      <c r="FA11" s="36"/>
      <c r="FB11" s="36"/>
      <c r="FC11" s="36"/>
      <c r="FD11" s="36"/>
      <c r="FE11" s="36"/>
      <c r="FF11" s="36"/>
      <c r="FG11" s="36"/>
      <c r="FH11" s="36"/>
      <c r="FI11" s="36"/>
      <c r="FJ11" s="36"/>
      <c r="FK11" s="36"/>
      <c r="FL11" s="36"/>
      <c r="FM11" s="36"/>
      <c r="FN11" s="36"/>
      <c r="FO11" s="36"/>
      <c r="FP11" s="36"/>
      <c r="FQ11" s="36"/>
      <c r="FR11" s="36"/>
      <c r="FS11" s="36"/>
      <c r="FT11" s="36"/>
      <c r="FU11" s="36"/>
      <c r="FV11" s="36"/>
      <c r="FW11" s="36"/>
      <c r="FX11" s="36"/>
      <c r="FY11" s="36"/>
      <c r="FZ11" s="36"/>
      <c r="GA11" s="36"/>
      <c r="GB11" s="36"/>
      <c r="GC11" s="36"/>
      <c r="GD11" s="36"/>
      <c r="GE11" s="36"/>
      <c r="GF11" s="36"/>
      <c r="GG11" s="36"/>
      <c r="GH11" s="36"/>
      <c r="GI11" s="36"/>
      <c r="GJ11" s="36"/>
      <c r="GK11" s="36"/>
      <c r="GL11" s="36"/>
      <c r="GM11" s="36"/>
      <c r="GN11" s="36"/>
      <c r="GO11" s="36"/>
      <c r="GP11" s="36"/>
      <c r="GQ11" s="36"/>
      <c r="GR11" s="36"/>
      <c r="GS11" s="36"/>
      <c r="GT11" s="36"/>
      <c r="GU11" s="36"/>
      <c r="GV11" s="36"/>
      <c r="GW11" s="36"/>
      <c r="GX11" s="36"/>
      <c r="GY11" s="36"/>
      <c r="GZ11" s="36"/>
      <c r="HA11" s="36"/>
      <c r="HB11" s="36"/>
      <c r="HC11" s="36"/>
      <c r="HD11" s="36"/>
    </row>
    <row r="12" spans="1:239" s="43" customFormat="1" ht="16.05" customHeight="1">
      <c r="A12" s="163" t="s">
        <v>125</v>
      </c>
      <c r="B12" s="164"/>
      <c r="C12" s="92">
        <f>'customer forecast'!E19</f>
        <v>0</v>
      </c>
      <c r="D12" s="92">
        <f>'customer forecast'!F19</f>
        <v>0</v>
      </c>
      <c r="E12" s="92">
        <f>'customer forecast'!G19</f>
        <v>0</v>
      </c>
      <c r="F12" s="92">
        <f>'customer forecast'!H19</f>
        <v>0</v>
      </c>
      <c r="G12" s="92">
        <f>'customer forecast'!I19</f>
        <v>240000</v>
      </c>
      <c r="H12" s="92">
        <f>'customer forecast'!J19</f>
        <v>0</v>
      </c>
      <c r="I12" s="92">
        <f>'customer forecast'!K19</f>
        <v>0</v>
      </c>
      <c r="J12" s="92">
        <f>'customer forecast'!L19</f>
        <v>300000</v>
      </c>
      <c r="K12" s="92">
        <f>'customer forecast'!M19</f>
        <v>0</v>
      </c>
      <c r="L12" s="92">
        <f>'customer forecast'!N19</f>
        <v>720000</v>
      </c>
      <c r="M12" s="92">
        <f>'customer forecast'!O19</f>
        <v>270000</v>
      </c>
      <c r="N12" s="92">
        <f>'customer forecast'!P19</f>
        <v>1170000</v>
      </c>
      <c r="O12" s="92">
        <f>'customer forecast'!Q19</f>
        <v>690000</v>
      </c>
      <c r="P12" s="92">
        <f>'customer forecast'!R19</f>
        <v>0</v>
      </c>
      <c r="Q12" s="92">
        <f>'customer forecast'!S19</f>
        <v>210000</v>
      </c>
      <c r="R12" s="92">
        <f>'customer forecast'!T19</f>
        <v>600000</v>
      </c>
      <c r="S12" s="92">
        <f>'customer forecast'!U19</f>
        <v>210000</v>
      </c>
      <c r="T12" s="92">
        <f>'customer forecast'!V19</f>
        <v>0</v>
      </c>
      <c r="U12" s="92">
        <f>'customer forecast'!W19</f>
        <v>1320000</v>
      </c>
      <c r="V12" s="92">
        <f>'customer forecast'!X19</f>
        <v>570000</v>
      </c>
      <c r="W12" s="92">
        <f>'customer forecast'!Y19</f>
        <v>185000</v>
      </c>
      <c r="X12" s="92">
        <f>'customer forecast'!Z19</f>
        <v>788000</v>
      </c>
      <c r="Y12" s="93">
        <f>'customer forecast'!AA19</f>
        <v>0</v>
      </c>
      <c r="Z12" s="93">
        <f>'customer forecast'!AB19</f>
        <v>0</v>
      </c>
      <c r="AA12" s="93">
        <f>'customer forecast'!AC19</f>
        <v>0</v>
      </c>
      <c r="AB12" s="93">
        <f>'customer forecast'!AD19</f>
        <v>0</v>
      </c>
      <c r="AC12" s="93">
        <f>'customer forecast'!AE19</f>
        <v>0</v>
      </c>
      <c r="AD12" s="93">
        <f>'customer forecast'!AF19</f>
        <v>0</v>
      </c>
      <c r="AE12" s="93">
        <f>'customer forecast'!AG19</f>
        <v>0</v>
      </c>
      <c r="AF12" s="93">
        <f>'customer forecast'!AH19</f>
        <v>0</v>
      </c>
      <c r="AG12" s="93">
        <f>'customer forecast'!AI19</f>
        <v>0</v>
      </c>
      <c r="AH12" s="93">
        <f>'customer forecast'!AJ19</f>
        <v>0</v>
      </c>
      <c r="AI12" s="93">
        <f>'customer forecast'!AK19</f>
        <v>0</v>
      </c>
      <c r="AJ12" s="93">
        <f>'customer forecast'!AL19</f>
        <v>0</v>
      </c>
      <c r="AK12" s="93">
        <f>'customer forecast'!AM19</f>
        <v>0</v>
      </c>
      <c r="AL12" s="93">
        <f>'customer forecast'!AN19</f>
        <v>0</v>
      </c>
      <c r="AM12" s="93">
        <f>'customer forecast'!AO19</f>
        <v>0</v>
      </c>
      <c r="AN12" s="93">
        <f>'customer forecast'!AP19</f>
        <v>0</v>
      </c>
      <c r="AO12" s="93">
        <f>'customer forecast'!AQ19</f>
        <v>0</v>
      </c>
      <c r="AP12" s="93">
        <f>'customer forecast'!AR19</f>
        <v>0</v>
      </c>
      <c r="AQ12" s="93">
        <f>'customer forecast'!AS19</f>
        <v>0</v>
      </c>
      <c r="AR12" s="93">
        <f>'customer forecast'!AT19</f>
        <v>0</v>
      </c>
      <c r="AS12" s="93">
        <f>'customer forecast'!AU19</f>
        <v>0</v>
      </c>
      <c r="AT12" s="93">
        <f>'customer forecast'!AV19</f>
        <v>0</v>
      </c>
      <c r="AU12" s="93">
        <f>'customer forecast'!AW19</f>
        <v>0</v>
      </c>
      <c r="AV12" s="93">
        <f>'customer forecast'!AX19</f>
        <v>0</v>
      </c>
      <c r="AW12" s="93">
        <f>'customer forecast'!AY19</f>
        <v>0</v>
      </c>
      <c r="AX12" s="93">
        <f>'customer forecast'!AZ19</f>
        <v>0</v>
      </c>
      <c r="AY12" s="93">
        <f>'customer forecast'!BA19</f>
        <v>0</v>
      </c>
      <c r="AZ12" s="93">
        <f>'customer forecast'!BB19</f>
        <v>0</v>
      </c>
      <c r="BA12" s="93">
        <f>'customer forecast'!BC19</f>
        <v>0</v>
      </c>
      <c r="BB12" s="93">
        <f>'customer forecast'!BD19</f>
        <v>0</v>
      </c>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c r="CA12" s="36"/>
      <c r="CB12" s="36"/>
      <c r="CC12" s="36"/>
      <c r="CD12" s="36"/>
      <c r="CE12" s="36"/>
      <c r="CF12" s="36"/>
      <c r="CG12" s="36"/>
      <c r="CH12" s="36"/>
      <c r="CI12" s="36"/>
      <c r="CJ12" s="36"/>
      <c r="CK12" s="36"/>
      <c r="CL12" s="36"/>
      <c r="CM12" s="36"/>
      <c r="CN12" s="36"/>
      <c r="CO12" s="36"/>
      <c r="CP12" s="36"/>
      <c r="CQ12" s="36"/>
      <c r="CR12" s="36"/>
      <c r="CS12" s="36"/>
      <c r="CT12" s="36"/>
      <c r="CU12" s="36"/>
      <c r="CV12" s="36"/>
      <c r="CW12" s="36"/>
      <c r="CX12" s="36"/>
      <c r="CY12" s="36"/>
      <c r="CZ12" s="36"/>
      <c r="DA12" s="36"/>
      <c r="DB12" s="36"/>
      <c r="DC12" s="36"/>
      <c r="DD12" s="36"/>
      <c r="DE12" s="36"/>
      <c r="DF12" s="36"/>
      <c r="DG12" s="36"/>
      <c r="DH12" s="36"/>
      <c r="DI12" s="36"/>
      <c r="DJ12" s="36"/>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s="36"/>
      <c r="EP12" s="36"/>
      <c r="EQ12" s="36"/>
      <c r="ER12" s="36"/>
      <c r="ES12" s="36"/>
      <c r="ET12" s="36"/>
      <c r="EU12" s="36"/>
      <c r="EV12" s="36"/>
      <c r="EW12" s="36"/>
      <c r="EX12" s="36"/>
      <c r="EY12" s="36"/>
      <c r="EZ12" s="36"/>
      <c r="FA12" s="36"/>
      <c r="FB12" s="36"/>
      <c r="FC12" s="36"/>
      <c r="FD12" s="36"/>
      <c r="FE12" s="36"/>
      <c r="FF12" s="36"/>
      <c r="FG12" s="36"/>
      <c r="FH12" s="36"/>
      <c r="FI12" s="36"/>
      <c r="FJ12" s="36"/>
      <c r="FK12" s="36"/>
      <c r="FL12" s="36"/>
      <c r="FM12" s="36"/>
      <c r="FN12" s="36"/>
      <c r="FO12" s="36"/>
      <c r="FP12" s="36"/>
      <c r="FQ12" s="36"/>
      <c r="FR12" s="36"/>
      <c r="FS12" s="36"/>
      <c r="FT12" s="36"/>
      <c r="FU12" s="36"/>
      <c r="FV12" s="36"/>
      <c r="FW12" s="36"/>
      <c r="FX12" s="36"/>
      <c r="FY12" s="36"/>
      <c r="FZ12" s="36"/>
      <c r="GA12" s="36"/>
      <c r="GB12" s="36"/>
      <c r="GC12" s="36"/>
      <c r="GD12" s="36"/>
      <c r="GE12" s="36"/>
      <c r="GF12" s="36"/>
      <c r="GG12" s="36"/>
      <c r="GH12" s="36"/>
      <c r="GI12" s="36"/>
      <c r="GJ12" s="36"/>
      <c r="GK12" s="36"/>
      <c r="GL12" s="36"/>
      <c r="GM12" s="36"/>
      <c r="GN12" s="36"/>
      <c r="GO12" s="36"/>
      <c r="GP12" s="36"/>
      <c r="GQ12" s="36"/>
      <c r="GR12" s="36"/>
      <c r="GS12" s="36"/>
      <c r="GT12" s="36"/>
      <c r="GU12" s="36"/>
      <c r="GV12" s="36"/>
      <c r="GW12" s="36"/>
      <c r="GX12" s="36"/>
      <c r="GY12" s="36"/>
      <c r="GZ12" s="36"/>
      <c r="HA12" s="36"/>
      <c r="HB12" s="36"/>
      <c r="HC12" s="36"/>
      <c r="HD12" s="36"/>
      <c r="HE12" s="36"/>
      <c r="HF12" s="36"/>
      <c r="HG12" s="36"/>
      <c r="HH12" s="36"/>
      <c r="HI12" s="36"/>
      <c r="HJ12" s="36"/>
      <c r="HK12" s="36"/>
      <c r="HL12" s="36"/>
      <c r="HM12" s="36"/>
      <c r="HN12" s="36"/>
      <c r="HO12" s="36"/>
      <c r="HP12" s="36"/>
      <c r="HQ12" s="36"/>
      <c r="HR12" s="36"/>
      <c r="HS12" s="36"/>
      <c r="HT12" s="36"/>
      <c r="HU12" s="36"/>
      <c r="HV12" s="36"/>
      <c r="HW12" s="36"/>
      <c r="HX12" s="36"/>
      <c r="HY12" s="36"/>
      <c r="HZ12" s="36"/>
      <c r="IA12" s="36"/>
      <c r="IB12" s="36"/>
      <c r="IC12" s="36"/>
      <c r="ID12" s="36"/>
      <c r="IE12" s="36"/>
    </row>
    <row r="13" spans="1:239" s="43" customFormat="1" ht="16.05" customHeight="1">
      <c r="A13" s="47"/>
      <c r="C13" s="36"/>
      <c r="D13" s="36"/>
      <c r="E13" s="36"/>
      <c r="F13" s="36"/>
      <c r="G13" s="36"/>
      <c r="H13" s="36"/>
      <c r="I13" s="36"/>
      <c r="J13" s="36"/>
      <c r="K13" s="36"/>
      <c r="L13" s="36"/>
      <c r="M13" s="36"/>
      <c r="N13" s="36"/>
      <c r="O13" s="36"/>
      <c r="P13" s="36"/>
      <c r="Q13" s="36"/>
      <c r="R13" s="36"/>
      <c r="S13" s="36"/>
      <c r="T13" s="36"/>
      <c r="U13" s="36"/>
      <c r="V13" s="36"/>
      <c r="W13" s="36"/>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c r="CA13" s="36"/>
      <c r="CB13" s="36"/>
      <c r="CC13" s="36"/>
      <c r="CD13" s="36"/>
      <c r="CE13" s="36"/>
      <c r="CF13" s="36"/>
      <c r="CG13" s="36"/>
      <c r="CH13" s="36"/>
      <c r="CI13" s="36"/>
      <c r="CJ13" s="36"/>
      <c r="CK13" s="36"/>
      <c r="CL13" s="36"/>
      <c r="CM13" s="36"/>
      <c r="CN13" s="36"/>
      <c r="CO13" s="36"/>
      <c r="CP13" s="36"/>
      <c r="CQ13" s="36"/>
      <c r="CR13" s="36"/>
      <c r="CS13" s="36"/>
      <c r="CT13" s="36"/>
      <c r="CU13" s="36"/>
      <c r="CV13" s="36"/>
      <c r="CW13" s="36"/>
      <c r="CX13" s="36"/>
      <c r="CY13" s="36"/>
      <c r="CZ13" s="36"/>
      <c r="DA13" s="36"/>
      <c r="DB13" s="36"/>
      <c r="DC13" s="36"/>
      <c r="DD13" s="36"/>
      <c r="DE13" s="36"/>
      <c r="DF13" s="36"/>
      <c r="DG13" s="36"/>
      <c r="DH13" s="36"/>
      <c r="DI13" s="36"/>
      <c r="DJ13" s="36"/>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s="36"/>
      <c r="EP13" s="36"/>
      <c r="EQ13" s="36"/>
      <c r="ER13" s="36"/>
      <c r="ES13" s="36"/>
      <c r="ET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c r="FU13" s="36"/>
      <c r="FV13" s="36"/>
      <c r="FW13" s="36"/>
      <c r="FX13" s="36"/>
      <c r="FY13" s="36"/>
      <c r="FZ13" s="36"/>
      <c r="GA13" s="36"/>
      <c r="GB13" s="36"/>
      <c r="GC13" s="36"/>
      <c r="GD13" s="36"/>
      <c r="GE13" s="36"/>
      <c r="GF13" s="36"/>
      <c r="GG13" s="36"/>
      <c r="GH13" s="36"/>
      <c r="GI13" s="36"/>
      <c r="GJ13" s="36"/>
      <c r="GK13" s="36"/>
      <c r="GL13" s="36"/>
      <c r="GM13" s="36"/>
      <c r="GN13" s="36"/>
      <c r="GO13" s="36"/>
      <c r="GP13" s="36"/>
      <c r="GQ13" s="36"/>
      <c r="GR13" s="36"/>
      <c r="GS13" s="36"/>
      <c r="GT13" s="36"/>
      <c r="GU13" s="36"/>
      <c r="GV13" s="36"/>
      <c r="GW13" s="36"/>
      <c r="GX13" s="36"/>
      <c r="GY13" s="36"/>
      <c r="GZ13" s="36"/>
      <c r="HA13" s="36"/>
      <c r="HB13" s="36"/>
      <c r="HC13" s="36"/>
      <c r="HD13" s="36"/>
      <c r="HE13" s="36"/>
      <c r="HF13" s="36"/>
      <c r="HG13" s="36"/>
      <c r="HH13" s="36"/>
      <c r="HI13" s="36"/>
      <c r="HJ13" s="36"/>
      <c r="HK13" s="36"/>
      <c r="HL13" s="36"/>
      <c r="HM13" s="36"/>
      <c r="HN13" s="36"/>
      <c r="HO13" s="36"/>
      <c r="HP13" s="36"/>
      <c r="HQ13" s="36"/>
      <c r="HR13" s="36"/>
      <c r="HS13" s="36"/>
      <c r="HT13" s="36"/>
      <c r="HU13" s="36"/>
      <c r="HV13" s="36"/>
      <c r="HW13" s="36"/>
      <c r="HX13" s="36"/>
      <c r="HY13" s="36"/>
      <c r="HZ13" s="36"/>
      <c r="IA13" s="36"/>
      <c r="IB13" s="36"/>
      <c r="IC13" s="36"/>
      <c r="ID13" s="36"/>
      <c r="IE13" s="36"/>
    </row>
    <row r="14" spans="1:239" s="44" customFormat="1" ht="16.05" customHeight="1">
      <c r="A14" s="49" t="s">
        <v>56</v>
      </c>
      <c r="B14" s="50">
        <f>'process parameter'!L4</f>
        <v>0.92</v>
      </c>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c r="CA14" s="36"/>
      <c r="CB14" s="36"/>
      <c r="CC14" s="36"/>
      <c r="CD14" s="36"/>
      <c r="CE14" s="36"/>
      <c r="CF14" s="36"/>
      <c r="CG14" s="36"/>
      <c r="CH14" s="36"/>
      <c r="CI14" s="36"/>
      <c r="CJ14" s="36"/>
      <c r="CK14" s="36"/>
      <c r="CL14" s="36"/>
      <c r="CM14" s="36"/>
      <c r="CN14" s="36"/>
      <c r="CO14" s="36"/>
      <c r="CP14" s="36"/>
      <c r="CQ14" s="36"/>
      <c r="CR14" s="36"/>
      <c r="CS14" s="36"/>
      <c r="CT14" s="36"/>
      <c r="CU14" s="36"/>
      <c r="CV14" s="36"/>
      <c r="CW14" s="36"/>
      <c r="CX14" s="36"/>
      <c r="CY14" s="36"/>
      <c r="CZ14" s="36"/>
      <c r="DA14" s="36"/>
      <c r="DB14" s="36"/>
      <c r="DC14" s="36"/>
      <c r="DD14" s="36"/>
      <c r="DE14" s="36"/>
      <c r="DF14" s="36"/>
      <c r="DG14" s="36"/>
      <c r="DH14" s="36"/>
      <c r="DI14" s="36"/>
      <c r="DJ14" s="36"/>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s="36"/>
      <c r="EP14" s="36"/>
      <c r="EQ14" s="36"/>
      <c r="ER14" s="36"/>
      <c r="ES14" s="36"/>
      <c r="ET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c r="FU14" s="36"/>
      <c r="FV14" s="36"/>
      <c r="FW14" s="36"/>
      <c r="FX14" s="36"/>
      <c r="FY14" s="36"/>
      <c r="FZ14" s="36"/>
      <c r="GA14" s="36"/>
      <c r="GB14" s="36"/>
      <c r="GC14" s="36"/>
      <c r="GD14" s="36"/>
      <c r="GE14" s="36"/>
      <c r="GF14" s="36"/>
      <c r="GG14" s="36"/>
      <c r="GH14" s="36"/>
      <c r="GI14" s="36"/>
      <c r="GJ14" s="36"/>
      <c r="GK14" s="36"/>
      <c r="GL14" s="36"/>
      <c r="GM14" s="36"/>
      <c r="GN14" s="36"/>
      <c r="GO14" s="36"/>
      <c r="GP14" s="36"/>
      <c r="GQ14" s="36"/>
      <c r="GR14" s="36"/>
      <c r="GS14" s="36"/>
      <c r="GT14" s="36"/>
      <c r="GU14" s="36"/>
      <c r="GV14" s="36"/>
      <c r="GW14" s="36"/>
      <c r="GX14" s="36"/>
      <c r="GY14" s="36"/>
      <c r="GZ14" s="36"/>
      <c r="HA14" s="36"/>
      <c r="HB14" s="36"/>
      <c r="HC14" s="36"/>
      <c r="HD14" s="36"/>
    </row>
    <row r="15" spans="1:239" ht="16.05" customHeight="1">
      <c r="A15" s="51" t="s">
        <v>57</v>
      </c>
      <c r="B15" s="52">
        <v>20</v>
      </c>
    </row>
    <row r="16" spans="1:239" ht="16.05" customHeight="1">
      <c r="A16" s="51" t="s">
        <v>58</v>
      </c>
      <c r="B16" s="53">
        <v>6</v>
      </c>
      <c r="C16" s="154">
        <v>44927</v>
      </c>
      <c r="D16" s="154"/>
      <c r="E16" s="154"/>
      <c r="F16" s="154"/>
      <c r="G16" s="154"/>
      <c r="H16" s="154">
        <v>44958</v>
      </c>
      <c r="I16" s="154"/>
      <c r="J16" s="154"/>
      <c r="K16" s="154"/>
      <c r="L16" s="154">
        <v>44986</v>
      </c>
      <c r="M16" s="154"/>
      <c r="N16" s="154"/>
      <c r="O16" s="154"/>
      <c r="P16" s="154">
        <v>45017</v>
      </c>
      <c r="Q16" s="154"/>
      <c r="R16" s="154"/>
      <c r="S16" s="154"/>
      <c r="T16" s="154"/>
      <c r="U16" s="154">
        <v>45047</v>
      </c>
      <c r="V16" s="154"/>
      <c r="W16" s="154"/>
      <c r="X16" s="154"/>
      <c r="Y16" s="154">
        <v>45078</v>
      </c>
      <c r="Z16" s="154"/>
      <c r="AA16" s="154"/>
      <c r="AB16" s="154"/>
      <c r="AC16" s="154">
        <v>45108</v>
      </c>
      <c r="AD16" s="154"/>
      <c r="AE16" s="154"/>
      <c r="AF16" s="154"/>
      <c r="AG16" s="154"/>
      <c r="AH16" s="154">
        <v>45139</v>
      </c>
      <c r="AI16" s="154"/>
      <c r="AJ16" s="154"/>
      <c r="AK16" s="154"/>
      <c r="AL16" s="154">
        <v>45170</v>
      </c>
      <c r="AM16" s="154"/>
      <c r="AN16" s="154"/>
      <c r="AO16" s="154"/>
      <c r="AP16" s="154">
        <v>45200</v>
      </c>
      <c r="AQ16" s="154"/>
      <c r="AR16" s="154"/>
      <c r="AS16" s="154"/>
      <c r="AT16" s="154"/>
      <c r="AU16" s="154">
        <v>45231</v>
      </c>
      <c r="AV16" s="154"/>
      <c r="AW16" s="154"/>
      <c r="AX16" s="154"/>
      <c r="AY16" s="154">
        <v>45261</v>
      </c>
      <c r="AZ16" s="154"/>
      <c r="BA16" s="154"/>
      <c r="BB16" s="154"/>
    </row>
    <row r="17" spans="1:54" ht="16.05" customHeight="1">
      <c r="A17" s="51" t="s">
        <v>59</v>
      </c>
      <c r="B17" s="53">
        <f>'process parameter'!I4</f>
        <v>240</v>
      </c>
      <c r="C17" s="39">
        <v>1</v>
      </c>
      <c r="D17" s="39">
        <v>2</v>
      </c>
      <c r="E17" s="39">
        <v>3</v>
      </c>
      <c r="F17" s="39">
        <v>4</v>
      </c>
      <c r="G17" s="39">
        <v>5</v>
      </c>
      <c r="H17" s="39">
        <v>6</v>
      </c>
      <c r="I17" s="39">
        <v>7</v>
      </c>
      <c r="J17" s="39">
        <v>8</v>
      </c>
      <c r="K17" s="39">
        <v>9</v>
      </c>
      <c r="L17" s="39">
        <v>10</v>
      </c>
      <c r="M17" s="39">
        <v>11</v>
      </c>
      <c r="N17" s="39">
        <v>12</v>
      </c>
      <c r="O17" s="39">
        <v>13</v>
      </c>
      <c r="P17" s="39">
        <v>14</v>
      </c>
      <c r="Q17" s="39">
        <v>15</v>
      </c>
      <c r="R17" s="39">
        <v>16</v>
      </c>
      <c r="S17" s="39">
        <v>17</v>
      </c>
      <c r="T17" s="39">
        <v>18</v>
      </c>
      <c r="U17" s="39">
        <v>19</v>
      </c>
      <c r="V17" s="39">
        <v>20</v>
      </c>
      <c r="W17" s="39">
        <v>21</v>
      </c>
      <c r="X17" s="39">
        <v>22</v>
      </c>
      <c r="Y17" s="39">
        <v>23</v>
      </c>
      <c r="Z17" s="39">
        <v>24</v>
      </c>
      <c r="AA17" s="39">
        <v>25</v>
      </c>
      <c r="AB17" s="39">
        <v>26</v>
      </c>
      <c r="AC17" s="39">
        <v>27</v>
      </c>
      <c r="AD17" s="39">
        <v>28</v>
      </c>
      <c r="AE17" s="39">
        <v>29</v>
      </c>
      <c r="AF17" s="39">
        <v>30</v>
      </c>
      <c r="AG17" s="39">
        <v>31</v>
      </c>
      <c r="AH17" s="39">
        <v>32</v>
      </c>
      <c r="AI17" s="39">
        <v>33</v>
      </c>
      <c r="AJ17" s="39">
        <v>34</v>
      </c>
      <c r="AK17" s="39">
        <v>35</v>
      </c>
      <c r="AL17" s="39">
        <v>36</v>
      </c>
      <c r="AM17" s="39">
        <v>37</v>
      </c>
      <c r="AN17" s="39">
        <v>38</v>
      </c>
      <c r="AO17" s="39">
        <v>39</v>
      </c>
      <c r="AP17" s="39">
        <v>40</v>
      </c>
      <c r="AQ17" s="39">
        <v>41</v>
      </c>
      <c r="AR17" s="39">
        <v>42</v>
      </c>
      <c r="AS17" s="39">
        <v>43</v>
      </c>
      <c r="AT17" s="39">
        <v>44</v>
      </c>
      <c r="AU17" s="39">
        <v>45</v>
      </c>
      <c r="AV17" s="39">
        <v>46</v>
      </c>
      <c r="AW17" s="39">
        <v>47</v>
      </c>
      <c r="AX17" s="39">
        <v>48</v>
      </c>
      <c r="AY17" s="39">
        <v>49</v>
      </c>
      <c r="AZ17" s="39">
        <v>50</v>
      </c>
      <c r="BA17" s="39">
        <v>51</v>
      </c>
      <c r="BB17" s="39">
        <v>52</v>
      </c>
    </row>
    <row r="18" spans="1:54" ht="16.05" customHeight="1" thickBot="1">
      <c r="A18" s="54" t="s">
        <v>60</v>
      </c>
      <c r="B18" s="55">
        <f>'process parameter'!J4</f>
        <v>600</v>
      </c>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56"/>
      <c r="AO18" s="56"/>
      <c r="AP18" s="56"/>
      <c r="AQ18" s="56"/>
      <c r="AR18" s="56"/>
      <c r="AS18" s="56"/>
      <c r="AT18" s="56"/>
      <c r="AU18" s="56"/>
      <c r="AV18" s="56"/>
      <c r="AW18" s="56"/>
      <c r="AX18" s="56"/>
      <c r="AY18" s="56"/>
      <c r="AZ18" s="56"/>
      <c r="BA18" s="56"/>
      <c r="BB18" s="56"/>
    </row>
    <row r="19" spans="1:54" ht="28.05" customHeight="1">
      <c r="A19" s="57" t="s">
        <v>67</v>
      </c>
      <c r="B19" s="58">
        <f>3600/B17*B18*B15*B16*B14</f>
        <v>993600</v>
      </c>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row>
    <row r="20" spans="1:54" s="62" customFormat="1" ht="16.05" customHeight="1">
      <c r="A20" s="63"/>
      <c r="B20" s="59"/>
      <c r="C20" s="60"/>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c r="BB20" s="60"/>
    </row>
    <row r="21" spans="1:54" s="61" customFormat="1" ht="16.05" customHeight="1">
      <c r="A21" s="64" t="s">
        <v>65</v>
      </c>
      <c r="B21" s="65"/>
      <c r="C21" s="60">
        <v>1</v>
      </c>
      <c r="D21" s="60">
        <v>0.8</v>
      </c>
      <c r="E21" s="60">
        <v>0.8</v>
      </c>
      <c r="F21" s="60">
        <v>0.8</v>
      </c>
      <c r="G21" s="60">
        <v>0.8</v>
      </c>
      <c r="H21" s="60">
        <v>0.5</v>
      </c>
      <c r="I21" s="60"/>
      <c r="J21" s="60"/>
      <c r="K21" s="60">
        <v>0.3</v>
      </c>
      <c r="L21" s="60">
        <v>0.3</v>
      </c>
      <c r="M21" s="60">
        <v>0.3</v>
      </c>
      <c r="N21" s="60">
        <v>0.3</v>
      </c>
      <c r="O21" s="60">
        <v>0.5</v>
      </c>
      <c r="P21" s="60">
        <v>0.5</v>
      </c>
      <c r="Q21" s="60">
        <v>0.5</v>
      </c>
      <c r="R21" s="60">
        <v>0.5</v>
      </c>
      <c r="S21" s="60">
        <v>0.5</v>
      </c>
      <c r="T21" s="60">
        <v>0.5</v>
      </c>
      <c r="U21" s="60">
        <v>0.5</v>
      </c>
      <c r="V21" s="60">
        <v>0.5</v>
      </c>
      <c r="W21" s="60">
        <v>0.5</v>
      </c>
      <c r="X21" s="60">
        <v>0.5</v>
      </c>
      <c r="Y21" s="60">
        <v>0.5</v>
      </c>
      <c r="Z21" s="60">
        <v>0.5</v>
      </c>
      <c r="AA21" s="60">
        <v>0.5</v>
      </c>
      <c r="AB21" s="60">
        <v>0.5</v>
      </c>
      <c r="AC21" s="60">
        <v>1</v>
      </c>
      <c r="AD21" s="60">
        <v>1</v>
      </c>
      <c r="AE21" s="60">
        <v>1</v>
      </c>
      <c r="AF21" s="60">
        <v>1</v>
      </c>
      <c r="AG21" s="60">
        <v>0.8</v>
      </c>
      <c r="AH21" s="60">
        <v>0.8</v>
      </c>
      <c r="AI21" s="60">
        <v>0.8</v>
      </c>
      <c r="AJ21" s="60">
        <v>0.8</v>
      </c>
      <c r="AK21" s="60">
        <v>0.8</v>
      </c>
      <c r="AL21" s="60"/>
      <c r="AM21" s="60"/>
      <c r="AN21" s="60">
        <v>1</v>
      </c>
      <c r="AO21" s="60">
        <v>1</v>
      </c>
      <c r="AP21" s="60">
        <v>1</v>
      </c>
      <c r="AQ21" s="60">
        <v>1</v>
      </c>
      <c r="AR21" s="60">
        <v>1</v>
      </c>
      <c r="AS21" s="60">
        <v>1</v>
      </c>
      <c r="AT21" s="60">
        <v>1</v>
      </c>
      <c r="AU21" s="60">
        <v>1</v>
      </c>
      <c r="AV21" s="60">
        <v>1</v>
      </c>
      <c r="AW21" s="60">
        <v>1</v>
      </c>
      <c r="AX21" s="60">
        <v>1</v>
      </c>
      <c r="AY21" s="60">
        <v>1</v>
      </c>
      <c r="AZ21" s="60">
        <v>1</v>
      </c>
      <c r="BA21" s="60">
        <v>1</v>
      </c>
      <c r="BB21" s="60">
        <v>0.8</v>
      </c>
    </row>
    <row r="22" spans="1:54" s="61" customFormat="1" ht="16.05" customHeight="1">
      <c r="A22" s="64" t="s">
        <v>71</v>
      </c>
      <c r="B22" s="65"/>
      <c r="C22" s="60"/>
      <c r="D22" s="60"/>
      <c r="E22" s="60"/>
      <c r="F22" s="60"/>
      <c r="G22" s="60"/>
      <c r="H22" s="60"/>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v>0.5</v>
      </c>
      <c r="AQ22" s="60">
        <v>0.5</v>
      </c>
      <c r="AR22" s="60">
        <v>0.5</v>
      </c>
      <c r="AS22" s="60">
        <v>0.5</v>
      </c>
      <c r="AT22" s="60">
        <v>0.5</v>
      </c>
      <c r="AU22" s="60"/>
      <c r="AV22" s="60"/>
      <c r="AW22" s="60"/>
      <c r="AX22" s="60"/>
      <c r="AY22" s="60"/>
      <c r="AZ22" s="60"/>
      <c r="BA22" s="60"/>
      <c r="BB22" s="60"/>
    </row>
    <row r="23" spans="1:54" s="61" customFormat="1" ht="16.05" customHeight="1" thickBot="1">
      <c r="A23" s="64"/>
      <c r="B23" s="65"/>
      <c r="C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c r="BB23" s="60"/>
    </row>
    <row r="24" spans="1:54" s="43" customFormat="1" ht="16.05" customHeight="1">
      <c r="A24" s="155" t="s">
        <v>61</v>
      </c>
      <c r="B24" s="156"/>
      <c r="C24" s="66">
        <f t="shared" ref="C24:AH24" si="4">ROUNDDOWN($B$14*SUM(C21:C23)*($B$15*$B$16*3600*$B18)/$B17,0)</f>
        <v>993600</v>
      </c>
      <c r="D24" s="66">
        <f t="shared" si="4"/>
        <v>794880</v>
      </c>
      <c r="E24" s="66">
        <f t="shared" si="4"/>
        <v>794880</v>
      </c>
      <c r="F24" s="66">
        <f t="shared" si="4"/>
        <v>794880</v>
      </c>
      <c r="G24" s="66">
        <f t="shared" si="4"/>
        <v>794880</v>
      </c>
      <c r="H24" s="66">
        <f t="shared" si="4"/>
        <v>496800</v>
      </c>
      <c r="I24" s="66">
        <f t="shared" si="4"/>
        <v>0</v>
      </c>
      <c r="J24" s="66">
        <f t="shared" si="4"/>
        <v>0</v>
      </c>
      <c r="K24" s="66">
        <f t="shared" si="4"/>
        <v>298080</v>
      </c>
      <c r="L24" s="66">
        <f t="shared" si="4"/>
        <v>298080</v>
      </c>
      <c r="M24" s="66">
        <f t="shared" si="4"/>
        <v>298080</v>
      </c>
      <c r="N24" s="66">
        <f t="shared" si="4"/>
        <v>298080</v>
      </c>
      <c r="O24" s="66">
        <f t="shared" si="4"/>
        <v>496800</v>
      </c>
      <c r="P24" s="66">
        <f t="shared" si="4"/>
        <v>496800</v>
      </c>
      <c r="Q24" s="66">
        <f t="shared" si="4"/>
        <v>496800</v>
      </c>
      <c r="R24" s="66">
        <f t="shared" si="4"/>
        <v>496800</v>
      </c>
      <c r="S24" s="66">
        <f t="shared" si="4"/>
        <v>496800</v>
      </c>
      <c r="T24" s="66">
        <f t="shared" si="4"/>
        <v>496800</v>
      </c>
      <c r="U24" s="66">
        <f t="shared" si="4"/>
        <v>496800</v>
      </c>
      <c r="V24" s="66">
        <f t="shared" si="4"/>
        <v>496800</v>
      </c>
      <c r="W24" s="66">
        <f t="shared" si="4"/>
        <v>496800</v>
      </c>
      <c r="X24" s="66">
        <f t="shared" si="4"/>
        <v>496800</v>
      </c>
      <c r="Y24" s="66">
        <f t="shared" si="4"/>
        <v>496800</v>
      </c>
      <c r="Z24" s="66">
        <f t="shared" si="4"/>
        <v>496800</v>
      </c>
      <c r="AA24" s="66">
        <f t="shared" si="4"/>
        <v>496800</v>
      </c>
      <c r="AB24" s="66">
        <f t="shared" si="4"/>
        <v>496800</v>
      </c>
      <c r="AC24" s="66">
        <f t="shared" si="4"/>
        <v>993600</v>
      </c>
      <c r="AD24" s="66">
        <f t="shared" si="4"/>
        <v>993600</v>
      </c>
      <c r="AE24" s="66">
        <f t="shared" si="4"/>
        <v>993600</v>
      </c>
      <c r="AF24" s="66">
        <f t="shared" si="4"/>
        <v>993600</v>
      </c>
      <c r="AG24" s="66">
        <f t="shared" si="4"/>
        <v>794880</v>
      </c>
      <c r="AH24" s="66">
        <f t="shared" si="4"/>
        <v>794880</v>
      </c>
      <c r="AI24" s="66">
        <f t="shared" ref="AI24:BB24" si="5">ROUNDDOWN($B$14*SUM(AI21:AI23)*($B$15*$B$16*3600*$B18)/$B17,0)</f>
        <v>794880</v>
      </c>
      <c r="AJ24" s="66">
        <f t="shared" si="5"/>
        <v>794880</v>
      </c>
      <c r="AK24" s="66">
        <f t="shared" si="5"/>
        <v>794880</v>
      </c>
      <c r="AL24" s="66">
        <f t="shared" si="5"/>
        <v>0</v>
      </c>
      <c r="AM24" s="66">
        <f t="shared" si="5"/>
        <v>0</v>
      </c>
      <c r="AN24" s="66">
        <f t="shared" si="5"/>
        <v>993600</v>
      </c>
      <c r="AO24" s="66">
        <f t="shared" si="5"/>
        <v>993600</v>
      </c>
      <c r="AP24" s="66">
        <f t="shared" si="5"/>
        <v>1490400</v>
      </c>
      <c r="AQ24" s="66">
        <f t="shared" si="5"/>
        <v>1490400</v>
      </c>
      <c r="AR24" s="66">
        <f t="shared" si="5"/>
        <v>1490400</v>
      </c>
      <c r="AS24" s="66">
        <f t="shared" si="5"/>
        <v>1490400</v>
      </c>
      <c r="AT24" s="66">
        <f t="shared" si="5"/>
        <v>1490400</v>
      </c>
      <c r="AU24" s="66">
        <f t="shared" si="5"/>
        <v>993600</v>
      </c>
      <c r="AV24" s="66">
        <f t="shared" si="5"/>
        <v>993600</v>
      </c>
      <c r="AW24" s="66">
        <f t="shared" si="5"/>
        <v>993600</v>
      </c>
      <c r="AX24" s="66">
        <f t="shared" si="5"/>
        <v>993600</v>
      </c>
      <c r="AY24" s="66">
        <f t="shared" si="5"/>
        <v>993600</v>
      </c>
      <c r="AZ24" s="66">
        <f t="shared" si="5"/>
        <v>993600</v>
      </c>
      <c r="BA24" s="66">
        <f t="shared" si="5"/>
        <v>993600</v>
      </c>
      <c r="BB24" s="66">
        <f t="shared" si="5"/>
        <v>794880</v>
      </c>
    </row>
    <row r="27" spans="1:54">
      <c r="B27" s="112"/>
      <c r="C27" s="113"/>
      <c r="D27" s="113"/>
      <c r="E27" s="113"/>
      <c r="F27" s="113"/>
      <c r="G27" s="113"/>
      <c r="H27" s="112" t="s">
        <v>165</v>
      </c>
      <c r="I27" s="112" t="s">
        <v>166</v>
      </c>
      <c r="J27" s="112" t="s">
        <v>167</v>
      </c>
    </row>
    <row r="28" spans="1:54" s="97" customFormat="1" ht="28.8">
      <c r="B28" s="114" t="s">
        <v>152</v>
      </c>
      <c r="C28" s="114" t="s">
        <v>63</v>
      </c>
      <c r="D28" s="114" t="s">
        <v>127</v>
      </c>
      <c r="E28" s="114" t="s">
        <v>160</v>
      </c>
      <c r="F28" s="114" t="s">
        <v>153</v>
      </c>
      <c r="G28" s="114" t="s">
        <v>161</v>
      </c>
      <c r="H28" s="114" t="s">
        <v>162</v>
      </c>
      <c r="I28" s="114" t="s">
        <v>163</v>
      </c>
      <c r="J28" s="114" t="s">
        <v>164</v>
      </c>
      <c r="Y28" t="s">
        <v>172</v>
      </c>
      <c r="Z28"/>
      <c r="AA28"/>
      <c r="AB28"/>
      <c r="AC28"/>
      <c r="AD28"/>
      <c r="AE28"/>
      <c r="AF28"/>
      <c r="AG28"/>
    </row>
    <row r="29" spans="1:54" ht="16.2" thickBot="1">
      <c r="B29" s="99">
        <v>1</v>
      </c>
      <c r="C29" s="100">
        <v>869873.03</v>
      </c>
      <c r="D29" s="100">
        <v>0</v>
      </c>
      <c r="E29" s="121" t="e">
        <v>#N/A</v>
      </c>
      <c r="F29" s="123" t="e">
        <v>#N/A</v>
      </c>
      <c r="G29" s="105" t="e">
        <f>D29-E29</f>
        <v>#N/A</v>
      </c>
      <c r="H29" s="105" t="e">
        <f>ABS(G29)</f>
        <v>#N/A</v>
      </c>
      <c r="I29" s="105" t="e">
        <f>H29^2</f>
        <v>#N/A</v>
      </c>
      <c r="J29" s="106" t="e">
        <f>H29/D29</f>
        <v>#N/A</v>
      </c>
      <c r="Y29"/>
      <c r="Z29"/>
      <c r="AA29"/>
      <c r="AB29"/>
      <c r="AC29"/>
      <c r="AD29"/>
      <c r="AE29"/>
      <c r="AF29"/>
      <c r="AG29"/>
    </row>
    <row r="30" spans="1:54" ht="15.6">
      <c r="B30" s="99">
        <v>2</v>
      </c>
      <c r="C30" s="100">
        <v>670680.53</v>
      </c>
      <c r="D30" s="100">
        <v>0</v>
      </c>
      <c r="E30" s="121" t="e">
        <v>#N/A</v>
      </c>
      <c r="F30" s="123" t="e">
        <v>#N/A</v>
      </c>
      <c r="G30" s="105" t="e">
        <f t="shared" ref="G30:G31" si="6">D30-E30</f>
        <v>#N/A</v>
      </c>
      <c r="H30" s="105" t="e">
        <f t="shared" ref="H30:H50" si="7">ABS(G30)</f>
        <v>#N/A</v>
      </c>
      <c r="I30" s="105" t="e">
        <f t="shared" ref="I30:I50" si="8">H30^2</f>
        <v>#N/A</v>
      </c>
      <c r="J30" s="106" t="e">
        <f t="shared" ref="J30:J50" si="9">H30/D30</f>
        <v>#N/A</v>
      </c>
      <c r="Y30" s="96" t="s">
        <v>129</v>
      </c>
      <c r="Z30" s="96"/>
      <c r="AA30"/>
      <c r="AB30"/>
      <c r="AC30"/>
      <c r="AD30"/>
      <c r="AE30"/>
      <c r="AF30"/>
      <c r="AG30"/>
    </row>
    <row r="31" spans="1:54" ht="15.6">
      <c r="B31" s="99">
        <v>3</v>
      </c>
      <c r="C31" s="100">
        <v>626714.53</v>
      </c>
      <c r="D31" s="100">
        <v>0</v>
      </c>
      <c r="E31" s="121" t="e">
        <v>#N/A</v>
      </c>
      <c r="F31" s="123" t="e">
        <v>#N/A</v>
      </c>
      <c r="G31" s="105" t="e">
        <f t="shared" si="6"/>
        <v>#N/A</v>
      </c>
      <c r="H31" s="105" t="e">
        <f t="shared" si="7"/>
        <v>#N/A</v>
      </c>
      <c r="I31" s="105" t="e">
        <f t="shared" si="8"/>
        <v>#N/A</v>
      </c>
      <c r="J31" s="106" t="e">
        <f t="shared" si="9"/>
        <v>#N/A</v>
      </c>
      <c r="Y31" t="s">
        <v>130</v>
      </c>
      <c r="Z31">
        <v>0.3241216358572882</v>
      </c>
      <c r="AA31"/>
      <c r="AB31"/>
      <c r="AC31"/>
      <c r="AD31"/>
      <c r="AE31"/>
      <c r="AF31"/>
      <c r="AG31"/>
    </row>
    <row r="32" spans="1:54" ht="15.6">
      <c r="B32" s="99">
        <v>4</v>
      </c>
      <c r="C32" s="100">
        <v>603559.97</v>
      </c>
      <c r="D32" s="100">
        <v>0</v>
      </c>
      <c r="E32" s="121" t="e">
        <v>#N/A</v>
      </c>
      <c r="F32" s="123" t="e">
        <v>#N/A</v>
      </c>
      <c r="G32" s="105" t="e">
        <f>D32-E32</f>
        <v>#N/A</v>
      </c>
      <c r="H32" s="105" t="e">
        <f t="shared" si="7"/>
        <v>#N/A</v>
      </c>
      <c r="I32" s="105" t="e">
        <f t="shared" si="8"/>
        <v>#N/A</v>
      </c>
      <c r="J32" s="106" t="e">
        <f t="shared" si="9"/>
        <v>#N/A</v>
      </c>
      <c r="Y32" t="s">
        <v>131</v>
      </c>
      <c r="Z32">
        <v>0.10505483483080454</v>
      </c>
      <c r="AA32"/>
      <c r="AB32"/>
      <c r="AC32"/>
      <c r="AD32"/>
      <c r="AE32"/>
      <c r="AF32"/>
      <c r="AG32"/>
    </row>
    <row r="33" spans="2:33" ht="15.6">
      <c r="B33" s="99">
        <v>5</v>
      </c>
      <c r="C33" s="100">
        <v>497541.33</v>
      </c>
      <c r="D33" s="100">
        <v>240000</v>
      </c>
      <c r="E33" s="122">
        <f>AVERAGE(D29:D32)</f>
        <v>0</v>
      </c>
      <c r="F33" s="124" t="e">
        <v>#N/A</v>
      </c>
      <c r="G33" s="105">
        <f t="shared" ref="G33:G50" si="10">D33-E33</f>
        <v>240000</v>
      </c>
      <c r="H33" s="105">
        <f t="shared" si="7"/>
        <v>240000</v>
      </c>
      <c r="I33" s="105">
        <f t="shared" si="8"/>
        <v>57600000000</v>
      </c>
      <c r="J33" s="106">
        <f t="shared" si="9"/>
        <v>1</v>
      </c>
      <c r="Y33" t="s">
        <v>132</v>
      </c>
      <c r="Z33">
        <v>6.0307576572344757E-2</v>
      </c>
      <c r="AA33"/>
      <c r="AB33"/>
      <c r="AC33"/>
      <c r="AD33"/>
      <c r="AE33"/>
      <c r="AF33"/>
      <c r="AG33"/>
    </row>
    <row r="34" spans="2:33" ht="15.6">
      <c r="B34" s="99">
        <v>6</v>
      </c>
      <c r="C34" s="100">
        <v>410326.54</v>
      </c>
      <c r="D34" s="100">
        <v>0</v>
      </c>
      <c r="E34" s="122">
        <f t="shared" ref="E34:E80" si="11">AVERAGE(D30:D33)</f>
        <v>60000</v>
      </c>
      <c r="F34" s="124" t="e">
        <v>#N/A</v>
      </c>
      <c r="G34" s="105">
        <f t="shared" si="10"/>
        <v>-60000</v>
      </c>
      <c r="H34" s="105">
        <f t="shared" si="7"/>
        <v>60000</v>
      </c>
      <c r="I34" s="105">
        <f t="shared" si="8"/>
        <v>3600000000</v>
      </c>
      <c r="J34" s="106" t="e">
        <f t="shared" si="9"/>
        <v>#DIV/0!</v>
      </c>
      <c r="Y34" t="s">
        <v>133</v>
      </c>
      <c r="Z34">
        <v>387183.97262457677</v>
      </c>
      <c r="AA34"/>
      <c r="AB34"/>
      <c r="AC34"/>
      <c r="AD34"/>
      <c r="AE34"/>
      <c r="AF34"/>
      <c r="AG34"/>
    </row>
    <row r="35" spans="2:33" ht="16.2" thickBot="1">
      <c r="B35" s="99">
        <v>7</v>
      </c>
      <c r="C35" s="100">
        <v>387075.26</v>
      </c>
      <c r="D35" s="100">
        <v>0</v>
      </c>
      <c r="E35" s="122">
        <f t="shared" si="11"/>
        <v>60000</v>
      </c>
      <c r="F35" s="124" t="e">
        <f t="shared" ref="F35:F50" si="12">SQRT(SUMXMY2(D32:D35,E32:E35)/4)</f>
        <v>#N/A</v>
      </c>
      <c r="G35" s="105">
        <f t="shared" si="10"/>
        <v>-60000</v>
      </c>
      <c r="H35" s="105">
        <f t="shared" si="7"/>
        <v>60000</v>
      </c>
      <c r="I35" s="105">
        <f t="shared" si="8"/>
        <v>3600000000</v>
      </c>
      <c r="J35" s="106" t="e">
        <f t="shared" si="9"/>
        <v>#DIV/0!</v>
      </c>
      <c r="Y35" s="94" t="s">
        <v>134</v>
      </c>
      <c r="Z35" s="94">
        <v>22</v>
      </c>
      <c r="AA35"/>
      <c r="AB35"/>
      <c r="AC35"/>
      <c r="AD35"/>
      <c r="AE35"/>
      <c r="AF35"/>
      <c r="AG35"/>
    </row>
    <row r="36" spans="2:33" ht="15.6">
      <c r="B36" s="99">
        <v>8</v>
      </c>
      <c r="C36" s="100">
        <v>365932.83999999997</v>
      </c>
      <c r="D36" s="100">
        <v>300000</v>
      </c>
      <c r="E36" s="122">
        <f t="shared" si="11"/>
        <v>60000</v>
      </c>
      <c r="F36" s="124">
        <f t="shared" si="12"/>
        <v>174928.55684535901</v>
      </c>
      <c r="G36" s="105">
        <f t="shared" si="10"/>
        <v>240000</v>
      </c>
      <c r="H36" s="105">
        <f t="shared" si="7"/>
        <v>240000</v>
      </c>
      <c r="I36" s="105">
        <f t="shared" si="8"/>
        <v>57600000000</v>
      </c>
      <c r="J36" s="106">
        <f t="shared" si="9"/>
        <v>0.8</v>
      </c>
      <c r="Y36"/>
      <c r="Z36"/>
      <c r="AA36"/>
      <c r="AB36"/>
      <c r="AC36"/>
      <c r="AD36"/>
      <c r="AE36"/>
      <c r="AF36"/>
      <c r="AG36"/>
    </row>
    <row r="37" spans="2:33" ht="16.2" thickBot="1">
      <c r="B37" s="99">
        <v>9</v>
      </c>
      <c r="C37" s="100">
        <v>344187.99999999994</v>
      </c>
      <c r="D37" s="100">
        <v>0</v>
      </c>
      <c r="E37" s="122">
        <f t="shared" si="11"/>
        <v>135000</v>
      </c>
      <c r="F37" s="124">
        <f t="shared" si="12"/>
        <v>144070.29534223909</v>
      </c>
      <c r="G37" s="105">
        <f t="shared" si="10"/>
        <v>-135000</v>
      </c>
      <c r="H37" s="105">
        <f t="shared" si="7"/>
        <v>135000</v>
      </c>
      <c r="I37" s="105">
        <f t="shared" si="8"/>
        <v>18225000000</v>
      </c>
      <c r="J37" s="106" t="e">
        <f t="shared" si="9"/>
        <v>#DIV/0!</v>
      </c>
      <c r="Y37" t="s">
        <v>135</v>
      </c>
      <c r="Z37"/>
      <c r="AA37"/>
      <c r="AB37"/>
      <c r="AC37"/>
      <c r="AD37"/>
      <c r="AE37"/>
      <c r="AF37"/>
      <c r="AG37"/>
    </row>
    <row r="38" spans="2:33" ht="15.6">
      <c r="B38" s="99">
        <v>10</v>
      </c>
      <c r="C38" s="100">
        <v>344333.87999999995</v>
      </c>
      <c r="D38" s="100">
        <v>720000</v>
      </c>
      <c r="E38" s="122">
        <f t="shared" si="11"/>
        <v>75000</v>
      </c>
      <c r="F38" s="124">
        <f t="shared" si="12"/>
        <v>351941.04619950202</v>
      </c>
      <c r="G38" s="105">
        <f t="shared" si="10"/>
        <v>645000</v>
      </c>
      <c r="H38" s="105">
        <f t="shared" si="7"/>
        <v>645000</v>
      </c>
      <c r="I38" s="105">
        <f t="shared" si="8"/>
        <v>416025000000</v>
      </c>
      <c r="J38" s="106">
        <f t="shared" si="9"/>
        <v>0.89583333333333337</v>
      </c>
      <c r="Y38" s="95"/>
      <c r="Z38" s="95" t="s">
        <v>140</v>
      </c>
      <c r="AA38" s="95" t="s">
        <v>141</v>
      </c>
      <c r="AB38" s="95" t="s">
        <v>142</v>
      </c>
      <c r="AC38" s="95" t="s">
        <v>143</v>
      </c>
      <c r="AD38" s="95" t="s">
        <v>144</v>
      </c>
      <c r="AE38"/>
      <c r="AF38"/>
      <c r="AG38"/>
    </row>
    <row r="39" spans="2:33" ht="15.6">
      <c r="B39" s="99">
        <v>11</v>
      </c>
      <c r="C39" s="100">
        <v>339079.6</v>
      </c>
      <c r="D39" s="100">
        <v>270000</v>
      </c>
      <c r="E39" s="122">
        <f t="shared" si="11"/>
        <v>255000</v>
      </c>
      <c r="F39" s="124">
        <f t="shared" si="12"/>
        <v>350740.28853269765</v>
      </c>
      <c r="G39" s="105">
        <f t="shared" si="10"/>
        <v>15000</v>
      </c>
      <c r="H39" s="105">
        <f t="shared" si="7"/>
        <v>15000</v>
      </c>
      <c r="I39" s="105">
        <f t="shared" si="8"/>
        <v>225000000</v>
      </c>
      <c r="J39" s="106">
        <f t="shared" si="9"/>
        <v>5.5555555555555552E-2</v>
      </c>
      <c r="Y39" t="s">
        <v>136</v>
      </c>
      <c r="Z39">
        <v>1</v>
      </c>
      <c r="AA39">
        <v>351952745034.83789</v>
      </c>
      <c r="AB39">
        <v>351952745034.83789</v>
      </c>
      <c r="AC39">
        <v>2.347737915561412</v>
      </c>
      <c r="AD39">
        <v>0.14113107548721995</v>
      </c>
      <c r="AE39"/>
      <c r="AF39"/>
      <c r="AG39"/>
    </row>
    <row r="40" spans="2:33" ht="15.6">
      <c r="B40" s="99">
        <v>12</v>
      </c>
      <c r="C40" s="100">
        <v>392860.67999999993</v>
      </c>
      <c r="D40" s="100">
        <v>1170000</v>
      </c>
      <c r="E40" s="122">
        <f t="shared" si="11"/>
        <v>322500</v>
      </c>
      <c r="F40" s="124">
        <f t="shared" si="12"/>
        <v>536826.61306980671</v>
      </c>
      <c r="G40" s="105">
        <f t="shared" si="10"/>
        <v>847500</v>
      </c>
      <c r="H40" s="105">
        <f t="shared" si="7"/>
        <v>847500</v>
      </c>
      <c r="I40" s="105">
        <f t="shared" si="8"/>
        <v>718256250000</v>
      </c>
      <c r="J40" s="106">
        <f t="shared" si="9"/>
        <v>0.72435897435897434</v>
      </c>
      <c r="Y40" t="s">
        <v>137</v>
      </c>
      <c r="Z40">
        <v>20</v>
      </c>
      <c r="AA40">
        <v>2998228573146.98</v>
      </c>
      <c r="AB40">
        <v>149911428657.349</v>
      </c>
      <c r="AC40"/>
      <c r="AD40"/>
      <c r="AE40"/>
      <c r="AF40"/>
      <c r="AG40"/>
    </row>
    <row r="41" spans="2:33" ht="16.2" thickBot="1">
      <c r="B41" s="99">
        <v>13</v>
      </c>
      <c r="C41" s="100">
        <v>320553.52</v>
      </c>
      <c r="D41" s="100">
        <v>690000</v>
      </c>
      <c r="E41" s="122">
        <f t="shared" si="11"/>
        <v>540000</v>
      </c>
      <c r="F41" s="124">
        <f t="shared" si="12"/>
        <v>537821.12500347174</v>
      </c>
      <c r="G41" s="105">
        <f t="shared" si="10"/>
        <v>150000</v>
      </c>
      <c r="H41" s="105">
        <f t="shared" si="7"/>
        <v>150000</v>
      </c>
      <c r="I41" s="105">
        <f t="shared" si="8"/>
        <v>22500000000</v>
      </c>
      <c r="J41" s="106">
        <f t="shared" si="9"/>
        <v>0.21739130434782608</v>
      </c>
      <c r="Y41" s="94" t="s">
        <v>138</v>
      </c>
      <c r="Z41" s="94">
        <v>21</v>
      </c>
      <c r="AA41" s="94">
        <v>3350181318181.8179</v>
      </c>
      <c r="AB41" s="94"/>
      <c r="AC41" s="94"/>
      <c r="AD41" s="94"/>
      <c r="AE41"/>
      <c r="AF41"/>
      <c r="AG41"/>
    </row>
    <row r="42" spans="2:33" ht="16.2" thickBot="1">
      <c r="B42" s="99">
        <v>14</v>
      </c>
      <c r="C42" s="100">
        <v>509360</v>
      </c>
      <c r="D42" s="100">
        <v>0</v>
      </c>
      <c r="E42" s="122">
        <f t="shared" si="11"/>
        <v>712500</v>
      </c>
      <c r="F42" s="124">
        <f t="shared" si="12"/>
        <v>558712.24704672443</v>
      </c>
      <c r="G42" s="105">
        <f t="shared" si="10"/>
        <v>-712500</v>
      </c>
      <c r="H42" s="105">
        <f t="shared" si="7"/>
        <v>712500</v>
      </c>
      <c r="I42" s="105">
        <f t="shared" si="8"/>
        <v>507656250000</v>
      </c>
      <c r="J42" s="106" t="e">
        <f t="shared" si="9"/>
        <v>#DIV/0!</v>
      </c>
      <c r="Y42"/>
      <c r="Z42"/>
      <c r="AA42"/>
      <c r="AB42"/>
      <c r="AC42"/>
      <c r="AD42"/>
      <c r="AE42"/>
      <c r="AF42"/>
      <c r="AG42"/>
    </row>
    <row r="43" spans="2:33" ht="15.6">
      <c r="B43" s="99">
        <v>15</v>
      </c>
      <c r="C43" s="100">
        <v>509360</v>
      </c>
      <c r="D43" s="100">
        <v>210000</v>
      </c>
      <c r="E43" s="122">
        <f t="shared" si="11"/>
        <v>532500</v>
      </c>
      <c r="F43" s="124">
        <f t="shared" si="12"/>
        <v>581467.70116662537</v>
      </c>
      <c r="G43" s="105">
        <f t="shared" si="10"/>
        <v>-322500</v>
      </c>
      <c r="H43" s="105">
        <f t="shared" si="7"/>
        <v>322500</v>
      </c>
      <c r="I43" s="105">
        <f t="shared" si="8"/>
        <v>104006250000</v>
      </c>
      <c r="J43" s="106">
        <f t="shared" si="9"/>
        <v>1.5357142857142858</v>
      </c>
      <c r="Y43" s="95"/>
      <c r="Z43" s="95" t="s">
        <v>145</v>
      </c>
      <c r="AA43" s="95" t="s">
        <v>133</v>
      </c>
      <c r="AB43" s="95" t="s">
        <v>146</v>
      </c>
      <c r="AC43" s="95" t="s">
        <v>147</v>
      </c>
      <c r="AD43" s="95" t="s">
        <v>148</v>
      </c>
      <c r="AE43" s="95" t="s">
        <v>149</v>
      </c>
      <c r="AF43" s="95" t="s">
        <v>150</v>
      </c>
      <c r="AG43" s="95" t="s">
        <v>151</v>
      </c>
    </row>
    <row r="44" spans="2:33" ht="15.6">
      <c r="B44" s="99">
        <v>16</v>
      </c>
      <c r="C44" s="100">
        <v>507060</v>
      </c>
      <c r="D44" s="100">
        <v>600000</v>
      </c>
      <c r="E44" s="122">
        <f t="shared" si="11"/>
        <v>517500</v>
      </c>
      <c r="F44" s="124">
        <f t="shared" si="12"/>
        <v>400302.61990149401</v>
      </c>
      <c r="G44" s="105">
        <f t="shared" si="10"/>
        <v>82500</v>
      </c>
      <c r="H44" s="105">
        <f t="shared" si="7"/>
        <v>82500</v>
      </c>
      <c r="I44" s="105">
        <f t="shared" si="8"/>
        <v>6806250000</v>
      </c>
      <c r="J44" s="106">
        <f t="shared" si="9"/>
        <v>0.13750000000000001</v>
      </c>
      <c r="Y44" t="s">
        <v>139</v>
      </c>
      <c r="Z44">
        <v>806335.3357500399</v>
      </c>
      <c r="AA44">
        <v>321276.77542829921</v>
      </c>
      <c r="AB44">
        <v>2.5097840784635035</v>
      </c>
      <c r="AC44">
        <v>2.0794261161953067E-2</v>
      </c>
      <c r="AD44">
        <v>136163.72575116379</v>
      </c>
      <c r="AE44">
        <v>1476506.9457489159</v>
      </c>
      <c r="AF44">
        <v>136163.72575116379</v>
      </c>
      <c r="AG44">
        <v>1476506.9457489159</v>
      </c>
    </row>
    <row r="45" spans="2:33" ht="16.2" thickBot="1">
      <c r="B45" s="99">
        <v>17</v>
      </c>
      <c r="C45" s="100">
        <v>507060</v>
      </c>
      <c r="D45" s="100">
        <v>210000</v>
      </c>
      <c r="E45" s="122">
        <f t="shared" si="11"/>
        <v>375000</v>
      </c>
      <c r="F45" s="124">
        <f t="shared" si="12"/>
        <v>401775.35700936161</v>
      </c>
      <c r="G45" s="105">
        <f t="shared" si="10"/>
        <v>-165000</v>
      </c>
      <c r="H45" s="105">
        <f t="shared" si="7"/>
        <v>165000</v>
      </c>
      <c r="I45" s="105">
        <f t="shared" si="8"/>
        <v>27225000000</v>
      </c>
      <c r="J45" s="106">
        <f t="shared" si="9"/>
        <v>0.7857142857142857</v>
      </c>
      <c r="Y45" s="94" t="s">
        <v>63</v>
      </c>
      <c r="Z45" s="94">
        <v>-0.99451316213832364</v>
      </c>
      <c r="AA45" s="94">
        <v>0.64906131957903856</v>
      </c>
      <c r="AB45" s="94">
        <v>-1.5322329834465171</v>
      </c>
      <c r="AC45" s="98">
        <v>0.14113107548722015</v>
      </c>
      <c r="AD45" s="94">
        <v>-2.3484313498143461</v>
      </c>
      <c r="AE45" s="94">
        <v>0.35940502553769882</v>
      </c>
      <c r="AF45" s="94">
        <v>-2.3484313498143461</v>
      </c>
      <c r="AG45" s="94">
        <v>0.35940502553769882</v>
      </c>
    </row>
    <row r="46" spans="2:33" ht="15.6">
      <c r="B46" s="99">
        <v>18</v>
      </c>
      <c r="C46" s="100">
        <v>497860</v>
      </c>
      <c r="D46" s="100">
        <v>0</v>
      </c>
      <c r="E46" s="122">
        <f t="shared" si="11"/>
        <v>255000</v>
      </c>
      <c r="F46" s="124">
        <f t="shared" si="12"/>
        <v>225312.28328699703</v>
      </c>
      <c r="G46" s="105">
        <f t="shared" si="10"/>
        <v>-255000</v>
      </c>
      <c r="H46" s="105">
        <f t="shared" si="7"/>
        <v>255000</v>
      </c>
      <c r="I46" s="105">
        <f t="shared" si="8"/>
        <v>65025000000</v>
      </c>
      <c r="J46" s="106" t="e">
        <f t="shared" si="9"/>
        <v>#DIV/0!</v>
      </c>
      <c r="Y46"/>
      <c r="Z46"/>
      <c r="AA46"/>
      <c r="AB46"/>
      <c r="AC46"/>
      <c r="AD46"/>
      <c r="AE46"/>
      <c r="AF46"/>
      <c r="AG46"/>
    </row>
    <row r="47" spans="2:33" ht="15.6">
      <c r="B47" s="99">
        <v>19</v>
      </c>
      <c r="C47" s="100">
        <v>497860</v>
      </c>
      <c r="D47" s="100">
        <v>1320000</v>
      </c>
      <c r="E47" s="122">
        <f t="shared" si="11"/>
        <v>255000</v>
      </c>
      <c r="F47" s="124">
        <f t="shared" si="12"/>
        <v>555265.98356103175</v>
      </c>
      <c r="G47" s="105">
        <f t="shared" si="10"/>
        <v>1065000</v>
      </c>
      <c r="H47" s="105">
        <f t="shared" si="7"/>
        <v>1065000</v>
      </c>
      <c r="I47" s="105">
        <f t="shared" si="8"/>
        <v>1134225000000</v>
      </c>
      <c r="J47" s="106">
        <f t="shared" si="9"/>
        <v>0.80681818181818177</v>
      </c>
      <c r="Y47"/>
      <c r="Z47"/>
      <c r="AA47"/>
      <c r="AB47"/>
      <c r="AC47"/>
      <c r="AD47"/>
      <c r="AE47"/>
      <c r="AF47"/>
      <c r="AG47"/>
    </row>
    <row r="48" spans="2:33" ht="15.6">
      <c r="B48" s="99">
        <v>20</v>
      </c>
      <c r="C48" s="100">
        <v>399029.92499999999</v>
      </c>
      <c r="D48" s="100">
        <v>570000</v>
      </c>
      <c r="E48" s="122">
        <f t="shared" si="11"/>
        <v>532500</v>
      </c>
      <c r="F48" s="124">
        <f t="shared" si="12"/>
        <v>554049.0163333927</v>
      </c>
      <c r="G48" s="105">
        <f t="shared" si="10"/>
        <v>37500</v>
      </c>
      <c r="H48" s="105">
        <f t="shared" si="7"/>
        <v>37500</v>
      </c>
      <c r="I48" s="105">
        <f t="shared" si="8"/>
        <v>1406250000</v>
      </c>
      <c r="J48" s="106">
        <f t="shared" si="9"/>
        <v>6.5789473684210523E-2</v>
      </c>
      <c r="Y48"/>
      <c r="Z48"/>
      <c r="AA48"/>
      <c r="AB48"/>
      <c r="AC48"/>
      <c r="AD48"/>
      <c r="AE48"/>
      <c r="AF48"/>
      <c r="AG48"/>
    </row>
    <row r="49" spans="2:33" ht="15.6">
      <c r="B49" s="99">
        <v>21</v>
      </c>
      <c r="C49" s="100">
        <v>422017.27499999997</v>
      </c>
      <c r="D49" s="100">
        <v>185000</v>
      </c>
      <c r="E49" s="122">
        <f t="shared" si="11"/>
        <v>525000</v>
      </c>
      <c r="F49" s="124">
        <f t="shared" si="12"/>
        <v>573641.05719517672</v>
      </c>
      <c r="G49" s="105">
        <f t="shared" si="10"/>
        <v>-340000</v>
      </c>
      <c r="H49" s="105">
        <f t="shared" si="7"/>
        <v>340000</v>
      </c>
      <c r="I49" s="105">
        <f t="shared" si="8"/>
        <v>115600000000</v>
      </c>
      <c r="J49" s="106">
        <f t="shared" si="9"/>
        <v>1.8378378378378379</v>
      </c>
      <c r="Y49" t="s">
        <v>154</v>
      </c>
      <c r="Z49"/>
      <c r="AA49"/>
      <c r="AB49"/>
      <c r="AC49" t="s">
        <v>158</v>
      </c>
      <c r="AD49"/>
      <c r="AE49"/>
      <c r="AF49"/>
      <c r="AG49"/>
    </row>
    <row r="50" spans="2:33" ht="16.2" thickBot="1">
      <c r="B50" s="99">
        <v>22</v>
      </c>
      <c r="C50" s="100">
        <v>501794.625</v>
      </c>
      <c r="D50" s="100">
        <v>788000</v>
      </c>
      <c r="E50" s="122">
        <f t="shared" si="11"/>
        <v>518750</v>
      </c>
      <c r="F50" s="124">
        <f t="shared" si="12"/>
        <v>575266.63654778386</v>
      </c>
      <c r="G50" s="110">
        <f t="shared" si="10"/>
        <v>269250</v>
      </c>
      <c r="H50" s="110">
        <f t="shared" si="7"/>
        <v>269250</v>
      </c>
      <c r="I50" s="110">
        <f t="shared" si="8"/>
        <v>72495562500</v>
      </c>
      <c r="J50" s="111">
        <f t="shared" si="9"/>
        <v>0.34168781725888325</v>
      </c>
      <c r="Y50"/>
      <c r="Z50"/>
      <c r="AA50"/>
      <c r="AB50"/>
      <c r="AC50"/>
      <c r="AD50"/>
      <c r="AE50"/>
      <c r="AF50"/>
      <c r="AG50"/>
    </row>
    <row r="51" spans="2:33" ht="16.8" thickTop="1" thickBot="1">
      <c r="B51" s="99">
        <v>23</v>
      </c>
      <c r="C51" s="103"/>
      <c r="D51" s="101"/>
      <c r="E51" s="122">
        <f t="shared" si="11"/>
        <v>715750</v>
      </c>
      <c r="F51" s="124">
        <f t="shared" ref="F51:F80" si="13">SQRT(SUMXMY2(D48:D51,E48:E51)/4)</f>
        <v>217659.0295048657</v>
      </c>
      <c r="G51" s="108"/>
      <c r="H51" s="108">
        <f>AVERAGE(H33:H50)</f>
        <v>313430.55555555556</v>
      </c>
      <c r="I51" s="108">
        <f t="shared" ref="I51" si="14">AVERAGE(I33:I50)</f>
        <v>185115378472.22223</v>
      </c>
      <c r="J51" s="116">
        <f>K51/18</f>
        <v>0.51134450275685417</v>
      </c>
      <c r="K51" s="104">
        <f>SUMIF(J33:J50, "&gt;0")</f>
        <v>9.204201049623375</v>
      </c>
      <c r="Y51" s="95" t="s">
        <v>155</v>
      </c>
      <c r="Z51" s="95" t="s">
        <v>156</v>
      </c>
      <c r="AA51" s="95" t="s">
        <v>157</v>
      </c>
      <c r="AB51"/>
      <c r="AC51" s="95" t="s">
        <v>159</v>
      </c>
      <c r="AD51" s="95" t="s">
        <v>127</v>
      </c>
      <c r="AE51"/>
      <c r="AF51"/>
      <c r="AG51"/>
    </row>
    <row r="52" spans="2:33" ht="16.2" thickTop="1">
      <c r="B52" s="99">
        <v>24</v>
      </c>
      <c r="C52" s="103"/>
      <c r="D52" s="101"/>
      <c r="E52" s="122">
        <f t="shared" si="11"/>
        <v>514333.33333333331</v>
      </c>
      <c r="F52" s="124">
        <f t="shared" si="13"/>
        <v>216849.92650448374</v>
      </c>
      <c r="G52" s="108"/>
      <c r="H52" s="108"/>
      <c r="I52" s="108"/>
      <c r="J52" s="109"/>
      <c r="Y52">
        <v>1</v>
      </c>
      <c r="Z52">
        <v>-58764.841974104987</v>
      </c>
      <c r="AA52">
        <v>58764.841974104987</v>
      </c>
      <c r="AB52"/>
      <c r="AC52">
        <v>2.2727272727272729</v>
      </c>
      <c r="AD52">
        <v>0</v>
      </c>
      <c r="AE52"/>
      <c r="AF52"/>
      <c r="AG52"/>
    </row>
    <row r="53" spans="2:33" ht="15.6">
      <c r="B53" s="99">
        <v>25</v>
      </c>
      <c r="C53" s="103"/>
      <c r="D53" s="101"/>
      <c r="E53" s="122">
        <f t="shared" si="11"/>
        <v>486500</v>
      </c>
      <c r="F53" s="124">
        <f t="shared" si="13"/>
        <v>134625</v>
      </c>
      <c r="G53" s="108"/>
      <c r="H53" s="108"/>
      <c r="I53" s="108"/>
      <c r="J53" s="109"/>
      <c r="Y53">
        <v>2</v>
      </c>
      <c r="Z53">
        <v>139334.72107513307</v>
      </c>
      <c r="AA53">
        <v>-139334.72107513307</v>
      </c>
      <c r="AB53"/>
      <c r="AC53">
        <v>6.8181818181818183</v>
      </c>
      <c r="AD53">
        <v>0</v>
      </c>
      <c r="AE53"/>
      <c r="AF53"/>
      <c r="AG53"/>
    </row>
    <row r="54" spans="2:33" ht="15.6">
      <c r="B54" s="99">
        <v>26</v>
      </c>
      <c r="C54" s="103"/>
      <c r="D54" s="102"/>
      <c r="E54" s="122">
        <f t="shared" si="11"/>
        <v>788000</v>
      </c>
      <c r="F54" s="124" t="e">
        <f t="shared" si="13"/>
        <v>#DIV/0!</v>
      </c>
      <c r="G54" s="108"/>
      <c r="H54" s="108"/>
      <c r="I54" s="108"/>
      <c r="J54" s="109"/>
      <c r="Y54">
        <v>3</v>
      </c>
      <c r="Z54">
        <v>183059.48676170653</v>
      </c>
      <c r="AA54">
        <v>-183059.48676170653</v>
      </c>
      <c r="AB54"/>
      <c r="AC54">
        <v>11.363636363636365</v>
      </c>
      <c r="AD54">
        <v>0</v>
      </c>
      <c r="AE54"/>
      <c r="AF54"/>
      <c r="AG54"/>
    </row>
    <row r="55" spans="2:33" ht="15.6">
      <c r="B55" s="99">
        <v>27</v>
      </c>
      <c r="C55" s="103"/>
      <c r="D55" s="102"/>
      <c r="E55" s="122" t="e">
        <f t="shared" si="11"/>
        <v>#DIV/0!</v>
      </c>
      <c r="F55" s="124" t="e">
        <f t="shared" si="13"/>
        <v>#DIV/0!</v>
      </c>
      <c r="G55" s="108"/>
      <c r="H55" s="108"/>
      <c r="I55" s="108"/>
      <c r="J55" s="109"/>
      <c r="Y55">
        <v>4</v>
      </c>
      <c r="Z55">
        <v>206087.00144522823</v>
      </c>
      <c r="AA55">
        <v>-206087.00144522823</v>
      </c>
      <c r="AB55"/>
      <c r="AC55">
        <v>15.90909090909091</v>
      </c>
      <c r="AD55">
        <v>0</v>
      </c>
      <c r="AE55"/>
      <c r="AF55"/>
      <c r="AG55"/>
    </row>
    <row r="56" spans="2:33" ht="15.6">
      <c r="B56" s="99">
        <v>28</v>
      </c>
      <c r="C56" s="103"/>
      <c r="D56" s="102"/>
      <c r="E56" s="122" t="e">
        <f t="shared" si="11"/>
        <v>#DIV/0!</v>
      </c>
      <c r="F56" s="124" t="e">
        <f t="shared" si="13"/>
        <v>#DIV/0!</v>
      </c>
      <c r="G56" s="108"/>
      <c r="H56" s="108"/>
      <c r="I56" s="108"/>
      <c r="J56" s="109"/>
      <c r="Y56">
        <v>5</v>
      </c>
      <c r="Z56">
        <v>311523.93435723271</v>
      </c>
      <c r="AA56">
        <v>-71523.934357232705</v>
      </c>
      <c r="AB56"/>
      <c r="AC56">
        <v>20.454545454545457</v>
      </c>
      <c r="AD56">
        <v>0</v>
      </c>
      <c r="AE56"/>
      <c r="AF56"/>
      <c r="AG56"/>
    </row>
    <row r="57" spans="2:33" ht="15.6">
      <c r="B57" s="99">
        <v>29</v>
      </c>
      <c r="C57" s="103"/>
      <c r="D57" s="102"/>
      <c r="E57" s="122" t="e">
        <f t="shared" si="11"/>
        <v>#DIV/0!</v>
      </c>
      <c r="F57" s="124" t="e">
        <f t="shared" si="13"/>
        <v>#DIV/0!</v>
      </c>
      <c r="G57" s="108"/>
      <c r="H57" s="108"/>
      <c r="I57" s="108"/>
      <c r="J57" s="109"/>
      <c r="Y57">
        <v>6</v>
      </c>
      <c r="Z57">
        <v>398260.19094536256</v>
      </c>
      <c r="AA57">
        <v>-398260.19094536256</v>
      </c>
      <c r="AB57"/>
      <c r="AC57">
        <v>25.000000000000004</v>
      </c>
      <c r="AD57">
        <v>0</v>
      </c>
      <c r="AE57"/>
      <c r="AF57"/>
      <c r="AG57"/>
    </row>
    <row r="58" spans="2:33" ht="15.6">
      <c r="B58" s="99">
        <v>30</v>
      </c>
      <c r="C58" s="103"/>
      <c r="D58" s="102"/>
      <c r="E58" s="122" t="e">
        <f t="shared" si="11"/>
        <v>#DIV/0!</v>
      </c>
      <c r="F58" s="124" t="e">
        <f t="shared" si="13"/>
        <v>#DIV/0!</v>
      </c>
      <c r="G58" s="108"/>
      <c r="H58" s="108"/>
      <c r="I58" s="108"/>
      <c r="J58" s="109"/>
      <c r="Y58">
        <v>7</v>
      </c>
      <c r="Z58">
        <v>421383.89494192612</v>
      </c>
      <c r="AA58">
        <v>-421383.89494192612</v>
      </c>
      <c r="AB58"/>
      <c r="AC58">
        <v>29.545454545454547</v>
      </c>
      <c r="AD58">
        <v>0</v>
      </c>
      <c r="AE58"/>
      <c r="AF58"/>
      <c r="AG58"/>
    </row>
    <row r="59" spans="2:33" ht="15.6">
      <c r="B59" s="99">
        <v>31</v>
      </c>
      <c r="C59" s="103"/>
      <c r="D59" s="102"/>
      <c r="E59" s="122" t="e">
        <f t="shared" si="11"/>
        <v>#DIV/0!</v>
      </c>
      <c r="F59" s="124" t="e">
        <f t="shared" si="13"/>
        <v>#DIV/0!</v>
      </c>
      <c r="G59" s="108"/>
      <c r="H59" s="108"/>
      <c r="I59" s="108"/>
      <c r="J59" s="109"/>
      <c r="Y59">
        <v>8</v>
      </c>
      <c r="Z59">
        <v>442410.30991138268</v>
      </c>
      <c r="AA59">
        <v>-142410.30991138268</v>
      </c>
      <c r="AB59"/>
      <c r="AC59">
        <v>34.090909090909093</v>
      </c>
      <c r="AD59">
        <v>0</v>
      </c>
      <c r="AE59"/>
      <c r="AF59"/>
      <c r="AG59"/>
    </row>
    <row r="60" spans="2:33" ht="15.6">
      <c r="B60" s="99">
        <v>32</v>
      </c>
      <c r="C60" s="103"/>
      <c r="D60" s="102"/>
      <c r="E60" s="122" t="e">
        <f t="shared" si="11"/>
        <v>#DIV/0!</v>
      </c>
      <c r="F60" s="124" t="e">
        <f t="shared" si="13"/>
        <v>#DIV/0!</v>
      </c>
      <c r="G60" s="108"/>
      <c r="H60" s="108"/>
      <c r="I60" s="108"/>
      <c r="J60" s="109"/>
      <c r="Y60">
        <v>9</v>
      </c>
      <c r="Z60">
        <v>464035.83949997462</v>
      </c>
      <c r="AA60">
        <v>-464035.83949997462</v>
      </c>
      <c r="AB60"/>
      <c r="AC60">
        <v>38.63636363636364</v>
      </c>
      <c r="AD60">
        <v>0</v>
      </c>
      <c r="AE60"/>
      <c r="AF60"/>
      <c r="AG60"/>
    </row>
    <row r="61" spans="2:33" ht="15.6">
      <c r="B61" s="99">
        <v>33</v>
      </c>
      <c r="C61" s="103"/>
      <c r="D61" s="102"/>
      <c r="E61" s="122" t="e">
        <f t="shared" si="11"/>
        <v>#DIV/0!</v>
      </c>
      <c r="F61" s="124" t="e">
        <f t="shared" si="13"/>
        <v>#DIV/0!</v>
      </c>
      <c r="G61" s="108"/>
      <c r="H61" s="108"/>
      <c r="I61" s="108"/>
      <c r="J61" s="109"/>
      <c r="Y61">
        <v>10</v>
      </c>
      <c r="Z61">
        <v>463890.75991988188</v>
      </c>
      <c r="AA61">
        <v>256109.24008011812</v>
      </c>
      <c r="AB61"/>
      <c r="AC61">
        <v>43.181818181818187</v>
      </c>
      <c r="AD61">
        <v>185000</v>
      </c>
      <c r="AE61"/>
      <c r="AF61"/>
      <c r="AG61"/>
    </row>
    <row r="62" spans="2:33" ht="15.6">
      <c r="B62" s="99">
        <v>34</v>
      </c>
      <c r="C62" s="103"/>
      <c r="D62" s="102"/>
      <c r="E62" s="122" t="e">
        <f t="shared" si="11"/>
        <v>#DIV/0!</v>
      </c>
      <c r="F62" s="124" t="e">
        <f t="shared" si="13"/>
        <v>#DIV/0!</v>
      </c>
      <c r="G62" s="108"/>
      <c r="H62" s="108"/>
      <c r="I62" s="108"/>
      <c r="J62" s="109"/>
      <c r="Y62">
        <v>11</v>
      </c>
      <c r="Z62">
        <v>469116.21053744201</v>
      </c>
      <c r="AA62">
        <v>-199116.21053744201</v>
      </c>
      <c r="AB62"/>
      <c r="AC62">
        <v>47.727272727272734</v>
      </c>
      <c r="AD62">
        <v>210000</v>
      </c>
      <c r="AE62"/>
      <c r="AF62"/>
      <c r="AG62"/>
    </row>
    <row r="63" spans="2:33" ht="15.6">
      <c r="B63" s="99">
        <v>35</v>
      </c>
      <c r="C63" s="103"/>
      <c r="D63" s="102"/>
      <c r="E63" s="122" t="e">
        <f t="shared" si="11"/>
        <v>#DIV/0!</v>
      </c>
      <c r="F63" s="124" t="e">
        <f t="shared" si="13"/>
        <v>#DIV/0!</v>
      </c>
      <c r="G63" s="108"/>
      <c r="H63" s="108"/>
      <c r="I63" s="108"/>
      <c r="J63" s="109"/>
      <c r="Y63">
        <v>12</v>
      </c>
      <c r="Z63">
        <v>415630.21860342787</v>
      </c>
      <c r="AA63">
        <v>754369.78139657213</v>
      </c>
      <c r="AB63"/>
      <c r="AC63">
        <v>52.27272727272728</v>
      </c>
      <c r="AD63">
        <v>210000</v>
      </c>
      <c r="AE63"/>
      <c r="AF63"/>
      <c r="AG63"/>
    </row>
    <row r="64" spans="2:33" ht="15.6">
      <c r="B64" s="99">
        <v>36</v>
      </c>
      <c r="C64" s="103"/>
      <c r="D64" s="102"/>
      <c r="E64" s="122" t="e">
        <f t="shared" si="11"/>
        <v>#DIV/0!</v>
      </c>
      <c r="F64" s="124" t="e">
        <f t="shared" si="13"/>
        <v>#DIV/0!</v>
      </c>
      <c r="G64" s="108"/>
      <c r="H64" s="108"/>
      <c r="I64" s="108"/>
      <c r="J64" s="109"/>
      <c r="Y64">
        <v>13</v>
      </c>
      <c r="Z64">
        <v>487540.64094026951</v>
      </c>
      <c r="AA64">
        <v>202459.35905973049</v>
      </c>
      <c r="AB64"/>
      <c r="AC64">
        <v>56.81818181818182</v>
      </c>
      <c r="AD64">
        <v>240000</v>
      </c>
      <c r="AE64"/>
      <c r="AF64"/>
      <c r="AG64"/>
    </row>
    <row r="65" spans="2:33" ht="15.6">
      <c r="B65" s="99">
        <v>37</v>
      </c>
      <c r="C65" s="103"/>
      <c r="D65" s="102"/>
      <c r="E65" s="122" t="e">
        <f t="shared" si="11"/>
        <v>#DIV/0!</v>
      </c>
      <c r="F65" s="124" t="e">
        <f t="shared" si="13"/>
        <v>#DIV/0!</v>
      </c>
      <c r="G65" s="108"/>
      <c r="H65" s="108"/>
      <c r="I65" s="108"/>
      <c r="J65" s="109"/>
      <c r="Y65">
        <v>14</v>
      </c>
      <c r="Z65">
        <v>299770.11148326338</v>
      </c>
      <c r="AA65">
        <v>-299770.11148326338</v>
      </c>
      <c r="AB65"/>
      <c r="AC65">
        <v>61.363636363636367</v>
      </c>
      <c r="AD65">
        <v>270000</v>
      </c>
      <c r="AE65"/>
      <c r="AF65"/>
      <c r="AG65"/>
    </row>
    <row r="66" spans="2:33" ht="15.6">
      <c r="B66" s="99">
        <v>38</v>
      </c>
      <c r="C66" s="103"/>
      <c r="D66" s="102"/>
      <c r="E66" s="122" t="e">
        <f t="shared" si="11"/>
        <v>#DIV/0!</v>
      </c>
      <c r="F66" s="124" t="e">
        <f t="shared" si="13"/>
        <v>#DIV/0!</v>
      </c>
      <c r="G66" s="108"/>
      <c r="H66" s="108"/>
      <c r="I66" s="108"/>
      <c r="J66" s="109"/>
      <c r="Y66">
        <v>15</v>
      </c>
      <c r="Z66">
        <v>299770.11148326338</v>
      </c>
      <c r="AA66">
        <v>-89770.111483263376</v>
      </c>
      <c r="AB66"/>
      <c r="AC66">
        <v>65.909090909090907</v>
      </c>
      <c r="AD66">
        <v>300000</v>
      </c>
      <c r="AE66"/>
      <c r="AF66"/>
      <c r="AG66"/>
    </row>
    <row r="67" spans="2:33" ht="15.6">
      <c r="B67" s="99">
        <v>39</v>
      </c>
      <c r="C67" s="103"/>
      <c r="D67" s="102"/>
      <c r="E67" s="122" t="e">
        <f t="shared" si="11"/>
        <v>#DIV/0!</v>
      </c>
      <c r="F67" s="124" t="e">
        <f t="shared" si="13"/>
        <v>#DIV/0!</v>
      </c>
      <c r="G67" s="108"/>
      <c r="H67" s="108"/>
      <c r="I67" s="108"/>
      <c r="J67" s="109"/>
      <c r="Y67">
        <v>16</v>
      </c>
      <c r="Z67">
        <v>302057.49175618152</v>
      </c>
      <c r="AA67">
        <v>297942.50824381848</v>
      </c>
      <c r="AB67"/>
      <c r="AC67">
        <v>70.454545454545453</v>
      </c>
      <c r="AD67">
        <v>570000</v>
      </c>
      <c r="AE67"/>
      <c r="AF67"/>
      <c r="AG67"/>
    </row>
    <row r="68" spans="2:33" ht="15.6">
      <c r="B68" s="99">
        <v>40</v>
      </c>
      <c r="C68" s="103"/>
      <c r="D68" s="102"/>
      <c r="E68" s="122" t="e">
        <f t="shared" si="11"/>
        <v>#DIV/0!</v>
      </c>
      <c r="F68" s="124" t="e">
        <f t="shared" si="13"/>
        <v>#DIV/0!</v>
      </c>
      <c r="G68" s="108"/>
      <c r="H68" s="108"/>
      <c r="I68" s="108"/>
      <c r="J68" s="109"/>
      <c r="Y68">
        <v>17</v>
      </c>
      <c r="Z68">
        <v>302057.49175618152</v>
      </c>
      <c r="AA68">
        <v>-92057.491756181524</v>
      </c>
      <c r="AB68"/>
      <c r="AC68">
        <v>75</v>
      </c>
      <c r="AD68">
        <v>600000</v>
      </c>
      <c r="AE68"/>
      <c r="AF68"/>
      <c r="AG68"/>
    </row>
    <row r="69" spans="2:33" ht="15.6">
      <c r="B69" s="99">
        <v>41</v>
      </c>
      <c r="C69" s="103"/>
      <c r="D69" s="102"/>
      <c r="E69" s="122" t="e">
        <f t="shared" si="11"/>
        <v>#DIV/0!</v>
      </c>
      <c r="F69" s="124" t="e">
        <f t="shared" si="13"/>
        <v>#DIV/0!</v>
      </c>
      <c r="G69" s="108"/>
      <c r="H69" s="108"/>
      <c r="I69" s="108"/>
      <c r="J69" s="109"/>
      <c r="Y69">
        <v>18</v>
      </c>
      <c r="Z69">
        <v>311207.01284785412</v>
      </c>
      <c r="AA69">
        <v>-311207.01284785412</v>
      </c>
      <c r="AB69"/>
      <c r="AC69">
        <v>79.545454545454547</v>
      </c>
      <c r="AD69">
        <v>690000</v>
      </c>
      <c r="AE69"/>
      <c r="AF69"/>
      <c r="AG69"/>
    </row>
    <row r="70" spans="2:33" ht="15.6">
      <c r="B70" s="99">
        <v>42</v>
      </c>
      <c r="C70" s="103"/>
      <c r="D70" s="102"/>
      <c r="E70" s="122" t="e">
        <f t="shared" si="11"/>
        <v>#DIV/0!</v>
      </c>
      <c r="F70" s="124" t="e">
        <f t="shared" si="13"/>
        <v>#DIV/0!</v>
      </c>
      <c r="G70" s="108"/>
      <c r="H70" s="108"/>
      <c r="I70" s="108"/>
      <c r="J70" s="109"/>
      <c r="Y70">
        <v>19</v>
      </c>
      <c r="Z70">
        <v>311207.01284785412</v>
      </c>
      <c r="AA70">
        <v>1008792.9871521459</v>
      </c>
      <c r="AB70"/>
      <c r="AC70">
        <v>84.090909090909093</v>
      </c>
      <c r="AD70">
        <v>720000</v>
      </c>
      <c r="AE70"/>
      <c r="AF70"/>
      <c r="AG70"/>
    </row>
    <row r="71" spans="2:33" ht="15.6">
      <c r="B71" s="99">
        <v>43</v>
      </c>
      <c r="C71" s="103"/>
      <c r="D71" s="102"/>
      <c r="E71" s="122" t="e">
        <f t="shared" si="11"/>
        <v>#DIV/0!</v>
      </c>
      <c r="F71" s="124" t="e">
        <f t="shared" si="13"/>
        <v>#DIV/0!</v>
      </c>
      <c r="G71" s="108"/>
      <c r="H71" s="108"/>
      <c r="I71" s="108"/>
      <c r="J71" s="109"/>
      <c r="Y71">
        <v>20</v>
      </c>
      <c r="Z71">
        <v>409494.82325047179</v>
      </c>
      <c r="AA71">
        <v>160505.17674952821</v>
      </c>
      <c r="AB71"/>
      <c r="AC71">
        <v>88.63636363636364</v>
      </c>
      <c r="AD71">
        <v>788000</v>
      </c>
      <c r="AE71"/>
      <c r="AF71"/>
      <c r="AG71"/>
    </row>
    <row r="72" spans="2:33" ht="15.6">
      <c r="B72" s="99">
        <v>44</v>
      </c>
      <c r="C72" s="103"/>
      <c r="D72" s="102"/>
      <c r="E72" s="122" t="e">
        <f t="shared" si="11"/>
        <v>#DIV/0!</v>
      </c>
      <c r="F72" s="124" t="e">
        <f t="shared" si="13"/>
        <v>#DIV/0!</v>
      </c>
      <c r="G72" s="108"/>
      <c r="H72" s="108"/>
      <c r="I72" s="108"/>
      <c r="J72" s="109"/>
      <c r="Y72">
        <v>21</v>
      </c>
      <c r="Z72">
        <v>386633.6011127914</v>
      </c>
      <c r="AA72">
        <v>-201633.6011127914</v>
      </c>
      <c r="AB72"/>
      <c r="AC72">
        <v>93.181818181818187</v>
      </c>
      <c r="AD72">
        <v>1170000</v>
      </c>
      <c r="AE72"/>
      <c r="AF72"/>
      <c r="AG72"/>
    </row>
    <row r="73" spans="2:33" ht="16.2" thickBot="1">
      <c r="B73" s="99">
        <v>45</v>
      </c>
      <c r="C73" s="103"/>
      <c r="D73" s="103"/>
      <c r="E73" s="122" t="e">
        <f t="shared" si="11"/>
        <v>#DIV/0!</v>
      </c>
      <c r="F73" s="124" t="e">
        <f t="shared" si="13"/>
        <v>#DIV/0!</v>
      </c>
      <c r="G73" s="108"/>
      <c r="H73" s="108"/>
      <c r="I73" s="108"/>
      <c r="J73" s="109"/>
      <c r="Y73" s="94">
        <v>22</v>
      </c>
      <c r="Z73" s="94">
        <v>307293.97649727558</v>
      </c>
      <c r="AA73" s="94">
        <v>480706.02350272442</v>
      </c>
      <c r="AB73"/>
      <c r="AC73" s="94">
        <v>97.727272727272734</v>
      </c>
      <c r="AD73" s="94">
        <v>1320000</v>
      </c>
      <c r="AE73"/>
      <c r="AF73"/>
      <c r="AG73"/>
    </row>
    <row r="74" spans="2:33" ht="15.6">
      <c r="B74" s="99">
        <v>46</v>
      </c>
      <c r="C74" s="103"/>
      <c r="D74" s="103"/>
      <c r="E74" s="122" t="e">
        <f t="shared" si="11"/>
        <v>#DIV/0!</v>
      </c>
      <c r="F74" s="124" t="e">
        <f t="shared" si="13"/>
        <v>#DIV/0!</v>
      </c>
      <c r="G74" s="108"/>
      <c r="H74" s="108"/>
      <c r="I74" s="108"/>
      <c r="J74" s="109"/>
    </row>
    <row r="75" spans="2:33" ht="15.6">
      <c r="B75" s="99">
        <v>47</v>
      </c>
      <c r="C75" s="103"/>
      <c r="D75" s="103"/>
      <c r="E75" s="122" t="e">
        <f t="shared" si="11"/>
        <v>#DIV/0!</v>
      </c>
      <c r="F75" s="124" t="e">
        <f t="shared" si="13"/>
        <v>#DIV/0!</v>
      </c>
      <c r="G75" s="108"/>
      <c r="H75" s="108"/>
      <c r="I75" s="108"/>
      <c r="J75" s="109"/>
    </row>
    <row r="76" spans="2:33" ht="15.6">
      <c r="B76" s="99">
        <v>48</v>
      </c>
      <c r="C76" s="103"/>
      <c r="D76" s="103"/>
      <c r="E76" s="122" t="e">
        <f t="shared" si="11"/>
        <v>#DIV/0!</v>
      </c>
      <c r="F76" s="124" t="e">
        <f t="shared" si="13"/>
        <v>#DIV/0!</v>
      </c>
      <c r="G76" s="108"/>
      <c r="H76" s="108"/>
      <c r="I76" s="108"/>
      <c r="J76" s="109"/>
    </row>
    <row r="77" spans="2:33" ht="15.6">
      <c r="B77" s="99">
        <v>49</v>
      </c>
      <c r="C77" s="103"/>
      <c r="D77" s="103"/>
      <c r="E77" s="122" t="e">
        <f t="shared" si="11"/>
        <v>#DIV/0!</v>
      </c>
      <c r="F77" s="124" t="e">
        <f t="shared" si="13"/>
        <v>#DIV/0!</v>
      </c>
      <c r="G77" s="108"/>
      <c r="H77" s="108"/>
      <c r="I77" s="108"/>
      <c r="J77" s="109"/>
    </row>
    <row r="78" spans="2:33" ht="15.6">
      <c r="B78" s="99">
        <v>50</v>
      </c>
      <c r="C78" s="103"/>
      <c r="D78" s="103"/>
      <c r="E78" s="122" t="e">
        <f t="shared" si="11"/>
        <v>#DIV/0!</v>
      </c>
      <c r="F78" s="124" t="e">
        <f t="shared" si="13"/>
        <v>#DIV/0!</v>
      </c>
      <c r="G78" s="108"/>
      <c r="H78" s="108"/>
      <c r="I78" s="108"/>
      <c r="J78" s="109"/>
    </row>
    <row r="79" spans="2:33" ht="15.6">
      <c r="B79" s="99">
        <v>51</v>
      </c>
      <c r="C79" s="103"/>
      <c r="D79" s="103"/>
      <c r="E79" s="122" t="e">
        <f t="shared" si="11"/>
        <v>#DIV/0!</v>
      </c>
      <c r="F79" s="124" t="e">
        <f t="shared" si="13"/>
        <v>#DIV/0!</v>
      </c>
      <c r="G79" s="108"/>
      <c r="H79" s="108"/>
      <c r="I79" s="108"/>
      <c r="J79" s="109"/>
    </row>
    <row r="80" spans="2:33" ht="15.6">
      <c r="B80" s="99">
        <v>52</v>
      </c>
      <c r="C80" s="103"/>
      <c r="D80" s="103"/>
      <c r="E80" s="122" t="e">
        <f t="shared" si="11"/>
        <v>#DIV/0!</v>
      </c>
      <c r="F80" s="124" t="e">
        <f t="shared" si="13"/>
        <v>#DIV/0!</v>
      </c>
      <c r="G80" s="108"/>
      <c r="H80" s="108"/>
      <c r="I80" s="108"/>
      <c r="J80" s="109"/>
    </row>
    <row r="81" spans="2:20">
      <c r="G81" s="44"/>
    </row>
    <row r="83" spans="2:20" ht="28.8">
      <c r="B83" s="114" t="s">
        <v>152</v>
      </c>
      <c r="C83" s="114" t="s">
        <v>169</v>
      </c>
      <c r="D83" s="114" t="s">
        <v>168</v>
      </c>
      <c r="E83" s="114" t="s">
        <v>170</v>
      </c>
      <c r="L83" t="s">
        <v>173</v>
      </c>
      <c r="M83"/>
      <c r="N83"/>
      <c r="O83"/>
      <c r="P83"/>
      <c r="Q83"/>
      <c r="R83"/>
      <c r="S83"/>
      <c r="T83"/>
    </row>
    <row r="84" spans="2:20" ht="16.2" thickBot="1">
      <c r="B84" s="99">
        <v>1</v>
      </c>
      <c r="C84" s="100">
        <v>240000</v>
      </c>
      <c r="D84" s="100">
        <v>380000</v>
      </c>
      <c r="E84" s="100">
        <v>0</v>
      </c>
      <c r="L84"/>
      <c r="M84"/>
      <c r="N84"/>
      <c r="O84"/>
      <c r="P84"/>
      <c r="Q84"/>
      <c r="R84"/>
      <c r="S84"/>
      <c r="T84"/>
    </row>
    <row r="85" spans="2:20" ht="15.6">
      <c r="B85" s="99">
        <v>2</v>
      </c>
      <c r="C85" s="100">
        <v>690000</v>
      </c>
      <c r="D85" s="100">
        <v>240000</v>
      </c>
      <c r="E85" s="100">
        <v>0</v>
      </c>
      <c r="L85" s="96" t="s">
        <v>129</v>
      </c>
      <c r="M85" s="96"/>
      <c r="N85"/>
      <c r="O85"/>
      <c r="P85"/>
      <c r="Q85"/>
      <c r="R85"/>
      <c r="S85"/>
      <c r="T85"/>
    </row>
    <row r="86" spans="2:20" ht="15.6">
      <c r="B86" s="99">
        <v>3</v>
      </c>
      <c r="C86" s="100">
        <v>120000</v>
      </c>
      <c r="D86" s="100">
        <v>1320000</v>
      </c>
      <c r="E86" s="100">
        <v>0</v>
      </c>
      <c r="L86" t="s">
        <v>130</v>
      </c>
      <c r="M86">
        <v>3.1186420964554568E-2</v>
      </c>
      <c r="N86"/>
      <c r="O86"/>
      <c r="P86"/>
      <c r="Q86"/>
      <c r="R86"/>
      <c r="S86"/>
      <c r="T86"/>
    </row>
    <row r="87" spans="2:20" ht="15.6">
      <c r="B87" s="99">
        <v>4</v>
      </c>
      <c r="C87" s="100">
        <v>330000</v>
      </c>
      <c r="D87" s="100">
        <v>1260000</v>
      </c>
      <c r="E87" s="100">
        <v>0</v>
      </c>
      <c r="L87" t="s">
        <v>131</v>
      </c>
      <c r="M87">
        <v>9.7259285257840868E-4</v>
      </c>
      <c r="N87"/>
      <c r="O87"/>
      <c r="P87"/>
      <c r="Q87"/>
      <c r="R87"/>
      <c r="S87"/>
      <c r="T87"/>
    </row>
    <row r="88" spans="2:20" ht="15.6">
      <c r="B88" s="99">
        <v>5</v>
      </c>
      <c r="C88" s="100">
        <v>2550000</v>
      </c>
      <c r="D88" s="100">
        <v>0</v>
      </c>
      <c r="E88" s="100">
        <v>240000</v>
      </c>
      <c r="L88" t="s">
        <v>132</v>
      </c>
      <c r="M88">
        <v>-1.9007955290370023E-2</v>
      </c>
      <c r="N88"/>
      <c r="O88"/>
      <c r="P88"/>
      <c r="Q88"/>
      <c r="R88"/>
      <c r="S88"/>
      <c r="T88"/>
    </row>
    <row r="89" spans="2:20" ht="15.6">
      <c r="B89" s="99">
        <v>6</v>
      </c>
      <c r="C89" s="100">
        <v>360000</v>
      </c>
      <c r="D89" s="100">
        <v>0</v>
      </c>
      <c r="E89" s="100">
        <v>0</v>
      </c>
      <c r="L89" t="s">
        <v>133</v>
      </c>
      <c r="M89">
        <v>927754.11680530733</v>
      </c>
      <c r="N89"/>
      <c r="O89"/>
      <c r="P89"/>
      <c r="Q89"/>
      <c r="R89"/>
      <c r="S89"/>
      <c r="T89"/>
    </row>
    <row r="90" spans="2:20" ht="16.2" thickBot="1">
      <c r="B90" s="99">
        <v>7</v>
      </c>
      <c r="C90" s="100">
        <v>0</v>
      </c>
      <c r="D90" s="100">
        <v>0</v>
      </c>
      <c r="E90" s="100">
        <v>0</v>
      </c>
      <c r="L90" s="94" t="s">
        <v>134</v>
      </c>
      <c r="M90" s="94">
        <v>52</v>
      </c>
      <c r="N90"/>
      <c r="O90"/>
      <c r="P90"/>
      <c r="Q90"/>
      <c r="R90"/>
      <c r="S90"/>
      <c r="T90"/>
    </row>
    <row r="91" spans="2:20" ht="15.6">
      <c r="B91" s="99">
        <v>8</v>
      </c>
      <c r="C91" s="100">
        <v>0</v>
      </c>
      <c r="D91" s="100">
        <v>0</v>
      </c>
      <c r="E91" s="100">
        <v>300000</v>
      </c>
      <c r="L91"/>
      <c r="M91"/>
      <c r="N91"/>
      <c r="O91"/>
      <c r="P91"/>
      <c r="Q91"/>
      <c r="R91"/>
      <c r="S91"/>
      <c r="T91"/>
    </row>
    <row r="92" spans="2:20" ht="16.2" thickBot="1">
      <c r="B92" s="99">
        <v>9</v>
      </c>
      <c r="C92" s="100">
        <v>0</v>
      </c>
      <c r="D92" s="100">
        <v>330000</v>
      </c>
      <c r="E92" s="100">
        <v>0</v>
      </c>
      <c r="L92" t="s">
        <v>135</v>
      </c>
      <c r="M92"/>
      <c r="N92"/>
      <c r="O92"/>
      <c r="P92"/>
      <c r="Q92"/>
      <c r="R92"/>
      <c r="S92"/>
      <c r="T92"/>
    </row>
    <row r="93" spans="2:20" ht="15.6">
      <c r="B93" s="99">
        <v>10</v>
      </c>
      <c r="C93" s="100">
        <v>180000</v>
      </c>
      <c r="D93" s="100">
        <v>240000</v>
      </c>
      <c r="E93" s="100">
        <v>720000</v>
      </c>
      <c r="L93" s="95"/>
      <c r="M93" s="95" t="s">
        <v>140</v>
      </c>
      <c r="N93" s="95" t="s">
        <v>141</v>
      </c>
      <c r="O93" s="95" t="s">
        <v>142</v>
      </c>
      <c r="P93" s="95" t="s">
        <v>143</v>
      </c>
      <c r="Q93" s="95" t="s">
        <v>144</v>
      </c>
      <c r="R93"/>
      <c r="S93"/>
      <c r="T93"/>
    </row>
    <row r="94" spans="2:20" ht="15.6">
      <c r="B94" s="99">
        <v>11</v>
      </c>
      <c r="C94" s="100">
        <v>191200</v>
      </c>
      <c r="D94" s="100">
        <v>1510000</v>
      </c>
      <c r="E94" s="100">
        <v>270000</v>
      </c>
      <c r="L94" t="s">
        <v>136</v>
      </c>
      <c r="M94">
        <v>1</v>
      </c>
      <c r="N94">
        <v>41897629847.890625</v>
      </c>
      <c r="O94">
        <v>41897629847.890625</v>
      </c>
      <c r="P94">
        <v>4.867698551711945E-2</v>
      </c>
      <c r="Q94">
        <v>0.82628006320129943</v>
      </c>
      <c r="R94"/>
      <c r="S94"/>
      <c r="T94"/>
    </row>
    <row r="95" spans="2:20" ht="15.6">
      <c r="B95" s="99">
        <v>12</v>
      </c>
      <c r="C95" s="100">
        <v>212000</v>
      </c>
      <c r="D95" s="100">
        <v>2430000</v>
      </c>
      <c r="E95" s="100">
        <v>1170000</v>
      </c>
      <c r="L95" t="s">
        <v>137</v>
      </c>
      <c r="M95">
        <v>50</v>
      </c>
      <c r="N95">
        <v>43036385062459.797</v>
      </c>
      <c r="O95">
        <v>860727701249.19592</v>
      </c>
      <c r="P95"/>
      <c r="Q95"/>
      <c r="R95"/>
      <c r="S95"/>
      <c r="T95"/>
    </row>
    <row r="96" spans="2:20" ht="16.2" thickBot="1">
      <c r="B96" s="99">
        <v>13</v>
      </c>
      <c r="C96" s="100">
        <v>360000</v>
      </c>
      <c r="D96" s="100">
        <v>0</v>
      </c>
      <c r="E96" s="100">
        <v>690000</v>
      </c>
      <c r="L96" s="94" t="s">
        <v>138</v>
      </c>
      <c r="M96" s="94">
        <v>51</v>
      </c>
      <c r="N96" s="94">
        <v>43078282692307.688</v>
      </c>
      <c r="O96" s="94"/>
      <c r="P96" s="94"/>
      <c r="Q96" s="94"/>
      <c r="R96"/>
      <c r="S96"/>
      <c r="T96"/>
    </row>
    <row r="97" spans="2:20" ht="16.2" thickBot="1">
      <c r="B97" s="99">
        <v>14</v>
      </c>
      <c r="C97" s="100">
        <v>300000</v>
      </c>
      <c r="D97" s="100">
        <v>510000</v>
      </c>
      <c r="E97" s="100">
        <v>0</v>
      </c>
      <c r="L97"/>
      <c r="M97"/>
      <c r="N97"/>
      <c r="O97"/>
      <c r="P97"/>
      <c r="Q97"/>
      <c r="R97"/>
      <c r="S97"/>
      <c r="T97"/>
    </row>
    <row r="98" spans="2:20" ht="15.6">
      <c r="B98" s="99">
        <v>15</v>
      </c>
      <c r="C98" s="100">
        <v>1200000</v>
      </c>
      <c r="D98" s="100">
        <v>600000</v>
      </c>
      <c r="E98" s="100">
        <v>210000</v>
      </c>
      <c r="L98" s="95"/>
      <c r="M98" s="95" t="s">
        <v>145</v>
      </c>
      <c r="N98" s="95" t="s">
        <v>133</v>
      </c>
      <c r="O98" s="95" t="s">
        <v>146</v>
      </c>
      <c r="P98" s="95" t="s">
        <v>147</v>
      </c>
      <c r="Q98" s="95" t="s">
        <v>148</v>
      </c>
      <c r="R98" s="95" t="s">
        <v>149</v>
      </c>
      <c r="S98" s="95" t="s">
        <v>150</v>
      </c>
      <c r="T98" s="95" t="s">
        <v>151</v>
      </c>
    </row>
    <row r="99" spans="2:20" ht="15.6">
      <c r="B99" s="99">
        <v>16</v>
      </c>
      <c r="C99" s="100">
        <v>722000</v>
      </c>
      <c r="D99" s="100">
        <v>0</v>
      </c>
      <c r="E99" s="100">
        <v>600000</v>
      </c>
      <c r="L99" t="s">
        <v>139</v>
      </c>
      <c r="M99">
        <v>760957.94325016066</v>
      </c>
      <c r="N99">
        <v>185943.58636676692</v>
      </c>
      <c r="O99">
        <v>4.0924129630865513</v>
      </c>
      <c r="P99">
        <v>1.5547597428276595E-4</v>
      </c>
      <c r="Q99">
        <v>387479.25851649611</v>
      </c>
      <c r="R99">
        <v>1134436.6279838253</v>
      </c>
      <c r="S99">
        <v>387479.25851649611</v>
      </c>
      <c r="T99">
        <v>1134436.6279838253</v>
      </c>
    </row>
    <row r="100" spans="2:20" ht="16.2" thickBot="1">
      <c r="B100" s="99">
        <v>17</v>
      </c>
      <c r="C100" s="100">
        <v>450000</v>
      </c>
      <c r="D100" s="100">
        <v>300000</v>
      </c>
      <c r="E100" s="100">
        <v>210000</v>
      </c>
      <c r="L100" s="94" t="s">
        <v>169</v>
      </c>
      <c r="M100" s="94">
        <v>4.5570007183554584E-2</v>
      </c>
      <c r="N100" s="94">
        <v>0.20654622382386381</v>
      </c>
      <c r="O100" s="94">
        <v>0.22062861445685528</v>
      </c>
      <c r="P100" s="98">
        <v>0.82628006320124281</v>
      </c>
      <c r="Q100" s="94">
        <v>-0.3692902927478704</v>
      </c>
      <c r="R100" s="94">
        <v>0.46043030711497956</v>
      </c>
      <c r="S100" s="94">
        <v>-0.3692902927478704</v>
      </c>
      <c r="T100" s="94">
        <v>0.46043030711497956</v>
      </c>
    </row>
    <row r="101" spans="2:20" ht="15.6">
      <c r="B101" s="99">
        <v>18</v>
      </c>
      <c r="C101" s="100">
        <v>210000</v>
      </c>
      <c r="D101" s="100">
        <v>0</v>
      </c>
      <c r="E101" s="100">
        <v>0</v>
      </c>
      <c r="L101"/>
      <c r="M101"/>
      <c r="N101"/>
      <c r="O101"/>
      <c r="P101"/>
      <c r="Q101"/>
      <c r="R101"/>
      <c r="S101"/>
      <c r="T101"/>
    </row>
    <row r="102" spans="2:20" ht="15.6">
      <c r="B102" s="99">
        <v>19</v>
      </c>
      <c r="C102" s="100">
        <v>30000</v>
      </c>
      <c r="D102" s="100">
        <v>0</v>
      </c>
      <c r="E102" s="100">
        <v>1320000</v>
      </c>
      <c r="L102"/>
      <c r="M102"/>
      <c r="N102"/>
      <c r="O102"/>
      <c r="P102"/>
      <c r="Q102"/>
      <c r="R102"/>
      <c r="S102"/>
      <c r="T102"/>
    </row>
    <row r="103" spans="2:20" ht="15.6">
      <c r="B103" s="99">
        <v>20</v>
      </c>
      <c r="C103" s="100">
        <v>1193560</v>
      </c>
      <c r="D103" s="100">
        <v>330000</v>
      </c>
      <c r="E103" s="100">
        <v>570000</v>
      </c>
      <c r="L103"/>
      <c r="M103"/>
      <c r="N103"/>
      <c r="O103"/>
      <c r="P103"/>
      <c r="Q103"/>
      <c r="R103"/>
      <c r="S103"/>
      <c r="T103"/>
    </row>
    <row r="104" spans="2:20" ht="15.6">
      <c r="B104" s="99">
        <v>21</v>
      </c>
      <c r="C104" s="100">
        <v>0</v>
      </c>
      <c r="D104" s="100">
        <v>120000</v>
      </c>
      <c r="E104" s="100">
        <v>185000</v>
      </c>
      <c r="L104" t="s">
        <v>154</v>
      </c>
      <c r="M104"/>
      <c r="N104"/>
      <c r="O104"/>
      <c r="P104" t="s">
        <v>158</v>
      </c>
      <c r="Q104"/>
      <c r="R104"/>
      <c r="S104"/>
      <c r="T104"/>
    </row>
    <row r="105" spans="2:20" ht="16.2" thickBot="1">
      <c r="B105" s="99">
        <v>22</v>
      </c>
      <c r="C105" s="100">
        <v>120000</v>
      </c>
      <c r="D105" s="100">
        <v>180000</v>
      </c>
      <c r="E105" s="100">
        <v>788000</v>
      </c>
      <c r="L105"/>
      <c r="M105"/>
      <c r="N105"/>
      <c r="O105"/>
      <c r="P105"/>
      <c r="Q105"/>
      <c r="R105"/>
      <c r="S105"/>
      <c r="T105"/>
    </row>
    <row r="106" spans="2:20" ht="15.6">
      <c r="B106" s="99">
        <v>23</v>
      </c>
      <c r="C106" s="100">
        <v>780000</v>
      </c>
      <c r="D106" s="100">
        <v>120000</v>
      </c>
      <c r="E106" s="100"/>
      <c r="L106" s="95" t="s">
        <v>155</v>
      </c>
      <c r="M106" s="95" t="s">
        <v>171</v>
      </c>
      <c r="N106" s="95" t="s">
        <v>157</v>
      </c>
      <c r="O106"/>
      <c r="P106" s="95" t="s">
        <v>159</v>
      </c>
      <c r="Q106" s="95" t="s">
        <v>168</v>
      </c>
      <c r="R106"/>
      <c r="S106"/>
      <c r="T106"/>
    </row>
    <row r="107" spans="2:20" ht="15.6">
      <c r="B107" s="99">
        <v>24</v>
      </c>
      <c r="C107" s="100">
        <v>810000</v>
      </c>
      <c r="D107" s="100">
        <v>120000</v>
      </c>
      <c r="E107" s="100"/>
      <c r="L107">
        <v>1</v>
      </c>
      <c r="M107">
        <v>771894.74497421377</v>
      </c>
      <c r="N107">
        <v>-391894.74497421377</v>
      </c>
      <c r="O107"/>
      <c r="P107">
        <v>0.96153846153846156</v>
      </c>
      <c r="Q107">
        <v>0</v>
      </c>
      <c r="R107"/>
      <c r="S107"/>
      <c r="T107"/>
    </row>
    <row r="108" spans="2:20" ht="15.6">
      <c r="B108" s="99">
        <v>25</v>
      </c>
      <c r="C108" s="100">
        <v>330000</v>
      </c>
      <c r="D108" s="100">
        <v>570000</v>
      </c>
      <c r="E108" s="100"/>
      <c r="L108">
        <v>2</v>
      </c>
      <c r="M108">
        <v>792401.24820681335</v>
      </c>
      <c r="N108">
        <v>-552401.24820681335</v>
      </c>
      <c r="O108"/>
      <c r="P108">
        <v>2.8846153846153846</v>
      </c>
      <c r="Q108">
        <v>0</v>
      </c>
      <c r="R108"/>
      <c r="S108"/>
      <c r="T108"/>
    </row>
    <row r="109" spans="2:20" ht="15.6">
      <c r="B109" s="99">
        <v>26</v>
      </c>
      <c r="C109" s="100">
        <v>1410000</v>
      </c>
      <c r="D109" s="100">
        <v>300000</v>
      </c>
      <c r="E109" s="100"/>
      <c r="L109">
        <v>3</v>
      </c>
      <c r="M109">
        <v>766426.34411218716</v>
      </c>
      <c r="N109">
        <v>553573.65588781284</v>
      </c>
      <c r="O109"/>
      <c r="P109">
        <v>4.8076923076923075</v>
      </c>
      <c r="Q109">
        <v>0</v>
      </c>
      <c r="R109"/>
      <c r="S109"/>
      <c r="T109"/>
    </row>
    <row r="110" spans="2:20" ht="15.6">
      <c r="B110" s="99">
        <v>27</v>
      </c>
      <c r="C110" s="100">
        <v>17500</v>
      </c>
      <c r="D110" s="100">
        <v>180000</v>
      </c>
      <c r="E110" s="100"/>
      <c r="L110">
        <v>4</v>
      </c>
      <c r="M110">
        <v>775996.04562073364</v>
      </c>
      <c r="N110">
        <v>484003.95437926636</v>
      </c>
      <c r="O110"/>
      <c r="P110">
        <v>6.7307692307692308</v>
      </c>
      <c r="Q110">
        <v>0</v>
      </c>
      <c r="R110"/>
      <c r="S110"/>
      <c r="T110"/>
    </row>
    <row r="111" spans="2:20" ht="15.6">
      <c r="B111" s="99">
        <v>28</v>
      </c>
      <c r="C111" s="100">
        <v>60000</v>
      </c>
      <c r="D111" s="100">
        <v>870000</v>
      </c>
      <c r="E111" s="100"/>
      <c r="L111">
        <v>5</v>
      </c>
      <c r="M111">
        <v>877161.46156822483</v>
      </c>
      <c r="N111">
        <v>-877161.46156822483</v>
      </c>
      <c r="O111"/>
      <c r="P111">
        <v>8.6538461538461533</v>
      </c>
      <c r="Q111">
        <v>0</v>
      </c>
      <c r="R111"/>
      <c r="S111"/>
      <c r="T111"/>
    </row>
    <row r="112" spans="2:20" ht="15.6">
      <c r="B112" s="99">
        <v>29</v>
      </c>
      <c r="C112" s="100">
        <v>300000</v>
      </c>
      <c r="D112" s="100">
        <v>120000</v>
      </c>
      <c r="E112" s="100"/>
      <c r="L112">
        <v>6</v>
      </c>
      <c r="M112">
        <v>777363.14583624026</v>
      </c>
      <c r="N112">
        <v>-777363.14583624026</v>
      </c>
      <c r="O112"/>
      <c r="P112">
        <v>10.576923076923077</v>
      </c>
      <c r="Q112">
        <v>0</v>
      </c>
      <c r="R112"/>
      <c r="S112"/>
      <c r="T112"/>
    </row>
    <row r="113" spans="2:20" ht="15.6">
      <c r="B113" s="99">
        <v>30</v>
      </c>
      <c r="C113" s="100">
        <v>510000</v>
      </c>
      <c r="D113" s="100">
        <v>480000</v>
      </c>
      <c r="E113" s="100"/>
      <c r="L113">
        <v>7</v>
      </c>
      <c r="M113">
        <v>760957.94325016066</v>
      </c>
      <c r="N113">
        <v>-760957.94325016066</v>
      </c>
      <c r="O113"/>
      <c r="P113">
        <v>12.5</v>
      </c>
      <c r="Q113">
        <v>0</v>
      </c>
      <c r="R113"/>
      <c r="S113"/>
      <c r="T113"/>
    </row>
    <row r="114" spans="2:20" ht="15.6">
      <c r="B114" s="99">
        <v>31</v>
      </c>
      <c r="C114" s="100">
        <v>1050000</v>
      </c>
      <c r="D114" s="100">
        <v>840000</v>
      </c>
      <c r="E114" s="100"/>
      <c r="L114">
        <v>8</v>
      </c>
      <c r="M114">
        <v>760957.94325016066</v>
      </c>
      <c r="N114">
        <v>-760957.94325016066</v>
      </c>
      <c r="O114"/>
      <c r="P114">
        <v>14.423076923076923</v>
      </c>
      <c r="Q114">
        <v>0</v>
      </c>
      <c r="R114"/>
      <c r="S114"/>
      <c r="T114"/>
    </row>
    <row r="115" spans="2:20" ht="15.6">
      <c r="B115" s="99">
        <v>32</v>
      </c>
      <c r="C115" s="100">
        <v>1272000</v>
      </c>
      <c r="D115" s="100">
        <v>2520000</v>
      </c>
      <c r="E115" s="100"/>
      <c r="L115">
        <v>9</v>
      </c>
      <c r="M115">
        <v>760957.94325016066</v>
      </c>
      <c r="N115">
        <v>-430957.94325016066</v>
      </c>
      <c r="O115"/>
      <c r="P115">
        <v>16.346153846153847</v>
      </c>
      <c r="Q115">
        <v>0</v>
      </c>
      <c r="R115"/>
      <c r="S115"/>
      <c r="T115"/>
    </row>
    <row r="116" spans="2:20" ht="15.6">
      <c r="B116" s="99">
        <v>33</v>
      </c>
      <c r="C116" s="100">
        <v>750000</v>
      </c>
      <c r="D116" s="100">
        <v>2220000</v>
      </c>
      <c r="E116" s="100"/>
      <c r="L116">
        <v>10</v>
      </c>
      <c r="M116">
        <v>769160.54454320052</v>
      </c>
      <c r="N116">
        <v>-529160.54454320052</v>
      </c>
      <c r="O116"/>
      <c r="P116">
        <v>18.269230769230766</v>
      </c>
      <c r="Q116">
        <v>0</v>
      </c>
      <c r="R116"/>
      <c r="S116"/>
      <c r="T116"/>
    </row>
    <row r="117" spans="2:20" ht="15.6">
      <c r="B117" s="99">
        <v>34</v>
      </c>
      <c r="C117" s="100">
        <v>360000</v>
      </c>
      <c r="D117" s="100">
        <v>1530000</v>
      </c>
      <c r="E117" s="100"/>
      <c r="L117">
        <v>11</v>
      </c>
      <c r="M117">
        <v>769670.92862365628</v>
      </c>
      <c r="N117">
        <v>740329.07137634372</v>
      </c>
      <c r="O117"/>
      <c r="P117">
        <v>20.19230769230769</v>
      </c>
      <c r="Q117">
        <v>120000</v>
      </c>
      <c r="R117"/>
      <c r="S117"/>
      <c r="T117"/>
    </row>
    <row r="118" spans="2:20" ht="15.6">
      <c r="B118" s="99">
        <v>35</v>
      </c>
      <c r="C118" s="100">
        <v>540000</v>
      </c>
      <c r="D118" s="100">
        <v>2370000</v>
      </c>
      <c r="E118" s="100"/>
      <c r="L118">
        <v>12</v>
      </c>
      <c r="M118">
        <v>770618.78477307421</v>
      </c>
      <c r="N118">
        <v>1659381.2152269259</v>
      </c>
      <c r="O118"/>
      <c r="P118">
        <v>22.115384615384613</v>
      </c>
      <c r="Q118">
        <v>120000</v>
      </c>
      <c r="R118"/>
      <c r="S118"/>
      <c r="T118"/>
    </row>
    <row r="119" spans="2:20" ht="15.6">
      <c r="B119" s="99">
        <v>36</v>
      </c>
      <c r="C119" s="100">
        <v>210000</v>
      </c>
      <c r="D119" s="100">
        <v>2820000</v>
      </c>
      <c r="E119" s="100"/>
      <c r="L119">
        <v>13</v>
      </c>
      <c r="M119">
        <v>777363.14583624026</v>
      </c>
      <c r="N119">
        <v>-777363.14583624026</v>
      </c>
      <c r="O119"/>
      <c r="P119">
        <v>24.038461538461537</v>
      </c>
      <c r="Q119">
        <v>120000</v>
      </c>
      <c r="R119"/>
      <c r="S119"/>
      <c r="T119"/>
    </row>
    <row r="120" spans="2:20" ht="15.6">
      <c r="B120" s="99">
        <v>37</v>
      </c>
      <c r="C120" s="100">
        <v>0</v>
      </c>
      <c r="D120" s="100">
        <v>1530000</v>
      </c>
      <c r="E120" s="100"/>
      <c r="L120">
        <v>14</v>
      </c>
      <c r="M120">
        <v>774628.94540522702</v>
      </c>
      <c r="N120">
        <v>-264628.94540522702</v>
      </c>
      <c r="O120"/>
      <c r="P120">
        <v>25.96153846153846</v>
      </c>
      <c r="Q120">
        <v>120000</v>
      </c>
      <c r="R120"/>
      <c r="S120"/>
      <c r="T120"/>
    </row>
    <row r="121" spans="2:20" ht="15.6">
      <c r="B121" s="99">
        <v>38</v>
      </c>
      <c r="C121" s="100">
        <v>1380000</v>
      </c>
      <c r="D121" s="100">
        <v>870000</v>
      </c>
      <c r="E121" s="100"/>
      <c r="L121">
        <v>15</v>
      </c>
      <c r="M121">
        <v>815641.95187042619</v>
      </c>
      <c r="N121">
        <v>-215641.95187042619</v>
      </c>
      <c r="O121"/>
      <c r="P121">
        <v>27.884615384615383</v>
      </c>
      <c r="Q121">
        <v>120000</v>
      </c>
      <c r="R121"/>
      <c r="S121"/>
      <c r="T121"/>
    </row>
    <row r="122" spans="2:20" ht="15.6">
      <c r="B122" s="99">
        <v>39</v>
      </c>
      <c r="C122" s="100">
        <v>1440000</v>
      </c>
      <c r="D122" s="100">
        <v>1170000</v>
      </c>
      <c r="E122" s="100"/>
      <c r="L122">
        <v>16</v>
      </c>
      <c r="M122">
        <v>793859.48843668704</v>
      </c>
      <c r="N122">
        <v>-793859.48843668704</v>
      </c>
      <c r="O122"/>
      <c r="P122">
        <v>29.807692307692307</v>
      </c>
      <c r="Q122">
        <v>180000</v>
      </c>
      <c r="R122"/>
      <c r="S122"/>
      <c r="T122"/>
    </row>
    <row r="123" spans="2:20" ht="15.6">
      <c r="B123" s="99">
        <v>40</v>
      </c>
      <c r="C123" s="100">
        <v>0</v>
      </c>
      <c r="D123" s="100">
        <v>4170000</v>
      </c>
      <c r="E123" s="100"/>
      <c r="L123">
        <v>17</v>
      </c>
      <c r="M123">
        <v>781464.44648276025</v>
      </c>
      <c r="N123">
        <v>-481464.44648276025</v>
      </c>
      <c r="O123"/>
      <c r="P123">
        <v>31.73076923076923</v>
      </c>
      <c r="Q123">
        <v>180000</v>
      </c>
      <c r="R123"/>
      <c r="S123"/>
      <c r="T123"/>
    </row>
    <row r="124" spans="2:20" ht="15.6">
      <c r="B124" s="99">
        <v>41</v>
      </c>
      <c r="C124" s="100">
        <v>0</v>
      </c>
      <c r="D124" s="100">
        <v>0</v>
      </c>
      <c r="E124" s="100"/>
      <c r="L124">
        <v>18</v>
      </c>
      <c r="M124">
        <v>770527.64475870715</v>
      </c>
      <c r="N124">
        <v>-770527.64475870715</v>
      </c>
      <c r="O124"/>
      <c r="P124">
        <v>33.653846153846153</v>
      </c>
      <c r="Q124">
        <v>180000</v>
      </c>
      <c r="R124"/>
      <c r="S124"/>
      <c r="T124"/>
    </row>
    <row r="125" spans="2:20" ht="15.6">
      <c r="B125" s="99">
        <v>42</v>
      </c>
      <c r="C125" s="100">
        <v>2190000</v>
      </c>
      <c r="D125" s="100">
        <v>1550000</v>
      </c>
      <c r="E125" s="100"/>
      <c r="L125">
        <v>19</v>
      </c>
      <c r="M125">
        <v>762325.04346566729</v>
      </c>
      <c r="N125">
        <v>-762325.04346566729</v>
      </c>
      <c r="O125"/>
      <c r="P125">
        <v>35.576923076923073</v>
      </c>
      <c r="Q125">
        <v>240000</v>
      </c>
      <c r="R125"/>
      <c r="S125"/>
      <c r="T125"/>
    </row>
    <row r="126" spans="2:20" ht="15.6">
      <c r="B126" s="99">
        <v>43</v>
      </c>
      <c r="C126" s="100">
        <v>1710000</v>
      </c>
      <c r="D126" s="100">
        <v>2170000</v>
      </c>
      <c r="E126" s="100"/>
      <c r="L126">
        <v>20</v>
      </c>
      <c r="M126">
        <v>815348.48102416412</v>
      </c>
      <c r="N126">
        <v>-485348.48102416412</v>
      </c>
      <c r="O126"/>
      <c r="P126">
        <v>37.5</v>
      </c>
      <c r="Q126">
        <v>240000</v>
      </c>
      <c r="R126"/>
      <c r="S126"/>
      <c r="T126"/>
    </row>
    <row r="127" spans="2:20" ht="15.6">
      <c r="B127" s="99">
        <v>44</v>
      </c>
      <c r="C127" s="100">
        <v>2040000</v>
      </c>
      <c r="D127" s="100">
        <v>120000</v>
      </c>
      <c r="E127" s="100"/>
      <c r="L127">
        <v>21</v>
      </c>
      <c r="M127">
        <v>760957.94325016066</v>
      </c>
      <c r="N127">
        <v>-640957.94325016066</v>
      </c>
      <c r="O127"/>
      <c r="P127">
        <v>39.42307692307692</v>
      </c>
      <c r="Q127">
        <v>240000</v>
      </c>
      <c r="R127"/>
      <c r="S127"/>
      <c r="T127"/>
    </row>
    <row r="128" spans="2:20" ht="15.6">
      <c r="B128" s="99">
        <v>45</v>
      </c>
      <c r="C128" s="100">
        <v>600000</v>
      </c>
      <c r="D128" s="100">
        <v>240000</v>
      </c>
      <c r="E128" s="100"/>
      <c r="L128">
        <v>22</v>
      </c>
      <c r="M128">
        <v>766426.34411218716</v>
      </c>
      <c r="N128">
        <v>-586426.34411218716</v>
      </c>
      <c r="O128"/>
      <c r="P128">
        <v>41.346153846153847</v>
      </c>
      <c r="Q128">
        <v>300000</v>
      </c>
      <c r="R128"/>
      <c r="S128"/>
      <c r="T128"/>
    </row>
    <row r="129" spans="2:20" ht="15.6">
      <c r="B129" s="99">
        <v>46</v>
      </c>
      <c r="C129" s="100">
        <v>1500000</v>
      </c>
      <c r="D129" s="100">
        <v>1440000</v>
      </c>
      <c r="E129" s="100"/>
      <c r="L129">
        <v>23</v>
      </c>
      <c r="M129">
        <v>796502.54885333322</v>
      </c>
      <c r="N129">
        <v>-676502.54885333322</v>
      </c>
      <c r="O129"/>
      <c r="P129">
        <v>43.269230769230766</v>
      </c>
      <c r="Q129">
        <v>300000</v>
      </c>
      <c r="R129"/>
      <c r="S129"/>
      <c r="T129"/>
    </row>
    <row r="130" spans="2:20" ht="15.6">
      <c r="B130" s="99">
        <v>47</v>
      </c>
      <c r="C130" s="100">
        <v>1050000</v>
      </c>
      <c r="D130" s="100">
        <v>540000</v>
      </c>
      <c r="E130" s="100"/>
      <c r="L130">
        <v>24</v>
      </c>
      <c r="M130">
        <v>797869.64906883985</v>
      </c>
      <c r="N130">
        <v>-677869.64906883985</v>
      </c>
      <c r="O130"/>
      <c r="P130">
        <v>45.192307692307693</v>
      </c>
      <c r="Q130">
        <v>330000</v>
      </c>
      <c r="R130"/>
      <c r="S130"/>
      <c r="T130"/>
    </row>
    <row r="131" spans="2:20" ht="15.6">
      <c r="B131" s="99">
        <v>48</v>
      </c>
      <c r="C131" s="100">
        <v>330000</v>
      </c>
      <c r="D131" s="100">
        <v>420000</v>
      </c>
      <c r="E131" s="100"/>
      <c r="L131">
        <v>25</v>
      </c>
      <c r="M131">
        <v>775996.04562073364</v>
      </c>
      <c r="N131">
        <v>-205996.04562073364</v>
      </c>
      <c r="O131"/>
      <c r="P131">
        <v>47.115384615384613</v>
      </c>
      <c r="Q131">
        <v>330000</v>
      </c>
      <c r="R131"/>
      <c r="S131"/>
      <c r="T131"/>
    </row>
    <row r="132" spans="2:20" ht="15.6">
      <c r="B132" s="99">
        <v>49</v>
      </c>
      <c r="C132" s="100">
        <v>1230000</v>
      </c>
      <c r="D132" s="100">
        <v>0</v>
      </c>
      <c r="E132" s="100"/>
      <c r="L132">
        <v>26</v>
      </c>
      <c r="M132">
        <v>825211.65337897267</v>
      </c>
      <c r="N132">
        <v>-525211.65337897267</v>
      </c>
      <c r="O132"/>
      <c r="P132">
        <v>49.03846153846154</v>
      </c>
      <c r="Q132">
        <v>380000</v>
      </c>
      <c r="R132"/>
      <c r="S132"/>
      <c r="T132"/>
    </row>
    <row r="133" spans="2:20" ht="15.6">
      <c r="B133" s="99">
        <v>50</v>
      </c>
      <c r="C133" s="100">
        <v>790000</v>
      </c>
      <c r="D133" s="100">
        <v>810000</v>
      </c>
      <c r="E133" s="100"/>
      <c r="L133">
        <v>27</v>
      </c>
      <c r="M133">
        <v>761755.41837587289</v>
      </c>
      <c r="N133">
        <v>-581755.41837587289</v>
      </c>
      <c r="O133"/>
      <c r="P133">
        <v>50.96153846153846</v>
      </c>
      <c r="Q133">
        <v>420000</v>
      </c>
      <c r="R133"/>
      <c r="S133"/>
      <c r="T133"/>
    </row>
    <row r="134" spans="2:20" ht="15.6">
      <c r="B134" s="99">
        <v>51</v>
      </c>
      <c r="C134" s="100">
        <v>1140000</v>
      </c>
      <c r="D134" s="100">
        <v>1090000</v>
      </c>
      <c r="E134" s="100"/>
      <c r="L134">
        <v>28</v>
      </c>
      <c r="M134">
        <v>763692.14368117391</v>
      </c>
      <c r="N134">
        <v>106307.85631882609</v>
      </c>
      <c r="O134"/>
      <c r="P134">
        <v>52.884615384615387</v>
      </c>
      <c r="Q134">
        <v>480000</v>
      </c>
      <c r="R134"/>
      <c r="S134"/>
      <c r="T134"/>
    </row>
    <row r="135" spans="2:20" ht="16.2" thickBot="1">
      <c r="B135" s="119">
        <v>52</v>
      </c>
      <c r="C135" s="120">
        <v>540000</v>
      </c>
      <c r="D135" s="120">
        <v>180000</v>
      </c>
      <c r="E135" s="120"/>
      <c r="L135">
        <v>29</v>
      </c>
      <c r="M135">
        <v>774628.94540522702</v>
      </c>
      <c r="N135">
        <v>-654628.94540522702</v>
      </c>
      <c r="O135"/>
      <c r="P135">
        <v>54.807692307692307</v>
      </c>
      <c r="Q135">
        <v>510000</v>
      </c>
      <c r="R135"/>
      <c r="S135"/>
      <c r="T135"/>
    </row>
    <row r="136" spans="2:20" ht="16.2" thickTop="1">
      <c r="B136" s="48" t="s">
        <v>62</v>
      </c>
      <c r="C136" s="44">
        <f>SUM(C84:C135)</f>
        <v>33798260</v>
      </c>
      <c r="D136" s="44">
        <f>SUM(D84:D135)</f>
        <v>41110000</v>
      </c>
      <c r="E136" s="44">
        <f>SUM(E84:E135)</f>
        <v>7273000</v>
      </c>
      <c r="K136" s="104"/>
      <c r="L136">
        <v>30</v>
      </c>
      <c r="M136">
        <v>784198.6469137735</v>
      </c>
      <c r="N136">
        <v>-304198.6469137735</v>
      </c>
      <c r="O136"/>
      <c r="P136">
        <v>56.730769230769234</v>
      </c>
      <c r="Q136">
        <v>540000</v>
      </c>
      <c r="R136"/>
      <c r="S136"/>
      <c r="T136"/>
    </row>
    <row r="137" spans="2:20" ht="15.6">
      <c r="L137">
        <v>31</v>
      </c>
      <c r="M137">
        <v>808806.45079289295</v>
      </c>
      <c r="N137">
        <v>31193.549207107048</v>
      </c>
      <c r="O137"/>
      <c r="P137">
        <v>58.653846153846153</v>
      </c>
      <c r="Q137">
        <v>570000</v>
      </c>
      <c r="R137"/>
      <c r="S137"/>
      <c r="T137"/>
    </row>
    <row r="138" spans="2:20" ht="15.6">
      <c r="L138">
        <v>32</v>
      </c>
      <c r="M138">
        <v>818922.99238764215</v>
      </c>
      <c r="N138">
        <v>1701077.0076123578</v>
      </c>
      <c r="O138"/>
      <c r="P138">
        <v>60.57692307692308</v>
      </c>
      <c r="Q138">
        <v>600000</v>
      </c>
      <c r="R138"/>
      <c r="S138"/>
      <c r="T138"/>
    </row>
    <row r="139" spans="2:20" ht="15.6">
      <c r="L139">
        <v>33</v>
      </c>
      <c r="M139">
        <v>795135.4486378266</v>
      </c>
      <c r="N139">
        <v>1424864.5513621734</v>
      </c>
      <c r="O139"/>
      <c r="P139">
        <v>62.5</v>
      </c>
      <c r="Q139">
        <v>810000</v>
      </c>
      <c r="R139"/>
      <c r="S139"/>
      <c r="T139"/>
    </row>
    <row r="140" spans="2:20" ht="15.6">
      <c r="L140">
        <v>34</v>
      </c>
      <c r="M140">
        <v>777363.14583624026</v>
      </c>
      <c r="N140">
        <v>752636.85416375974</v>
      </c>
      <c r="O140"/>
      <c r="P140">
        <v>64.42307692307692</v>
      </c>
      <c r="Q140">
        <v>840000</v>
      </c>
      <c r="R140"/>
      <c r="S140"/>
      <c r="T140"/>
    </row>
    <row r="141" spans="2:20" ht="15.6">
      <c r="L141">
        <v>35</v>
      </c>
      <c r="M141">
        <v>785565.74712928012</v>
      </c>
      <c r="N141">
        <v>1584434.2528707199</v>
      </c>
      <c r="O141"/>
      <c r="P141">
        <v>66.346153846153854</v>
      </c>
      <c r="Q141">
        <v>870000</v>
      </c>
      <c r="R141"/>
      <c r="S141"/>
      <c r="T141"/>
    </row>
    <row r="142" spans="2:20" ht="15.6">
      <c r="L142">
        <v>36</v>
      </c>
      <c r="M142">
        <v>770527.64475870715</v>
      </c>
      <c r="N142">
        <v>2049472.3552412929</v>
      </c>
      <c r="O142"/>
      <c r="P142">
        <v>68.269230769230774</v>
      </c>
      <c r="Q142">
        <v>870000</v>
      </c>
      <c r="R142"/>
      <c r="S142"/>
      <c r="T142"/>
    </row>
    <row r="143" spans="2:20" ht="15.6">
      <c r="L143">
        <v>37</v>
      </c>
      <c r="M143">
        <v>760957.94325016066</v>
      </c>
      <c r="N143">
        <v>769042.05674983934</v>
      </c>
      <c r="O143"/>
      <c r="P143">
        <v>70.192307692307693</v>
      </c>
      <c r="Q143">
        <v>1090000</v>
      </c>
      <c r="R143"/>
      <c r="S143"/>
      <c r="T143"/>
    </row>
    <row r="144" spans="2:20" ht="15.6">
      <c r="L144">
        <v>38</v>
      </c>
      <c r="M144">
        <v>823844.55316346604</v>
      </c>
      <c r="N144">
        <v>46155.446836533956</v>
      </c>
      <c r="O144"/>
      <c r="P144">
        <v>72.115384615384627</v>
      </c>
      <c r="Q144">
        <v>1170000</v>
      </c>
      <c r="R144"/>
      <c r="S144"/>
      <c r="T144"/>
    </row>
    <row r="145" spans="12:20" ht="15.6">
      <c r="L145">
        <v>39</v>
      </c>
      <c r="M145">
        <v>826578.75359447929</v>
      </c>
      <c r="N145">
        <v>343421.24640552071</v>
      </c>
      <c r="O145"/>
      <c r="P145">
        <v>74.038461538461547</v>
      </c>
      <c r="Q145">
        <v>1260000</v>
      </c>
      <c r="R145"/>
      <c r="S145"/>
      <c r="T145"/>
    </row>
    <row r="146" spans="12:20" ht="15.6">
      <c r="L146">
        <v>40</v>
      </c>
      <c r="M146">
        <v>760957.94325016066</v>
      </c>
      <c r="N146">
        <v>3409042.0567498393</v>
      </c>
      <c r="O146"/>
      <c r="P146">
        <v>75.961538461538467</v>
      </c>
      <c r="Q146">
        <v>1320000</v>
      </c>
      <c r="R146"/>
      <c r="S146"/>
      <c r="T146"/>
    </row>
    <row r="147" spans="12:20" ht="15.6">
      <c r="L147">
        <v>41</v>
      </c>
      <c r="M147">
        <v>760957.94325016066</v>
      </c>
      <c r="N147">
        <v>-760957.94325016066</v>
      </c>
      <c r="O147"/>
      <c r="P147">
        <v>77.884615384615387</v>
      </c>
      <c r="Q147">
        <v>1440000</v>
      </c>
      <c r="R147"/>
      <c r="S147"/>
      <c r="T147"/>
    </row>
    <row r="148" spans="12:20" ht="15.6">
      <c r="L148">
        <v>42</v>
      </c>
      <c r="M148">
        <v>860756.25898214523</v>
      </c>
      <c r="N148">
        <v>689243.74101785477</v>
      </c>
      <c r="O148"/>
      <c r="P148">
        <v>79.807692307692321</v>
      </c>
      <c r="Q148">
        <v>1510000</v>
      </c>
      <c r="R148"/>
      <c r="S148"/>
      <c r="T148"/>
    </row>
    <row r="149" spans="12:20" ht="15.6">
      <c r="L149">
        <v>43</v>
      </c>
      <c r="M149">
        <v>838882.65553403902</v>
      </c>
      <c r="N149">
        <v>1331117.344465961</v>
      </c>
      <c r="O149"/>
      <c r="P149">
        <v>81.730769230769241</v>
      </c>
      <c r="Q149">
        <v>1530000</v>
      </c>
      <c r="R149"/>
      <c r="S149"/>
      <c r="T149"/>
    </row>
    <row r="150" spans="12:20" ht="15.6">
      <c r="L150">
        <v>44</v>
      </c>
      <c r="M150">
        <v>853920.75790461199</v>
      </c>
      <c r="N150">
        <v>-733920.75790461199</v>
      </c>
      <c r="O150"/>
      <c r="P150">
        <v>83.65384615384616</v>
      </c>
      <c r="Q150">
        <v>1530000</v>
      </c>
      <c r="R150"/>
      <c r="S150"/>
      <c r="T150"/>
    </row>
    <row r="151" spans="12:20" ht="15.6">
      <c r="L151">
        <v>45</v>
      </c>
      <c r="M151">
        <v>788299.94756029337</v>
      </c>
      <c r="N151">
        <v>-548299.94756029337</v>
      </c>
      <c r="O151"/>
      <c r="P151">
        <v>85.57692307692308</v>
      </c>
      <c r="Q151">
        <v>1550000</v>
      </c>
      <c r="R151"/>
      <c r="S151"/>
      <c r="T151"/>
    </row>
    <row r="152" spans="12:20" ht="15.6">
      <c r="L152">
        <v>46</v>
      </c>
      <c r="M152">
        <v>829312.95402549254</v>
      </c>
      <c r="N152">
        <v>610687.04597450746</v>
      </c>
      <c r="O152"/>
      <c r="P152">
        <v>87.500000000000014</v>
      </c>
      <c r="Q152">
        <v>2170000</v>
      </c>
      <c r="R152"/>
      <c r="S152"/>
      <c r="T152"/>
    </row>
    <row r="153" spans="12:20" ht="15.6">
      <c r="L153">
        <v>47</v>
      </c>
      <c r="M153">
        <v>808806.45079289295</v>
      </c>
      <c r="N153">
        <v>-268806.45079289295</v>
      </c>
      <c r="O153"/>
      <c r="P153">
        <v>89.423076923076934</v>
      </c>
      <c r="Q153">
        <v>2220000</v>
      </c>
      <c r="R153"/>
      <c r="S153"/>
      <c r="T153"/>
    </row>
    <row r="154" spans="12:20" ht="15.6">
      <c r="L154">
        <v>48</v>
      </c>
      <c r="M154">
        <v>775996.04562073364</v>
      </c>
      <c r="N154">
        <v>-355996.04562073364</v>
      </c>
      <c r="O154"/>
      <c r="P154">
        <v>91.346153846153854</v>
      </c>
      <c r="Q154">
        <v>2370000</v>
      </c>
      <c r="R154"/>
      <c r="S154"/>
      <c r="T154"/>
    </row>
    <row r="155" spans="12:20" ht="15.6">
      <c r="L155">
        <v>49</v>
      </c>
      <c r="M155">
        <v>817009.05208593281</v>
      </c>
      <c r="N155">
        <v>-817009.05208593281</v>
      </c>
      <c r="O155"/>
      <c r="P155">
        <v>93.269230769230774</v>
      </c>
      <c r="Q155">
        <v>2430000</v>
      </c>
      <c r="R155"/>
      <c r="S155"/>
      <c r="T155"/>
    </row>
    <row r="156" spans="12:20" ht="15.6">
      <c r="L156">
        <v>50</v>
      </c>
      <c r="M156">
        <v>796958.24892516877</v>
      </c>
      <c r="N156">
        <v>13041.751074831234</v>
      </c>
      <c r="O156"/>
      <c r="P156">
        <v>95.192307692307693</v>
      </c>
      <c r="Q156">
        <v>2520000</v>
      </c>
      <c r="R156"/>
      <c r="S156"/>
      <c r="T156"/>
    </row>
    <row r="157" spans="12:20" ht="15.6">
      <c r="L157">
        <v>51</v>
      </c>
      <c r="M157">
        <v>812907.75143941294</v>
      </c>
      <c r="N157">
        <v>277092.24856058706</v>
      </c>
      <c r="O157"/>
      <c r="P157">
        <v>97.115384615384627</v>
      </c>
      <c r="Q157">
        <v>2820000</v>
      </c>
      <c r="R157"/>
      <c r="S157"/>
      <c r="T157"/>
    </row>
    <row r="158" spans="12:20" ht="16.2" thickBot="1">
      <c r="L158" s="94">
        <v>52</v>
      </c>
      <c r="M158" s="94">
        <v>785565.74712928012</v>
      </c>
      <c r="N158" s="94">
        <v>-605565.74712928012</v>
      </c>
      <c r="O158"/>
      <c r="P158" s="94">
        <v>99.038461538461547</v>
      </c>
      <c r="Q158" s="94">
        <v>4170000</v>
      </c>
      <c r="R158"/>
      <c r="S158"/>
      <c r="T158"/>
    </row>
  </sheetData>
  <sortState xmlns:xlrd2="http://schemas.microsoft.com/office/spreadsheetml/2017/richdata2" ref="Q107:Q158">
    <sortCondition ref="Q107"/>
  </sortState>
  <mergeCells count="31">
    <mergeCell ref="AL16:AO16"/>
    <mergeCell ref="AP16:AT16"/>
    <mergeCell ref="AU16:AX16"/>
    <mergeCell ref="AY16:BB16"/>
    <mergeCell ref="L16:O16"/>
    <mergeCell ref="P16:T16"/>
    <mergeCell ref="U16:X16"/>
    <mergeCell ref="Y16:AB16"/>
    <mergeCell ref="AC16:AG16"/>
    <mergeCell ref="AH16:AK16"/>
    <mergeCell ref="C16:G16"/>
    <mergeCell ref="H16:K16"/>
    <mergeCell ref="A24:B24"/>
    <mergeCell ref="A9:B9"/>
    <mergeCell ref="A10:B10"/>
    <mergeCell ref="A11:B11"/>
    <mergeCell ref="A12:B12"/>
    <mergeCell ref="A7:B7"/>
    <mergeCell ref="A8:B8"/>
    <mergeCell ref="AP4:AT4"/>
    <mergeCell ref="AU4:AX4"/>
    <mergeCell ref="AY4:BB4"/>
    <mergeCell ref="P4:T4"/>
    <mergeCell ref="U4:X4"/>
    <mergeCell ref="Y4:AB4"/>
    <mergeCell ref="AC4:AG4"/>
    <mergeCell ref="AH4:AK4"/>
    <mergeCell ref="AL4:AO4"/>
    <mergeCell ref="C4:G4"/>
    <mergeCell ref="H4:K4"/>
    <mergeCell ref="L4:O4"/>
  </mergeCells>
  <conditionalFormatting sqref="C21:BB22">
    <cfRule type="cellIs" dxfId="8" priority="12" stopIfTrue="1" operator="equal">
      <formula>"TF"</formula>
    </cfRule>
  </conditionalFormatting>
  <pageMargins left="0.75" right="0.75" top="1" bottom="1" header="0.5" footer="0.5"/>
  <pageSetup paperSize="9"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099E4-49DB-8A4A-9CE7-8C66D8A99E58}">
  <dimension ref="A2:IE160"/>
  <sheetViews>
    <sheetView showGridLines="0" zoomScaleNormal="80" workbookViewId="0">
      <pane xSplit="2" ySplit="6" topLeftCell="C85" activePane="bottomRight" state="frozen"/>
      <selection activeCell="EM17" sqref="EM17"/>
      <selection pane="topRight" activeCell="EM17" sqref="EM17"/>
      <selection pane="bottomLeft" activeCell="EM17" sqref="EM17"/>
      <selection pane="bottomRight" activeCell="K63" sqref="K63:K64"/>
    </sheetView>
  </sheetViews>
  <sheetFormatPr defaultColWidth="9.5" defaultRowHeight="14.4"/>
  <cols>
    <col min="1" max="1" width="21.296875" style="36" bestFit="1" customWidth="1"/>
    <col min="2" max="2" width="24.796875" style="48" bestFit="1" customWidth="1"/>
    <col min="3" max="4" width="10" style="36" customWidth="1"/>
    <col min="5" max="6" width="9.796875" style="36" customWidth="1"/>
    <col min="7" max="24" width="8" style="36" customWidth="1"/>
    <col min="25" max="54" width="10.69921875" style="36" customWidth="1"/>
    <col min="55" max="16384" width="9.5" style="36"/>
  </cols>
  <sheetData>
    <row r="2" spans="1:239" ht="21" customHeight="1">
      <c r="A2" s="35" t="str">
        <f>'process parameter'!C5</f>
        <v>105-04633</v>
      </c>
      <c r="B2" s="35" t="str">
        <f>'process parameter'!D5</f>
        <v>I-RING</v>
      </c>
    </row>
    <row r="3" spans="1:239" ht="12.75" customHeight="1">
      <c r="A3" s="37"/>
      <c r="B3" s="37"/>
    </row>
    <row r="4" spans="1:239" ht="16.05" customHeight="1">
      <c r="B4" s="38"/>
      <c r="C4" s="153">
        <v>44927</v>
      </c>
      <c r="D4" s="153"/>
      <c r="E4" s="153"/>
      <c r="F4" s="153"/>
      <c r="G4" s="153"/>
      <c r="H4" s="153">
        <v>44958</v>
      </c>
      <c r="I4" s="153"/>
      <c r="J4" s="153"/>
      <c r="K4" s="153"/>
      <c r="L4" s="153">
        <v>44986</v>
      </c>
      <c r="M4" s="153"/>
      <c r="N4" s="153"/>
      <c r="O4" s="153"/>
      <c r="P4" s="153">
        <v>45017</v>
      </c>
      <c r="Q4" s="153"/>
      <c r="R4" s="153"/>
      <c r="S4" s="153"/>
      <c r="T4" s="153"/>
      <c r="U4" s="153">
        <v>45047</v>
      </c>
      <c r="V4" s="153"/>
      <c r="W4" s="153"/>
      <c r="X4" s="153"/>
      <c r="Y4" s="153">
        <v>45078</v>
      </c>
      <c r="Z4" s="153"/>
      <c r="AA4" s="153"/>
      <c r="AB4" s="153"/>
      <c r="AC4" s="153">
        <v>45108</v>
      </c>
      <c r="AD4" s="153"/>
      <c r="AE4" s="153"/>
      <c r="AF4" s="153"/>
      <c r="AG4" s="153"/>
      <c r="AH4" s="153">
        <v>45139</v>
      </c>
      <c r="AI4" s="153"/>
      <c r="AJ4" s="153"/>
      <c r="AK4" s="153"/>
      <c r="AL4" s="153">
        <v>45170</v>
      </c>
      <c r="AM4" s="153"/>
      <c r="AN4" s="153"/>
      <c r="AO4" s="153"/>
      <c r="AP4" s="153">
        <v>45200</v>
      </c>
      <c r="AQ4" s="153"/>
      <c r="AR4" s="153"/>
      <c r="AS4" s="153"/>
      <c r="AT4" s="153"/>
      <c r="AU4" s="153">
        <v>45231</v>
      </c>
      <c r="AV4" s="153"/>
      <c r="AW4" s="153"/>
      <c r="AX4" s="153"/>
      <c r="AY4" s="153">
        <v>45261</v>
      </c>
      <c r="AZ4" s="153"/>
      <c r="BA4" s="153"/>
      <c r="BB4" s="153"/>
    </row>
    <row r="5" spans="1:239" ht="16.05" customHeight="1">
      <c r="B5" s="38"/>
      <c r="C5" s="40">
        <v>1</v>
      </c>
      <c r="D5" s="40">
        <v>2</v>
      </c>
      <c r="E5" s="40">
        <v>3</v>
      </c>
      <c r="F5" s="40">
        <v>4</v>
      </c>
      <c r="G5" s="40">
        <v>5</v>
      </c>
      <c r="H5" s="40">
        <v>6</v>
      </c>
      <c r="I5" s="40">
        <v>7</v>
      </c>
      <c r="J5" s="40">
        <v>8</v>
      </c>
      <c r="K5" s="40">
        <v>9</v>
      </c>
      <c r="L5" s="40">
        <v>10</v>
      </c>
      <c r="M5" s="40">
        <v>11</v>
      </c>
      <c r="N5" s="40">
        <v>12</v>
      </c>
      <c r="O5" s="40">
        <v>13</v>
      </c>
      <c r="P5" s="40">
        <v>14</v>
      </c>
      <c r="Q5" s="40">
        <v>15</v>
      </c>
      <c r="R5" s="40">
        <v>16</v>
      </c>
      <c r="S5" s="40">
        <v>17</v>
      </c>
      <c r="T5" s="40">
        <v>18</v>
      </c>
      <c r="U5" s="40">
        <v>19</v>
      </c>
      <c r="V5" s="40">
        <v>20</v>
      </c>
      <c r="W5" s="40">
        <v>21</v>
      </c>
      <c r="X5" s="40">
        <v>22</v>
      </c>
      <c r="Y5" s="40">
        <v>23</v>
      </c>
      <c r="Z5" s="40">
        <v>24</v>
      </c>
      <c r="AA5" s="40">
        <v>25</v>
      </c>
      <c r="AB5" s="40">
        <v>26</v>
      </c>
      <c r="AC5" s="40">
        <v>27</v>
      </c>
      <c r="AD5" s="40">
        <v>28</v>
      </c>
      <c r="AE5" s="40">
        <v>29</v>
      </c>
      <c r="AF5" s="40">
        <v>30</v>
      </c>
      <c r="AG5" s="40">
        <v>31</v>
      </c>
      <c r="AH5" s="40">
        <v>32</v>
      </c>
      <c r="AI5" s="40">
        <v>33</v>
      </c>
      <c r="AJ5" s="40">
        <v>34</v>
      </c>
      <c r="AK5" s="40">
        <v>35</v>
      </c>
      <c r="AL5" s="40">
        <v>36</v>
      </c>
      <c r="AM5" s="40">
        <v>37</v>
      </c>
      <c r="AN5" s="40">
        <v>38</v>
      </c>
      <c r="AO5" s="40">
        <v>39</v>
      </c>
      <c r="AP5" s="40">
        <v>40</v>
      </c>
      <c r="AQ5" s="40">
        <v>41</v>
      </c>
      <c r="AR5" s="40">
        <v>42</v>
      </c>
      <c r="AS5" s="40">
        <v>43</v>
      </c>
      <c r="AT5" s="40">
        <v>44</v>
      </c>
      <c r="AU5" s="40">
        <v>45</v>
      </c>
      <c r="AV5" s="40">
        <v>46</v>
      </c>
      <c r="AW5" s="40">
        <v>47</v>
      </c>
      <c r="AX5" s="40">
        <v>48</v>
      </c>
      <c r="AY5" s="40">
        <v>49</v>
      </c>
      <c r="AZ5" s="40">
        <v>50</v>
      </c>
      <c r="BA5" s="40">
        <v>51</v>
      </c>
      <c r="BB5" s="40">
        <v>52</v>
      </c>
    </row>
    <row r="6" spans="1:239" ht="16.05" customHeight="1">
      <c r="B6" s="36"/>
    </row>
    <row r="7" spans="1:239" s="41" customFormat="1" ht="16.05" customHeight="1">
      <c r="A7" s="149" t="s">
        <v>63</v>
      </c>
      <c r="B7" s="150"/>
      <c r="C7" s="42">
        <f>HLOOKUP(C5,'customer forecast'!E3:BD13,3,FALSE)</f>
        <v>913726.32000000007</v>
      </c>
      <c r="D7" s="42">
        <f>HLOOKUP(D5,'customer forecast'!F3:BE13,3,FALSE)</f>
        <v>705206.32000000007</v>
      </c>
      <c r="E7" s="42">
        <f>HLOOKUP(E5,'customer forecast'!G3:BF13,3,FALSE)</f>
        <v>662202.32000000007</v>
      </c>
      <c r="F7" s="42">
        <f>HLOOKUP(F5,'customer forecast'!H3:BG13,3,FALSE)</f>
        <v>645025.68000000005</v>
      </c>
      <c r="G7" s="42">
        <f>HLOOKUP(G5,'customer forecast'!I3:BH13,3,FALSE)</f>
        <v>539461.52</v>
      </c>
      <c r="H7" s="42">
        <f>HLOOKUP(H5,'customer forecast'!J3:BI13,3,FALSE)</f>
        <v>443501.76</v>
      </c>
      <c r="I7" s="42">
        <f>HLOOKUP(I5,'customer forecast'!K3:BJ13,3,FALSE)</f>
        <v>417857.44</v>
      </c>
      <c r="J7" s="42">
        <f>HLOOKUP(J5,'customer forecast'!L3:BK13,3,FALSE)</f>
        <v>396108.96</v>
      </c>
      <c r="K7" s="42">
        <f>HLOOKUP(K5,'customer forecast'!M3:BL13,3,FALSE)</f>
        <v>377422</v>
      </c>
      <c r="L7" s="42">
        <f>HLOOKUP(L5,'customer forecast'!N3:BM13,3,FALSE)</f>
        <v>378738.72</v>
      </c>
      <c r="M7" s="42">
        <f>HLOOKUP(M5,'customer forecast'!O3:BN13,3,FALSE)</f>
        <v>373062.40000000002</v>
      </c>
      <c r="N7" s="42">
        <f>HLOOKUP(N5,'customer forecast'!P3:BO13,3,FALSE)</f>
        <v>434197.92</v>
      </c>
      <c r="O7" s="42">
        <f>HLOOKUP(O5,'customer forecast'!Q3:BP13,3,FALSE)</f>
        <v>420846.88</v>
      </c>
      <c r="P7" s="42">
        <f>HLOOKUP(P5,'customer forecast'!R3:BQ13,3,FALSE)</f>
        <v>551240</v>
      </c>
      <c r="Q7" s="42">
        <f>HLOOKUP(Q5,'customer forecast'!S3:BR13,3,FALSE)</f>
        <v>551240</v>
      </c>
      <c r="R7" s="42">
        <f>HLOOKUP(R5,'customer forecast'!T3:BS13,3,FALSE)</f>
        <v>548940</v>
      </c>
      <c r="S7" s="42">
        <f>HLOOKUP(S5,'customer forecast'!U3:BT13,3,FALSE)</f>
        <v>548940</v>
      </c>
      <c r="T7" s="42">
        <f>HLOOKUP(T5,'customer forecast'!V3:BU13,3,FALSE)</f>
        <v>539740</v>
      </c>
      <c r="U7" s="42">
        <f>HLOOKUP(U5,'customer forecast'!W3:BV13,3,FALSE)</f>
        <v>539740</v>
      </c>
      <c r="V7" s="42">
        <f>HLOOKUP(V5,'customer forecast'!X3:BW13,3,FALSE)</f>
        <v>355276.6</v>
      </c>
      <c r="W7" s="42">
        <f>HLOOKUP(W5,'customer forecast'!Y3:BX13,3,FALSE)</f>
        <v>375709.8</v>
      </c>
      <c r="X7" s="42">
        <f>HLOOKUP(X5,'customer forecast'!Z3:BY13,3,FALSE)</f>
        <v>446273</v>
      </c>
      <c r="Y7" s="42">
        <f>HLOOKUP(Y5,'customer forecast'!AA3:BZ13,3,FALSE)</f>
        <v>379300.28</v>
      </c>
      <c r="Z7" s="42">
        <f>HLOOKUP(Z5,'customer forecast'!AB3:CA13,3,FALSE)</f>
        <v>349741.55999999994</v>
      </c>
      <c r="AA7" s="42">
        <f>HLOOKUP(AA5,'customer forecast'!AC3:CB13,3,FALSE)</f>
        <v>325005.24</v>
      </c>
      <c r="AB7" s="42">
        <f>HLOOKUP(AB5,'customer forecast'!AD3:CC13,3,FALSE)</f>
        <v>835368.08</v>
      </c>
      <c r="AC7" s="42">
        <f>HLOOKUP(AC5,'customer forecast'!AE3:CD13,3,FALSE)</f>
        <v>904707.64</v>
      </c>
      <c r="AD7" s="42">
        <f>HLOOKUP(AD5,'customer forecast'!AF3:CE13,3,FALSE)</f>
        <v>160633.20000000001</v>
      </c>
      <c r="AE7" s="42">
        <f>HLOOKUP(AE5,'customer forecast'!AG3:CF13,3,FALSE)</f>
        <v>158844.52000000002</v>
      </c>
      <c r="AF7" s="42">
        <f>HLOOKUP(AF5,'customer forecast'!AH3:CG13,3,FALSE)</f>
        <v>271339.8</v>
      </c>
      <c r="AG7" s="42">
        <f>HLOOKUP(AG5,'customer forecast'!AI3:CH13,3,FALSE)</f>
        <v>413411.52</v>
      </c>
      <c r="AH7" s="42">
        <f>HLOOKUP(AH5,'customer forecast'!AJ3:CI13,3,FALSE)</f>
        <v>436024.8</v>
      </c>
      <c r="AI7" s="42">
        <f>HLOOKUP(AI5,'customer forecast'!AK3:CJ13,3,FALSE)</f>
        <v>474856.57</v>
      </c>
      <c r="AJ7" s="42">
        <f>HLOOKUP(AJ5,'customer forecast'!AL3:CK13,3,FALSE)</f>
        <v>511704.8</v>
      </c>
      <c r="AK7" s="42">
        <f>HLOOKUP(AK5,'customer forecast'!AM3:CL13,3,FALSE)</f>
        <v>33754.800000000003</v>
      </c>
      <c r="AL7" s="42">
        <f>HLOOKUP(AL5,'customer forecast'!AN3:CM13,3,FALSE)</f>
        <v>31904.68</v>
      </c>
      <c r="AM7" s="42">
        <f>HLOOKUP(AM5,'customer forecast'!AO3:CN13,3,FALSE)</f>
        <v>20404.91</v>
      </c>
      <c r="AN7" s="42">
        <f>HLOOKUP(AN5,'customer forecast'!AP3:CO13,3,FALSE)</f>
        <v>490000</v>
      </c>
      <c r="AO7" s="42">
        <f>HLOOKUP(AO5,'customer forecast'!AQ3:CP13,3,FALSE)</f>
        <v>700000</v>
      </c>
      <c r="AP7" s="42">
        <f>HLOOKUP(AP5,'customer forecast'!AR3:CQ13,3,FALSE)</f>
        <v>1201028.3319999999</v>
      </c>
      <c r="AQ7" s="42">
        <f>HLOOKUP(AQ5,'customer forecast'!AS3:CR13,3,FALSE)</f>
        <v>1276242.8769999999</v>
      </c>
      <c r="AR7" s="42">
        <f>HLOOKUP(AR5,'customer forecast'!AT3:CS13,3,FALSE)</f>
        <v>1174216.1059999999</v>
      </c>
      <c r="AS7" s="42">
        <f>HLOOKUP(AS5,'customer forecast'!AU3:CT13,3,FALSE)</f>
        <v>880996.99099999992</v>
      </c>
      <c r="AT7" s="42">
        <f>HLOOKUP(AT5,'customer forecast'!AV3:CU13,3,FALSE)</f>
        <v>821636.85099999991</v>
      </c>
      <c r="AU7" s="42">
        <f>HLOOKUP(AU5,'customer forecast'!AW3:CV13,3,FALSE)</f>
        <v>1088189.9279999998</v>
      </c>
      <c r="AV7" s="42">
        <f>HLOOKUP(AV5,'customer forecast'!AX3:CW13,3,FALSE)</f>
        <v>1380993.362</v>
      </c>
      <c r="AW7" s="42">
        <f>HLOOKUP(AW5,'customer forecast'!AY3:CX13,3,FALSE)</f>
        <v>1127920.3110489999</v>
      </c>
      <c r="AX7" s="42">
        <f>HLOOKUP(AX5,'customer forecast'!AZ3:CY13,3,FALSE)</f>
        <v>1200026.1140000001</v>
      </c>
      <c r="AY7" s="42">
        <f>HLOOKUP(AY5,'customer forecast'!BA3:CZ13,3,FALSE)</f>
        <v>669750.11599999992</v>
      </c>
      <c r="AZ7" s="42">
        <f>HLOOKUP(AZ5,'customer forecast'!BB3:DA13,3,FALSE)</f>
        <v>406127.48399999994</v>
      </c>
      <c r="BA7" s="42">
        <f>HLOOKUP(BA5,'customer forecast'!BC3:DB13,3,FALSE)</f>
        <v>1383666.5299999998</v>
      </c>
      <c r="BB7" s="42">
        <f>HLOOKUP(BB5,'customer forecast'!BD3:DC13,3,FALSE)</f>
        <v>1383666.5299999998</v>
      </c>
      <c r="BC7" s="36"/>
      <c r="BD7" s="36"/>
      <c r="BE7" s="36"/>
      <c r="BF7" s="36"/>
      <c r="BG7" s="36"/>
      <c r="BH7" s="36"/>
      <c r="BI7" s="36"/>
      <c r="BJ7" s="36"/>
      <c r="BK7" s="36"/>
      <c r="BL7" s="36"/>
      <c r="BM7" s="36"/>
      <c r="BN7" s="36"/>
      <c r="BO7" s="36"/>
      <c r="BP7" s="36"/>
      <c r="BQ7" s="36"/>
      <c r="BR7" s="36"/>
      <c r="BS7" s="36"/>
      <c r="BT7" s="36"/>
      <c r="BU7" s="36"/>
      <c r="BV7" s="36"/>
      <c r="BW7" s="36"/>
      <c r="BX7" s="36"/>
      <c r="BY7" s="36"/>
      <c r="BZ7" s="36"/>
      <c r="CA7" s="36"/>
      <c r="CB7" s="36"/>
      <c r="CC7" s="36"/>
      <c r="CD7" s="36"/>
      <c r="CE7" s="36"/>
      <c r="CF7" s="36"/>
      <c r="CG7" s="36"/>
      <c r="CH7" s="36"/>
      <c r="CI7" s="36"/>
      <c r="CJ7" s="36"/>
      <c r="CK7" s="36"/>
      <c r="CL7" s="36"/>
      <c r="CM7" s="36"/>
      <c r="CN7" s="36"/>
      <c r="CO7" s="36"/>
      <c r="CP7" s="36"/>
      <c r="CQ7" s="36"/>
      <c r="CR7" s="36"/>
      <c r="CS7" s="36"/>
      <c r="CT7" s="36"/>
      <c r="CU7" s="36"/>
      <c r="CV7" s="36"/>
      <c r="CW7" s="36"/>
      <c r="CX7" s="36"/>
      <c r="CY7" s="36"/>
      <c r="CZ7" s="36"/>
      <c r="DA7" s="36"/>
      <c r="DB7" s="36"/>
      <c r="DC7" s="36"/>
      <c r="DD7" s="36"/>
      <c r="DE7" s="36"/>
      <c r="DF7" s="36"/>
      <c r="DG7" s="36"/>
      <c r="DH7" s="36"/>
      <c r="DI7" s="36"/>
      <c r="DJ7" s="36"/>
      <c r="DK7" s="36"/>
      <c r="DL7" s="36"/>
      <c r="DM7" s="36"/>
      <c r="DN7" s="36"/>
      <c r="DO7" s="36"/>
      <c r="DP7" s="36"/>
      <c r="DQ7" s="36"/>
      <c r="DR7" s="36"/>
      <c r="DS7" s="36"/>
      <c r="DT7" s="36"/>
      <c r="DU7" s="36"/>
      <c r="DV7" s="36"/>
      <c r="DW7" s="36"/>
      <c r="DX7" s="36"/>
      <c r="DY7" s="36"/>
      <c r="DZ7" s="36"/>
      <c r="EA7" s="36"/>
      <c r="EB7" s="36"/>
      <c r="EC7" s="36"/>
      <c r="ED7" s="36"/>
      <c r="EE7" s="36"/>
      <c r="EF7" s="36"/>
      <c r="EG7" s="36"/>
      <c r="EH7" s="36"/>
      <c r="EI7" s="36"/>
      <c r="EJ7" s="36"/>
      <c r="EK7" s="36"/>
      <c r="EL7" s="36"/>
      <c r="EM7" s="36"/>
      <c r="EN7" s="36"/>
      <c r="EO7" s="36"/>
      <c r="EP7" s="36"/>
      <c r="EQ7" s="36"/>
      <c r="ER7" s="36"/>
      <c r="ES7" s="36"/>
      <c r="ET7" s="36"/>
      <c r="EU7" s="36"/>
      <c r="EV7" s="36"/>
      <c r="EW7" s="36"/>
      <c r="EX7" s="36"/>
      <c r="EY7" s="36"/>
      <c r="EZ7" s="36"/>
      <c r="FA7" s="36"/>
      <c r="FB7" s="36"/>
      <c r="FC7" s="36"/>
      <c r="FD7" s="36"/>
      <c r="FE7" s="36"/>
      <c r="FF7" s="36"/>
      <c r="FG7" s="36"/>
      <c r="FH7" s="36"/>
      <c r="FI7" s="36"/>
      <c r="FJ7" s="36"/>
      <c r="FK7" s="36"/>
      <c r="FL7" s="36"/>
      <c r="FM7" s="36"/>
      <c r="FN7" s="36"/>
      <c r="FO7" s="36"/>
      <c r="FP7" s="36"/>
      <c r="FQ7" s="36"/>
      <c r="FR7" s="36"/>
      <c r="FS7" s="36"/>
      <c r="FT7" s="36"/>
      <c r="FU7" s="36"/>
      <c r="FV7" s="36"/>
      <c r="FW7" s="36"/>
      <c r="FX7" s="36"/>
      <c r="FY7" s="36"/>
      <c r="FZ7" s="36"/>
      <c r="GA7" s="36"/>
      <c r="GB7" s="36"/>
      <c r="GC7" s="36"/>
      <c r="GD7" s="36"/>
      <c r="GE7" s="36"/>
      <c r="GF7" s="36"/>
      <c r="GG7" s="36"/>
      <c r="GH7" s="36"/>
      <c r="GI7" s="36"/>
      <c r="GJ7" s="36"/>
      <c r="GK7" s="36"/>
      <c r="GL7" s="36"/>
      <c r="GM7" s="36"/>
      <c r="GN7" s="36"/>
      <c r="GO7" s="36"/>
      <c r="GP7" s="36"/>
      <c r="GQ7" s="36"/>
      <c r="GR7" s="36"/>
      <c r="GS7" s="36"/>
      <c r="GT7" s="36"/>
      <c r="GU7" s="36"/>
      <c r="GV7" s="36"/>
      <c r="GW7" s="36"/>
      <c r="GX7" s="36"/>
      <c r="GY7" s="36"/>
      <c r="GZ7" s="36"/>
      <c r="HA7" s="36"/>
      <c r="HB7" s="36"/>
      <c r="HC7" s="36"/>
      <c r="HD7" s="36"/>
    </row>
    <row r="8" spans="1:239" s="67" customFormat="1" ht="16.05" customHeight="1">
      <c r="A8" s="151" t="s">
        <v>64</v>
      </c>
      <c r="B8" s="152"/>
      <c r="C8" s="45">
        <f>C7</f>
        <v>913726.32000000007</v>
      </c>
      <c r="D8" s="45">
        <f t="shared" ref="D8:BB8" si="0">C8+D7</f>
        <v>1618932.6400000001</v>
      </c>
      <c r="E8" s="45">
        <f t="shared" si="0"/>
        <v>2281134.96</v>
      </c>
      <c r="F8" s="45">
        <f t="shared" si="0"/>
        <v>2926160.64</v>
      </c>
      <c r="G8" s="45">
        <f t="shared" si="0"/>
        <v>3465622.16</v>
      </c>
      <c r="H8" s="45">
        <f t="shared" si="0"/>
        <v>3909123.92</v>
      </c>
      <c r="I8" s="45">
        <f t="shared" si="0"/>
        <v>4326981.3600000003</v>
      </c>
      <c r="J8" s="45">
        <f t="shared" si="0"/>
        <v>4723090.32</v>
      </c>
      <c r="K8" s="45">
        <f t="shared" si="0"/>
        <v>5100512.32</v>
      </c>
      <c r="L8" s="45">
        <f t="shared" si="0"/>
        <v>5479251.04</v>
      </c>
      <c r="M8" s="45">
        <f t="shared" si="0"/>
        <v>5852313.4400000004</v>
      </c>
      <c r="N8" s="45">
        <f t="shared" si="0"/>
        <v>6286511.3600000003</v>
      </c>
      <c r="O8" s="45">
        <f t="shared" si="0"/>
        <v>6707358.2400000002</v>
      </c>
      <c r="P8" s="45">
        <f t="shared" si="0"/>
        <v>7258598.2400000002</v>
      </c>
      <c r="Q8" s="45">
        <f t="shared" si="0"/>
        <v>7809838.2400000002</v>
      </c>
      <c r="R8" s="45">
        <f t="shared" si="0"/>
        <v>8358778.2400000002</v>
      </c>
      <c r="S8" s="45">
        <f t="shared" si="0"/>
        <v>8907718.2400000002</v>
      </c>
      <c r="T8" s="45">
        <f t="shared" si="0"/>
        <v>9447458.2400000002</v>
      </c>
      <c r="U8" s="45">
        <f t="shared" si="0"/>
        <v>9987198.2400000002</v>
      </c>
      <c r="V8" s="45">
        <f t="shared" si="0"/>
        <v>10342474.84</v>
      </c>
      <c r="W8" s="45">
        <f t="shared" si="0"/>
        <v>10718184.640000001</v>
      </c>
      <c r="X8" s="45">
        <f t="shared" si="0"/>
        <v>11164457.640000001</v>
      </c>
      <c r="Y8" s="45">
        <f t="shared" si="0"/>
        <v>11543757.92</v>
      </c>
      <c r="Z8" s="45">
        <f t="shared" si="0"/>
        <v>11893499.48</v>
      </c>
      <c r="AA8" s="45">
        <f t="shared" si="0"/>
        <v>12218504.720000001</v>
      </c>
      <c r="AB8" s="45">
        <f t="shared" si="0"/>
        <v>13053872.800000001</v>
      </c>
      <c r="AC8" s="45">
        <f t="shared" si="0"/>
        <v>13958580.440000001</v>
      </c>
      <c r="AD8" s="45">
        <f t="shared" si="0"/>
        <v>14119213.640000001</v>
      </c>
      <c r="AE8" s="45">
        <f t="shared" si="0"/>
        <v>14278058.16</v>
      </c>
      <c r="AF8" s="45">
        <f t="shared" si="0"/>
        <v>14549397.960000001</v>
      </c>
      <c r="AG8" s="45">
        <f t="shared" si="0"/>
        <v>14962809.48</v>
      </c>
      <c r="AH8" s="45">
        <f t="shared" si="0"/>
        <v>15398834.280000001</v>
      </c>
      <c r="AI8" s="45">
        <f t="shared" si="0"/>
        <v>15873690.850000001</v>
      </c>
      <c r="AJ8" s="45">
        <f t="shared" si="0"/>
        <v>16385395.650000002</v>
      </c>
      <c r="AK8" s="45">
        <f t="shared" si="0"/>
        <v>16419150.450000003</v>
      </c>
      <c r="AL8" s="45">
        <f t="shared" si="0"/>
        <v>16451055.130000003</v>
      </c>
      <c r="AM8" s="45">
        <f t="shared" si="0"/>
        <v>16471460.040000003</v>
      </c>
      <c r="AN8" s="45">
        <f t="shared" si="0"/>
        <v>16961460.040000003</v>
      </c>
      <c r="AO8" s="45">
        <f t="shared" si="0"/>
        <v>17661460.040000003</v>
      </c>
      <c r="AP8" s="45">
        <f t="shared" si="0"/>
        <v>18862488.372000001</v>
      </c>
      <c r="AQ8" s="45">
        <f t="shared" si="0"/>
        <v>20138731.249000002</v>
      </c>
      <c r="AR8" s="45">
        <f t="shared" si="0"/>
        <v>21312947.355</v>
      </c>
      <c r="AS8" s="45">
        <f t="shared" si="0"/>
        <v>22193944.346000001</v>
      </c>
      <c r="AT8" s="45">
        <f t="shared" si="0"/>
        <v>23015581.197000001</v>
      </c>
      <c r="AU8" s="45">
        <f t="shared" si="0"/>
        <v>24103771.125</v>
      </c>
      <c r="AV8" s="45">
        <f t="shared" si="0"/>
        <v>25484764.487</v>
      </c>
      <c r="AW8" s="45">
        <f t="shared" si="0"/>
        <v>26612684.798048999</v>
      </c>
      <c r="AX8" s="45">
        <f t="shared" si="0"/>
        <v>27812710.912048999</v>
      </c>
      <c r="AY8" s="45">
        <f t="shared" si="0"/>
        <v>28482461.028049</v>
      </c>
      <c r="AZ8" s="45">
        <f t="shared" si="0"/>
        <v>28888588.512049001</v>
      </c>
      <c r="BA8" s="45">
        <f t="shared" si="0"/>
        <v>30272255.042049002</v>
      </c>
      <c r="BB8" s="45">
        <f t="shared" si="0"/>
        <v>31655921.572049003</v>
      </c>
      <c r="BC8" s="68"/>
      <c r="BD8" s="68"/>
      <c r="BE8" s="68"/>
      <c r="BF8" s="68"/>
      <c r="BG8" s="68"/>
      <c r="BH8" s="68"/>
      <c r="BI8" s="68"/>
      <c r="BJ8" s="68"/>
      <c r="BK8" s="68"/>
      <c r="BL8" s="68"/>
      <c r="BM8" s="68"/>
      <c r="BN8" s="68"/>
      <c r="BO8" s="68"/>
      <c r="BP8" s="68"/>
      <c r="BQ8" s="68"/>
      <c r="BR8" s="68"/>
      <c r="BS8" s="68"/>
      <c r="BT8" s="68"/>
      <c r="BU8" s="68"/>
      <c r="BV8" s="68"/>
      <c r="BW8" s="68"/>
      <c r="BX8" s="68"/>
      <c r="BY8" s="68"/>
      <c r="BZ8" s="68"/>
      <c r="CA8" s="68"/>
      <c r="CB8" s="68"/>
      <c r="CC8" s="68"/>
      <c r="CD8" s="68"/>
      <c r="CE8" s="68"/>
      <c r="CF8" s="68"/>
      <c r="CG8" s="68"/>
      <c r="CH8" s="68"/>
      <c r="CI8" s="68"/>
      <c r="CJ8" s="68"/>
      <c r="CK8" s="68"/>
      <c r="CL8" s="68"/>
      <c r="CM8" s="68"/>
      <c r="CN8" s="68"/>
      <c r="CO8" s="68"/>
      <c r="CP8" s="68"/>
      <c r="CQ8" s="68"/>
      <c r="CR8" s="68"/>
      <c r="CS8" s="68"/>
      <c r="CT8" s="68"/>
      <c r="CU8" s="68"/>
      <c r="CV8" s="68"/>
      <c r="CW8" s="68"/>
      <c r="CX8" s="68"/>
      <c r="CY8" s="68"/>
      <c r="CZ8" s="68"/>
      <c r="DA8" s="68"/>
      <c r="DB8" s="68"/>
      <c r="DC8" s="68"/>
      <c r="DD8" s="68"/>
      <c r="DE8" s="68"/>
      <c r="DF8" s="68"/>
      <c r="DG8" s="68"/>
      <c r="DH8" s="68"/>
      <c r="DI8" s="68"/>
      <c r="DJ8" s="68"/>
      <c r="DK8" s="68"/>
      <c r="DL8" s="68"/>
      <c r="DM8" s="68"/>
      <c r="DN8" s="68"/>
      <c r="DO8" s="68"/>
      <c r="DP8" s="68"/>
      <c r="DQ8" s="68"/>
      <c r="DR8" s="68"/>
      <c r="DS8" s="68"/>
      <c r="DT8" s="68"/>
      <c r="DU8" s="68"/>
      <c r="DV8" s="68"/>
      <c r="DW8" s="68"/>
      <c r="DX8" s="68"/>
      <c r="DY8" s="68"/>
      <c r="DZ8" s="68"/>
      <c r="EA8" s="68"/>
      <c r="EB8" s="68"/>
      <c r="EC8" s="68"/>
      <c r="ED8" s="68"/>
      <c r="EE8" s="68"/>
      <c r="EF8" s="68"/>
      <c r="EG8" s="68"/>
      <c r="EH8" s="68"/>
      <c r="EI8" s="68"/>
      <c r="EJ8" s="68"/>
      <c r="EK8" s="68"/>
      <c r="EL8" s="68"/>
      <c r="EM8" s="68"/>
      <c r="EN8" s="68"/>
      <c r="EO8" s="68"/>
      <c r="EP8" s="68"/>
      <c r="EQ8" s="68"/>
      <c r="ER8" s="68"/>
      <c r="ES8" s="68"/>
      <c r="ET8" s="68"/>
      <c r="EU8" s="68"/>
      <c r="EV8" s="68"/>
      <c r="EW8" s="68"/>
      <c r="EX8" s="68"/>
      <c r="EY8" s="68"/>
      <c r="EZ8" s="68"/>
      <c r="FA8" s="68"/>
      <c r="FB8" s="68"/>
      <c r="FC8" s="68"/>
      <c r="FD8" s="68"/>
      <c r="FE8" s="68"/>
      <c r="FF8" s="68"/>
      <c r="FG8" s="68"/>
      <c r="FH8" s="68"/>
      <c r="FI8" s="68"/>
      <c r="FJ8" s="68"/>
      <c r="FK8" s="68"/>
      <c r="FL8" s="68"/>
      <c r="FM8" s="68"/>
      <c r="FN8" s="68"/>
      <c r="FO8" s="68"/>
      <c r="FP8" s="68"/>
      <c r="FQ8" s="68"/>
      <c r="FR8" s="68"/>
      <c r="FS8" s="68"/>
      <c r="FT8" s="68"/>
      <c r="FU8" s="68"/>
      <c r="FV8" s="68"/>
      <c r="FW8" s="68"/>
      <c r="FX8" s="68"/>
      <c r="FY8" s="68"/>
      <c r="FZ8" s="68"/>
      <c r="GA8" s="68"/>
      <c r="GB8" s="68"/>
      <c r="GC8" s="68"/>
      <c r="GD8" s="68"/>
      <c r="GE8" s="68"/>
      <c r="GF8" s="68"/>
      <c r="GG8" s="68"/>
      <c r="GH8" s="68"/>
      <c r="GI8" s="68"/>
      <c r="GJ8" s="68"/>
      <c r="GK8" s="68"/>
      <c r="GL8" s="68"/>
      <c r="GM8" s="68"/>
      <c r="GN8" s="68"/>
      <c r="GO8" s="68"/>
      <c r="GP8" s="68"/>
      <c r="GQ8" s="68"/>
      <c r="GR8" s="68"/>
      <c r="GS8" s="68"/>
      <c r="GT8" s="68"/>
      <c r="GU8" s="68"/>
      <c r="GV8" s="68"/>
      <c r="GW8" s="68"/>
      <c r="GX8" s="68"/>
      <c r="GY8" s="68"/>
      <c r="GZ8" s="68"/>
      <c r="HA8" s="68"/>
      <c r="HB8" s="68"/>
      <c r="HC8" s="68"/>
      <c r="HD8" s="68"/>
    </row>
    <row r="9" spans="1:239" s="41" customFormat="1" ht="16.05" customHeight="1">
      <c r="A9" s="157" t="s">
        <v>53</v>
      </c>
      <c r="B9" s="158"/>
      <c r="C9" s="41">
        <f>C25</f>
        <v>1196307</v>
      </c>
      <c r="D9" s="41">
        <f t="shared" ref="D9:BB9" si="1">D25</f>
        <v>598153</v>
      </c>
      <c r="E9" s="41">
        <f t="shared" si="1"/>
        <v>598153</v>
      </c>
      <c r="F9" s="41">
        <f t="shared" si="1"/>
        <v>598153</v>
      </c>
      <c r="G9" s="41">
        <f t="shared" si="1"/>
        <v>598153</v>
      </c>
      <c r="H9" s="41">
        <f t="shared" si="1"/>
        <v>478523</v>
      </c>
      <c r="I9" s="41">
        <f t="shared" si="1"/>
        <v>478523</v>
      </c>
      <c r="J9" s="41">
        <f t="shared" si="1"/>
        <v>299076</v>
      </c>
      <c r="K9" s="41">
        <f t="shared" si="1"/>
        <v>299076</v>
      </c>
      <c r="L9" s="41">
        <f t="shared" si="1"/>
        <v>598153</v>
      </c>
      <c r="M9" s="41">
        <f t="shared" si="1"/>
        <v>299076</v>
      </c>
      <c r="N9" s="41">
        <f t="shared" si="1"/>
        <v>299076</v>
      </c>
      <c r="O9" s="41">
        <f t="shared" si="1"/>
        <v>478523</v>
      </c>
      <c r="P9" s="41">
        <f t="shared" si="1"/>
        <v>478523</v>
      </c>
      <c r="Q9" s="41">
        <f t="shared" si="1"/>
        <v>598153</v>
      </c>
      <c r="R9" s="41">
        <f t="shared" si="1"/>
        <v>598153</v>
      </c>
      <c r="S9" s="41">
        <f t="shared" si="1"/>
        <v>598153</v>
      </c>
      <c r="T9" s="41">
        <f t="shared" si="1"/>
        <v>598153</v>
      </c>
      <c r="U9" s="41">
        <f t="shared" si="1"/>
        <v>598153</v>
      </c>
      <c r="V9" s="41">
        <f t="shared" si="1"/>
        <v>299076</v>
      </c>
      <c r="W9" s="41">
        <f t="shared" si="1"/>
        <v>299076</v>
      </c>
      <c r="X9" s="41">
        <f t="shared" si="1"/>
        <v>299076</v>
      </c>
      <c r="Y9" s="41">
        <f t="shared" si="1"/>
        <v>478523</v>
      </c>
      <c r="Z9" s="41">
        <f t="shared" si="1"/>
        <v>478523</v>
      </c>
      <c r="AA9" s="41">
        <f t="shared" si="1"/>
        <v>478523</v>
      </c>
      <c r="AB9" s="41">
        <f t="shared" si="1"/>
        <v>478523</v>
      </c>
      <c r="AC9" s="41">
        <f t="shared" si="1"/>
        <v>1196307</v>
      </c>
      <c r="AD9" s="41">
        <f t="shared" si="1"/>
        <v>0</v>
      </c>
      <c r="AE9" s="41">
        <f t="shared" si="1"/>
        <v>0</v>
      </c>
      <c r="AF9" s="41">
        <f t="shared" si="1"/>
        <v>478523</v>
      </c>
      <c r="AG9" s="41">
        <f t="shared" si="1"/>
        <v>478523</v>
      </c>
      <c r="AH9" s="41">
        <f t="shared" si="1"/>
        <v>478523</v>
      </c>
      <c r="AI9" s="41">
        <f t="shared" si="1"/>
        <v>478523</v>
      </c>
      <c r="AJ9" s="41">
        <f t="shared" si="1"/>
        <v>478523</v>
      </c>
      <c r="AK9" s="41">
        <f t="shared" si="1"/>
        <v>0</v>
      </c>
      <c r="AL9" s="41">
        <f t="shared" si="1"/>
        <v>0</v>
      </c>
      <c r="AM9" s="41">
        <f t="shared" si="1"/>
        <v>0</v>
      </c>
      <c r="AN9" s="41">
        <f t="shared" si="1"/>
        <v>598153</v>
      </c>
      <c r="AO9" s="41">
        <f t="shared" si="1"/>
        <v>897230</v>
      </c>
      <c r="AP9" s="41">
        <f t="shared" si="1"/>
        <v>897230</v>
      </c>
      <c r="AQ9" s="41">
        <f t="shared" si="1"/>
        <v>1196307</v>
      </c>
      <c r="AR9" s="41">
        <f t="shared" si="1"/>
        <v>1196307</v>
      </c>
      <c r="AS9" s="41">
        <f t="shared" si="1"/>
        <v>1196307</v>
      </c>
      <c r="AT9" s="41">
        <f t="shared" si="1"/>
        <v>1196307</v>
      </c>
      <c r="AU9" s="41">
        <f t="shared" si="1"/>
        <v>1196307</v>
      </c>
      <c r="AV9" s="41">
        <f t="shared" si="1"/>
        <v>1196307</v>
      </c>
      <c r="AW9" s="41">
        <f t="shared" si="1"/>
        <v>1196307</v>
      </c>
      <c r="AX9" s="41">
        <f t="shared" si="1"/>
        <v>1196307</v>
      </c>
      <c r="AY9" s="41">
        <f t="shared" si="1"/>
        <v>598153</v>
      </c>
      <c r="AZ9" s="41">
        <f t="shared" si="1"/>
        <v>598153</v>
      </c>
      <c r="BA9" s="41">
        <f t="shared" si="1"/>
        <v>717784</v>
      </c>
      <c r="BB9" s="41">
        <f t="shared" si="1"/>
        <v>1196307</v>
      </c>
      <c r="BC9" s="36"/>
      <c r="BD9" s="36"/>
      <c r="BE9" s="36"/>
      <c r="BF9" s="36"/>
      <c r="BG9" s="36"/>
      <c r="BH9" s="36"/>
      <c r="BI9" s="36"/>
      <c r="BJ9" s="36"/>
      <c r="BK9" s="36"/>
      <c r="BL9" s="36"/>
      <c r="BM9" s="36"/>
      <c r="BN9" s="36"/>
      <c r="BO9" s="36"/>
      <c r="BP9" s="36"/>
      <c r="BQ9" s="36"/>
      <c r="BR9" s="36"/>
      <c r="BS9" s="36"/>
      <c r="BT9" s="36"/>
      <c r="BU9" s="36"/>
      <c r="BV9" s="36"/>
      <c r="BW9" s="36"/>
      <c r="BX9" s="36"/>
      <c r="BY9" s="36"/>
      <c r="BZ9" s="36"/>
      <c r="CA9" s="36"/>
      <c r="CB9" s="36"/>
      <c r="CC9" s="36"/>
      <c r="CD9" s="36"/>
      <c r="CE9" s="36"/>
      <c r="CF9" s="36"/>
      <c r="CG9" s="36"/>
      <c r="CH9" s="36"/>
      <c r="CI9" s="36"/>
      <c r="CJ9" s="36"/>
      <c r="CK9" s="36"/>
      <c r="CL9" s="36"/>
      <c r="CM9" s="36"/>
      <c r="CN9" s="36"/>
      <c r="CO9" s="36"/>
      <c r="CP9" s="36"/>
      <c r="CQ9" s="36"/>
      <c r="CR9" s="36"/>
      <c r="CS9" s="36"/>
      <c r="CT9" s="36"/>
      <c r="CU9" s="36"/>
      <c r="CV9" s="36"/>
      <c r="CW9" s="36"/>
      <c r="CX9" s="36"/>
      <c r="CY9" s="36"/>
      <c r="CZ9" s="36"/>
      <c r="DA9" s="36"/>
      <c r="DB9" s="36"/>
      <c r="DC9" s="36"/>
      <c r="DD9" s="36"/>
      <c r="DE9" s="36"/>
      <c r="DF9" s="36"/>
      <c r="DG9" s="36"/>
      <c r="DH9" s="36"/>
      <c r="DI9" s="36"/>
      <c r="DJ9" s="36"/>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s="36"/>
      <c r="EP9" s="36"/>
      <c r="EQ9" s="36"/>
      <c r="ER9" s="36"/>
      <c r="ES9" s="36"/>
      <c r="ET9" s="36"/>
      <c r="EU9" s="36"/>
      <c r="EV9" s="36"/>
      <c r="EW9" s="36"/>
      <c r="EX9" s="36"/>
      <c r="EY9" s="36"/>
      <c r="EZ9" s="36"/>
      <c r="FA9" s="36"/>
      <c r="FB9" s="36"/>
      <c r="FC9" s="36"/>
      <c r="FD9" s="36"/>
      <c r="FE9" s="36"/>
      <c r="FF9" s="36"/>
      <c r="FG9" s="36"/>
      <c r="FH9" s="36"/>
      <c r="FI9" s="36"/>
      <c r="FJ9" s="36"/>
      <c r="FK9" s="36"/>
      <c r="FL9" s="36"/>
      <c r="FM9" s="36"/>
      <c r="FN9" s="36"/>
      <c r="FO9" s="36"/>
      <c r="FP9" s="36"/>
      <c r="FQ9" s="36"/>
      <c r="FR9" s="36"/>
      <c r="FS9" s="36"/>
      <c r="FT9" s="36"/>
      <c r="FU9" s="36"/>
      <c r="FV9" s="36"/>
      <c r="FW9" s="36"/>
      <c r="FX9" s="36"/>
      <c r="FY9" s="36"/>
      <c r="FZ9" s="36"/>
      <c r="GA9" s="36"/>
      <c r="GB9" s="36"/>
      <c r="GC9" s="36"/>
      <c r="GD9" s="36"/>
      <c r="GE9" s="36"/>
      <c r="GF9" s="36"/>
      <c r="GG9" s="36"/>
      <c r="GH9" s="36"/>
      <c r="GI9" s="36"/>
      <c r="GJ9" s="36"/>
      <c r="GK9" s="36"/>
      <c r="GL9" s="36"/>
      <c r="GM9" s="36"/>
      <c r="GN9" s="36"/>
      <c r="GO9" s="36"/>
      <c r="GP9" s="36"/>
      <c r="GQ9" s="36"/>
      <c r="GR9" s="36"/>
      <c r="GS9" s="36"/>
      <c r="GT9" s="36"/>
      <c r="GU9" s="36"/>
      <c r="GV9" s="36"/>
      <c r="GW9" s="36"/>
      <c r="GX9" s="36"/>
      <c r="GY9" s="36"/>
      <c r="GZ9" s="36"/>
      <c r="HA9" s="36"/>
      <c r="HB9" s="36"/>
      <c r="HC9" s="36"/>
      <c r="HD9" s="36"/>
    </row>
    <row r="10" spans="1:239" s="67" customFormat="1" ht="16.05" customHeight="1">
      <c r="A10" s="159" t="s">
        <v>54</v>
      </c>
      <c r="B10" s="160"/>
      <c r="C10" s="67">
        <f>C9</f>
        <v>1196307</v>
      </c>
      <c r="D10" s="67">
        <f t="shared" ref="D10:BB10" si="2">D9+C10</f>
        <v>1794460</v>
      </c>
      <c r="E10" s="67">
        <f t="shared" si="2"/>
        <v>2392613</v>
      </c>
      <c r="F10" s="67">
        <f t="shared" si="2"/>
        <v>2990766</v>
      </c>
      <c r="G10" s="67">
        <f t="shared" si="2"/>
        <v>3588919</v>
      </c>
      <c r="H10" s="67">
        <f t="shared" si="2"/>
        <v>4067442</v>
      </c>
      <c r="I10" s="67">
        <f t="shared" si="2"/>
        <v>4545965</v>
      </c>
      <c r="J10" s="67">
        <f t="shared" si="2"/>
        <v>4845041</v>
      </c>
      <c r="K10" s="67">
        <f t="shared" si="2"/>
        <v>5144117</v>
      </c>
      <c r="L10" s="67">
        <f t="shared" si="2"/>
        <v>5742270</v>
      </c>
      <c r="M10" s="67">
        <f t="shared" si="2"/>
        <v>6041346</v>
      </c>
      <c r="N10" s="67">
        <f t="shared" si="2"/>
        <v>6340422</v>
      </c>
      <c r="O10" s="67">
        <f t="shared" si="2"/>
        <v>6818945</v>
      </c>
      <c r="P10" s="67">
        <f t="shared" si="2"/>
        <v>7297468</v>
      </c>
      <c r="Q10" s="67">
        <f t="shared" si="2"/>
        <v>7895621</v>
      </c>
      <c r="R10" s="67">
        <f t="shared" si="2"/>
        <v>8493774</v>
      </c>
      <c r="S10" s="67">
        <f t="shared" si="2"/>
        <v>9091927</v>
      </c>
      <c r="T10" s="67">
        <f t="shared" si="2"/>
        <v>9690080</v>
      </c>
      <c r="U10" s="67">
        <f t="shared" si="2"/>
        <v>10288233</v>
      </c>
      <c r="V10" s="67">
        <f t="shared" si="2"/>
        <v>10587309</v>
      </c>
      <c r="W10" s="67">
        <f t="shared" si="2"/>
        <v>10886385</v>
      </c>
      <c r="X10" s="67">
        <f t="shared" si="2"/>
        <v>11185461</v>
      </c>
      <c r="Y10" s="67">
        <f t="shared" si="2"/>
        <v>11663984</v>
      </c>
      <c r="Z10" s="67">
        <f t="shared" si="2"/>
        <v>12142507</v>
      </c>
      <c r="AA10" s="67">
        <f t="shared" si="2"/>
        <v>12621030</v>
      </c>
      <c r="AB10" s="67">
        <f t="shared" si="2"/>
        <v>13099553</v>
      </c>
      <c r="AC10" s="67">
        <f t="shared" si="2"/>
        <v>14295860</v>
      </c>
      <c r="AD10" s="67">
        <f t="shared" si="2"/>
        <v>14295860</v>
      </c>
      <c r="AE10" s="67">
        <f t="shared" si="2"/>
        <v>14295860</v>
      </c>
      <c r="AF10" s="67">
        <f t="shared" si="2"/>
        <v>14774383</v>
      </c>
      <c r="AG10" s="67">
        <f t="shared" si="2"/>
        <v>15252906</v>
      </c>
      <c r="AH10" s="67">
        <f t="shared" si="2"/>
        <v>15731429</v>
      </c>
      <c r="AI10" s="67">
        <f t="shared" si="2"/>
        <v>16209952</v>
      </c>
      <c r="AJ10" s="67">
        <f t="shared" si="2"/>
        <v>16688475</v>
      </c>
      <c r="AK10" s="67">
        <f t="shared" si="2"/>
        <v>16688475</v>
      </c>
      <c r="AL10" s="67">
        <f t="shared" si="2"/>
        <v>16688475</v>
      </c>
      <c r="AM10" s="67">
        <f t="shared" si="2"/>
        <v>16688475</v>
      </c>
      <c r="AN10" s="67">
        <f t="shared" si="2"/>
        <v>17286628</v>
      </c>
      <c r="AO10" s="67">
        <f t="shared" si="2"/>
        <v>18183858</v>
      </c>
      <c r="AP10" s="67">
        <f t="shared" si="2"/>
        <v>19081088</v>
      </c>
      <c r="AQ10" s="67">
        <f t="shared" si="2"/>
        <v>20277395</v>
      </c>
      <c r="AR10" s="67">
        <f t="shared" si="2"/>
        <v>21473702</v>
      </c>
      <c r="AS10" s="67">
        <f t="shared" si="2"/>
        <v>22670009</v>
      </c>
      <c r="AT10" s="67">
        <f t="shared" si="2"/>
        <v>23866316</v>
      </c>
      <c r="AU10" s="67">
        <f t="shared" si="2"/>
        <v>25062623</v>
      </c>
      <c r="AV10" s="67">
        <f t="shared" si="2"/>
        <v>26258930</v>
      </c>
      <c r="AW10" s="67">
        <f t="shared" si="2"/>
        <v>27455237</v>
      </c>
      <c r="AX10" s="67">
        <f t="shared" si="2"/>
        <v>28651544</v>
      </c>
      <c r="AY10" s="67">
        <f t="shared" si="2"/>
        <v>29249697</v>
      </c>
      <c r="AZ10" s="67">
        <f t="shared" si="2"/>
        <v>29847850</v>
      </c>
      <c r="BA10" s="67">
        <f t="shared" si="2"/>
        <v>30565634</v>
      </c>
      <c r="BB10" s="67">
        <f t="shared" si="2"/>
        <v>31761941</v>
      </c>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68"/>
      <c r="CL10" s="68"/>
      <c r="CM10" s="68"/>
      <c r="CN10" s="68"/>
      <c r="CO10" s="68"/>
      <c r="CP10" s="68"/>
      <c r="CQ10" s="68"/>
      <c r="CR10" s="68"/>
      <c r="CS10" s="68"/>
      <c r="CT10" s="68"/>
      <c r="CU10" s="68"/>
      <c r="CV10" s="68"/>
      <c r="CW10" s="68"/>
      <c r="CX10" s="68"/>
      <c r="CY10" s="68"/>
      <c r="CZ10" s="68"/>
      <c r="DA10" s="68"/>
      <c r="DB10" s="68"/>
      <c r="DC10" s="68"/>
      <c r="DD10" s="68"/>
      <c r="DE10" s="68"/>
      <c r="DF10" s="68"/>
      <c r="DG10" s="68"/>
      <c r="DH10" s="68"/>
      <c r="DI10" s="68"/>
      <c r="DJ10" s="68"/>
      <c r="DK10" s="68"/>
      <c r="DL10" s="68"/>
      <c r="DM10" s="68"/>
      <c r="DN10" s="68"/>
      <c r="DO10" s="68"/>
      <c r="DP10" s="68"/>
      <c r="DQ10" s="68"/>
      <c r="DR10" s="68"/>
      <c r="DS10" s="68"/>
      <c r="DT10" s="68"/>
      <c r="DU10" s="68"/>
      <c r="DV10" s="68"/>
      <c r="DW10" s="68"/>
      <c r="DX10" s="68"/>
      <c r="DY10" s="68"/>
      <c r="DZ10" s="68"/>
      <c r="EA10" s="68"/>
      <c r="EB10" s="68"/>
      <c r="EC10" s="68"/>
      <c r="ED10" s="68"/>
      <c r="EE10" s="68"/>
      <c r="EF10" s="68"/>
      <c r="EG10" s="68"/>
      <c r="EH10" s="68"/>
      <c r="EI10" s="68"/>
      <c r="EJ10" s="68"/>
      <c r="EK10" s="68"/>
      <c r="EL10" s="68"/>
      <c r="EM10" s="68"/>
      <c r="EN10" s="68"/>
      <c r="EO10" s="68"/>
      <c r="EP10" s="68"/>
      <c r="EQ10" s="68"/>
      <c r="ER10" s="68"/>
      <c r="ES10" s="68"/>
      <c r="ET10" s="68"/>
      <c r="EU10" s="68"/>
      <c r="EV10" s="68"/>
      <c r="EW10" s="68"/>
      <c r="EX10" s="68"/>
      <c r="EY10" s="68"/>
      <c r="EZ10" s="68"/>
      <c r="FA10" s="68"/>
      <c r="FB10" s="68"/>
      <c r="FC10" s="68"/>
      <c r="FD10" s="68"/>
      <c r="FE10" s="68"/>
      <c r="FF10" s="68"/>
      <c r="FG10" s="68"/>
      <c r="FH10" s="68"/>
      <c r="FI10" s="68"/>
      <c r="FJ10" s="68"/>
      <c r="FK10" s="68"/>
      <c r="FL10" s="68"/>
      <c r="FM10" s="68"/>
      <c r="FN10" s="68"/>
      <c r="FO10" s="68"/>
      <c r="FP10" s="68"/>
      <c r="FQ10" s="68"/>
      <c r="FR10" s="68"/>
      <c r="FS10" s="68"/>
      <c r="FT10" s="68"/>
      <c r="FU10" s="68"/>
      <c r="FV10" s="68"/>
      <c r="FW10" s="68"/>
      <c r="FX10" s="68"/>
      <c r="FY10" s="68"/>
      <c r="FZ10" s="68"/>
      <c r="GA10" s="68"/>
      <c r="GB10" s="68"/>
      <c r="GC10" s="68"/>
      <c r="GD10" s="68"/>
      <c r="GE10" s="68"/>
      <c r="GF10" s="68"/>
      <c r="GG10" s="68"/>
      <c r="GH10" s="68"/>
      <c r="GI10" s="68"/>
      <c r="GJ10" s="68"/>
      <c r="GK10" s="68"/>
      <c r="GL10" s="68"/>
      <c r="GM10" s="68"/>
      <c r="GN10" s="68"/>
      <c r="GO10" s="68"/>
      <c r="GP10" s="68"/>
      <c r="GQ10" s="68"/>
      <c r="GR10" s="68"/>
      <c r="GS10" s="68"/>
      <c r="GT10" s="68"/>
      <c r="GU10" s="68"/>
      <c r="GV10" s="68"/>
      <c r="GW10" s="68"/>
      <c r="GX10" s="68"/>
      <c r="GY10" s="68"/>
      <c r="GZ10" s="68"/>
      <c r="HA10" s="68"/>
      <c r="HB10" s="68"/>
      <c r="HC10" s="68"/>
      <c r="HD10" s="68"/>
    </row>
    <row r="11" spans="1:239" s="41" customFormat="1" ht="16.05" customHeight="1">
      <c r="A11" s="161" t="s">
        <v>55</v>
      </c>
      <c r="B11" s="162"/>
      <c r="C11" s="46">
        <f>C10-C8</f>
        <v>282580.67999999993</v>
      </c>
      <c r="D11" s="46">
        <f t="shared" ref="D11:BB11" si="3">D10-D8</f>
        <v>175527.35999999987</v>
      </c>
      <c r="E11" s="46">
        <f t="shared" si="3"/>
        <v>111478.04000000004</v>
      </c>
      <c r="F11" s="46">
        <f t="shared" si="3"/>
        <v>64605.35999999987</v>
      </c>
      <c r="G11" s="46">
        <f t="shared" si="3"/>
        <v>123296.83999999985</v>
      </c>
      <c r="H11" s="46">
        <f t="shared" si="3"/>
        <v>158318.08000000007</v>
      </c>
      <c r="I11" s="46">
        <f t="shared" si="3"/>
        <v>218983.63999999966</v>
      </c>
      <c r="J11" s="46">
        <f t="shared" si="3"/>
        <v>121950.6799999997</v>
      </c>
      <c r="K11" s="46">
        <f t="shared" si="3"/>
        <v>43604.679999999702</v>
      </c>
      <c r="L11" s="46">
        <f t="shared" si="3"/>
        <v>263018.95999999996</v>
      </c>
      <c r="M11" s="46">
        <f t="shared" si="3"/>
        <v>189032.55999999959</v>
      </c>
      <c r="N11" s="46">
        <f t="shared" si="3"/>
        <v>53910.639999999665</v>
      </c>
      <c r="O11" s="46">
        <f t="shared" si="3"/>
        <v>111586.75999999978</v>
      </c>
      <c r="P11" s="46">
        <f t="shared" si="3"/>
        <v>38869.759999999776</v>
      </c>
      <c r="Q11" s="46">
        <f t="shared" si="3"/>
        <v>85782.759999999776</v>
      </c>
      <c r="R11" s="46">
        <f t="shared" si="3"/>
        <v>134995.75999999978</v>
      </c>
      <c r="S11" s="46">
        <f t="shared" si="3"/>
        <v>184208.75999999978</v>
      </c>
      <c r="T11" s="46">
        <f t="shared" si="3"/>
        <v>242621.75999999978</v>
      </c>
      <c r="U11" s="46">
        <f t="shared" si="3"/>
        <v>301034.75999999978</v>
      </c>
      <c r="V11" s="46">
        <f t="shared" si="3"/>
        <v>244834.16000000015</v>
      </c>
      <c r="W11" s="46">
        <f t="shared" si="3"/>
        <v>168200.3599999994</v>
      </c>
      <c r="X11" s="46">
        <f t="shared" si="3"/>
        <v>21003.359999999404</v>
      </c>
      <c r="Y11" s="46">
        <f t="shared" si="3"/>
        <v>120226.08000000007</v>
      </c>
      <c r="Z11" s="46">
        <f t="shared" si="3"/>
        <v>249007.51999999955</v>
      </c>
      <c r="AA11" s="46">
        <f t="shared" si="3"/>
        <v>402525.27999999933</v>
      </c>
      <c r="AB11" s="46">
        <f t="shared" si="3"/>
        <v>45680.199999999255</v>
      </c>
      <c r="AC11" s="46">
        <f t="shared" si="3"/>
        <v>337279.55999999866</v>
      </c>
      <c r="AD11" s="46">
        <f t="shared" si="3"/>
        <v>176646.3599999994</v>
      </c>
      <c r="AE11" s="46">
        <f t="shared" si="3"/>
        <v>17801.839999999851</v>
      </c>
      <c r="AF11" s="46">
        <f t="shared" si="3"/>
        <v>224985.03999999911</v>
      </c>
      <c r="AG11" s="46">
        <f t="shared" si="3"/>
        <v>290096.51999999955</v>
      </c>
      <c r="AH11" s="46">
        <f t="shared" si="3"/>
        <v>332594.71999999881</v>
      </c>
      <c r="AI11" s="46">
        <f t="shared" si="3"/>
        <v>336261.14999999851</v>
      </c>
      <c r="AJ11" s="46">
        <f t="shared" si="3"/>
        <v>303079.34999999776</v>
      </c>
      <c r="AK11" s="46">
        <f t="shared" si="3"/>
        <v>269324.54999999702</v>
      </c>
      <c r="AL11" s="46">
        <f t="shared" si="3"/>
        <v>237419.86999999732</v>
      </c>
      <c r="AM11" s="46">
        <f t="shared" si="3"/>
        <v>217014.95999999717</v>
      </c>
      <c r="AN11" s="46">
        <f t="shared" si="3"/>
        <v>325167.95999999717</v>
      </c>
      <c r="AO11" s="46">
        <f t="shared" si="3"/>
        <v>522397.95999999717</v>
      </c>
      <c r="AP11" s="46">
        <f t="shared" si="3"/>
        <v>218599.62799999863</v>
      </c>
      <c r="AQ11" s="46">
        <f t="shared" si="3"/>
        <v>138663.7509999983</v>
      </c>
      <c r="AR11" s="46">
        <f t="shared" si="3"/>
        <v>160754.64499999955</v>
      </c>
      <c r="AS11" s="46">
        <f t="shared" si="3"/>
        <v>476064.65399999917</v>
      </c>
      <c r="AT11" s="46">
        <f t="shared" si="3"/>
        <v>850734.80299999937</v>
      </c>
      <c r="AU11" s="46">
        <f t="shared" si="3"/>
        <v>958851.875</v>
      </c>
      <c r="AV11" s="46">
        <f t="shared" si="3"/>
        <v>774165.51300000027</v>
      </c>
      <c r="AW11" s="46">
        <f t="shared" si="3"/>
        <v>842552.20195100084</v>
      </c>
      <c r="AX11" s="46">
        <f t="shared" si="3"/>
        <v>838833.08795100078</v>
      </c>
      <c r="AY11" s="46">
        <f t="shared" si="3"/>
        <v>767235.97195100039</v>
      </c>
      <c r="AZ11" s="46">
        <f t="shared" si="3"/>
        <v>959261.48795099929</v>
      </c>
      <c r="BA11" s="46">
        <f t="shared" si="3"/>
        <v>293378.9579509981</v>
      </c>
      <c r="BB11" s="46">
        <f t="shared" si="3"/>
        <v>106019.42795099691</v>
      </c>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c r="CA11" s="36"/>
      <c r="CB11" s="36"/>
      <c r="CC11" s="36"/>
      <c r="CD11" s="36"/>
      <c r="CE11" s="36"/>
      <c r="CF11" s="36"/>
      <c r="CG11" s="36"/>
      <c r="CH11" s="36"/>
      <c r="CI11" s="36"/>
      <c r="CJ11" s="36"/>
      <c r="CK11" s="36"/>
      <c r="CL11" s="36"/>
      <c r="CM11" s="36"/>
      <c r="CN11" s="36"/>
      <c r="CO11" s="36"/>
      <c r="CP11" s="36"/>
      <c r="CQ11" s="36"/>
      <c r="CR11" s="36"/>
      <c r="CS11" s="36"/>
      <c r="CT11" s="36"/>
      <c r="CU11" s="36"/>
      <c r="CV11" s="36"/>
      <c r="CW11" s="36"/>
      <c r="CX11" s="36"/>
      <c r="CY11" s="36"/>
      <c r="CZ11" s="36"/>
      <c r="DA11" s="36"/>
      <c r="DB11" s="36"/>
      <c r="DC11" s="36"/>
      <c r="DD11" s="36"/>
      <c r="DE11" s="36"/>
      <c r="DF11" s="36"/>
      <c r="DG11" s="36"/>
      <c r="DH11" s="36"/>
      <c r="DI11" s="36"/>
      <c r="DJ11" s="36"/>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s="36"/>
      <c r="EP11" s="36"/>
      <c r="EQ11" s="36"/>
      <c r="ER11" s="36"/>
      <c r="ES11" s="36"/>
      <c r="ET11" s="36"/>
      <c r="EU11" s="36"/>
      <c r="EV11" s="36"/>
      <c r="EW11" s="36"/>
      <c r="EX11" s="36"/>
      <c r="EY11" s="36"/>
      <c r="EZ11" s="36"/>
      <c r="FA11" s="36"/>
      <c r="FB11" s="36"/>
      <c r="FC11" s="36"/>
      <c r="FD11" s="36"/>
      <c r="FE11" s="36"/>
      <c r="FF11" s="36"/>
      <c r="FG11" s="36"/>
      <c r="FH11" s="36"/>
      <c r="FI11" s="36"/>
      <c r="FJ11" s="36"/>
      <c r="FK11" s="36"/>
      <c r="FL11" s="36"/>
      <c r="FM11" s="36"/>
      <c r="FN11" s="36"/>
      <c r="FO11" s="36"/>
      <c r="FP11" s="36"/>
      <c r="FQ11" s="36"/>
      <c r="FR11" s="36"/>
      <c r="FS11" s="36"/>
      <c r="FT11" s="36"/>
      <c r="FU11" s="36"/>
      <c r="FV11" s="36"/>
      <c r="FW11" s="36"/>
      <c r="FX11" s="36"/>
      <c r="FY11" s="36"/>
      <c r="FZ11" s="36"/>
      <c r="GA11" s="36"/>
      <c r="GB11" s="36"/>
      <c r="GC11" s="36"/>
      <c r="GD11" s="36"/>
      <c r="GE11" s="36"/>
      <c r="GF11" s="36"/>
      <c r="GG11" s="36"/>
      <c r="GH11" s="36"/>
      <c r="GI11" s="36"/>
      <c r="GJ11" s="36"/>
      <c r="GK11" s="36"/>
      <c r="GL11" s="36"/>
      <c r="GM11" s="36"/>
      <c r="GN11" s="36"/>
      <c r="GO11" s="36"/>
      <c r="GP11" s="36"/>
      <c r="GQ11" s="36"/>
      <c r="GR11" s="36"/>
      <c r="GS11" s="36"/>
      <c r="GT11" s="36"/>
      <c r="GU11" s="36"/>
      <c r="GV11" s="36"/>
      <c r="GW11" s="36"/>
      <c r="GX11" s="36"/>
      <c r="GY11" s="36"/>
      <c r="GZ11" s="36"/>
      <c r="HA11" s="36"/>
      <c r="HB11" s="36"/>
      <c r="HC11" s="36"/>
      <c r="HD11" s="36"/>
    </row>
    <row r="12" spans="1:239" s="43" customFormat="1" ht="16.05" customHeight="1">
      <c r="A12" s="163" t="s">
        <v>125</v>
      </c>
      <c r="B12" s="164"/>
      <c r="C12" s="92">
        <f>'customer forecast'!E20</f>
        <v>0</v>
      </c>
      <c r="D12" s="92">
        <f>'customer forecast'!F20</f>
        <v>0</v>
      </c>
      <c r="E12" s="92">
        <f>'customer forecast'!G20</f>
        <v>0</v>
      </c>
      <c r="F12" s="92">
        <f>'customer forecast'!H20</f>
        <v>0</v>
      </c>
      <c r="G12" s="92">
        <f>'customer forecast'!I20</f>
        <v>240000</v>
      </c>
      <c r="H12" s="92">
        <f>'customer forecast'!J20</f>
        <v>0</v>
      </c>
      <c r="I12" s="92">
        <f>'customer forecast'!K20</f>
        <v>30000</v>
      </c>
      <c r="J12" s="92">
        <f>'customer forecast'!L20</f>
        <v>270000</v>
      </c>
      <c r="K12" s="92">
        <f>'customer forecast'!M20</f>
        <v>90000</v>
      </c>
      <c r="L12" s="92">
        <f>'customer forecast'!N20</f>
        <v>510000</v>
      </c>
      <c r="M12" s="92">
        <f>'customer forecast'!O20</f>
        <v>0</v>
      </c>
      <c r="N12" s="92">
        <f>'customer forecast'!P20</f>
        <v>390000</v>
      </c>
      <c r="O12" s="92">
        <f>'customer forecast'!Q20</f>
        <v>690000</v>
      </c>
      <c r="P12" s="92">
        <f>'customer forecast'!R20</f>
        <v>300000</v>
      </c>
      <c r="Q12" s="92">
        <f>'customer forecast'!S20</f>
        <v>270000</v>
      </c>
      <c r="R12" s="92">
        <f>'customer forecast'!T20</f>
        <v>510000</v>
      </c>
      <c r="S12" s="92">
        <f>'customer forecast'!U20</f>
        <v>870000</v>
      </c>
      <c r="T12" s="92">
        <f>'customer forecast'!V20</f>
        <v>0</v>
      </c>
      <c r="U12" s="92">
        <f>'customer forecast'!W20</f>
        <v>870000</v>
      </c>
      <c r="V12" s="92">
        <f>'customer forecast'!X20</f>
        <v>420000</v>
      </c>
      <c r="W12" s="92">
        <f>'customer forecast'!Y20</f>
        <v>300000</v>
      </c>
      <c r="X12" s="92">
        <f>'customer forecast'!Z20</f>
        <v>1020000</v>
      </c>
      <c r="Y12" s="93">
        <f>'customer forecast'!AA20</f>
        <v>0</v>
      </c>
      <c r="Z12" s="93">
        <f>'customer forecast'!AB20</f>
        <v>0</v>
      </c>
      <c r="AA12" s="93">
        <f>'customer forecast'!AC20</f>
        <v>0</v>
      </c>
      <c r="AB12" s="93">
        <f>'customer forecast'!AD20</f>
        <v>0</v>
      </c>
      <c r="AC12" s="93">
        <f>'customer forecast'!AE20</f>
        <v>0</v>
      </c>
      <c r="AD12" s="93">
        <f>'customer forecast'!AF20</f>
        <v>0</v>
      </c>
      <c r="AE12" s="93">
        <f>'customer forecast'!AG20</f>
        <v>0</v>
      </c>
      <c r="AF12" s="93">
        <f>'customer forecast'!AH20</f>
        <v>0</v>
      </c>
      <c r="AG12" s="93">
        <f>'customer forecast'!AI20</f>
        <v>0</v>
      </c>
      <c r="AH12" s="93">
        <f>'customer forecast'!AJ20</f>
        <v>0</v>
      </c>
      <c r="AI12" s="93">
        <f>'customer forecast'!AK20</f>
        <v>0</v>
      </c>
      <c r="AJ12" s="93">
        <f>'customer forecast'!AL20</f>
        <v>0</v>
      </c>
      <c r="AK12" s="93">
        <f>'customer forecast'!AM20</f>
        <v>0</v>
      </c>
      <c r="AL12" s="93">
        <f>'customer forecast'!AN20</f>
        <v>0</v>
      </c>
      <c r="AM12" s="93">
        <f>'customer forecast'!AO20</f>
        <v>0</v>
      </c>
      <c r="AN12" s="93">
        <f>'customer forecast'!AP20</f>
        <v>0</v>
      </c>
      <c r="AO12" s="93">
        <f>'customer forecast'!AQ20</f>
        <v>0</v>
      </c>
      <c r="AP12" s="93">
        <f>'customer forecast'!AR20</f>
        <v>0</v>
      </c>
      <c r="AQ12" s="93">
        <f>'customer forecast'!AS20</f>
        <v>0</v>
      </c>
      <c r="AR12" s="93">
        <f>'customer forecast'!AT20</f>
        <v>0</v>
      </c>
      <c r="AS12" s="93">
        <f>'customer forecast'!AU20</f>
        <v>0</v>
      </c>
      <c r="AT12" s="93">
        <f>'customer forecast'!AV20</f>
        <v>0</v>
      </c>
      <c r="AU12" s="93">
        <f>'customer forecast'!AW20</f>
        <v>0</v>
      </c>
      <c r="AV12" s="93">
        <f>'customer forecast'!AX20</f>
        <v>0</v>
      </c>
      <c r="AW12" s="93">
        <f>'customer forecast'!AY20</f>
        <v>0</v>
      </c>
      <c r="AX12" s="93">
        <f>'customer forecast'!AZ20</f>
        <v>0</v>
      </c>
      <c r="AY12" s="93">
        <f>'customer forecast'!BA20</f>
        <v>0</v>
      </c>
      <c r="AZ12" s="93">
        <f>'customer forecast'!BB20</f>
        <v>0</v>
      </c>
      <c r="BA12" s="93">
        <f>'customer forecast'!BC20</f>
        <v>0</v>
      </c>
      <c r="BB12" s="93">
        <f>'customer forecast'!BD20</f>
        <v>0</v>
      </c>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c r="CA12" s="36"/>
      <c r="CB12" s="36"/>
      <c r="CC12" s="36"/>
      <c r="CD12" s="36"/>
      <c r="CE12" s="36"/>
      <c r="CF12" s="36"/>
      <c r="CG12" s="36"/>
      <c r="CH12" s="36"/>
      <c r="CI12" s="36"/>
      <c r="CJ12" s="36"/>
      <c r="CK12" s="36"/>
      <c r="CL12" s="36"/>
      <c r="CM12" s="36"/>
      <c r="CN12" s="36"/>
      <c r="CO12" s="36"/>
      <c r="CP12" s="36"/>
      <c r="CQ12" s="36"/>
      <c r="CR12" s="36"/>
      <c r="CS12" s="36"/>
      <c r="CT12" s="36"/>
      <c r="CU12" s="36"/>
      <c r="CV12" s="36"/>
      <c r="CW12" s="36"/>
      <c r="CX12" s="36"/>
      <c r="CY12" s="36"/>
      <c r="CZ12" s="36"/>
      <c r="DA12" s="36"/>
      <c r="DB12" s="36"/>
      <c r="DC12" s="36"/>
      <c r="DD12" s="36"/>
      <c r="DE12" s="36"/>
      <c r="DF12" s="36"/>
      <c r="DG12" s="36"/>
      <c r="DH12" s="36"/>
      <c r="DI12" s="36"/>
      <c r="DJ12" s="36"/>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s="36"/>
      <c r="EP12" s="36"/>
      <c r="EQ12" s="36"/>
      <c r="ER12" s="36"/>
      <c r="ES12" s="36"/>
      <c r="ET12" s="36"/>
      <c r="EU12" s="36"/>
      <c r="EV12" s="36"/>
      <c r="EW12" s="36"/>
      <c r="EX12" s="36"/>
      <c r="EY12" s="36"/>
      <c r="EZ12" s="36"/>
      <c r="FA12" s="36"/>
      <c r="FB12" s="36"/>
      <c r="FC12" s="36"/>
      <c r="FD12" s="36"/>
      <c r="FE12" s="36"/>
      <c r="FF12" s="36"/>
      <c r="FG12" s="36"/>
      <c r="FH12" s="36"/>
      <c r="FI12" s="36"/>
      <c r="FJ12" s="36"/>
      <c r="FK12" s="36"/>
      <c r="FL12" s="36"/>
      <c r="FM12" s="36"/>
      <c r="FN12" s="36"/>
      <c r="FO12" s="36"/>
      <c r="FP12" s="36"/>
      <c r="FQ12" s="36"/>
      <c r="FR12" s="36"/>
      <c r="FS12" s="36"/>
      <c r="FT12" s="36"/>
      <c r="FU12" s="36"/>
      <c r="FV12" s="36"/>
      <c r="FW12" s="36"/>
      <c r="FX12" s="36"/>
      <c r="FY12" s="36"/>
      <c r="FZ12" s="36"/>
      <c r="GA12" s="36"/>
      <c r="GB12" s="36"/>
      <c r="GC12" s="36"/>
      <c r="GD12" s="36"/>
      <c r="GE12" s="36"/>
      <c r="GF12" s="36"/>
      <c r="GG12" s="36"/>
      <c r="GH12" s="36"/>
      <c r="GI12" s="36"/>
      <c r="GJ12" s="36"/>
      <c r="GK12" s="36"/>
      <c r="GL12" s="36"/>
      <c r="GM12" s="36"/>
      <c r="GN12" s="36"/>
      <c r="GO12" s="36"/>
      <c r="GP12" s="36"/>
      <c r="GQ12" s="36"/>
      <c r="GR12" s="36"/>
      <c r="GS12" s="36"/>
      <c r="GT12" s="36"/>
      <c r="GU12" s="36"/>
      <c r="GV12" s="36"/>
      <c r="GW12" s="36"/>
      <c r="GX12" s="36"/>
      <c r="GY12" s="36"/>
      <c r="GZ12" s="36"/>
      <c r="HA12" s="36"/>
      <c r="HB12" s="36"/>
      <c r="HC12" s="36"/>
      <c r="HD12" s="36"/>
      <c r="HE12" s="36"/>
      <c r="HF12" s="36"/>
      <c r="HG12" s="36"/>
      <c r="HH12" s="36"/>
      <c r="HI12" s="36"/>
      <c r="HJ12" s="36"/>
      <c r="HK12" s="36"/>
      <c r="HL12" s="36"/>
      <c r="HM12" s="36"/>
      <c r="HN12" s="36"/>
      <c r="HO12" s="36"/>
      <c r="HP12" s="36"/>
      <c r="HQ12" s="36"/>
      <c r="HR12" s="36"/>
      <c r="HS12" s="36"/>
      <c r="HT12" s="36"/>
      <c r="HU12" s="36"/>
      <c r="HV12" s="36"/>
      <c r="HW12" s="36"/>
      <c r="HX12" s="36"/>
      <c r="HY12" s="36"/>
      <c r="HZ12" s="36"/>
      <c r="IA12" s="36"/>
      <c r="IB12" s="36"/>
      <c r="IC12" s="36"/>
      <c r="ID12" s="36"/>
      <c r="IE12" s="36"/>
    </row>
    <row r="13" spans="1:239" s="43" customFormat="1" ht="16.05" customHeight="1">
      <c r="A13" s="47"/>
      <c r="C13" s="36"/>
      <c r="D13" s="36"/>
      <c r="E13" s="36"/>
      <c r="F13" s="36"/>
      <c r="G13" s="36"/>
      <c r="H13" s="36"/>
      <c r="I13" s="36"/>
      <c r="J13" s="36"/>
      <c r="K13" s="36"/>
      <c r="L13" s="36"/>
      <c r="M13" s="36"/>
      <c r="N13" s="36"/>
      <c r="O13" s="36"/>
      <c r="P13" s="36"/>
      <c r="Q13" s="36"/>
      <c r="R13" s="36"/>
      <c r="S13" s="36"/>
      <c r="T13" s="36"/>
      <c r="U13" s="36"/>
      <c r="V13" s="36"/>
      <c r="W13" s="36"/>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c r="CA13" s="36"/>
      <c r="CB13" s="36"/>
      <c r="CC13" s="36"/>
      <c r="CD13" s="36"/>
      <c r="CE13" s="36"/>
      <c r="CF13" s="36"/>
      <c r="CG13" s="36"/>
      <c r="CH13" s="36"/>
      <c r="CI13" s="36"/>
      <c r="CJ13" s="36"/>
      <c r="CK13" s="36"/>
      <c r="CL13" s="36"/>
      <c r="CM13" s="36"/>
      <c r="CN13" s="36"/>
      <c r="CO13" s="36"/>
      <c r="CP13" s="36"/>
      <c r="CQ13" s="36"/>
      <c r="CR13" s="36"/>
      <c r="CS13" s="36"/>
      <c r="CT13" s="36"/>
      <c r="CU13" s="36"/>
      <c r="CV13" s="36"/>
      <c r="CW13" s="36"/>
      <c r="CX13" s="36"/>
      <c r="CY13" s="36"/>
      <c r="CZ13" s="36"/>
      <c r="DA13" s="36"/>
      <c r="DB13" s="36"/>
      <c r="DC13" s="36"/>
      <c r="DD13" s="36"/>
      <c r="DE13" s="36"/>
      <c r="DF13" s="36"/>
      <c r="DG13" s="36"/>
      <c r="DH13" s="36"/>
      <c r="DI13" s="36"/>
      <c r="DJ13" s="36"/>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s="36"/>
      <c r="EP13" s="36"/>
      <c r="EQ13" s="36"/>
      <c r="ER13" s="36"/>
      <c r="ES13" s="36"/>
      <c r="ET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c r="FU13" s="36"/>
      <c r="FV13" s="36"/>
      <c r="FW13" s="36"/>
      <c r="FX13" s="36"/>
      <c r="FY13" s="36"/>
      <c r="FZ13" s="36"/>
      <c r="GA13" s="36"/>
      <c r="GB13" s="36"/>
      <c r="GC13" s="36"/>
      <c r="GD13" s="36"/>
      <c r="GE13" s="36"/>
      <c r="GF13" s="36"/>
      <c r="GG13" s="36"/>
      <c r="GH13" s="36"/>
      <c r="GI13" s="36"/>
      <c r="GJ13" s="36"/>
      <c r="GK13" s="36"/>
      <c r="GL13" s="36"/>
      <c r="GM13" s="36"/>
      <c r="GN13" s="36"/>
      <c r="GO13" s="36"/>
      <c r="GP13" s="36"/>
      <c r="GQ13" s="36"/>
      <c r="GR13" s="36"/>
      <c r="GS13" s="36"/>
      <c r="GT13" s="36"/>
      <c r="GU13" s="36"/>
      <c r="GV13" s="36"/>
      <c r="GW13" s="36"/>
      <c r="GX13" s="36"/>
      <c r="GY13" s="36"/>
      <c r="GZ13" s="36"/>
      <c r="HA13" s="36"/>
      <c r="HB13" s="36"/>
      <c r="HC13" s="36"/>
      <c r="HD13" s="36"/>
      <c r="HE13" s="36"/>
      <c r="HF13" s="36"/>
      <c r="HG13" s="36"/>
      <c r="HH13" s="36"/>
      <c r="HI13" s="36"/>
      <c r="HJ13" s="36"/>
      <c r="HK13" s="36"/>
      <c r="HL13" s="36"/>
      <c r="HM13" s="36"/>
      <c r="HN13" s="36"/>
      <c r="HO13" s="36"/>
      <c r="HP13" s="36"/>
      <c r="HQ13" s="36"/>
      <c r="HR13" s="36"/>
      <c r="HS13" s="36"/>
      <c r="HT13" s="36"/>
      <c r="HU13" s="36"/>
      <c r="HV13" s="36"/>
      <c r="HW13" s="36"/>
      <c r="HX13" s="36"/>
      <c r="HY13" s="36"/>
      <c r="HZ13" s="36"/>
      <c r="IA13" s="36"/>
      <c r="IB13" s="36"/>
      <c r="IC13" s="36"/>
      <c r="ID13" s="36"/>
      <c r="IE13" s="36"/>
    </row>
    <row r="14" spans="1:239" s="44" customFormat="1" ht="16.05" customHeight="1">
      <c r="A14" s="49" t="s">
        <v>56</v>
      </c>
      <c r="B14" s="50">
        <f>'process parameter'!L5</f>
        <v>0.9</v>
      </c>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c r="CA14" s="36"/>
      <c r="CB14" s="36"/>
      <c r="CC14" s="36"/>
      <c r="CD14" s="36"/>
      <c r="CE14" s="36"/>
      <c r="CF14" s="36"/>
      <c r="CG14" s="36"/>
      <c r="CH14" s="36"/>
      <c r="CI14" s="36"/>
      <c r="CJ14" s="36"/>
      <c r="CK14" s="36"/>
      <c r="CL14" s="36"/>
      <c r="CM14" s="36"/>
      <c r="CN14" s="36"/>
      <c r="CO14" s="36"/>
      <c r="CP14" s="36"/>
      <c r="CQ14" s="36"/>
      <c r="CR14" s="36"/>
      <c r="CS14" s="36"/>
      <c r="CT14" s="36"/>
      <c r="CU14" s="36"/>
      <c r="CV14" s="36"/>
      <c r="CW14" s="36"/>
      <c r="CX14" s="36"/>
      <c r="CY14" s="36"/>
      <c r="CZ14" s="36"/>
      <c r="DA14" s="36"/>
      <c r="DB14" s="36"/>
      <c r="DC14" s="36"/>
      <c r="DD14" s="36"/>
      <c r="DE14" s="36"/>
      <c r="DF14" s="36"/>
      <c r="DG14" s="36"/>
      <c r="DH14" s="36"/>
      <c r="DI14" s="36"/>
      <c r="DJ14" s="36"/>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s="36"/>
      <c r="EP14" s="36"/>
      <c r="EQ14" s="36"/>
      <c r="ER14" s="36"/>
      <c r="ES14" s="36"/>
      <c r="ET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c r="FU14" s="36"/>
      <c r="FV14" s="36"/>
      <c r="FW14" s="36"/>
      <c r="FX14" s="36"/>
      <c r="FY14" s="36"/>
      <c r="FZ14" s="36"/>
      <c r="GA14" s="36"/>
      <c r="GB14" s="36"/>
      <c r="GC14" s="36"/>
      <c r="GD14" s="36"/>
      <c r="GE14" s="36"/>
      <c r="GF14" s="36"/>
      <c r="GG14" s="36"/>
      <c r="GH14" s="36"/>
      <c r="GI14" s="36"/>
      <c r="GJ14" s="36"/>
      <c r="GK14" s="36"/>
      <c r="GL14" s="36"/>
      <c r="GM14" s="36"/>
      <c r="GN14" s="36"/>
      <c r="GO14" s="36"/>
      <c r="GP14" s="36"/>
      <c r="GQ14" s="36"/>
      <c r="GR14" s="36"/>
      <c r="GS14" s="36"/>
      <c r="GT14" s="36"/>
      <c r="GU14" s="36"/>
      <c r="GV14" s="36"/>
      <c r="GW14" s="36"/>
      <c r="GX14" s="36"/>
      <c r="GY14" s="36"/>
      <c r="GZ14" s="36"/>
      <c r="HA14" s="36"/>
      <c r="HB14" s="36"/>
      <c r="HC14" s="36"/>
      <c r="HD14" s="36"/>
    </row>
    <row r="15" spans="1:239" ht="16.05" customHeight="1">
      <c r="A15" s="51" t="s">
        <v>57</v>
      </c>
      <c r="B15" s="52">
        <v>20</v>
      </c>
    </row>
    <row r="16" spans="1:239" ht="16.05" customHeight="1">
      <c r="A16" s="51" t="s">
        <v>58</v>
      </c>
      <c r="B16" s="53">
        <v>6</v>
      </c>
      <c r="C16" s="154">
        <v>44927</v>
      </c>
      <c r="D16" s="154"/>
      <c r="E16" s="154"/>
      <c r="F16" s="154"/>
      <c r="G16" s="154"/>
      <c r="H16" s="154">
        <v>44958</v>
      </c>
      <c r="I16" s="154"/>
      <c r="J16" s="154"/>
      <c r="K16" s="154"/>
      <c r="L16" s="154">
        <v>44986</v>
      </c>
      <c r="M16" s="154"/>
      <c r="N16" s="154"/>
      <c r="O16" s="154"/>
      <c r="P16" s="154">
        <v>45017</v>
      </c>
      <c r="Q16" s="154"/>
      <c r="R16" s="154"/>
      <c r="S16" s="154"/>
      <c r="T16" s="154"/>
      <c r="U16" s="154">
        <v>45047</v>
      </c>
      <c r="V16" s="154"/>
      <c r="W16" s="154"/>
      <c r="X16" s="154"/>
      <c r="Y16" s="154">
        <v>45078</v>
      </c>
      <c r="Z16" s="154"/>
      <c r="AA16" s="154"/>
      <c r="AB16" s="154"/>
      <c r="AC16" s="154">
        <v>45108</v>
      </c>
      <c r="AD16" s="154"/>
      <c r="AE16" s="154"/>
      <c r="AF16" s="154"/>
      <c r="AG16" s="154"/>
      <c r="AH16" s="154">
        <v>45139</v>
      </c>
      <c r="AI16" s="154"/>
      <c r="AJ16" s="154"/>
      <c r="AK16" s="154"/>
      <c r="AL16" s="154">
        <v>45170</v>
      </c>
      <c r="AM16" s="154"/>
      <c r="AN16" s="154"/>
      <c r="AO16" s="154"/>
      <c r="AP16" s="154">
        <v>45200</v>
      </c>
      <c r="AQ16" s="154"/>
      <c r="AR16" s="154"/>
      <c r="AS16" s="154"/>
      <c r="AT16" s="154"/>
      <c r="AU16" s="154">
        <v>45231</v>
      </c>
      <c r="AV16" s="154"/>
      <c r="AW16" s="154"/>
      <c r="AX16" s="154"/>
      <c r="AY16" s="154">
        <v>45261</v>
      </c>
      <c r="AZ16" s="154"/>
      <c r="BA16" s="154"/>
      <c r="BB16" s="154"/>
    </row>
    <row r="17" spans="1:54" ht="16.05" customHeight="1">
      <c r="A17" s="51" t="s">
        <v>59</v>
      </c>
      <c r="B17" s="53">
        <f>'process parameter'!I5</f>
        <v>260</v>
      </c>
      <c r="C17" s="39">
        <v>1</v>
      </c>
      <c r="D17" s="39">
        <v>2</v>
      </c>
      <c r="E17" s="39">
        <v>3</v>
      </c>
      <c r="F17" s="39">
        <v>4</v>
      </c>
      <c r="G17" s="39">
        <v>5</v>
      </c>
      <c r="H17" s="39">
        <v>6</v>
      </c>
      <c r="I17" s="39">
        <v>7</v>
      </c>
      <c r="J17" s="39">
        <v>8</v>
      </c>
      <c r="K17" s="39">
        <v>9</v>
      </c>
      <c r="L17" s="39">
        <v>10</v>
      </c>
      <c r="M17" s="39">
        <v>11</v>
      </c>
      <c r="N17" s="39">
        <v>12</v>
      </c>
      <c r="O17" s="39">
        <v>13</v>
      </c>
      <c r="P17" s="39">
        <v>14</v>
      </c>
      <c r="Q17" s="39">
        <v>15</v>
      </c>
      <c r="R17" s="39">
        <v>16</v>
      </c>
      <c r="S17" s="39">
        <v>17</v>
      </c>
      <c r="T17" s="39">
        <v>18</v>
      </c>
      <c r="U17" s="39">
        <v>19</v>
      </c>
      <c r="V17" s="39">
        <v>20</v>
      </c>
      <c r="W17" s="39">
        <v>21</v>
      </c>
      <c r="X17" s="39">
        <v>22</v>
      </c>
      <c r="Y17" s="39">
        <v>23</v>
      </c>
      <c r="Z17" s="39">
        <v>24</v>
      </c>
      <c r="AA17" s="39">
        <v>25</v>
      </c>
      <c r="AB17" s="39">
        <v>26</v>
      </c>
      <c r="AC17" s="39">
        <v>27</v>
      </c>
      <c r="AD17" s="39">
        <v>28</v>
      </c>
      <c r="AE17" s="39">
        <v>29</v>
      </c>
      <c r="AF17" s="39">
        <v>30</v>
      </c>
      <c r="AG17" s="39">
        <v>31</v>
      </c>
      <c r="AH17" s="39">
        <v>32</v>
      </c>
      <c r="AI17" s="39">
        <v>33</v>
      </c>
      <c r="AJ17" s="39">
        <v>34</v>
      </c>
      <c r="AK17" s="39">
        <v>35</v>
      </c>
      <c r="AL17" s="39">
        <v>36</v>
      </c>
      <c r="AM17" s="39">
        <v>37</v>
      </c>
      <c r="AN17" s="39">
        <v>38</v>
      </c>
      <c r="AO17" s="39">
        <v>39</v>
      </c>
      <c r="AP17" s="39">
        <v>40</v>
      </c>
      <c r="AQ17" s="39">
        <v>41</v>
      </c>
      <c r="AR17" s="39">
        <v>42</v>
      </c>
      <c r="AS17" s="39">
        <v>43</v>
      </c>
      <c r="AT17" s="39">
        <v>44</v>
      </c>
      <c r="AU17" s="39">
        <v>45</v>
      </c>
      <c r="AV17" s="39">
        <v>46</v>
      </c>
      <c r="AW17" s="39">
        <v>47</v>
      </c>
      <c r="AX17" s="39">
        <v>48</v>
      </c>
      <c r="AY17" s="39">
        <v>49</v>
      </c>
      <c r="AZ17" s="39">
        <v>50</v>
      </c>
      <c r="BA17" s="39">
        <v>51</v>
      </c>
      <c r="BB17" s="39">
        <v>52</v>
      </c>
    </row>
    <row r="18" spans="1:54" ht="16.05" customHeight="1" thickBot="1">
      <c r="A18" s="54" t="s">
        <v>60</v>
      </c>
      <c r="B18" s="55">
        <f>'process parameter'!J5</f>
        <v>400</v>
      </c>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56"/>
      <c r="AO18" s="56"/>
      <c r="AP18" s="56"/>
      <c r="AQ18" s="56"/>
      <c r="AR18" s="56"/>
      <c r="AS18" s="56"/>
      <c r="AT18" s="56"/>
      <c r="AU18" s="56"/>
      <c r="AV18" s="56"/>
      <c r="AW18" s="56"/>
      <c r="AX18" s="56"/>
      <c r="AY18" s="56"/>
      <c r="AZ18" s="56"/>
      <c r="BA18" s="56"/>
      <c r="BB18" s="56"/>
    </row>
    <row r="19" spans="1:54" ht="28.05" customHeight="1">
      <c r="A19" s="57" t="s">
        <v>67</v>
      </c>
      <c r="B19" s="58">
        <f>3600/B17*B18*B15*B16*B14</f>
        <v>598153.84615384624</v>
      </c>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row>
    <row r="20" spans="1:54" s="62" customFormat="1" ht="16.05" customHeight="1">
      <c r="A20" s="63"/>
      <c r="B20" s="59"/>
      <c r="C20" s="60"/>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c r="BB20" s="60"/>
    </row>
    <row r="21" spans="1:54" s="61" customFormat="1" ht="16.05" customHeight="1">
      <c r="A21" s="64" t="s">
        <v>65</v>
      </c>
      <c r="B21" s="65"/>
      <c r="C21" s="60">
        <v>1</v>
      </c>
      <c r="D21" s="60">
        <v>1</v>
      </c>
      <c r="E21" s="60">
        <v>1</v>
      </c>
      <c r="F21" s="60">
        <v>1</v>
      </c>
      <c r="G21" s="60">
        <v>1</v>
      </c>
      <c r="H21" s="60">
        <v>0.8</v>
      </c>
      <c r="I21" s="60">
        <v>0.8</v>
      </c>
      <c r="J21" s="60">
        <v>0.5</v>
      </c>
      <c r="K21" s="60">
        <v>0.5</v>
      </c>
      <c r="L21" s="60">
        <v>1</v>
      </c>
      <c r="M21" s="60">
        <v>0.5</v>
      </c>
      <c r="N21" s="60">
        <v>0.5</v>
      </c>
      <c r="O21" s="60">
        <v>0.8</v>
      </c>
      <c r="P21" s="60">
        <v>0.8</v>
      </c>
      <c r="Q21" s="60">
        <v>1</v>
      </c>
      <c r="R21" s="60">
        <v>1</v>
      </c>
      <c r="S21" s="60">
        <v>1</v>
      </c>
      <c r="T21" s="60">
        <v>1</v>
      </c>
      <c r="U21" s="60">
        <v>1</v>
      </c>
      <c r="V21" s="60">
        <v>0.5</v>
      </c>
      <c r="W21" s="60">
        <v>0.5</v>
      </c>
      <c r="X21" s="60">
        <v>0.5</v>
      </c>
      <c r="Y21" s="60">
        <v>0.8</v>
      </c>
      <c r="Z21" s="60">
        <v>0.8</v>
      </c>
      <c r="AA21" s="60">
        <v>0.8</v>
      </c>
      <c r="AB21" s="60">
        <v>0.8</v>
      </c>
      <c r="AC21" s="60">
        <v>1</v>
      </c>
      <c r="AD21" s="60"/>
      <c r="AE21" s="60"/>
      <c r="AF21" s="60">
        <v>0.8</v>
      </c>
      <c r="AG21" s="60">
        <v>0.8</v>
      </c>
      <c r="AH21" s="60">
        <v>0.8</v>
      </c>
      <c r="AI21" s="60">
        <v>0.8</v>
      </c>
      <c r="AJ21" s="60">
        <v>0.8</v>
      </c>
      <c r="AK21" s="60"/>
      <c r="AL21" s="60"/>
      <c r="AM21" s="60"/>
      <c r="AN21" s="60">
        <v>1</v>
      </c>
      <c r="AO21" s="60">
        <v>1</v>
      </c>
      <c r="AP21" s="60">
        <v>1</v>
      </c>
      <c r="AQ21" s="60">
        <v>1</v>
      </c>
      <c r="AR21" s="60">
        <v>1</v>
      </c>
      <c r="AS21" s="60">
        <v>1</v>
      </c>
      <c r="AT21" s="60">
        <v>1</v>
      </c>
      <c r="AU21" s="60">
        <v>1</v>
      </c>
      <c r="AV21" s="60">
        <v>1</v>
      </c>
      <c r="AW21" s="60">
        <v>1</v>
      </c>
      <c r="AX21" s="60">
        <v>1</v>
      </c>
      <c r="AY21" s="60">
        <v>1</v>
      </c>
      <c r="AZ21" s="60">
        <v>1</v>
      </c>
      <c r="BA21" s="60">
        <v>1</v>
      </c>
      <c r="BB21" s="60">
        <v>1</v>
      </c>
    </row>
    <row r="22" spans="1:54" s="61" customFormat="1" ht="16.05" customHeight="1">
      <c r="A22" s="64" t="s">
        <v>66</v>
      </c>
      <c r="B22" s="65"/>
      <c r="C22" s="60">
        <v>1</v>
      </c>
      <c r="D22" s="60"/>
      <c r="E22" s="60"/>
      <c r="F22" s="60"/>
      <c r="G22" s="60"/>
      <c r="H22" s="60"/>
      <c r="I22" s="60"/>
      <c r="J22" s="60"/>
      <c r="K22" s="60"/>
      <c r="L22" s="60"/>
      <c r="M22" s="60"/>
      <c r="N22" s="60"/>
      <c r="O22" s="60"/>
      <c r="P22" s="60"/>
      <c r="Q22" s="60"/>
      <c r="R22" s="60"/>
      <c r="S22" s="60"/>
      <c r="T22" s="60"/>
      <c r="U22" s="60"/>
      <c r="V22" s="60"/>
      <c r="W22" s="60"/>
      <c r="X22" s="60"/>
      <c r="Y22" s="60"/>
      <c r="Z22" s="60"/>
      <c r="AA22" s="60"/>
      <c r="AB22" s="60"/>
      <c r="AC22" s="60">
        <v>1</v>
      </c>
      <c r="AD22" s="60"/>
      <c r="AE22" s="60"/>
      <c r="AF22" s="60"/>
      <c r="AG22" s="60"/>
      <c r="AH22" s="60"/>
      <c r="AI22" s="60"/>
      <c r="AJ22" s="60"/>
      <c r="AK22" s="60"/>
      <c r="AL22" s="60"/>
      <c r="AM22" s="60"/>
      <c r="AN22" s="60"/>
      <c r="AO22" s="60">
        <v>0.5</v>
      </c>
      <c r="AP22" s="60">
        <v>0.5</v>
      </c>
      <c r="AQ22" s="60">
        <v>1</v>
      </c>
      <c r="AR22" s="60">
        <v>1</v>
      </c>
      <c r="AS22" s="60">
        <v>1</v>
      </c>
      <c r="AT22" s="60">
        <v>1</v>
      </c>
      <c r="AU22" s="60">
        <v>1</v>
      </c>
      <c r="AV22" s="60">
        <v>1</v>
      </c>
      <c r="AW22" s="60">
        <v>1</v>
      </c>
      <c r="AX22" s="60">
        <v>1</v>
      </c>
      <c r="AY22" s="60"/>
      <c r="AZ22" s="60"/>
      <c r="BA22" s="60">
        <v>0.2</v>
      </c>
      <c r="BB22" s="60">
        <v>1</v>
      </c>
    </row>
    <row r="23" spans="1:54" s="61" customFormat="1" ht="16.05" customHeight="1">
      <c r="A23" s="64" t="s">
        <v>70</v>
      </c>
      <c r="B23" s="65"/>
      <c r="C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c r="BB23" s="60"/>
    </row>
    <row r="24" spans="1:54" s="61" customFormat="1" ht="16.05" customHeight="1" thickBot="1">
      <c r="A24" s="64"/>
      <c r="B24" s="65"/>
      <c r="C24" s="60"/>
      <c r="D24" s="60"/>
      <c r="E24" s="60"/>
      <c r="F24" s="60"/>
      <c r="G24" s="60"/>
      <c r="H24" s="60"/>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60"/>
      <c r="AU24" s="60"/>
      <c r="AV24" s="60"/>
      <c r="AW24" s="60"/>
      <c r="AX24" s="60"/>
      <c r="AY24" s="60"/>
      <c r="AZ24" s="60"/>
      <c r="BA24" s="60"/>
      <c r="BB24" s="60"/>
    </row>
    <row r="25" spans="1:54" s="43" customFormat="1" ht="16.05" customHeight="1">
      <c r="A25" s="155" t="s">
        <v>61</v>
      </c>
      <c r="B25" s="156"/>
      <c r="C25" s="66">
        <f t="shared" ref="C25:AH25" si="4">ROUNDDOWN($B$14*SUM(C21:C24)*($B$15*$B$16*3600*$B18)/$B17,0)</f>
        <v>1196307</v>
      </c>
      <c r="D25" s="66">
        <f t="shared" si="4"/>
        <v>598153</v>
      </c>
      <c r="E25" s="66">
        <f t="shared" si="4"/>
        <v>598153</v>
      </c>
      <c r="F25" s="66">
        <f t="shared" si="4"/>
        <v>598153</v>
      </c>
      <c r="G25" s="66">
        <f t="shared" si="4"/>
        <v>598153</v>
      </c>
      <c r="H25" s="66">
        <f t="shared" si="4"/>
        <v>478523</v>
      </c>
      <c r="I25" s="66">
        <f t="shared" si="4"/>
        <v>478523</v>
      </c>
      <c r="J25" s="66">
        <f t="shared" si="4"/>
        <v>299076</v>
      </c>
      <c r="K25" s="66">
        <f t="shared" si="4"/>
        <v>299076</v>
      </c>
      <c r="L25" s="66">
        <f t="shared" si="4"/>
        <v>598153</v>
      </c>
      <c r="M25" s="66">
        <f t="shared" si="4"/>
        <v>299076</v>
      </c>
      <c r="N25" s="66">
        <f t="shared" si="4"/>
        <v>299076</v>
      </c>
      <c r="O25" s="66">
        <f t="shared" si="4"/>
        <v>478523</v>
      </c>
      <c r="P25" s="66">
        <f t="shared" si="4"/>
        <v>478523</v>
      </c>
      <c r="Q25" s="66">
        <f t="shared" si="4"/>
        <v>598153</v>
      </c>
      <c r="R25" s="66">
        <f t="shared" si="4"/>
        <v>598153</v>
      </c>
      <c r="S25" s="66">
        <f t="shared" si="4"/>
        <v>598153</v>
      </c>
      <c r="T25" s="66">
        <f t="shared" si="4"/>
        <v>598153</v>
      </c>
      <c r="U25" s="66">
        <f t="shared" si="4"/>
        <v>598153</v>
      </c>
      <c r="V25" s="66">
        <f t="shared" si="4"/>
        <v>299076</v>
      </c>
      <c r="W25" s="66">
        <f t="shared" si="4"/>
        <v>299076</v>
      </c>
      <c r="X25" s="66">
        <f t="shared" si="4"/>
        <v>299076</v>
      </c>
      <c r="Y25" s="66">
        <f t="shared" si="4"/>
        <v>478523</v>
      </c>
      <c r="Z25" s="66">
        <f t="shared" si="4"/>
        <v>478523</v>
      </c>
      <c r="AA25" s="66">
        <f t="shared" si="4"/>
        <v>478523</v>
      </c>
      <c r="AB25" s="66">
        <f t="shared" si="4"/>
        <v>478523</v>
      </c>
      <c r="AC25" s="66">
        <f t="shared" si="4"/>
        <v>1196307</v>
      </c>
      <c r="AD25" s="66">
        <f t="shared" si="4"/>
        <v>0</v>
      </c>
      <c r="AE25" s="66">
        <f t="shared" si="4"/>
        <v>0</v>
      </c>
      <c r="AF25" s="66">
        <f t="shared" si="4"/>
        <v>478523</v>
      </c>
      <c r="AG25" s="66">
        <f t="shared" si="4"/>
        <v>478523</v>
      </c>
      <c r="AH25" s="66">
        <f t="shared" si="4"/>
        <v>478523</v>
      </c>
      <c r="AI25" s="66">
        <f t="shared" ref="AI25:BB25" si="5">ROUNDDOWN($B$14*SUM(AI21:AI24)*($B$15*$B$16*3600*$B18)/$B17,0)</f>
        <v>478523</v>
      </c>
      <c r="AJ25" s="66">
        <f t="shared" si="5"/>
        <v>478523</v>
      </c>
      <c r="AK25" s="66">
        <f t="shared" si="5"/>
        <v>0</v>
      </c>
      <c r="AL25" s="66">
        <f t="shared" si="5"/>
        <v>0</v>
      </c>
      <c r="AM25" s="66">
        <f t="shared" si="5"/>
        <v>0</v>
      </c>
      <c r="AN25" s="66">
        <f t="shared" si="5"/>
        <v>598153</v>
      </c>
      <c r="AO25" s="66">
        <f t="shared" si="5"/>
        <v>897230</v>
      </c>
      <c r="AP25" s="66">
        <f t="shared" si="5"/>
        <v>897230</v>
      </c>
      <c r="AQ25" s="66">
        <f t="shared" si="5"/>
        <v>1196307</v>
      </c>
      <c r="AR25" s="66">
        <f t="shared" si="5"/>
        <v>1196307</v>
      </c>
      <c r="AS25" s="66">
        <f t="shared" si="5"/>
        <v>1196307</v>
      </c>
      <c r="AT25" s="66">
        <f t="shared" si="5"/>
        <v>1196307</v>
      </c>
      <c r="AU25" s="66">
        <f t="shared" si="5"/>
        <v>1196307</v>
      </c>
      <c r="AV25" s="66">
        <f t="shared" si="5"/>
        <v>1196307</v>
      </c>
      <c r="AW25" s="66">
        <f t="shared" si="5"/>
        <v>1196307</v>
      </c>
      <c r="AX25" s="66">
        <f t="shared" si="5"/>
        <v>1196307</v>
      </c>
      <c r="AY25" s="66">
        <f t="shared" si="5"/>
        <v>598153</v>
      </c>
      <c r="AZ25" s="66">
        <f t="shared" si="5"/>
        <v>598153</v>
      </c>
      <c r="BA25" s="66">
        <f t="shared" si="5"/>
        <v>717784</v>
      </c>
      <c r="BB25" s="66">
        <f t="shared" si="5"/>
        <v>1196307</v>
      </c>
    </row>
    <row r="27" spans="1:54">
      <c r="B27" s="112"/>
      <c r="C27" s="113"/>
      <c r="D27" s="113"/>
      <c r="E27" s="113"/>
      <c r="F27" s="113"/>
      <c r="G27" s="113"/>
      <c r="H27" s="112" t="s">
        <v>165</v>
      </c>
      <c r="I27" s="112" t="s">
        <v>166</v>
      </c>
      <c r="J27" s="112" t="s">
        <v>167</v>
      </c>
    </row>
    <row r="28" spans="1:54" ht="28.8">
      <c r="B28" s="114" t="s">
        <v>152</v>
      </c>
      <c r="C28" s="114" t="s">
        <v>63</v>
      </c>
      <c r="D28" s="114" t="s">
        <v>127</v>
      </c>
      <c r="E28" s="114" t="s">
        <v>160</v>
      </c>
      <c r="F28" s="114" t="s">
        <v>153</v>
      </c>
      <c r="G28" s="114" t="s">
        <v>161</v>
      </c>
      <c r="H28" s="114" t="s">
        <v>162</v>
      </c>
      <c r="I28" s="114" t="s">
        <v>163</v>
      </c>
      <c r="J28" s="114" t="s">
        <v>164</v>
      </c>
      <c r="Y28" t="s">
        <v>128</v>
      </c>
      <c r="Z28"/>
      <c r="AA28"/>
      <c r="AB28"/>
      <c r="AC28"/>
      <c r="AD28"/>
      <c r="AE28"/>
      <c r="AF28"/>
      <c r="AG28"/>
    </row>
    <row r="29" spans="1:54" ht="16.2" thickBot="1">
      <c r="B29" s="99">
        <v>1</v>
      </c>
      <c r="C29" s="100">
        <v>913726.32000000007</v>
      </c>
      <c r="D29" s="100">
        <v>0</v>
      </c>
      <c r="E29" s="121" t="e">
        <v>#N/A</v>
      </c>
      <c r="F29" s="123" t="e">
        <v>#N/A</v>
      </c>
      <c r="G29" s="105" t="e">
        <f>D29-E29</f>
        <v>#N/A</v>
      </c>
      <c r="H29" s="105" t="e">
        <f>ABS(G29)</f>
        <v>#N/A</v>
      </c>
      <c r="I29" s="105" t="e">
        <f>H29^2</f>
        <v>#N/A</v>
      </c>
      <c r="J29" s="106" t="e">
        <f>H29/D29</f>
        <v>#N/A</v>
      </c>
      <c r="Y29"/>
      <c r="Z29"/>
      <c r="AA29"/>
      <c r="AB29"/>
      <c r="AC29"/>
      <c r="AD29"/>
      <c r="AE29"/>
      <c r="AF29"/>
      <c r="AG29"/>
    </row>
    <row r="30" spans="1:54" ht="15.6">
      <c r="B30" s="99">
        <v>2</v>
      </c>
      <c r="C30" s="100">
        <v>705206.32000000007</v>
      </c>
      <c r="D30" s="100">
        <v>0</v>
      </c>
      <c r="E30" s="121" t="e">
        <v>#N/A</v>
      </c>
      <c r="F30" s="123" t="e">
        <v>#N/A</v>
      </c>
      <c r="G30" s="105" t="e">
        <f t="shared" ref="G30:G50" si="6">D30-E30</f>
        <v>#N/A</v>
      </c>
      <c r="H30" s="105" t="e">
        <f t="shared" ref="H30:H50" si="7">ABS(G30)</f>
        <v>#N/A</v>
      </c>
      <c r="I30" s="105" t="e">
        <f t="shared" ref="I30:I50" si="8">H30^2</f>
        <v>#N/A</v>
      </c>
      <c r="J30" s="106" t="e">
        <f t="shared" ref="J30:J31" si="9">H30/D30</f>
        <v>#N/A</v>
      </c>
      <c r="Y30" s="96" t="s">
        <v>129</v>
      </c>
      <c r="Z30" s="96"/>
      <c r="AA30"/>
      <c r="AB30"/>
      <c r="AC30"/>
      <c r="AD30"/>
      <c r="AE30"/>
      <c r="AF30"/>
      <c r="AG30"/>
    </row>
    <row r="31" spans="1:54" ht="15.6">
      <c r="B31" s="99">
        <v>3</v>
      </c>
      <c r="C31" s="100">
        <v>662202.32000000007</v>
      </c>
      <c r="D31" s="100">
        <v>0</v>
      </c>
      <c r="E31" s="121" t="e">
        <v>#N/A</v>
      </c>
      <c r="F31" s="123" t="e">
        <v>#N/A</v>
      </c>
      <c r="G31" s="105" t="e">
        <f t="shared" si="6"/>
        <v>#N/A</v>
      </c>
      <c r="H31" s="105" t="e">
        <f t="shared" si="7"/>
        <v>#N/A</v>
      </c>
      <c r="I31" s="105" t="e">
        <f t="shared" si="8"/>
        <v>#N/A</v>
      </c>
      <c r="J31" s="106" t="e">
        <f t="shared" si="9"/>
        <v>#N/A</v>
      </c>
      <c r="Y31" t="s">
        <v>130</v>
      </c>
      <c r="Z31">
        <v>0.26694217258539665</v>
      </c>
      <c r="AA31"/>
      <c r="AB31"/>
      <c r="AC31"/>
      <c r="AD31"/>
      <c r="AE31"/>
      <c r="AF31"/>
      <c r="AG31"/>
    </row>
    <row r="32" spans="1:54" ht="15.6">
      <c r="B32" s="99">
        <v>4</v>
      </c>
      <c r="C32" s="100">
        <v>645025.68000000005</v>
      </c>
      <c r="D32" s="100">
        <v>0</v>
      </c>
      <c r="E32" s="121" t="e">
        <v>#N/A</v>
      </c>
      <c r="F32" s="123" t="e">
        <v>#N/A</v>
      </c>
      <c r="G32" s="105" t="e">
        <f t="shared" si="6"/>
        <v>#N/A</v>
      </c>
      <c r="H32" s="105" t="e">
        <f t="shared" si="7"/>
        <v>#N/A</v>
      </c>
      <c r="I32" s="105" t="e">
        <f t="shared" si="8"/>
        <v>#N/A</v>
      </c>
      <c r="J32" s="106" t="e">
        <f>H32/D32</f>
        <v>#N/A</v>
      </c>
      <c r="Y32" t="s">
        <v>131</v>
      </c>
      <c r="Z32">
        <v>7.1258123504611678E-2</v>
      </c>
      <c r="AA32"/>
      <c r="AB32"/>
      <c r="AC32"/>
      <c r="AD32"/>
      <c r="AE32"/>
      <c r="AF32"/>
      <c r="AG32"/>
    </row>
    <row r="33" spans="2:33" ht="15.6">
      <c r="B33" s="99">
        <v>5</v>
      </c>
      <c r="C33" s="100">
        <v>539461.52</v>
      </c>
      <c r="D33" s="100">
        <v>240000</v>
      </c>
      <c r="E33" s="122">
        <f>AVERAGE(D29:D32)</f>
        <v>0</v>
      </c>
      <c r="F33" s="124" t="e">
        <v>#N/A</v>
      </c>
      <c r="G33" s="105">
        <f t="shared" si="6"/>
        <v>240000</v>
      </c>
      <c r="H33" s="105">
        <f t="shared" si="7"/>
        <v>240000</v>
      </c>
      <c r="I33" s="105">
        <f t="shared" si="8"/>
        <v>57600000000</v>
      </c>
      <c r="J33" s="106">
        <f t="shared" ref="J33:J50" si="10">H33/D33</f>
        <v>1</v>
      </c>
      <c r="Y33" t="s">
        <v>132</v>
      </c>
      <c r="Z33">
        <v>2.4821029679842267E-2</v>
      </c>
      <c r="AA33"/>
      <c r="AB33"/>
      <c r="AC33"/>
      <c r="AD33"/>
      <c r="AE33"/>
      <c r="AF33"/>
      <c r="AG33"/>
    </row>
    <row r="34" spans="2:33" ht="15.6">
      <c r="B34" s="99">
        <v>6</v>
      </c>
      <c r="C34" s="100">
        <v>443501.76</v>
      </c>
      <c r="D34" s="100">
        <v>0</v>
      </c>
      <c r="E34" s="122">
        <f t="shared" ref="E34:E80" si="11">AVERAGE(D30:D33)</f>
        <v>60000</v>
      </c>
      <c r="F34" s="124" t="e">
        <v>#N/A</v>
      </c>
      <c r="G34" s="105">
        <f t="shared" si="6"/>
        <v>-60000</v>
      </c>
      <c r="H34" s="105">
        <f t="shared" si="7"/>
        <v>60000</v>
      </c>
      <c r="I34" s="105">
        <f t="shared" si="8"/>
        <v>3600000000</v>
      </c>
      <c r="J34" s="106" t="e">
        <f t="shared" si="10"/>
        <v>#DIV/0!</v>
      </c>
      <c r="Y34" t="s">
        <v>133</v>
      </c>
      <c r="Z34">
        <v>318311.73632535076</v>
      </c>
      <c r="AA34"/>
      <c r="AB34"/>
      <c r="AC34"/>
      <c r="AD34"/>
      <c r="AE34"/>
      <c r="AF34"/>
      <c r="AG34"/>
    </row>
    <row r="35" spans="2:33" ht="16.2" thickBot="1">
      <c r="B35" s="99">
        <v>7</v>
      </c>
      <c r="C35" s="100">
        <v>417857.44</v>
      </c>
      <c r="D35" s="100">
        <v>30000</v>
      </c>
      <c r="E35" s="122">
        <f t="shared" si="11"/>
        <v>60000</v>
      </c>
      <c r="F35" s="124" t="e">
        <v>#N/A</v>
      </c>
      <c r="G35" s="105">
        <f t="shared" si="6"/>
        <v>-30000</v>
      </c>
      <c r="H35" s="105">
        <f t="shared" si="7"/>
        <v>30000</v>
      </c>
      <c r="I35" s="105">
        <f t="shared" si="8"/>
        <v>900000000</v>
      </c>
      <c r="J35" s="106">
        <f t="shared" si="10"/>
        <v>1</v>
      </c>
      <c r="Y35" s="94" t="s">
        <v>134</v>
      </c>
      <c r="Z35" s="94">
        <v>22</v>
      </c>
      <c r="AA35"/>
      <c r="AB35"/>
      <c r="AC35"/>
      <c r="AD35"/>
      <c r="AE35"/>
      <c r="AF35"/>
      <c r="AG35"/>
    </row>
    <row r="36" spans="2:33" ht="15.6">
      <c r="B36" s="99">
        <v>8</v>
      </c>
      <c r="C36" s="100">
        <v>396108.96</v>
      </c>
      <c r="D36" s="100">
        <v>270000</v>
      </c>
      <c r="E36" s="122">
        <f t="shared" si="11"/>
        <v>67500</v>
      </c>
      <c r="F36" s="124">
        <f t="shared" ref="F36:F80" si="12">SQRT(SUMXMY2(D32:D35,E33:E36)/4)</f>
        <v>96703.477186707198</v>
      </c>
      <c r="G36" s="105">
        <f t="shared" si="6"/>
        <v>202500</v>
      </c>
      <c r="H36" s="105">
        <f t="shared" si="7"/>
        <v>202500</v>
      </c>
      <c r="I36" s="105">
        <f t="shared" si="8"/>
        <v>41006250000</v>
      </c>
      <c r="J36" s="106">
        <f t="shared" si="10"/>
        <v>0.75</v>
      </c>
      <c r="Y36"/>
      <c r="Z36"/>
      <c r="AA36"/>
      <c r="AB36"/>
      <c r="AC36"/>
      <c r="AD36"/>
      <c r="AE36"/>
      <c r="AF36"/>
      <c r="AG36"/>
    </row>
    <row r="37" spans="2:33" ht="16.2" thickBot="1">
      <c r="B37" s="99">
        <v>9</v>
      </c>
      <c r="C37" s="100">
        <v>377422</v>
      </c>
      <c r="D37" s="100">
        <v>90000</v>
      </c>
      <c r="E37" s="122">
        <f t="shared" si="11"/>
        <v>135000</v>
      </c>
      <c r="F37" s="124">
        <f t="shared" si="12"/>
        <v>117931.38895137291</v>
      </c>
      <c r="G37" s="105">
        <f t="shared" si="6"/>
        <v>-45000</v>
      </c>
      <c r="H37" s="105">
        <f t="shared" si="7"/>
        <v>45000</v>
      </c>
      <c r="I37" s="105">
        <f t="shared" si="8"/>
        <v>2025000000</v>
      </c>
      <c r="J37" s="106">
        <f t="shared" si="10"/>
        <v>0.5</v>
      </c>
      <c r="Y37" t="s">
        <v>135</v>
      </c>
      <c r="Z37"/>
      <c r="AA37"/>
      <c r="AB37"/>
      <c r="AC37"/>
      <c r="AD37"/>
      <c r="AE37"/>
      <c r="AF37"/>
      <c r="AG37"/>
    </row>
    <row r="38" spans="2:33" ht="15.6">
      <c r="B38" s="99">
        <v>10</v>
      </c>
      <c r="C38" s="100">
        <v>378738.72</v>
      </c>
      <c r="D38" s="100">
        <v>510000</v>
      </c>
      <c r="E38" s="122">
        <f t="shared" si="11"/>
        <v>97500</v>
      </c>
      <c r="F38" s="124">
        <f t="shared" si="12"/>
        <v>76301.212310159273</v>
      </c>
      <c r="G38" s="105">
        <f t="shared" si="6"/>
        <v>412500</v>
      </c>
      <c r="H38" s="105">
        <f t="shared" si="7"/>
        <v>412500</v>
      </c>
      <c r="I38" s="105">
        <f t="shared" si="8"/>
        <v>170156250000</v>
      </c>
      <c r="J38" s="106">
        <f t="shared" si="10"/>
        <v>0.80882352941176472</v>
      </c>
      <c r="Y38" s="95"/>
      <c r="Z38" s="95" t="s">
        <v>140</v>
      </c>
      <c r="AA38" s="95" t="s">
        <v>141</v>
      </c>
      <c r="AB38" s="95" t="s">
        <v>142</v>
      </c>
      <c r="AC38" s="95" t="s">
        <v>143</v>
      </c>
      <c r="AD38" s="95" t="s">
        <v>144</v>
      </c>
      <c r="AE38"/>
      <c r="AF38"/>
      <c r="AG38"/>
    </row>
    <row r="39" spans="2:33" ht="15.6">
      <c r="B39" s="99">
        <v>11</v>
      </c>
      <c r="C39" s="100">
        <v>373062.40000000002</v>
      </c>
      <c r="D39" s="100">
        <v>0</v>
      </c>
      <c r="E39" s="122">
        <f t="shared" si="11"/>
        <v>225000</v>
      </c>
      <c r="F39" s="124">
        <f t="shared" si="12"/>
        <v>158833.63938410528</v>
      </c>
      <c r="G39" s="105">
        <f t="shared" si="6"/>
        <v>-225000</v>
      </c>
      <c r="H39" s="105">
        <f t="shared" si="7"/>
        <v>225000</v>
      </c>
      <c r="I39" s="105">
        <f t="shared" si="8"/>
        <v>50625000000</v>
      </c>
      <c r="J39" s="106" t="e">
        <f t="shared" si="10"/>
        <v>#DIV/0!</v>
      </c>
      <c r="Y39" t="s">
        <v>136</v>
      </c>
      <c r="Z39">
        <v>1</v>
      </c>
      <c r="AA39">
        <v>155480043078.08057</v>
      </c>
      <c r="AB39">
        <v>155480043078.08057</v>
      </c>
      <c r="AC39">
        <v>1.5345086790638649</v>
      </c>
      <c r="AD39">
        <v>0.22977931339065111</v>
      </c>
      <c r="AE39"/>
      <c r="AF39"/>
      <c r="AG39"/>
    </row>
    <row r="40" spans="2:33" ht="15.6">
      <c r="B40" s="99">
        <v>12</v>
      </c>
      <c r="C40" s="100">
        <v>434197.92</v>
      </c>
      <c r="D40" s="100">
        <v>390000</v>
      </c>
      <c r="E40" s="122">
        <f t="shared" si="11"/>
        <v>217500</v>
      </c>
      <c r="F40" s="124">
        <f t="shared" si="12"/>
        <v>191580.596616672</v>
      </c>
      <c r="G40" s="105">
        <f t="shared" si="6"/>
        <v>172500</v>
      </c>
      <c r="H40" s="105">
        <f t="shared" si="7"/>
        <v>172500</v>
      </c>
      <c r="I40" s="105">
        <f t="shared" si="8"/>
        <v>29756250000</v>
      </c>
      <c r="J40" s="106">
        <f t="shared" si="10"/>
        <v>0.44230769230769229</v>
      </c>
      <c r="Y40" t="s">
        <v>137</v>
      </c>
      <c r="Z40">
        <v>20</v>
      </c>
      <c r="AA40">
        <v>2026447229649.1929</v>
      </c>
      <c r="AB40">
        <v>101322361482.45964</v>
      </c>
      <c r="AC40"/>
      <c r="AD40"/>
      <c r="AE40"/>
      <c r="AF40"/>
      <c r="AG40"/>
    </row>
    <row r="41" spans="2:33" ht="16.2" thickBot="1">
      <c r="B41" s="99">
        <v>13</v>
      </c>
      <c r="C41" s="100">
        <v>420846.88</v>
      </c>
      <c r="D41" s="100">
        <v>690000</v>
      </c>
      <c r="E41" s="122">
        <f t="shared" si="11"/>
        <v>247500</v>
      </c>
      <c r="F41" s="124">
        <f t="shared" si="12"/>
        <v>192933.76454109841</v>
      </c>
      <c r="G41" s="105">
        <f t="shared" si="6"/>
        <v>442500</v>
      </c>
      <c r="H41" s="105">
        <f t="shared" si="7"/>
        <v>442500</v>
      </c>
      <c r="I41" s="105">
        <f t="shared" si="8"/>
        <v>195806250000</v>
      </c>
      <c r="J41" s="106">
        <f t="shared" si="10"/>
        <v>0.64130434782608692</v>
      </c>
      <c r="Y41" s="94" t="s">
        <v>138</v>
      </c>
      <c r="Z41" s="94">
        <v>21</v>
      </c>
      <c r="AA41" s="94">
        <v>2181927272727.2734</v>
      </c>
      <c r="AB41" s="94"/>
      <c r="AC41" s="94"/>
      <c r="AD41" s="94"/>
      <c r="AE41"/>
      <c r="AF41"/>
      <c r="AG41"/>
    </row>
    <row r="42" spans="2:33" ht="16.2" thickBot="1">
      <c r="B42" s="99">
        <v>14</v>
      </c>
      <c r="C42" s="100">
        <v>551240</v>
      </c>
      <c r="D42" s="100">
        <v>300000</v>
      </c>
      <c r="E42" s="122">
        <f t="shared" si="11"/>
        <v>397500</v>
      </c>
      <c r="F42" s="124">
        <f t="shared" si="12"/>
        <v>242071.14140268764</v>
      </c>
      <c r="G42" s="105">
        <f t="shared" si="6"/>
        <v>-97500</v>
      </c>
      <c r="H42" s="105">
        <f t="shared" si="7"/>
        <v>97500</v>
      </c>
      <c r="I42" s="105">
        <f t="shared" si="8"/>
        <v>9506250000</v>
      </c>
      <c r="J42" s="106">
        <f t="shared" si="10"/>
        <v>0.32500000000000001</v>
      </c>
      <c r="Y42"/>
      <c r="Z42"/>
      <c r="AA42"/>
      <c r="AB42"/>
      <c r="AC42"/>
      <c r="AD42"/>
      <c r="AE42"/>
      <c r="AF42"/>
      <c r="AG42"/>
    </row>
    <row r="43" spans="2:33" ht="15.6">
      <c r="B43" s="99">
        <v>15</v>
      </c>
      <c r="C43" s="100">
        <v>551240</v>
      </c>
      <c r="D43" s="100">
        <v>270000</v>
      </c>
      <c r="E43" s="122">
        <f t="shared" si="11"/>
        <v>345000</v>
      </c>
      <c r="F43" s="124">
        <f t="shared" si="12"/>
        <v>196973.18980003343</v>
      </c>
      <c r="G43" s="105">
        <f t="shared" si="6"/>
        <v>-75000</v>
      </c>
      <c r="H43" s="105">
        <f t="shared" si="7"/>
        <v>75000</v>
      </c>
      <c r="I43" s="105">
        <f t="shared" si="8"/>
        <v>5625000000</v>
      </c>
      <c r="J43" s="106">
        <f t="shared" si="10"/>
        <v>0.27777777777777779</v>
      </c>
      <c r="Y43" s="95"/>
      <c r="Z43" s="95" t="s">
        <v>145</v>
      </c>
      <c r="AA43" s="95" t="s">
        <v>133</v>
      </c>
      <c r="AB43" s="95" t="s">
        <v>146</v>
      </c>
      <c r="AC43" s="95" t="s">
        <v>147</v>
      </c>
      <c r="AD43" s="95" t="s">
        <v>148</v>
      </c>
      <c r="AE43" s="95" t="s">
        <v>149</v>
      </c>
      <c r="AF43" s="95" t="s">
        <v>150</v>
      </c>
      <c r="AG43" s="95" t="s">
        <v>151</v>
      </c>
    </row>
    <row r="44" spans="2:33" ht="15.6">
      <c r="B44" s="99">
        <v>16</v>
      </c>
      <c r="C44" s="100">
        <v>548940</v>
      </c>
      <c r="D44" s="100">
        <v>510000</v>
      </c>
      <c r="E44" s="122">
        <f t="shared" si="11"/>
        <v>412500</v>
      </c>
      <c r="F44" s="124">
        <f t="shared" si="12"/>
        <v>179020.77393420017</v>
      </c>
      <c r="G44" s="105">
        <f t="shared" si="6"/>
        <v>97500</v>
      </c>
      <c r="H44" s="105">
        <f t="shared" si="7"/>
        <v>97500</v>
      </c>
      <c r="I44" s="105">
        <f t="shared" si="8"/>
        <v>9506250000</v>
      </c>
      <c r="J44" s="106">
        <f t="shared" si="10"/>
        <v>0.19117647058823528</v>
      </c>
      <c r="Y44" t="s">
        <v>139</v>
      </c>
      <c r="Z44">
        <v>628356.26144544838</v>
      </c>
      <c r="AA44">
        <v>267226.11042361509</v>
      </c>
      <c r="AB44">
        <v>2.35140293906669</v>
      </c>
      <c r="AC44">
        <v>2.9065555395242693E-2</v>
      </c>
      <c r="AD44">
        <v>70932.362946755602</v>
      </c>
      <c r="AE44">
        <v>1185780.1599441413</v>
      </c>
      <c r="AF44">
        <v>70932.362946755602</v>
      </c>
      <c r="AG44">
        <v>1185780.1599441413</v>
      </c>
    </row>
    <row r="45" spans="2:33" ht="16.2" thickBot="1">
      <c r="B45" s="99">
        <v>17</v>
      </c>
      <c r="C45" s="100">
        <v>548940</v>
      </c>
      <c r="D45" s="100">
        <v>870000</v>
      </c>
      <c r="E45" s="122">
        <f t="shared" si="11"/>
        <v>442500</v>
      </c>
      <c r="F45" s="124">
        <f t="shared" si="12"/>
        <v>167663.16679581118</v>
      </c>
      <c r="G45" s="105">
        <f t="shared" si="6"/>
        <v>427500</v>
      </c>
      <c r="H45" s="105">
        <f t="shared" si="7"/>
        <v>427500</v>
      </c>
      <c r="I45" s="105">
        <f t="shared" si="8"/>
        <v>182756250000</v>
      </c>
      <c r="J45" s="106">
        <f t="shared" si="10"/>
        <v>0.49137931034482757</v>
      </c>
      <c r="Y45" s="94" t="s">
        <v>63</v>
      </c>
      <c r="Z45" s="94">
        <v>-0.63091625038400556</v>
      </c>
      <c r="AA45" s="94">
        <v>0.50931567094871555</v>
      </c>
      <c r="AB45" s="94">
        <v>-1.2387528724745136</v>
      </c>
      <c r="AC45" s="98">
        <v>0.22977931339065247</v>
      </c>
      <c r="AD45" s="94">
        <v>-1.6933301231027151</v>
      </c>
      <c r="AE45" s="94">
        <v>0.43149762233470401</v>
      </c>
      <c r="AF45" s="94">
        <v>-1.6933301231027151</v>
      </c>
      <c r="AG45" s="94">
        <v>0.43149762233470401</v>
      </c>
    </row>
    <row r="46" spans="2:33" ht="15.6">
      <c r="B46" s="99">
        <v>18</v>
      </c>
      <c r="C46" s="100">
        <v>539740</v>
      </c>
      <c r="D46" s="100">
        <v>0</v>
      </c>
      <c r="E46" s="122">
        <f t="shared" si="11"/>
        <v>487500</v>
      </c>
      <c r="F46" s="124">
        <f t="shared" si="12"/>
        <v>208082.76598507623</v>
      </c>
      <c r="G46" s="105">
        <f t="shared" si="6"/>
        <v>-487500</v>
      </c>
      <c r="H46" s="105">
        <f t="shared" si="7"/>
        <v>487500</v>
      </c>
      <c r="I46" s="105">
        <f t="shared" si="8"/>
        <v>237656250000</v>
      </c>
      <c r="J46" s="106" t="e">
        <f t="shared" si="10"/>
        <v>#DIV/0!</v>
      </c>
      <c r="Y46"/>
      <c r="Z46"/>
      <c r="AA46"/>
      <c r="AB46"/>
      <c r="AC46"/>
      <c r="AD46"/>
      <c r="AE46"/>
      <c r="AF46"/>
      <c r="AG46"/>
    </row>
    <row r="47" spans="2:33" ht="15.6">
      <c r="B47" s="99">
        <v>19</v>
      </c>
      <c r="C47" s="100">
        <v>539740</v>
      </c>
      <c r="D47" s="100">
        <v>870000</v>
      </c>
      <c r="E47" s="122">
        <f t="shared" si="11"/>
        <v>412500</v>
      </c>
      <c r="F47" s="124">
        <f t="shared" si="12"/>
        <v>292115.13141225668</v>
      </c>
      <c r="G47" s="105">
        <f t="shared" si="6"/>
        <v>457500</v>
      </c>
      <c r="H47" s="105">
        <f t="shared" si="7"/>
        <v>457500</v>
      </c>
      <c r="I47" s="105">
        <f t="shared" si="8"/>
        <v>209306250000</v>
      </c>
      <c r="J47" s="106">
        <f t="shared" si="10"/>
        <v>0.52586206896551724</v>
      </c>
      <c r="Y47"/>
      <c r="Z47"/>
      <c r="AA47"/>
      <c r="AB47"/>
      <c r="AC47"/>
      <c r="AD47"/>
      <c r="AE47"/>
      <c r="AF47"/>
      <c r="AG47"/>
    </row>
    <row r="48" spans="2:33" ht="15.6">
      <c r="B48" s="99">
        <v>20</v>
      </c>
      <c r="C48" s="100">
        <v>355276.6</v>
      </c>
      <c r="D48" s="100">
        <v>420000</v>
      </c>
      <c r="E48" s="122">
        <f t="shared" si="11"/>
        <v>562500</v>
      </c>
      <c r="F48" s="124">
        <f t="shared" si="12"/>
        <v>322325.53420416446</v>
      </c>
      <c r="G48" s="105">
        <f t="shared" si="6"/>
        <v>-142500</v>
      </c>
      <c r="H48" s="105">
        <f t="shared" si="7"/>
        <v>142500</v>
      </c>
      <c r="I48" s="105">
        <f t="shared" si="8"/>
        <v>20306250000</v>
      </c>
      <c r="J48" s="106">
        <f t="shared" si="10"/>
        <v>0.3392857142857143</v>
      </c>
      <c r="Y48"/>
      <c r="Z48"/>
      <c r="AA48"/>
      <c r="AB48"/>
      <c r="AC48"/>
      <c r="AD48"/>
      <c r="AE48"/>
      <c r="AF48"/>
      <c r="AG48"/>
    </row>
    <row r="49" spans="2:33" ht="15.6">
      <c r="B49" s="99">
        <v>21</v>
      </c>
      <c r="C49" s="100">
        <v>375709.8</v>
      </c>
      <c r="D49" s="100">
        <v>300000</v>
      </c>
      <c r="E49" s="122">
        <f t="shared" si="11"/>
        <v>540000</v>
      </c>
      <c r="F49" s="124">
        <f t="shared" si="12"/>
        <v>326120.66401870333</v>
      </c>
      <c r="G49" s="105">
        <f t="shared" si="6"/>
        <v>-240000</v>
      </c>
      <c r="H49" s="105">
        <f t="shared" si="7"/>
        <v>240000</v>
      </c>
      <c r="I49" s="105">
        <f t="shared" si="8"/>
        <v>57600000000</v>
      </c>
      <c r="J49" s="106">
        <f t="shared" si="10"/>
        <v>0.8</v>
      </c>
      <c r="Y49" t="s">
        <v>154</v>
      </c>
      <c r="Z49"/>
      <c r="AA49"/>
      <c r="AB49"/>
      <c r="AC49" t="s">
        <v>158</v>
      </c>
      <c r="AD49"/>
      <c r="AE49"/>
      <c r="AF49"/>
      <c r="AG49"/>
    </row>
    <row r="50" spans="2:33" ht="16.2" thickBot="1">
      <c r="B50" s="99">
        <v>22</v>
      </c>
      <c r="C50" s="100">
        <v>446273</v>
      </c>
      <c r="D50" s="100">
        <v>1020000</v>
      </c>
      <c r="E50" s="122">
        <f t="shared" si="11"/>
        <v>397500</v>
      </c>
      <c r="F50" s="124">
        <f t="shared" si="12"/>
        <v>268616.24578569329</v>
      </c>
      <c r="G50" s="110">
        <f t="shared" si="6"/>
        <v>622500</v>
      </c>
      <c r="H50" s="110">
        <f t="shared" si="7"/>
        <v>622500</v>
      </c>
      <c r="I50" s="110">
        <f t="shared" si="8"/>
        <v>387506250000</v>
      </c>
      <c r="J50" s="111">
        <f t="shared" si="10"/>
        <v>0.61029411764705888</v>
      </c>
      <c r="Y50"/>
      <c r="Z50"/>
      <c r="AA50"/>
      <c r="AB50"/>
      <c r="AC50"/>
      <c r="AD50"/>
      <c r="AE50"/>
      <c r="AF50"/>
      <c r="AG50"/>
    </row>
    <row r="51" spans="2:33" ht="16.8" thickTop="1" thickBot="1">
      <c r="B51" s="99">
        <v>23</v>
      </c>
      <c r="C51" s="103"/>
      <c r="D51" s="101"/>
      <c r="E51" s="122">
        <f t="shared" si="11"/>
        <v>652500</v>
      </c>
      <c r="F51" s="124">
        <f t="shared" si="12"/>
        <v>251753.22738745576</v>
      </c>
      <c r="G51" s="108"/>
      <c r="H51" s="108">
        <f>AVERAGE(H33:H50)</f>
        <v>248750</v>
      </c>
      <c r="I51" s="108">
        <f t="shared" ref="I51" si="13">AVERAGE(I33:I50)</f>
        <v>92846875000</v>
      </c>
      <c r="J51" s="116">
        <f>K51/18</f>
        <v>0.48351172384192648</v>
      </c>
      <c r="K51" s="104">
        <f>SUMIF(J33:J50, "&gt;0")</f>
        <v>8.7032110291546765</v>
      </c>
      <c r="Y51" s="95" t="s">
        <v>155</v>
      </c>
      <c r="Z51" s="95" t="s">
        <v>156</v>
      </c>
      <c r="AA51" s="95" t="s">
        <v>157</v>
      </c>
      <c r="AB51"/>
      <c r="AC51" s="95" t="s">
        <v>159</v>
      </c>
      <c r="AD51" s="95" t="s">
        <v>127</v>
      </c>
      <c r="AE51"/>
      <c r="AF51"/>
      <c r="AG51"/>
    </row>
    <row r="52" spans="2:33" ht="16.2" thickTop="1">
      <c r="B52" s="99">
        <v>24</v>
      </c>
      <c r="C52" s="103"/>
      <c r="D52" s="101"/>
      <c r="E52" s="122">
        <f t="shared" si="11"/>
        <v>580000</v>
      </c>
      <c r="F52" s="124">
        <f t="shared" si="12"/>
        <v>199350.50790003018</v>
      </c>
      <c r="Y52">
        <v>1</v>
      </c>
      <c r="Z52">
        <v>51871.477753872401</v>
      </c>
      <c r="AA52">
        <v>-51871.477753872401</v>
      </c>
      <c r="AB52"/>
      <c r="AC52">
        <v>2.2727272727272729</v>
      </c>
      <c r="AD52">
        <v>0</v>
      </c>
      <c r="AE52"/>
      <c r="AF52"/>
      <c r="AG52"/>
    </row>
    <row r="53" spans="2:33" ht="15.6">
      <c r="B53" s="99">
        <v>25</v>
      </c>
      <c r="C53" s="103"/>
      <c r="D53" s="101"/>
      <c r="E53" s="122">
        <f t="shared" si="11"/>
        <v>660000</v>
      </c>
      <c r="F53" s="124">
        <f t="shared" si="12"/>
        <v>190106.87783454865</v>
      </c>
      <c r="Y53">
        <v>2</v>
      </c>
      <c r="Z53">
        <v>183430.1342839452</v>
      </c>
      <c r="AA53">
        <v>-183430.1342839452</v>
      </c>
      <c r="AB53"/>
      <c r="AC53">
        <v>6.8181818181818183</v>
      </c>
      <c r="AD53">
        <v>0</v>
      </c>
      <c r="AE53"/>
      <c r="AF53"/>
      <c r="AG53"/>
    </row>
    <row r="54" spans="2:33" ht="15.6">
      <c r="B54" s="99">
        <v>26</v>
      </c>
      <c r="C54" s="103"/>
      <c r="D54" s="102"/>
      <c r="E54" s="122">
        <f t="shared" si="11"/>
        <v>1020000</v>
      </c>
      <c r="F54" s="124">
        <f t="shared" si="12"/>
        <v>183750</v>
      </c>
      <c r="Y54">
        <v>3</v>
      </c>
      <c r="Z54">
        <v>210562.05671545898</v>
      </c>
      <c r="AA54">
        <v>-210562.05671545898</v>
      </c>
      <c r="AB54"/>
      <c r="AC54">
        <v>11.363636363636365</v>
      </c>
      <c r="AD54">
        <v>0</v>
      </c>
      <c r="AE54"/>
      <c r="AF54"/>
      <c r="AG54"/>
    </row>
    <row r="55" spans="2:33" ht="15.6">
      <c r="B55" s="99">
        <v>27</v>
      </c>
      <c r="C55" s="103"/>
      <c r="D55" s="102"/>
      <c r="E55" s="122" t="e">
        <f t="shared" si="11"/>
        <v>#DIV/0!</v>
      </c>
      <c r="F55" s="124" t="e">
        <f t="shared" si="12"/>
        <v>#DIV/0!</v>
      </c>
      <c r="Y55">
        <v>4</v>
      </c>
      <c r="Z55">
        <v>221399.07801845489</v>
      </c>
      <c r="AA55">
        <v>-221399.07801845489</v>
      </c>
      <c r="AB55"/>
      <c r="AC55">
        <v>15.90909090909091</v>
      </c>
      <c r="AD55">
        <v>0</v>
      </c>
      <c r="AE55"/>
      <c r="AF55"/>
      <c r="AG55"/>
    </row>
    <row r="56" spans="2:33" ht="15.6">
      <c r="B56" s="99">
        <v>28</v>
      </c>
      <c r="C56" s="103"/>
      <c r="D56" s="102"/>
      <c r="E56" s="122" t="e">
        <f t="shared" si="11"/>
        <v>#DIV/0!</v>
      </c>
      <c r="F56" s="124" t="e">
        <f t="shared" si="12"/>
        <v>#DIV/0!</v>
      </c>
      <c r="Y56">
        <v>5</v>
      </c>
      <c r="Z56">
        <v>288001.22202059213</v>
      </c>
      <c r="AA56">
        <v>-48001.222020592133</v>
      </c>
      <c r="AB56"/>
      <c r="AC56">
        <v>20.454545454545457</v>
      </c>
      <c r="AD56">
        <v>0</v>
      </c>
      <c r="AE56"/>
      <c r="AF56"/>
      <c r="AG56"/>
    </row>
    <row r="57" spans="2:33" ht="15.6">
      <c r="B57" s="99">
        <v>29</v>
      </c>
      <c r="C57" s="103"/>
      <c r="D57" s="102"/>
      <c r="E57" s="122" t="e">
        <f t="shared" si="11"/>
        <v>#DIV/0!</v>
      </c>
      <c r="F57" s="124" t="e">
        <f t="shared" si="12"/>
        <v>#DIV/0!</v>
      </c>
      <c r="Y57">
        <v>6</v>
      </c>
      <c r="Z57">
        <v>348543.79398754123</v>
      </c>
      <c r="AA57">
        <v>-348543.79398754123</v>
      </c>
      <c r="AB57"/>
      <c r="AC57">
        <v>25.000000000000004</v>
      </c>
      <c r="AD57">
        <v>0</v>
      </c>
      <c r="AE57"/>
      <c r="AF57"/>
      <c r="AG57"/>
    </row>
    <row r="58" spans="2:33" ht="15.6">
      <c r="B58" s="99">
        <v>30</v>
      </c>
      <c r="C58" s="103"/>
      <c r="D58" s="102"/>
      <c r="E58" s="122" t="e">
        <f t="shared" si="11"/>
        <v>#DIV/0!</v>
      </c>
      <c r="F58" s="124" t="e">
        <f t="shared" si="12"/>
        <v>#DIV/0!</v>
      </c>
      <c r="Y58">
        <v>7</v>
      </c>
      <c r="Z58">
        <v>364723.21220558882</v>
      </c>
      <c r="AA58">
        <v>-334723.21220558882</v>
      </c>
      <c r="AB58"/>
      <c r="AC58">
        <v>29.545454545454547</v>
      </c>
      <c r="AD58">
        <v>0</v>
      </c>
      <c r="AE58"/>
      <c r="AF58"/>
      <c r="AG58"/>
    </row>
    <row r="59" spans="2:33" ht="15.6">
      <c r="B59" s="99">
        <v>31</v>
      </c>
      <c r="C59" s="103"/>
      <c r="D59" s="102"/>
      <c r="E59" s="122" t="e">
        <f t="shared" si="11"/>
        <v>#DIV/0!</v>
      </c>
      <c r="F59" s="124" t="e">
        <f t="shared" si="12"/>
        <v>#DIV/0!</v>
      </c>
      <c r="Y59">
        <v>8</v>
      </c>
      <c r="Z59">
        <v>378444.68165874033</v>
      </c>
      <c r="AA59">
        <v>-108444.68165874033</v>
      </c>
      <c r="AB59"/>
      <c r="AC59">
        <v>34.090909090909093</v>
      </c>
      <c r="AD59">
        <v>30000</v>
      </c>
      <c r="AE59"/>
      <c r="AF59"/>
      <c r="AG59"/>
    </row>
    <row r="60" spans="2:33" ht="15.6">
      <c r="B60" s="99">
        <v>32</v>
      </c>
      <c r="C60" s="103"/>
      <c r="D60" s="102"/>
      <c r="E60" s="122" t="e">
        <f t="shared" si="11"/>
        <v>#DIV/0!</v>
      </c>
      <c r="F60" s="124" t="e">
        <f t="shared" si="12"/>
        <v>#DIV/0!</v>
      </c>
      <c r="Y60">
        <v>9</v>
      </c>
      <c r="Z60">
        <v>390234.58839301625</v>
      </c>
      <c r="AA60">
        <v>-300234.58839301625</v>
      </c>
      <c r="AB60"/>
      <c r="AC60">
        <v>38.63636363636364</v>
      </c>
      <c r="AD60">
        <v>90000</v>
      </c>
      <c r="AE60"/>
      <c r="AF60"/>
      <c r="AG60"/>
    </row>
    <row r="61" spans="2:33" ht="15.6">
      <c r="B61" s="99">
        <v>33</v>
      </c>
      <c r="C61" s="103"/>
      <c r="D61" s="102"/>
      <c r="E61" s="122" t="e">
        <f t="shared" si="11"/>
        <v>#DIV/0!</v>
      </c>
      <c r="F61" s="124" t="e">
        <f t="shared" si="12"/>
        <v>#DIV/0!</v>
      </c>
      <c r="Y61">
        <v>10</v>
      </c>
      <c r="Z61">
        <v>389403.84834781062</v>
      </c>
      <c r="AA61">
        <v>120596.15165218938</v>
      </c>
      <c r="AB61"/>
      <c r="AC61">
        <v>43.181818181818187</v>
      </c>
      <c r="AD61">
        <v>240000</v>
      </c>
      <c r="AE61"/>
      <c r="AF61"/>
      <c r="AG61"/>
    </row>
    <row r="62" spans="2:33" ht="15.6">
      <c r="B62" s="99">
        <v>34</v>
      </c>
      <c r="C62" s="103"/>
      <c r="D62" s="102"/>
      <c r="E62" s="122" t="e">
        <f t="shared" si="11"/>
        <v>#DIV/0!</v>
      </c>
      <c r="F62" s="124" t="e">
        <f t="shared" si="12"/>
        <v>#DIV/0!</v>
      </c>
      <c r="Y62">
        <v>11</v>
      </c>
      <c r="Z62">
        <v>392985.13087819034</v>
      </c>
      <c r="AA62">
        <v>-392985.13087819034</v>
      </c>
      <c r="AB62"/>
      <c r="AC62">
        <v>47.727272727272734</v>
      </c>
      <c r="AD62">
        <v>270000</v>
      </c>
      <c r="AE62"/>
      <c r="AF62"/>
      <c r="AG62"/>
    </row>
    <row r="63" spans="2:33" ht="15.6">
      <c r="B63" s="99">
        <v>35</v>
      </c>
      <c r="C63" s="103"/>
      <c r="D63" s="102"/>
      <c r="E63" s="122" t="e">
        <f t="shared" si="11"/>
        <v>#DIV/0!</v>
      </c>
      <c r="F63" s="124" t="e">
        <f t="shared" si="12"/>
        <v>#DIV/0!</v>
      </c>
      <c r="Y63">
        <v>12</v>
      </c>
      <c r="Z63">
        <v>354413.737834514</v>
      </c>
      <c r="AA63">
        <v>35586.262165485998</v>
      </c>
      <c r="AB63"/>
      <c r="AC63">
        <v>52.27272727272728</v>
      </c>
      <c r="AD63">
        <v>270000</v>
      </c>
      <c r="AE63"/>
      <c r="AF63"/>
      <c r="AG63"/>
    </row>
    <row r="64" spans="2:33" ht="15.6">
      <c r="B64" s="99">
        <v>36</v>
      </c>
      <c r="C64" s="103"/>
      <c r="D64" s="102"/>
      <c r="E64" s="122" t="e">
        <f t="shared" si="11"/>
        <v>#DIV/0!</v>
      </c>
      <c r="F64" s="124" t="e">
        <f t="shared" si="12"/>
        <v>#DIV/0!</v>
      </c>
      <c r="Y64">
        <v>13</v>
      </c>
      <c r="Z64">
        <v>362837.12593004084</v>
      </c>
      <c r="AA64">
        <v>327162.87406995916</v>
      </c>
      <c r="AB64"/>
      <c r="AC64">
        <v>56.81818181818182</v>
      </c>
      <c r="AD64">
        <v>300000</v>
      </c>
      <c r="AE64"/>
      <c r="AF64"/>
      <c r="AG64"/>
    </row>
    <row r="65" spans="2:33" ht="15.6">
      <c r="B65" s="99">
        <v>37</v>
      </c>
      <c r="C65" s="103"/>
      <c r="D65" s="102"/>
      <c r="E65" s="122" t="e">
        <f t="shared" si="11"/>
        <v>#DIV/0!</v>
      </c>
      <c r="F65" s="124" t="e">
        <f t="shared" si="12"/>
        <v>#DIV/0!</v>
      </c>
      <c r="Y65">
        <v>14</v>
      </c>
      <c r="Z65">
        <v>280569.98758376914</v>
      </c>
      <c r="AA65">
        <v>19430.012416230864</v>
      </c>
      <c r="AB65"/>
      <c r="AC65">
        <v>61.363636363636367</v>
      </c>
      <c r="AD65">
        <v>300000</v>
      </c>
      <c r="AE65"/>
      <c r="AF65"/>
      <c r="AG65"/>
    </row>
    <row r="66" spans="2:33" ht="15.6">
      <c r="B66" s="99">
        <v>38</v>
      </c>
      <c r="C66" s="103"/>
      <c r="D66" s="102"/>
      <c r="E66" s="122" t="e">
        <f t="shared" si="11"/>
        <v>#DIV/0!</v>
      </c>
      <c r="F66" s="124" t="e">
        <f t="shared" si="12"/>
        <v>#DIV/0!</v>
      </c>
      <c r="Y66">
        <v>15</v>
      </c>
      <c r="Z66">
        <v>280569.98758376914</v>
      </c>
      <c r="AA66">
        <v>-10569.987583769136</v>
      </c>
      <c r="AB66"/>
      <c r="AC66">
        <v>65.909090909090907</v>
      </c>
      <c r="AD66">
        <v>390000</v>
      </c>
      <c r="AE66"/>
      <c r="AF66"/>
      <c r="AG66"/>
    </row>
    <row r="67" spans="2:33" ht="15.6">
      <c r="B67" s="99">
        <v>39</v>
      </c>
      <c r="C67" s="103"/>
      <c r="D67" s="102"/>
      <c r="E67" s="122" t="e">
        <f t="shared" si="11"/>
        <v>#DIV/0!</v>
      </c>
      <c r="F67" s="124" t="e">
        <f t="shared" si="12"/>
        <v>#DIV/0!</v>
      </c>
      <c r="Y67">
        <v>16</v>
      </c>
      <c r="Z67">
        <v>282021.0949596524</v>
      </c>
      <c r="AA67">
        <v>227978.9050403476</v>
      </c>
      <c r="AB67"/>
      <c r="AC67">
        <v>70.454545454545453</v>
      </c>
      <c r="AD67">
        <v>420000</v>
      </c>
      <c r="AE67"/>
      <c r="AF67"/>
      <c r="AG67"/>
    </row>
    <row r="68" spans="2:33" ht="15.6">
      <c r="B68" s="99">
        <v>40</v>
      </c>
      <c r="C68" s="103"/>
      <c r="D68" s="102"/>
      <c r="E68" s="122" t="e">
        <f t="shared" si="11"/>
        <v>#DIV/0!</v>
      </c>
      <c r="F68" s="124" t="e">
        <f t="shared" si="12"/>
        <v>#DIV/0!</v>
      </c>
      <c r="Y68">
        <v>17</v>
      </c>
      <c r="Z68">
        <v>282021.0949596524</v>
      </c>
      <c r="AA68">
        <v>587978.9050403476</v>
      </c>
      <c r="AB68"/>
      <c r="AC68">
        <v>75</v>
      </c>
      <c r="AD68">
        <v>510000</v>
      </c>
      <c r="AE68"/>
      <c r="AF68"/>
      <c r="AG68"/>
    </row>
    <row r="69" spans="2:33" ht="15.6">
      <c r="B69" s="99">
        <v>41</v>
      </c>
      <c r="C69" s="103"/>
      <c r="D69" s="102"/>
      <c r="E69" s="122" t="e">
        <f t="shared" si="11"/>
        <v>#DIV/0!</v>
      </c>
      <c r="F69" s="124" t="e">
        <f t="shared" si="12"/>
        <v>#DIV/0!</v>
      </c>
      <c r="Y69">
        <v>18</v>
      </c>
      <c r="Z69">
        <v>287825.52446318523</v>
      </c>
      <c r="AA69">
        <v>-287825.52446318523</v>
      </c>
      <c r="AB69"/>
      <c r="AC69">
        <v>79.545454545454547</v>
      </c>
      <c r="AD69">
        <v>510000</v>
      </c>
      <c r="AE69"/>
      <c r="AF69"/>
      <c r="AG69"/>
    </row>
    <row r="70" spans="2:33" ht="15.6">
      <c r="B70" s="99">
        <v>42</v>
      </c>
      <c r="C70" s="103"/>
      <c r="D70" s="102"/>
      <c r="E70" s="122" t="e">
        <f t="shared" si="11"/>
        <v>#DIV/0!</v>
      </c>
      <c r="F70" s="124" t="e">
        <f t="shared" si="12"/>
        <v>#DIV/0!</v>
      </c>
      <c r="Y70">
        <v>19</v>
      </c>
      <c r="Z70">
        <v>287825.52446318523</v>
      </c>
      <c r="AA70">
        <v>582174.47553681477</v>
      </c>
      <c r="AB70"/>
      <c r="AC70">
        <v>84.090909090909093</v>
      </c>
      <c r="AD70">
        <v>690000</v>
      </c>
      <c r="AE70"/>
      <c r="AF70"/>
      <c r="AG70"/>
    </row>
    <row r="71" spans="2:33" ht="15.6">
      <c r="B71" s="99">
        <v>43</v>
      </c>
      <c r="C71" s="103"/>
      <c r="D71" s="102"/>
      <c r="E71" s="122" t="e">
        <f t="shared" si="11"/>
        <v>#DIV/0!</v>
      </c>
      <c r="F71" s="124" t="e">
        <f t="shared" si="12"/>
        <v>#DIV/0!</v>
      </c>
      <c r="Y71">
        <v>20</v>
      </c>
      <c r="Z71">
        <v>404206.48112427024</v>
      </c>
      <c r="AA71">
        <v>15793.518875729758</v>
      </c>
      <c r="AB71"/>
      <c r="AC71">
        <v>88.63636363636364</v>
      </c>
      <c r="AD71">
        <v>870000</v>
      </c>
      <c r="AE71"/>
      <c r="AF71"/>
      <c r="AG71"/>
    </row>
    <row r="72" spans="2:33" ht="15.6">
      <c r="B72" s="99">
        <v>44</v>
      </c>
      <c r="C72" s="103"/>
      <c r="D72" s="102"/>
      <c r="E72" s="122" t="e">
        <f t="shared" si="11"/>
        <v>#DIV/0!</v>
      </c>
      <c r="F72" s="124" t="e">
        <f t="shared" si="12"/>
        <v>#DIV/0!</v>
      </c>
      <c r="Y72">
        <v>21</v>
      </c>
      <c r="Z72">
        <v>391314.84319692373</v>
      </c>
      <c r="AA72">
        <v>-91314.843196923728</v>
      </c>
      <c r="AB72"/>
      <c r="AC72">
        <v>93.181818181818187</v>
      </c>
      <c r="AD72">
        <v>870000</v>
      </c>
      <c r="AE72"/>
      <c r="AF72"/>
      <c r="AG72"/>
    </row>
    <row r="73" spans="2:33" ht="16.2" thickBot="1">
      <c r="B73" s="99">
        <v>45</v>
      </c>
      <c r="C73" s="103"/>
      <c r="D73" s="103"/>
      <c r="E73" s="122" t="e">
        <f t="shared" si="11"/>
        <v>#DIV/0!</v>
      </c>
      <c r="F73" s="124" t="e">
        <f t="shared" si="12"/>
        <v>#DIV/0!</v>
      </c>
      <c r="Y73" s="94">
        <v>22</v>
      </c>
      <c r="Z73" s="94">
        <v>346795.37363782706</v>
      </c>
      <c r="AA73" s="94">
        <v>673204.62636217289</v>
      </c>
      <c r="AB73"/>
      <c r="AC73" s="94">
        <v>97.727272727272734</v>
      </c>
      <c r="AD73" s="94">
        <v>1020000</v>
      </c>
      <c r="AE73"/>
      <c r="AF73"/>
      <c r="AG73"/>
    </row>
    <row r="74" spans="2:33" ht="15.6">
      <c r="B74" s="99">
        <v>46</v>
      </c>
      <c r="C74" s="103"/>
      <c r="D74" s="103"/>
      <c r="E74" s="122" t="e">
        <f t="shared" si="11"/>
        <v>#DIV/0!</v>
      </c>
      <c r="F74" s="124" t="e">
        <f t="shared" si="12"/>
        <v>#DIV/0!</v>
      </c>
    </row>
    <row r="75" spans="2:33" ht="15.6">
      <c r="B75" s="99">
        <v>47</v>
      </c>
      <c r="C75" s="103"/>
      <c r="D75" s="103"/>
      <c r="E75" s="122" t="e">
        <f t="shared" si="11"/>
        <v>#DIV/0!</v>
      </c>
      <c r="F75" s="124" t="e">
        <f t="shared" si="12"/>
        <v>#DIV/0!</v>
      </c>
    </row>
    <row r="76" spans="2:33" ht="15.6">
      <c r="B76" s="99">
        <v>48</v>
      </c>
      <c r="C76" s="103"/>
      <c r="D76" s="103"/>
      <c r="E76" s="122" t="e">
        <f t="shared" si="11"/>
        <v>#DIV/0!</v>
      </c>
      <c r="F76" s="124" t="e">
        <f t="shared" si="12"/>
        <v>#DIV/0!</v>
      </c>
    </row>
    <row r="77" spans="2:33" ht="15.6">
      <c r="B77" s="99">
        <v>49</v>
      </c>
      <c r="C77" s="103"/>
      <c r="D77" s="103"/>
      <c r="E77" s="122" t="e">
        <f t="shared" si="11"/>
        <v>#DIV/0!</v>
      </c>
      <c r="F77" s="124" t="e">
        <f t="shared" si="12"/>
        <v>#DIV/0!</v>
      </c>
    </row>
    <row r="78" spans="2:33" ht="15.6">
      <c r="B78" s="99">
        <v>50</v>
      </c>
      <c r="C78" s="103"/>
      <c r="D78" s="103"/>
      <c r="E78" s="122" t="e">
        <f t="shared" si="11"/>
        <v>#DIV/0!</v>
      </c>
      <c r="F78" s="124" t="e">
        <f t="shared" si="12"/>
        <v>#DIV/0!</v>
      </c>
    </row>
    <row r="79" spans="2:33" ht="15.6">
      <c r="B79" s="99">
        <v>51</v>
      </c>
      <c r="C79" s="103"/>
      <c r="D79" s="103"/>
      <c r="E79" s="122" t="e">
        <f t="shared" si="11"/>
        <v>#DIV/0!</v>
      </c>
      <c r="F79" s="124" t="e">
        <f t="shared" si="12"/>
        <v>#DIV/0!</v>
      </c>
    </row>
    <row r="80" spans="2:33" ht="15.6">
      <c r="B80" s="99">
        <v>52</v>
      </c>
      <c r="C80" s="103"/>
      <c r="D80" s="103"/>
      <c r="E80" s="122" t="e">
        <f t="shared" si="11"/>
        <v>#DIV/0!</v>
      </c>
      <c r="F80" s="124" t="e">
        <f t="shared" si="12"/>
        <v>#DIV/0!</v>
      </c>
    </row>
    <row r="85" spans="2:15" ht="28.8">
      <c r="B85" s="114" t="s">
        <v>152</v>
      </c>
      <c r="C85" s="114" t="s">
        <v>169</v>
      </c>
      <c r="D85" s="114" t="s">
        <v>168</v>
      </c>
      <c r="E85" s="114" t="s">
        <v>170</v>
      </c>
      <c r="G85" t="s">
        <v>128</v>
      </c>
      <c r="H85"/>
      <c r="I85"/>
      <c r="J85"/>
      <c r="K85"/>
      <c r="L85"/>
      <c r="M85"/>
      <c r="N85"/>
      <c r="O85"/>
    </row>
    <row r="86" spans="2:15" ht="16.2" thickBot="1">
      <c r="B86" s="99">
        <v>1</v>
      </c>
      <c r="C86" s="100">
        <v>880000</v>
      </c>
      <c r="D86" s="100">
        <v>400000</v>
      </c>
      <c r="E86" s="100">
        <v>0</v>
      </c>
      <c r="G86"/>
      <c r="H86"/>
      <c r="I86"/>
      <c r="J86"/>
      <c r="K86"/>
      <c r="L86"/>
      <c r="M86"/>
      <c r="N86"/>
      <c r="O86"/>
    </row>
    <row r="87" spans="2:15" ht="15.6">
      <c r="B87" s="99">
        <v>2</v>
      </c>
      <c r="C87" s="100">
        <v>510000</v>
      </c>
      <c r="D87" s="100">
        <v>210000</v>
      </c>
      <c r="E87" s="100">
        <v>0</v>
      </c>
      <c r="G87" s="96" t="s">
        <v>129</v>
      </c>
      <c r="H87" s="96"/>
      <c r="I87"/>
      <c r="J87"/>
      <c r="K87"/>
      <c r="L87"/>
      <c r="M87"/>
      <c r="N87"/>
      <c r="O87"/>
    </row>
    <row r="88" spans="2:15" ht="15.6">
      <c r="B88" s="99">
        <v>3</v>
      </c>
      <c r="C88" s="100">
        <v>330000</v>
      </c>
      <c r="D88" s="100">
        <v>1640000</v>
      </c>
      <c r="E88" s="100">
        <v>0</v>
      </c>
      <c r="G88" t="s">
        <v>130</v>
      </c>
      <c r="H88">
        <v>0.13024685862670127</v>
      </c>
      <c r="I88"/>
      <c r="J88"/>
      <c r="K88"/>
      <c r="L88"/>
      <c r="M88"/>
      <c r="N88"/>
      <c r="O88"/>
    </row>
    <row r="89" spans="2:15" ht="15.6">
      <c r="B89" s="99">
        <v>4</v>
      </c>
      <c r="C89" s="100">
        <v>150000</v>
      </c>
      <c r="D89" s="100">
        <v>1320000</v>
      </c>
      <c r="E89" s="100">
        <v>0</v>
      </c>
      <c r="G89" t="s">
        <v>131</v>
      </c>
      <c r="H89">
        <v>1.6964244182123906E-2</v>
      </c>
      <c r="I89"/>
      <c r="J89"/>
      <c r="K89"/>
      <c r="L89"/>
      <c r="M89"/>
      <c r="N89"/>
      <c r="O89"/>
    </row>
    <row r="90" spans="2:15" ht="15.6">
      <c r="B90" s="99">
        <v>5</v>
      </c>
      <c r="C90" s="100">
        <v>2370000</v>
      </c>
      <c r="D90" s="100">
        <v>0</v>
      </c>
      <c r="E90" s="100">
        <v>240000</v>
      </c>
      <c r="G90" t="s">
        <v>132</v>
      </c>
      <c r="H90">
        <v>-2.696470934233617E-3</v>
      </c>
      <c r="I90"/>
      <c r="J90"/>
      <c r="K90"/>
      <c r="L90"/>
      <c r="M90"/>
      <c r="N90"/>
      <c r="O90"/>
    </row>
    <row r="91" spans="2:15" ht="15.6">
      <c r="B91" s="99">
        <v>6</v>
      </c>
      <c r="C91" s="100">
        <v>60000</v>
      </c>
      <c r="D91" s="100">
        <v>0</v>
      </c>
      <c r="E91" s="100">
        <v>0</v>
      </c>
      <c r="G91" t="s">
        <v>133</v>
      </c>
      <c r="H91">
        <v>670673.38803613931</v>
      </c>
      <c r="I91"/>
      <c r="J91"/>
      <c r="K91"/>
      <c r="L91"/>
      <c r="M91"/>
      <c r="N91"/>
      <c r="O91"/>
    </row>
    <row r="92" spans="2:15" ht="16.2" thickBot="1">
      <c r="B92" s="99">
        <v>7</v>
      </c>
      <c r="C92" s="100">
        <v>0</v>
      </c>
      <c r="D92" s="100">
        <v>0</v>
      </c>
      <c r="E92" s="100">
        <v>30000</v>
      </c>
      <c r="G92" s="94" t="s">
        <v>134</v>
      </c>
      <c r="H92" s="94">
        <v>52</v>
      </c>
      <c r="I92"/>
      <c r="J92"/>
      <c r="K92"/>
      <c r="L92"/>
      <c r="M92"/>
      <c r="N92"/>
      <c r="O92"/>
    </row>
    <row r="93" spans="2:15" ht="15.6">
      <c r="B93" s="99">
        <v>8</v>
      </c>
      <c r="C93" s="100">
        <v>0</v>
      </c>
      <c r="D93" s="100">
        <v>0</v>
      </c>
      <c r="E93" s="100">
        <v>270000</v>
      </c>
      <c r="G93"/>
      <c r="H93"/>
      <c r="I93"/>
      <c r="J93"/>
      <c r="K93"/>
      <c r="L93"/>
      <c r="M93"/>
      <c r="N93"/>
      <c r="O93"/>
    </row>
    <row r="94" spans="2:15" ht="16.2" thickBot="1">
      <c r="B94" s="99">
        <v>9</v>
      </c>
      <c r="C94" s="100">
        <v>180000</v>
      </c>
      <c r="D94" s="100">
        <v>240000</v>
      </c>
      <c r="E94" s="100">
        <v>90000</v>
      </c>
      <c r="G94" t="s">
        <v>135</v>
      </c>
      <c r="H94"/>
      <c r="I94"/>
      <c r="J94"/>
      <c r="K94"/>
      <c r="L94"/>
      <c r="M94"/>
      <c r="N94"/>
      <c r="O94"/>
    </row>
    <row r="95" spans="2:15" ht="15.6">
      <c r="B95" s="99">
        <v>10</v>
      </c>
      <c r="C95" s="100">
        <v>0</v>
      </c>
      <c r="D95" s="100">
        <v>240000</v>
      </c>
      <c r="E95" s="100">
        <v>510000</v>
      </c>
      <c r="G95" s="95"/>
      <c r="H95" s="95" t="s">
        <v>140</v>
      </c>
      <c r="I95" s="95" t="s">
        <v>141</v>
      </c>
      <c r="J95" s="95" t="s">
        <v>142</v>
      </c>
      <c r="K95" s="95" t="s">
        <v>143</v>
      </c>
      <c r="L95" s="95" t="s">
        <v>144</v>
      </c>
      <c r="M95"/>
      <c r="N95"/>
      <c r="O95"/>
    </row>
    <row r="96" spans="2:15" ht="15.6">
      <c r="B96" s="99">
        <v>11</v>
      </c>
      <c r="C96" s="100">
        <v>11200</v>
      </c>
      <c r="D96" s="100">
        <v>900000</v>
      </c>
      <c r="E96" s="100">
        <v>0</v>
      </c>
      <c r="G96" t="s">
        <v>136</v>
      </c>
      <c r="H96">
        <v>1</v>
      </c>
      <c r="I96">
        <v>388112252083.22266</v>
      </c>
      <c r="J96">
        <v>388112252083.22266</v>
      </c>
      <c r="K96">
        <v>0.86284980387157029</v>
      </c>
      <c r="L96">
        <v>0.35740531576052792</v>
      </c>
      <c r="M96"/>
      <c r="N96"/>
      <c r="O96"/>
    </row>
    <row r="97" spans="2:15" ht="15.6">
      <c r="B97" s="99">
        <v>12</v>
      </c>
      <c r="C97" s="100">
        <v>250000</v>
      </c>
      <c r="D97" s="100">
        <v>2430000</v>
      </c>
      <c r="E97" s="100">
        <v>390000</v>
      </c>
      <c r="G97" t="s">
        <v>137</v>
      </c>
      <c r="H97">
        <v>50</v>
      </c>
      <c r="I97">
        <v>22490139670993.695</v>
      </c>
      <c r="J97">
        <v>449802793419.8739</v>
      </c>
      <c r="K97"/>
      <c r="L97"/>
      <c r="M97"/>
      <c r="N97"/>
      <c r="O97"/>
    </row>
    <row r="98" spans="2:15" ht="16.2" thickBot="1">
      <c r="B98" s="99">
        <v>13</v>
      </c>
      <c r="C98" s="100">
        <v>360000</v>
      </c>
      <c r="D98" s="100">
        <v>0</v>
      </c>
      <c r="E98" s="100">
        <v>690000</v>
      </c>
      <c r="G98" s="94" t="s">
        <v>138</v>
      </c>
      <c r="H98" s="94">
        <v>51</v>
      </c>
      <c r="I98" s="94">
        <v>22878251923076.918</v>
      </c>
      <c r="J98" s="94"/>
      <c r="K98" s="94"/>
      <c r="L98" s="94"/>
      <c r="M98"/>
      <c r="N98"/>
      <c r="O98"/>
    </row>
    <row r="99" spans="2:15" ht="16.2" thickBot="1">
      <c r="B99" s="99">
        <v>14</v>
      </c>
      <c r="C99" s="100">
        <v>600000</v>
      </c>
      <c r="D99" s="100">
        <v>540000</v>
      </c>
      <c r="E99" s="100">
        <v>300000</v>
      </c>
      <c r="G99"/>
      <c r="H99"/>
      <c r="I99"/>
      <c r="J99"/>
      <c r="K99"/>
      <c r="L99"/>
      <c r="M99"/>
      <c r="N99"/>
      <c r="O99"/>
    </row>
    <row r="100" spans="2:15" ht="15.6">
      <c r="B100" s="99">
        <v>15</v>
      </c>
      <c r="C100" s="100">
        <v>1350000</v>
      </c>
      <c r="D100" s="100">
        <v>330000</v>
      </c>
      <c r="E100" s="100">
        <v>270000</v>
      </c>
      <c r="G100" s="95"/>
      <c r="H100" s="95" t="s">
        <v>145</v>
      </c>
      <c r="I100" s="95" t="s">
        <v>133</v>
      </c>
      <c r="J100" s="95" t="s">
        <v>146</v>
      </c>
      <c r="K100" s="95" t="s">
        <v>147</v>
      </c>
      <c r="L100" s="95" t="s">
        <v>148</v>
      </c>
      <c r="M100" s="95" t="s">
        <v>149</v>
      </c>
      <c r="N100" s="95" t="s">
        <v>150</v>
      </c>
      <c r="O100" s="95" t="s">
        <v>151</v>
      </c>
    </row>
    <row r="101" spans="2:15" ht="15.6">
      <c r="B101" s="99">
        <v>16</v>
      </c>
      <c r="C101" s="100">
        <v>300000</v>
      </c>
      <c r="D101" s="100">
        <v>0</v>
      </c>
      <c r="E101" s="100">
        <v>510000</v>
      </c>
      <c r="G101" t="s">
        <v>139</v>
      </c>
      <c r="H101">
        <v>705757.83631883143</v>
      </c>
      <c r="I101">
        <v>126608.09822463666</v>
      </c>
      <c r="J101">
        <v>5.5743498734704007</v>
      </c>
      <c r="K101">
        <v>9.960000046556866E-7</v>
      </c>
      <c r="L101">
        <v>451457.98696398927</v>
      </c>
      <c r="M101">
        <v>960057.68567367364</v>
      </c>
      <c r="N101">
        <v>451457.98696398927</v>
      </c>
      <c r="O101">
        <v>960057.68567367364</v>
      </c>
    </row>
    <row r="102" spans="2:15" ht="16.2" thickBot="1">
      <c r="B102" s="99">
        <v>17</v>
      </c>
      <c r="C102" s="100">
        <v>600000</v>
      </c>
      <c r="D102" s="100">
        <v>1410000</v>
      </c>
      <c r="E102" s="100">
        <v>870000</v>
      </c>
      <c r="G102" s="94" t="s">
        <v>169</v>
      </c>
      <c r="H102" s="94">
        <v>-0.1562794709308517</v>
      </c>
      <c r="I102" s="94">
        <v>0.16824196416130238</v>
      </c>
      <c r="J102" s="94">
        <v>-0.92889709003289089</v>
      </c>
      <c r="K102" s="98">
        <v>0.35740531576052725</v>
      </c>
      <c r="L102" s="94">
        <v>-0.49420340108476529</v>
      </c>
      <c r="M102" s="94">
        <v>0.18164445922306188</v>
      </c>
      <c r="N102" s="94">
        <v>-0.49420340108476529</v>
      </c>
      <c r="O102" s="94">
        <v>0.18164445922306188</v>
      </c>
    </row>
    <row r="103" spans="2:15" ht="15.6">
      <c r="B103" s="99">
        <v>18</v>
      </c>
      <c r="C103" s="100">
        <v>0</v>
      </c>
      <c r="D103" s="100">
        <v>450000</v>
      </c>
      <c r="E103" s="100">
        <v>0</v>
      </c>
      <c r="G103"/>
      <c r="H103"/>
      <c r="I103"/>
      <c r="J103"/>
      <c r="K103"/>
      <c r="L103"/>
      <c r="M103"/>
      <c r="N103"/>
      <c r="O103"/>
    </row>
    <row r="104" spans="2:15" ht="15.6">
      <c r="B104" s="99">
        <v>19</v>
      </c>
      <c r="C104" s="100">
        <v>30000</v>
      </c>
      <c r="D104" s="100">
        <v>0</v>
      </c>
      <c r="E104" s="100">
        <v>870000</v>
      </c>
      <c r="G104"/>
      <c r="H104"/>
      <c r="I104"/>
      <c r="J104"/>
      <c r="K104"/>
      <c r="L104"/>
      <c r="M104"/>
      <c r="N104"/>
      <c r="O104"/>
    </row>
    <row r="105" spans="2:15" ht="15.6">
      <c r="B105" s="99">
        <v>20</v>
      </c>
      <c r="C105" s="100">
        <v>870000</v>
      </c>
      <c r="D105" s="100">
        <v>300000</v>
      </c>
      <c r="E105" s="100">
        <v>420000</v>
      </c>
      <c r="G105"/>
      <c r="H105"/>
      <c r="I105"/>
      <c r="J105"/>
      <c r="K105"/>
      <c r="L105"/>
      <c r="M105"/>
      <c r="N105"/>
      <c r="O105"/>
    </row>
    <row r="106" spans="2:15" ht="15.6">
      <c r="B106" s="99">
        <v>21</v>
      </c>
      <c r="C106" s="100">
        <v>120000</v>
      </c>
      <c r="D106" s="100">
        <v>600000</v>
      </c>
      <c r="E106" s="100">
        <v>300000</v>
      </c>
      <c r="G106" t="s">
        <v>154</v>
      </c>
      <c r="H106"/>
      <c r="I106"/>
      <c r="J106"/>
      <c r="K106" t="s">
        <v>158</v>
      </c>
      <c r="L106"/>
      <c r="M106"/>
      <c r="N106"/>
      <c r="O106"/>
    </row>
    <row r="107" spans="2:15" ht="16.2" thickBot="1">
      <c r="B107" s="99">
        <v>22</v>
      </c>
      <c r="C107" s="100">
        <v>490000</v>
      </c>
      <c r="D107" s="100">
        <v>240000</v>
      </c>
      <c r="E107" s="100">
        <v>1020000</v>
      </c>
      <c r="G107"/>
      <c r="H107"/>
      <c r="I107"/>
      <c r="J107"/>
      <c r="K107"/>
      <c r="L107"/>
      <c r="M107"/>
      <c r="N107"/>
      <c r="O107"/>
    </row>
    <row r="108" spans="2:15" ht="15.6">
      <c r="B108" s="99">
        <v>23</v>
      </c>
      <c r="C108" s="100">
        <v>1740000</v>
      </c>
      <c r="D108" s="100">
        <v>180000</v>
      </c>
      <c r="E108" s="100"/>
      <c r="G108" s="95" t="s">
        <v>155</v>
      </c>
      <c r="H108" s="95" t="s">
        <v>171</v>
      </c>
      <c r="I108" s="95" t="s">
        <v>157</v>
      </c>
      <c r="J108"/>
      <c r="K108" s="95" t="s">
        <v>159</v>
      </c>
      <c r="L108" s="95" t="s">
        <v>168</v>
      </c>
      <c r="M108"/>
      <c r="N108"/>
      <c r="O108"/>
    </row>
    <row r="109" spans="2:15" ht="15.6">
      <c r="B109" s="99">
        <v>24</v>
      </c>
      <c r="C109" s="100">
        <v>720000</v>
      </c>
      <c r="D109" s="100">
        <v>0</v>
      </c>
      <c r="E109" s="100"/>
      <c r="G109">
        <v>1</v>
      </c>
      <c r="H109">
        <v>568231.90189968189</v>
      </c>
      <c r="I109">
        <v>-168231.90189968189</v>
      </c>
      <c r="J109"/>
      <c r="K109">
        <v>0.96153846153846156</v>
      </c>
      <c r="L109">
        <v>0</v>
      </c>
      <c r="M109"/>
      <c r="N109"/>
      <c r="O109"/>
    </row>
    <row r="110" spans="2:15" ht="15.6">
      <c r="B110" s="99">
        <v>25</v>
      </c>
      <c r="C110" s="100">
        <v>1240000</v>
      </c>
      <c r="D110" s="100">
        <v>600000</v>
      </c>
      <c r="E110" s="100"/>
      <c r="G110">
        <v>2</v>
      </c>
      <c r="H110">
        <v>626055.30614409701</v>
      </c>
      <c r="I110">
        <v>-416055.30614409701</v>
      </c>
      <c r="J110"/>
      <c r="K110">
        <v>2.8846153846153846</v>
      </c>
      <c r="L110">
        <v>0</v>
      </c>
      <c r="M110"/>
      <c r="N110"/>
      <c r="O110"/>
    </row>
    <row r="111" spans="2:15" ht="15.6">
      <c r="B111" s="99">
        <v>26</v>
      </c>
      <c r="C111" s="100">
        <v>1260000</v>
      </c>
      <c r="D111" s="100">
        <v>540000</v>
      </c>
      <c r="E111" s="100"/>
      <c r="G111">
        <v>3</v>
      </c>
      <c r="H111">
        <v>654185.61091165035</v>
      </c>
      <c r="I111">
        <v>985814.38908834965</v>
      </c>
      <c r="J111"/>
      <c r="K111">
        <v>4.8076923076923075</v>
      </c>
      <c r="L111">
        <v>0</v>
      </c>
      <c r="M111"/>
      <c r="N111"/>
      <c r="O111"/>
    </row>
    <row r="112" spans="2:15" ht="15.6">
      <c r="B112" s="99">
        <v>27</v>
      </c>
      <c r="C112" s="100">
        <v>0</v>
      </c>
      <c r="D112" s="100">
        <v>360000</v>
      </c>
      <c r="E112" s="100"/>
      <c r="G112">
        <v>4</v>
      </c>
      <c r="H112">
        <v>682315.9156792037</v>
      </c>
      <c r="I112">
        <v>637684.0843207963</v>
      </c>
      <c r="J112"/>
      <c r="K112">
        <v>6.7307692307692308</v>
      </c>
      <c r="L112">
        <v>0</v>
      </c>
      <c r="M112"/>
      <c r="N112"/>
      <c r="O112"/>
    </row>
    <row r="113" spans="2:15" ht="15.6">
      <c r="B113" s="99">
        <v>28</v>
      </c>
      <c r="C113" s="100">
        <v>0</v>
      </c>
      <c r="D113" s="100">
        <v>510000</v>
      </c>
      <c r="E113" s="100"/>
      <c r="G113">
        <v>5</v>
      </c>
      <c r="H113">
        <v>335375.4902127129</v>
      </c>
      <c r="I113">
        <v>-335375.4902127129</v>
      </c>
      <c r="J113"/>
      <c r="K113">
        <v>8.6538461538461533</v>
      </c>
      <c r="L113">
        <v>0</v>
      </c>
      <c r="M113"/>
      <c r="N113"/>
      <c r="O113"/>
    </row>
    <row r="114" spans="2:15" ht="15.6">
      <c r="B114" s="99">
        <v>29</v>
      </c>
      <c r="C114" s="100">
        <v>120000</v>
      </c>
      <c r="D114" s="100">
        <v>90000</v>
      </c>
      <c r="E114" s="100"/>
      <c r="G114">
        <v>6</v>
      </c>
      <c r="H114">
        <v>696381.06806298031</v>
      </c>
      <c r="I114">
        <v>-696381.06806298031</v>
      </c>
      <c r="J114"/>
      <c r="K114">
        <v>10.576923076923077</v>
      </c>
      <c r="L114">
        <v>0</v>
      </c>
      <c r="M114"/>
      <c r="N114"/>
      <c r="O114"/>
    </row>
    <row r="115" spans="2:15" ht="15.6">
      <c r="B115" s="99">
        <v>30</v>
      </c>
      <c r="C115" s="100">
        <v>120000</v>
      </c>
      <c r="D115" s="100">
        <v>270000</v>
      </c>
      <c r="E115" s="100"/>
      <c r="G115">
        <v>7</v>
      </c>
      <c r="H115">
        <v>705757.83631883143</v>
      </c>
      <c r="I115">
        <v>-705757.83631883143</v>
      </c>
      <c r="J115"/>
      <c r="K115">
        <v>12.5</v>
      </c>
      <c r="L115">
        <v>0</v>
      </c>
      <c r="M115"/>
      <c r="N115"/>
      <c r="O115"/>
    </row>
    <row r="116" spans="2:15" ht="15.6">
      <c r="B116" s="99">
        <v>31</v>
      </c>
      <c r="C116" s="100">
        <v>250000</v>
      </c>
      <c r="D116" s="100">
        <v>660000</v>
      </c>
      <c r="E116" s="100"/>
      <c r="G116">
        <v>8</v>
      </c>
      <c r="H116">
        <v>705757.83631883143</v>
      </c>
      <c r="I116">
        <v>-705757.83631883143</v>
      </c>
      <c r="J116"/>
      <c r="K116">
        <v>14.423076923076923</v>
      </c>
      <c r="L116">
        <v>0</v>
      </c>
      <c r="M116"/>
      <c r="N116"/>
      <c r="O116"/>
    </row>
    <row r="117" spans="2:15" ht="15.6">
      <c r="B117" s="99">
        <v>32</v>
      </c>
      <c r="C117" s="100">
        <v>120000</v>
      </c>
      <c r="D117" s="100">
        <v>1800000</v>
      </c>
      <c r="E117" s="100"/>
      <c r="G117">
        <v>9</v>
      </c>
      <c r="H117">
        <v>677627.53155127808</v>
      </c>
      <c r="I117">
        <v>-437627.53155127808</v>
      </c>
      <c r="J117"/>
      <c r="K117">
        <v>16.346153846153847</v>
      </c>
      <c r="L117">
        <v>0</v>
      </c>
      <c r="M117"/>
      <c r="N117"/>
      <c r="O117"/>
    </row>
    <row r="118" spans="2:15" ht="15.6">
      <c r="B118" s="99">
        <v>33</v>
      </c>
      <c r="C118" s="100">
        <v>210000</v>
      </c>
      <c r="D118" s="100">
        <v>1800000</v>
      </c>
      <c r="E118" s="100"/>
      <c r="G118">
        <v>10</v>
      </c>
      <c r="H118">
        <v>705757.83631883143</v>
      </c>
      <c r="I118">
        <v>-465757.83631883143</v>
      </c>
      <c r="J118"/>
      <c r="K118">
        <v>18.269230769230766</v>
      </c>
      <c r="L118">
        <v>0</v>
      </c>
      <c r="M118"/>
      <c r="N118"/>
      <c r="O118"/>
    </row>
    <row r="119" spans="2:15" ht="15.6">
      <c r="B119" s="99">
        <v>34</v>
      </c>
      <c r="C119" s="100">
        <v>360000</v>
      </c>
      <c r="D119" s="100">
        <v>1800000</v>
      </c>
      <c r="E119" s="100"/>
      <c r="G119">
        <v>11</v>
      </c>
      <c r="H119">
        <v>704007.50624440587</v>
      </c>
      <c r="I119">
        <v>195992.49375559413</v>
      </c>
      <c r="J119"/>
      <c r="K119">
        <v>20.19230769230769</v>
      </c>
      <c r="L119">
        <v>90000</v>
      </c>
      <c r="M119"/>
      <c r="N119"/>
      <c r="O119"/>
    </row>
    <row r="120" spans="2:15" ht="15.6">
      <c r="B120" s="99">
        <v>35</v>
      </c>
      <c r="C120" s="100">
        <v>400000</v>
      </c>
      <c r="D120" s="100">
        <v>1260000</v>
      </c>
      <c r="E120" s="100"/>
      <c r="G120">
        <v>12</v>
      </c>
      <c r="H120">
        <v>666687.96858611854</v>
      </c>
      <c r="I120">
        <v>1763312.0314138816</v>
      </c>
      <c r="J120"/>
      <c r="K120">
        <v>22.115384615384613</v>
      </c>
      <c r="L120">
        <v>90000</v>
      </c>
      <c r="M120"/>
      <c r="N120"/>
      <c r="O120"/>
    </row>
    <row r="121" spans="2:15" ht="15.6">
      <c r="B121" s="99">
        <v>36</v>
      </c>
      <c r="C121" s="100">
        <v>270000</v>
      </c>
      <c r="D121" s="100">
        <v>1380000</v>
      </c>
      <c r="E121" s="100"/>
      <c r="G121">
        <v>13</v>
      </c>
      <c r="H121">
        <v>649497.22678372485</v>
      </c>
      <c r="I121">
        <v>-649497.22678372485</v>
      </c>
      <c r="J121"/>
      <c r="K121">
        <v>24.038461538461537</v>
      </c>
      <c r="L121">
        <v>120000</v>
      </c>
      <c r="M121"/>
      <c r="N121"/>
      <c r="O121"/>
    </row>
    <row r="122" spans="2:15" ht="15.6">
      <c r="B122" s="99">
        <v>37</v>
      </c>
      <c r="C122" s="100">
        <v>0</v>
      </c>
      <c r="D122" s="100">
        <v>1740000</v>
      </c>
      <c r="E122" s="100"/>
      <c r="G122">
        <v>14</v>
      </c>
      <c r="H122">
        <v>611990.15376032039</v>
      </c>
      <c r="I122">
        <v>-71990.153760320391</v>
      </c>
      <c r="J122"/>
      <c r="K122">
        <v>25.96153846153846</v>
      </c>
      <c r="L122">
        <v>120000</v>
      </c>
      <c r="M122"/>
      <c r="N122"/>
      <c r="O122"/>
    </row>
    <row r="123" spans="2:15" ht="15.6">
      <c r="B123" s="99">
        <v>38</v>
      </c>
      <c r="C123" s="100">
        <v>840000</v>
      </c>
      <c r="D123" s="100">
        <v>750000</v>
      </c>
      <c r="E123" s="100"/>
      <c r="G123">
        <v>15</v>
      </c>
      <c r="H123">
        <v>494780.55056218163</v>
      </c>
      <c r="I123">
        <v>-164780.55056218163</v>
      </c>
      <c r="J123"/>
      <c r="K123">
        <v>27.884615384615383</v>
      </c>
      <c r="L123">
        <v>180000</v>
      </c>
      <c r="M123"/>
      <c r="N123"/>
      <c r="O123"/>
    </row>
    <row r="124" spans="2:15" ht="15.6">
      <c r="B124" s="99">
        <v>39</v>
      </c>
      <c r="C124" s="100">
        <v>1050000</v>
      </c>
      <c r="D124" s="100">
        <v>180000</v>
      </c>
      <c r="E124" s="100"/>
      <c r="G124">
        <v>16</v>
      </c>
      <c r="H124">
        <v>658873.99503957597</v>
      </c>
      <c r="I124">
        <v>-658873.99503957597</v>
      </c>
      <c r="J124"/>
      <c r="K124">
        <v>29.807692307692307</v>
      </c>
      <c r="L124">
        <v>180000</v>
      </c>
      <c r="M124"/>
      <c r="N124"/>
      <c r="O124"/>
    </row>
    <row r="125" spans="2:15" ht="15.6">
      <c r="B125" s="99">
        <v>40</v>
      </c>
      <c r="C125" s="100">
        <v>0</v>
      </c>
      <c r="D125" s="100">
        <v>2400000</v>
      </c>
      <c r="E125" s="100"/>
      <c r="G125">
        <v>17</v>
      </c>
      <c r="H125">
        <v>611990.15376032039</v>
      </c>
      <c r="I125">
        <v>798009.84623967961</v>
      </c>
      <c r="J125"/>
      <c r="K125">
        <v>31.73076923076923</v>
      </c>
      <c r="L125">
        <v>180000</v>
      </c>
      <c r="M125"/>
      <c r="N125"/>
      <c r="O125"/>
    </row>
    <row r="126" spans="2:15" ht="15.6">
      <c r="B126" s="99">
        <v>41</v>
      </c>
      <c r="C126" s="100">
        <v>0</v>
      </c>
      <c r="D126" s="100">
        <v>0</v>
      </c>
      <c r="E126" s="100"/>
      <c r="G126">
        <v>18</v>
      </c>
      <c r="H126">
        <v>705757.83631883143</v>
      </c>
      <c r="I126">
        <v>-255757.83631883143</v>
      </c>
      <c r="J126"/>
      <c r="K126">
        <v>33.653846153846153</v>
      </c>
      <c r="L126">
        <v>210000</v>
      </c>
      <c r="M126"/>
      <c r="N126"/>
      <c r="O126"/>
    </row>
    <row r="127" spans="2:15" ht="15.6">
      <c r="B127" s="99">
        <v>42</v>
      </c>
      <c r="C127" s="100">
        <v>2260000</v>
      </c>
      <c r="D127" s="100">
        <v>930000</v>
      </c>
      <c r="E127" s="100"/>
      <c r="G127">
        <v>19</v>
      </c>
      <c r="H127">
        <v>701069.45219090593</v>
      </c>
      <c r="I127">
        <v>-701069.45219090593</v>
      </c>
      <c r="J127"/>
      <c r="K127">
        <v>35.576923076923073</v>
      </c>
      <c r="L127">
        <v>240000</v>
      </c>
      <c r="M127"/>
      <c r="N127"/>
      <c r="O127"/>
    </row>
    <row r="128" spans="2:15" ht="15.6">
      <c r="B128" s="99">
        <v>43</v>
      </c>
      <c r="C128" s="100">
        <v>450000</v>
      </c>
      <c r="D128" s="100">
        <v>480000</v>
      </c>
      <c r="E128" s="100"/>
      <c r="G128">
        <v>20</v>
      </c>
      <c r="H128">
        <v>569794.69660899043</v>
      </c>
      <c r="I128">
        <v>-269794.69660899043</v>
      </c>
      <c r="J128"/>
      <c r="K128">
        <v>37.5</v>
      </c>
      <c r="L128">
        <v>240000</v>
      </c>
      <c r="M128"/>
      <c r="N128"/>
      <c r="O128"/>
    </row>
    <row r="129" spans="2:15" ht="15.6">
      <c r="B129" s="99">
        <v>44</v>
      </c>
      <c r="C129" s="100">
        <v>570000</v>
      </c>
      <c r="D129" s="100">
        <v>90000</v>
      </c>
      <c r="E129" s="100"/>
      <c r="G129">
        <v>21</v>
      </c>
      <c r="H129">
        <v>687004.29980712919</v>
      </c>
      <c r="I129">
        <v>-87004.299807129195</v>
      </c>
      <c r="J129"/>
      <c r="K129">
        <v>39.42307692307692</v>
      </c>
      <c r="L129">
        <v>240000</v>
      </c>
      <c r="M129"/>
      <c r="N129"/>
      <c r="O129"/>
    </row>
    <row r="130" spans="2:15" ht="15.6">
      <c r="B130" s="99">
        <v>45</v>
      </c>
      <c r="C130" s="100">
        <v>750000</v>
      </c>
      <c r="D130" s="100">
        <v>180000</v>
      </c>
      <c r="E130" s="100"/>
      <c r="G130">
        <v>22</v>
      </c>
      <c r="H130">
        <v>629180.89556271408</v>
      </c>
      <c r="I130">
        <v>-389180.89556271408</v>
      </c>
      <c r="J130"/>
      <c r="K130">
        <v>41.346153846153847</v>
      </c>
      <c r="L130">
        <v>270000</v>
      </c>
      <c r="M130"/>
      <c r="N130"/>
      <c r="O130"/>
    </row>
    <row r="131" spans="2:15" ht="15.6">
      <c r="B131" s="99">
        <v>46</v>
      </c>
      <c r="C131" s="100">
        <v>1170000</v>
      </c>
      <c r="D131" s="100">
        <v>1620000</v>
      </c>
      <c r="E131" s="100"/>
      <c r="G131">
        <v>23</v>
      </c>
      <c r="H131">
        <v>433831.55689914944</v>
      </c>
      <c r="I131">
        <v>-253831.55689914944</v>
      </c>
      <c r="J131"/>
      <c r="K131">
        <v>43.269230769230766</v>
      </c>
      <c r="L131">
        <v>300000</v>
      </c>
      <c r="M131"/>
      <c r="N131"/>
      <c r="O131"/>
    </row>
    <row r="132" spans="2:15" ht="15.6">
      <c r="B132" s="99">
        <v>47</v>
      </c>
      <c r="C132" s="100">
        <v>900000</v>
      </c>
      <c r="D132" s="100">
        <v>570000</v>
      </c>
      <c r="E132" s="100"/>
      <c r="G132">
        <v>24</v>
      </c>
      <c r="H132">
        <v>593236.61724861816</v>
      </c>
      <c r="I132">
        <v>-593236.61724861816</v>
      </c>
      <c r="J132"/>
      <c r="K132">
        <v>45.192307692307693</v>
      </c>
      <c r="L132">
        <v>330000</v>
      </c>
      <c r="M132"/>
      <c r="N132"/>
      <c r="O132"/>
    </row>
    <row r="133" spans="2:15" ht="15.6">
      <c r="B133" s="99">
        <v>48</v>
      </c>
      <c r="C133" s="100">
        <v>330000</v>
      </c>
      <c r="D133" s="100">
        <v>510000</v>
      </c>
      <c r="E133" s="100"/>
      <c r="G133">
        <v>25</v>
      </c>
      <c r="H133">
        <v>511971.29236457532</v>
      </c>
      <c r="I133">
        <v>88028.707635424682</v>
      </c>
      <c r="J133"/>
      <c r="K133">
        <v>47.115384615384613</v>
      </c>
      <c r="L133">
        <v>360000</v>
      </c>
      <c r="M133"/>
      <c r="N133"/>
      <c r="O133"/>
    </row>
    <row r="134" spans="2:15" ht="15.6">
      <c r="B134" s="99">
        <v>49</v>
      </c>
      <c r="C134" s="100">
        <v>960000</v>
      </c>
      <c r="D134" s="100">
        <v>0</v>
      </c>
      <c r="E134" s="100"/>
      <c r="G134">
        <v>26</v>
      </c>
      <c r="H134">
        <v>508845.70294595824</v>
      </c>
      <c r="I134">
        <v>31154.297054041759</v>
      </c>
      <c r="J134"/>
      <c r="K134">
        <v>49.03846153846154</v>
      </c>
      <c r="L134">
        <v>360000</v>
      </c>
      <c r="M134"/>
      <c r="N134"/>
      <c r="O134"/>
    </row>
    <row r="135" spans="2:15" ht="15.6">
      <c r="B135" s="99">
        <v>50</v>
      </c>
      <c r="C135" s="100">
        <v>530000</v>
      </c>
      <c r="D135" s="100">
        <v>360000</v>
      </c>
      <c r="E135" s="100"/>
      <c r="G135">
        <v>27</v>
      </c>
      <c r="H135">
        <v>705757.83631883143</v>
      </c>
      <c r="I135">
        <v>-345757.83631883143</v>
      </c>
      <c r="J135"/>
      <c r="K135">
        <v>50.96153846153846</v>
      </c>
      <c r="L135">
        <v>400000</v>
      </c>
      <c r="M135"/>
      <c r="N135"/>
      <c r="O135"/>
    </row>
    <row r="136" spans="2:15" ht="15.6">
      <c r="B136" s="99">
        <v>51</v>
      </c>
      <c r="C136" s="100">
        <v>270000</v>
      </c>
      <c r="D136" s="100">
        <v>120000</v>
      </c>
      <c r="E136" s="100"/>
      <c r="G136">
        <v>28</v>
      </c>
      <c r="H136">
        <v>705757.83631883143</v>
      </c>
      <c r="I136">
        <v>-195757.83631883143</v>
      </c>
      <c r="J136"/>
      <c r="K136">
        <v>52.884615384615387</v>
      </c>
      <c r="L136">
        <v>450000</v>
      </c>
      <c r="M136"/>
      <c r="N136"/>
      <c r="O136"/>
    </row>
    <row r="137" spans="2:15" ht="16.2" thickBot="1">
      <c r="B137" s="119">
        <v>52</v>
      </c>
      <c r="C137" s="120">
        <v>200000</v>
      </c>
      <c r="D137" s="120">
        <v>120000</v>
      </c>
      <c r="E137" s="120"/>
      <c r="G137">
        <v>29</v>
      </c>
      <c r="H137">
        <v>687004.29980712919</v>
      </c>
      <c r="I137">
        <v>-597004.29980712919</v>
      </c>
      <c r="J137"/>
      <c r="K137">
        <v>54.807692307692307</v>
      </c>
      <c r="L137">
        <v>480000</v>
      </c>
      <c r="M137"/>
      <c r="N137"/>
      <c r="O137"/>
    </row>
    <row r="138" spans="2:15" ht="16.2" thickTop="1">
      <c r="B138" s="48" t="s">
        <v>62</v>
      </c>
      <c r="C138" s="44">
        <f>SUM(C86:C137)</f>
        <v>26551200</v>
      </c>
      <c r="D138" s="44">
        <f>SUM(D86:D137)</f>
        <v>32550000</v>
      </c>
      <c r="E138" s="44">
        <f>SUM(E86:E137)</f>
        <v>6780000</v>
      </c>
      <c r="G138">
        <v>30</v>
      </c>
      <c r="H138">
        <v>687004.29980712919</v>
      </c>
      <c r="I138">
        <v>-417004.29980712919</v>
      </c>
      <c r="J138"/>
      <c r="K138">
        <v>56.730769230769234</v>
      </c>
      <c r="L138">
        <v>510000</v>
      </c>
      <c r="M138"/>
      <c r="N138"/>
      <c r="O138"/>
    </row>
    <row r="139" spans="2:15" ht="15.6">
      <c r="G139">
        <v>31</v>
      </c>
      <c r="H139">
        <v>666687.96858611854</v>
      </c>
      <c r="I139">
        <v>-6687.9685861185426</v>
      </c>
      <c r="J139"/>
      <c r="K139">
        <v>58.653846153846153</v>
      </c>
      <c r="L139">
        <v>510000</v>
      </c>
      <c r="M139"/>
      <c r="N139"/>
      <c r="O139"/>
    </row>
    <row r="140" spans="2:15" ht="15.6">
      <c r="G140">
        <v>32</v>
      </c>
      <c r="H140">
        <v>687004.29980712919</v>
      </c>
      <c r="I140">
        <v>1112995.7001928708</v>
      </c>
      <c r="J140"/>
      <c r="K140">
        <v>60.57692307692308</v>
      </c>
      <c r="L140">
        <v>540000</v>
      </c>
      <c r="M140"/>
      <c r="N140"/>
      <c r="O140"/>
    </row>
    <row r="141" spans="2:15" ht="15.6">
      <c r="G141">
        <v>33</v>
      </c>
      <c r="H141">
        <v>672939.14742335258</v>
      </c>
      <c r="I141">
        <v>1127060.8525766474</v>
      </c>
      <c r="J141"/>
      <c r="K141">
        <v>62.5</v>
      </c>
      <c r="L141">
        <v>540000</v>
      </c>
      <c r="M141"/>
      <c r="N141"/>
      <c r="O141"/>
    </row>
    <row r="142" spans="2:15" ht="15.6">
      <c r="G142">
        <v>34</v>
      </c>
      <c r="H142">
        <v>649497.22678372485</v>
      </c>
      <c r="I142">
        <v>1150502.773216275</v>
      </c>
      <c r="J142"/>
      <c r="K142">
        <v>64.42307692307692</v>
      </c>
      <c r="L142">
        <v>570000</v>
      </c>
      <c r="M142"/>
      <c r="N142"/>
      <c r="O142"/>
    </row>
    <row r="143" spans="2:15" ht="15.6">
      <c r="G143">
        <v>35</v>
      </c>
      <c r="H143">
        <v>643246.0479464907</v>
      </c>
      <c r="I143">
        <v>616753.9520535093</v>
      </c>
      <c r="J143"/>
      <c r="K143">
        <v>66.346153846153854</v>
      </c>
      <c r="L143">
        <v>600000</v>
      </c>
      <c r="M143"/>
      <c r="N143"/>
      <c r="O143"/>
    </row>
    <row r="144" spans="2:15" ht="15.6">
      <c r="G144">
        <v>36</v>
      </c>
      <c r="H144">
        <v>663562.37916750147</v>
      </c>
      <c r="I144">
        <v>716437.62083249853</v>
      </c>
      <c r="J144"/>
      <c r="K144">
        <v>68.269230769230774</v>
      </c>
      <c r="L144">
        <v>600000</v>
      </c>
      <c r="M144"/>
      <c r="N144"/>
      <c r="O144"/>
    </row>
    <row r="145" spans="7:15" ht="15.6">
      <c r="G145">
        <v>37</v>
      </c>
      <c r="H145">
        <v>705757.83631883143</v>
      </c>
      <c r="I145">
        <v>1034242.1636811686</v>
      </c>
      <c r="J145"/>
      <c r="K145">
        <v>70.192307692307693</v>
      </c>
      <c r="L145">
        <v>660000</v>
      </c>
      <c r="M145"/>
      <c r="N145"/>
      <c r="O145"/>
    </row>
    <row r="146" spans="7:15" ht="15.6">
      <c r="G146">
        <v>38</v>
      </c>
      <c r="H146">
        <v>574483.08073691605</v>
      </c>
      <c r="I146">
        <v>175516.91926308395</v>
      </c>
      <c r="J146"/>
      <c r="K146">
        <v>72.115384615384627</v>
      </c>
      <c r="L146">
        <v>750000</v>
      </c>
      <c r="M146"/>
      <c r="N146"/>
      <c r="O146"/>
    </row>
    <row r="147" spans="7:15" ht="15.6">
      <c r="G147">
        <v>39</v>
      </c>
      <c r="H147">
        <v>541664.3918414372</v>
      </c>
      <c r="I147">
        <v>-361664.3918414372</v>
      </c>
      <c r="J147"/>
      <c r="K147">
        <v>74.038461538461547</v>
      </c>
      <c r="L147">
        <v>900000</v>
      </c>
      <c r="M147"/>
      <c r="N147"/>
      <c r="O147"/>
    </row>
    <row r="148" spans="7:15" ht="15.6">
      <c r="G148">
        <v>40</v>
      </c>
      <c r="H148">
        <v>705757.83631883143</v>
      </c>
      <c r="I148">
        <v>1694242.1636811686</v>
      </c>
      <c r="J148"/>
      <c r="K148">
        <v>75.961538461538467</v>
      </c>
      <c r="L148">
        <v>930000</v>
      </c>
      <c r="M148"/>
      <c r="N148"/>
      <c r="O148"/>
    </row>
    <row r="149" spans="7:15" ht="15.6">
      <c r="G149">
        <v>41</v>
      </c>
      <c r="H149">
        <v>705757.83631883143</v>
      </c>
      <c r="I149">
        <v>-705757.83631883143</v>
      </c>
      <c r="J149"/>
      <c r="K149">
        <v>77.884615384615387</v>
      </c>
      <c r="L149">
        <v>1260000</v>
      </c>
      <c r="M149"/>
      <c r="N149"/>
      <c r="O149"/>
    </row>
    <row r="150" spans="7:15" ht="15.6">
      <c r="G150">
        <v>42</v>
      </c>
      <c r="H150">
        <v>352566.23201510659</v>
      </c>
      <c r="I150">
        <v>577433.76798489341</v>
      </c>
      <c r="J150"/>
      <c r="K150">
        <v>79.807692307692321</v>
      </c>
      <c r="L150">
        <v>1320000</v>
      </c>
      <c r="M150"/>
      <c r="N150"/>
      <c r="O150"/>
    </row>
    <row r="151" spans="7:15" ht="15.6">
      <c r="G151">
        <v>43</v>
      </c>
      <c r="H151">
        <v>635432.07439994812</v>
      </c>
      <c r="I151">
        <v>-155432.07439994812</v>
      </c>
      <c r="J151"/>
      <c r="K151">
        <v>81.730769230769241</v>
      </c>
      <c r="L151">
        <v>1380000</v>
      </c>
      <c r="M151"/>
      <c r="N151"/>
      <c r="O151"/>
    </row>
    <row r="152" spans="7:15" ht="15.6">
      <c r="G152">
        <v>44</v>
      </c>
      <c r="H152">
        <v>616678.53788824589</v>
      </c>
      <c r="I152">
        <v>-526678.53788824589</v>
      </c>
      <c r="J152"/>
      <c r="K152">
        <v>83.65384615384616</v>
      </c>
      <c r="L152">
        <v>1410000</v>
      </c>
      <c r="M152"/>
      <c r="N152"/>
      <c r="O152"/>
    </row>
    <row r="153" spans="7:15" ht="15.6">
      <c r="G153">
        <v>45</v>
      </c>
      <c r="H153">
        <v>588548.23312069266</v>
      </c>
      <c r="I153">
        <v>-408548.23312069266</v>
      </c>
      <c r="J153"/>
      <c r="K153">
        <v>85.57692307692308</v>
      </c>
      <c r="L153">
        <v>1620000</v>
      </c>
      <c r="M153"/>
      <c r="N153"/>
      <c r="O153"/>
    </row>
    <row r="154" spans="7:15" ht="15.6">
      <c r="G154">
        <v>46</v>
      </c>
      <c r="H154">
        <v>522910.85532973497</v>
      </c>
      <c r="I154">
        <v>1097089.144670265</v>
      </c>
      <c r="J154"/>
      <c r="K154">
        <v>87.500000000000014</v>
      </c>
      <c r="L154">
        <v>1640000</v>
      </c>
      <c r="M154"/>
      <c r="N154"/>
      <c r="O154"/>
    </row>
    <row r="155" spans="7:15" ht="15.6">
      <c r="G155">
        <v>47</v>
      </c>
      <c r="H155">
        <v>565106.31248106493</v>
      </c>
      <c r="I155">
        <v>4893.6875189350685</v>
      </c>
      <c r="J155"/>
      <c r="K155">
        <v>89.423076923076934</v>
      </c>
      <c r="L155">
        <v>1740000</v>
      </c>
      <c r="M155"/>
      <c r="N155"/>
      <c r="O155"/>
    </row>
    <row r="156" spans="7:15" ht="15.6">
      <c r="G156">
        <v>48</v>
      </c>
      <c r="H156">
        <v>654185.61091165035</v>
      </c>
      <c r="I156">
        <v>-144185.61091165035</v>
      </c>
      <c r="J156"/>
      <c r="K156">
        <v>91.346153846153854</v>
      </c>
      <c r="L156">
        <v>1800000</v>
      </c>
      <c r="M156"/>
      <c r="N156"/>
      <c r="O156"/>
    </row>
    <row r="157" spans="7:15" ht="15.6">
      <c r="G157">
        <v>49</v>
      </c>
      <c r="H157">
        <v>555729.54422521382</v>
      </c>
      <c r="I157">
        <v>-555729.54422521382</v>
      </c>
      <c r="J157"/>
      <c r="K157">
        <v>93.269230769230774</v>
      </c>
      <c r="L157">
        <v>1800000</v>
      </c>
      <c r="M157"/>
      <c r="N157"/>
      <c r="O157"/>
    </row>
    <row r="158" spans="7:15" ht="15.6">
      <c r="G158">
        <v>50</v>
      </c>
      <c r="H158">
        <v>622929.71672548004</v>
      </c>
      <c r="I158">
        <v>-262929.71672548004</v>
      </c>
      <c r="J158"/>
      <c r="K158">
        <v>95.192307692307693</v>
      </c>
      <c r="L158">
        <v>1800000</v>
      </c>
      <c r="M158"/>
      <c r="N158"/>
      <c r="O158"/>
    </row>
    <row r="159" spans="7:15" ht="15.6">
      <c r="G159">
        <v>51</v>
      </c>
      <c r="H159">
        <v>663562.37916750147</v>
      </c>
      <c r="I159">
        <v>-543562.37916750147</v>
      </c>
      <c r="J159"/>
      <c r="K159">
        <v>97.115384615384627</v>
      </c>
      <c r="L159">
        <v>2400000</v>
      </c>
      <c r="M159"/>
      <c r="N159"/>
      <c r="O159"/>
    </row>
    <row r="160" spans="7:15" ht="16.2" thickBot="1">
      <c r="G160" s="94">
        <v>52</v>
      </c>
      <c r="H160" s="94">
        <v>674501.94213266112</v>
      </c>
      <c r="I160" s="94">
        <v>-554501.94213266112</v>
      </c>
      <c r="J160"/>
      <c r="K160" s="94">
        <v>99.038461538461547</v>
      </c>
      <c r="L160" s="94">
        <v>2430000</v>
      </c>
      <c r="M160"/>
      <c r="N160"/>
      <c r="O160"/>
    </row>
  </sheetData>
  <sortState xmlns:xlrd2="http://schemas.microsoft.com/office/spreadsheetml/2017/richdata2" ref="L109:L160">
    <sortCondition ref="L109"/>
  </sortState>
  <mergeCells count="31">
    <mergeCell ref="AH16:AK16"/>
    <mergeCell ref="AL16:AO16"/>
    <mergeCell ref="AP16:AT16"/>
    <mergeCell ref="AU16:AX16"/>
    <mergeCell ref="AY16:BB16"/>
    <mergeCell ref="A25:B25"/>
    <mergeCell ref="H16:K16"/>
    <mergeCell ref="L16:O16"/>
    <mergeCell ref="P16:T16"/>
    <mergeCell ref="U16:X16"/>
    <mergeCell ref="Y16:AB16"/>
    <mergeCell ref="AC16:AG16"/>
    <mergeCell ref="A7:B7"/>
    <mergeCell ref="A8:B8"/>
    <mergeCell ref="A9:B9"/>
    <mergeCell ref="A10:B10"/>
    <mergeCell ref="A11:B11"/>
    <mergeCell ref="C16:G16"/>
    <mergeCell ref="A12:B12"/>
    <mergeCell ref="AY4:BB4"/>
    <mergeCell ref="C4:G4"/>
    <mergeCell ref="H4:K4"/>
    <mergeCell ref="L4:O4"/>
    <mergeCell ref="P4:T4"/>
    <mergeCell ref="U4:X4"/>
    <mergeCell ref="Y4:AB4"/>
    <mergeCell ref="AC4:AG4"/>
    <mergeCell ref="AH4:AK4"/>
    <mergeCell ref="AL4:AO4"/>
    <mergeCell ref="AP4:AT4"/>
    <mergeCell ref="AU4:AX4"/>
  </mergeCells>
  <phoneticPr fontId="17" type="noConversion"/>
  <conditionalFormatting sqref="C21:BB23">
    <cfRule type="cellIs" dxfId="7" priority="1" stopIfTrue="1" operator="equal">
      <formula>"TF"</formula>
    </cfRule>
  </conditionalFormatting>
  <pageMargins left="0.75" right="0.75" top="1" bottom="1" header="0.5" footer="0.5"/>
  <pageSetup paperSize="9"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BC41C-B2B2-1A41-8CFA-CE59E50224AD}">
  <dimension ref="A2:IE81"/>
  <sheetViews>
    <sheetView showGridLines="0" zoomScaleNormal="80" workbookViewId="0">
      <pane xSplit="2" ySplit="6" topLeftCell="C30" activePane="bottomRight" state="frozen"/>
      <selection activeCell="EM17" sqref="EM17"/>
      <selection pane="topRight" activeCell="EM17" sqref="EM17"/>
      <selection pane="bottomLeft" activeCell="EM17" sqref="EM17"/>
      <selection pane="bottomRight" activeCell="F30" sqref="F30:F81"/>
    </sheetView>
  </sheetViews>
  <sheetFormatPr defaultColWidth="9.5" defaultRowHeight="14.4"/>
  <cols>
    <col min="1" max="1" width="21.296875" style="36" bestFit="1" customWidth="1"/>
    <col min="2" max="2" width="24.796875" style="48" bestFit="1" customWidth="1"/>
    <col min="3" max="24" width="8" style="36" customWidth="1"/>
    <col min="25" max="54" width="10.69921875" style="36" customWidth="1"/>
    <col min="55" max="16384" width="9.5" style="36"/>
  </cols>
  <sheetData>
    <row r="2" spans="1:239" ht="21" customHeight="1">
      <c r="A2" s="35" t="str">
        <f>'process parameter'!C6</f>
        <v>110-04674</v>
      </c>
      <c r="B2" s="35" t="str">
        <f>'process parameter'!D6</f>
        <v>GASKET</v>
      </c>
    </row>
    <row r="3" spans="1:239" ht="12.75" customHeight="1">
      <c r="A3" s="37"/>
      <c r="B3" s="37"/>
    </row>
    <row r="4" spans="1:239" ht="16.05" customHeight="1">
      <c r="B4" s="38"/>
      <c r="C4" s="153">
        <v>44927</v>
      </c>
      <c r="D4" s="153"/>
      <c r="E4" s="153"/>
      <c r="F4" s="153"/>
      <c r="G4" s="153"/>
      <c r="H4" s="153">
        <v>44958</v>
      </c>
      <c r="I4" s="153"/>
      <c r="J4" s="153"/>
      <c r="K4" s="153"/>
      <c r="L4" s="153">
        <v>44986</v>
      </c>
      <c r="M4" s="153"/>
      <c r="N4" s="153"/>
      <c r="O4" s="153"/>
      <c r="P4" s="153">
        <v>45017</v>
      </c>
      <c r="Q4" s="153"/>
      <c r="R4" s="153"/>
      <c r="S4" s="153"/>
      <c r="T4" s="153"/>
      <c r="U4" s="153">
        <v>45047</v>
      </c>
      <c r="V4" s="153"/>
      <c r="W4" s="153"/>
      <c r="X4" s="153"/>
      <c r="Y4" s="153">
        <v>45078</v>
      </c>
      <c r="Z4" s="153"/>
      <c r="AA4" s="153"/>
      <c r="AB4" s="153"/>
      <c r="AC4" s="153">
        <v>45108</v>
      </c>
      <c r="AD4" s="153"/>
      <c r="AE4" s="153"/>
      <c r="AF4" s="153"/>
      <c r="AG4" s="153"/>
      <c r="AH4" s="153">
        <v>45139</v>
      </c>
      <c r="AI4" s="153"/>
      <c r="AJ4" s="153"/>
      <c r="AK4" s="153"/>
      <c r="AL4" s="153">
        <v>45170</v>
      </c>
      <c r="AM4" s="153"/>
      <c r="AN4" s="153"/>
      <c r="AO4" s="153"/>
      <c r="AP4" s="153">
        <v>45200</v>
      </c>
      <c r="AQ4" s="153"/>
      <c r="AR4" s="153"/>
      <c r="AS4" s="153"/>
      <c r="AT4" s="153"/>
      <c r="AU4" s="153">
        <v>45231</v>
      </c>
      <c r="AV4" s="153"/>
      <c r="AW4" s="153"/>
      <c r="AX4" s="153"/>
      <c r="AY4" s="153">
        <v>45261</v>
      </c>
      <c r="AZ4" s="153"/>
      <c r="BA4" s="153"/>
      <c r="BB4" s="153"/>
    </row>
    <row r="5" spans="1:239" ht="16.05" customHeight="1">
      <c r="B5" s="38"/>
      <c r="C5" s="40">
        <v>1</v>
      </c>
      <c r="D5" s="40">
        <v>2</v>
      </c>
      <c r="E5" s="40">
        <v>3</v>
      </c>
      <c r="F5" s="40">
        <v>4</v>
      </c>
      <c r="G5" s="40">
        <v>5</v>
      </c>
      <c r="H5" s="40">
        <v>6</v>
      </c>
      <c r="I5" s="40">
        <v>7</v>
      </c>
      <c r="J5" s="40">
        <v>8</v>
      </c>
      <c r="K5" s="40">
        <v>9</v>
      </c>
      <c r="L5" s="40">
        <v>10</v>
      </c>
      <c r="M5" s="40">
        <v>11</v>
      </c>
      <c r="N5" s="40">
        <v>12</v>
      </c>
      <c r="O5" s="40">
        <v>13</v>
      </c>
      <c r="P5" s="40">
        <v>14</v>
      </c>
      <c r="Q5" s="40">
        <v>15</v>
      </c>
      <c r="R5" s="40">
        <v>16</v>
      </c>
      <c r="S5" s="40">
        <v>17</v>
      </c>
      <c r="T5" s="40">
        <v>18</v>
      </c>
      <c r="U5" s="40">
        <v>19</v>
      </c>
      <c r="V5" s="40">
        <v>20</v>
      </c>
      <c r="W5" s="40">
        <v>21</v>
      </c>
      <c r="X5" s="40">
        <v>22</v>
      </c>
      <c r="Y5" s="40">
        <v>23</v>
      </c>
      <c r="Z5" s="40">
        <v>24</v>
      </c>
      <c r="AA5" s="40">
        <v>25</v>
      </c>
      <c r="AB5" s="40">
        <v>26</v>
      </c>
      <c r="AC5" s="40">
        <v>27</v>
      </c>
      <c r="AD5" s="40">
        <v>28</v>
      </c>
      <c r="AE5" s="40">
        <v>29</v>
      </c>
      <c r="AF5" s="40">
        <v>30</v>
      </c>
      <c r="AG5" s="40">
        <v>31</v>
      </c>
      <c r="AH5" s="40">
        <v>32</v>
      </c>
      <c r="AI5" s="40">
        <v>33</v>
      </c>
      <c r="AJ5" s="40">
        <v>34</v>
      </c>
      <c r="AK5" s="40">
        <v>35</v>
      </c>
      <c r="AL5" s="40">
        <v>36</v>
      </c>
      <c r="AM5" s="40">
        <v>37</v>
      </c>
      <c r="AN5" s="40">
        <v>38</v>
      </c>
      <c r="AO5" s="40">
        <v>39</v>
      </c>
      <c r="AP5" s="40">
        <v>40</v>
      </c>
      <c r="AQ5" s="40">
        <v>41</v>
      </c>
      <c r="AR5" s="40">
        <v>42</v>
      </c>
      <c r="AS5" s="40">
        <v>43</v>
      </c>
      <c r="AT5" s="40">
        <v>44</v>
      </c>
      <c r="AU5" s="40">
        <v>45</v>
      </c>
      <c r="AV5" s="40">
        <v>46</v>
      </c>
      <c r="AW5" s="40">
        <v>47</v>
      </c>
      <c r="AX5" s="40">
        <v>48</v>
      </c>
      <c r="AY5" s="40">
        <v>49</v>
      </c>
      <c r="AZ5" s="40">
        <v>50</v>
      </c>
      <c r="BA5" s="40">
        <v>51</v>
      </c>
      <c r="BB5" s="40">
        <v>52</v>
      </c>
    </row>
    <row r="6" spans="1:239" ht="16.05" customHeight="1">
      <c r="B6" s="36"/>
    </row>
    <row r="7" spans="1:239" s="41" customFormat="1" ht="16.05" customHeight="1">
      <c r="A7" s="149" t="s">
        <v>63</v>
      </c>
      <c r="B7" s="150"/>
      <c r="C7" s="42">
        <f>HLOOKUP(C5,'customer forecast'!E3:BD13,4,FALSE)</f>
        <v>153486.51499999998</v>
      </c>
      <c r="D7" s="42">
        <f>HLOOKUP(D5,'customer forecast'!F3:BE13,4,FALSE)</f>
        <v>120840.265</v>
      </c>
      <c r="E7" s="42">
        <f>HLOOKUP(E5,'customer forecast'!G3:BF13,4,FALSE)</f>
        <v>124207.265</v>
      </c>
      <c r="F7" s="42">
        <f>HLOOKUP(F5,'customer forecast'!H3:BG13,4,FALSE)</f>
        <v>145129.98500000002</v>
      </c>
      <c r="G7" s="42">
        <f>HLOOKUP(G5,'customer forecast'!I3:BH13,4,FALSE)</f>
        <v>146720.66500000001</v>
      </c>
      <c r="H7" s="42">
        <f>HLOOKUP(H5,'customer forecast'!J3:BI13,4,FALSE)</f>
        <v>116113.26999999999</v>
      </c>
      <c r="I7" s="42">
        <f>HLOOKUP(I5,'customer forecast'!K3:BJ13,4,FALSE)</f>
        <v>107737.62999999999</v>
      </c>
      <c r="J7" s="42">
        <f>HLOOKUP(J5,'customer forecast'!L3:BK13,4,FALSE)</f>
        <v>105616.42</v>
      </c>
      <c r="K7" s="42">
        <f>HLOOKUP(K5,'customer forecast'!M3:BL13,4,FALSE)</f>
        <v>232637.99999999997</v>
      </c>
      <c r="L7" s="42">
        <f>HLOOKUP(L5,'customer forecast'!N3:BM13,4,FALSE)</f>
        <v>240833.87999999995</v>
      </c>
      <c r="M7" s="42">
        <f>HLOOKUP(M5,'customer forecast'!O3:BN13,4,FALSE)</f>
        <v>237879.59999999998</v>
      </c>
      <c r="N7" s="42">
        <f>HLOOKUP(N5,'customer forecast'!P3:BO13,4,FALSE)</f>
        <v>289360.67999999993</v>
      </c>
      <c r="O7" s="42">
        <f>HLOOKUP(O5,'customer forecast'!Q3:BP13,4,FALSE)</f>
        <v>202053.52</v>
      </c>
      <c r="P7" s="42">
        <f>HLOOKUP(P5,'customer forecast'!R3:BQ13,4,FALSE)</f>
        <v>293160</v>
      </c>
      <c r="Q7" s="42">
        <f>HLOOKUP(Q5,'customer forecast'!S3:BR13,4,FALSE)</f>
        <v>293160</v>
      </c>
      <c r="R7" s="42">
        <f>HLOOKUP(R5,'customer forecast'!T3:BS13,4,FALSE)</f>
        <v>293160</v>
      </c>
      <c r="S7" s="42">
        <f>HLOOKUP(S5,'customer forecast'!U3:BT13,4,FALSE)</f>
        <v>293160</v>
      </c>
      <c r="T7" s="42">
        <f>HLOOKUP(T5,'customer forecast'!V3:BU13,4,FALSE)</f>
        <v>293160</v>
      </c>
      <c r="U7" s="42">
        <f>HLOOKUP(U5,'customer forecast'!W3:BV13,4,FALSE)</f>
        <v>293160</v>
      </c>
      <c r="V7" s="42">
        <f>HLOOKUP(V5,'customer forecast'!X3:BW13,4,FALSE)</f>
        <v>182026.59999999998</v>
      </c>
      <c r="W7" s="42">
        <f>HLOOKUP(W5,'customer forecast'!Y3:BX13,4,FALSE)</f>
        <v>202459.8</v>
      </c>
      <c r="X7" s="42">
        <f>HLOOKUP(X5,'customer forecast'!Z3:BY13,4,FALSE)</f>
        <v>217373</v>
      </c>
      <c r="Y7" s="42">
        <f>HLOOKUP(Y5,'customer forecast'!AA3:BZ13,4,FALSE)</f>
        <v>231250.28</v>
      </c>
      <c r="Z7" s="42">
        <f>HLOOKUP(Z5,'customer forecast'!AB3:CA13,4,FALSE)</f>
        <v>212191.55999999997</v>
      </c>
      <c r="AA7" s="42">
        <f>HLOOKUP(AA5,'customer forecast'!AC3:CB13,4,FALSE)</f>
        <v>212655.24</v>
      </c>
      <c r="AB7" s="42">
        <f>HLOOKUP(AB5,'customer forecast'!AD3:CC13,4,FALSE)</f>
        <v>622218.07999999996</v>
      </c>
      <c r="AC7" s="42">
        <f>HLOOKUP(AC5,'customer forecast'!AE3:CD13,4,FALSE)</f>
        <v>649857.64</v>
      </c>
      <c r="AD7" s="42">
        <f>HLOOKUP(AD5,'customer forecast'!AF3:CE13,4,FALSE)</f>
        <v>135433.20000000001</v>
      </c>
      <c r="AE7" s="42">
        <f>HLOOKUP(AE5,'customer forecast'!AG3:CF13,4,FALSE)</f>
        <v>113694.52</v>
      </c>
      <c r="AF7" s="42">
        <f>HLOOKUP(AF5,'customer forecast'!AH3:CG13,4,FALSE)</f>
        <v>98039.799999999988</v>
      </c>
      <c r="AG7" s="42">
        <f>HLOOKUP(AG5,'customer forecast'!AI3:CH13,4,FALSE)</f>
        <v>116661.52</v>
      </c>
      <c r="AH7" s="42">
        <f>HLOOKUP(AH5,'customer forecast'!AJ3:CI13,4,FALSE)</f>
        <v>41574.799999999996</v>
      </c>
      <c r="AI7" s="42">
        <f>HLOOKUP(AI5,'customer forecast'!AK3:CJ13,4,FALSE)</f>
        <v>38906.57</v>
      </c>
      <c r="AJ7" s="42">
        <f>HLOOKUP(AJ5,'customer forecast'!AL3:CK13,4,FALSE)</f>
        <v>44104.799999999996</v>
      </c>
      <c r="AK7" s="42">
        <f>HLOOKUP(AK5,'customer forecast'!AM3:CL13,4,FALSE)</f>
        <v>33754.800000000003</v>
      </c>
      <c r="AL7" s="42">
        <f>HLOOKUP(AL5,'customer forecast'!AN3:CM13,4,FALSE)</f>
        <v>31904.68</v>
      </c>
      <c r="AM7" s="42">
        <f>HLOOKUP(AM5,'customer forecast'!AO3:CN13,4,FALSE)</f>
        <v>20404.91</v>
      </c>
      <c r="AN7" s="42">
        <f>HLOOKUP(AN5,'customer forecast'!AP3:CO13,4,FALSE)</f>
        <v>26260.25</v>
      </c>
      <c r="AO7" s="42">
        <f>HLOOKUP(AO5,'customer forecast'!AQ3:CP13,4,FALSE)</f>
        <v>238715.62</v>
      </c>
      <c r="AP7" s="42">
        <f>HLOOKUP(AP5,'customer forecast'!AR3:CQ13,4,FALSE)</f>
        <v>471084.38999999996</v>
      </c>
      <c r="AQ7" s="42">
        <f>HLOOKUP(AQ5,'customer forecast'!AS3:CR13,4,FALSE)</f>
        <v>422751.38499999995</v>
      </c>
      <c r="AR7" s="42">
        <f>HLOOKUP(AR5,'customer forecast'!AT3:CS13,4,FALSE)</f>
        <v>408858.69499999995</v>
      </c>
      <c r="AS7" s="42">
        <f>HLOOKUP(AS5,'customer forecast'!AU3:CT13,4,FALSE)</f>
        <v>415471.76999999996</v>
      </c>
      <c r="AT7" s="42">
        <f>HLOOKUP(AT5,'customer forecast'!AV3:CU13,4,FALSE)</f>
        <v>347247.21499999997</v>
      </c>
      <c r="AU7" s="42">
        <f>HLOOKUP(AU5,'customer forecast'!AW3:CV13,4,FALSE)</f>
        <v>422245.03999999992</v>
      </c>
      <c r="AV7" s="42">
        <f>HLOOKUP(AV5,'customer forecast'!AX3:CW13,4,FALSE)</f>
        <v>447523.64999999997</v>
      </c>
      <c r="AW7" s="42">
        <f>HLOOKUP(AW5,'customer forecast'!AY3:CX13,4,FALSE)</f>
        <v>485507.57499999995</v>
      </c>
      <c r="AX7" s="42">
        <f>HLOOKUP(AX5,'customer forecast'!AZ3:CY13,4,FALSE)</f>
        <v>363414.83499999996</v>
      </c>
      <c r="AY7" s="42">
        <f>HLOOKUP(AY5,'customer forecast'!BA3:CZ13,4,FALSE)</f>
        <v>243034.32999999996</v>
      </c>
      <c r="AZ7" s="42">
        <f>HLOOKUP(AZ5,'customer forecast'!BB3:DA13,4,FALSE)</f>
        <v>142879.44999999998</v>
      </c>
      <c r="BA7" s="42">
        <f>HLOOKUP(BA5,'customer forecast'!BC3:DB13,4,FALSE)</f>
        <v>547270.56000000006</v>
      </c>
      <c r="BB7" s="42">
        <f>HLOOKUP(BB5,'customer forecast'!BD3:DC13,4,FALSE)</f>
        <v>547270.56000000006</v>
      </c>
      <c r="BC7" s="36"/>
      <c r="BD7" s="36"/>
      <c r="BE7" s="36"/>
      <c r="BF7" s="36"/>
      <c r="BG7" s="36"/>
      <c r="BH7" s="36"/>
      <c r="BI7" s="36"/>
      <c r="BJ7" s="36"/>
      <c r="BK7" s="36"/>
      <c r="BL7" s="36"/>
      <c r="BM7" s="36"/>
      <c r="BN7" s="36"/>
      <c r="BO7" s="36"/>
      <c r="BP7" s="36"/>
      <c r="BQ7" s="36"/>
      <c r="BR7" s="36"/>
      <c r="BS7" s="36"/>
      <c r="BT7" s="36"/>
      <c r="BU7" s="36"/>
      <c r="BV7" s="36"/>
      <c r="BW7" s="36"/>
      <c r="BX7" s="36"/>
      <c r="BY7" s="36"/>
      <c r="BZ7" s="36"/>
      <c r="CA7" s="36"/>
      <c r="CB7" s="36"/>
      <c r="CC7" s="36"/>
      <c r="CD7" s="36"/>
      <c r="CE7" s="36"/>
      <c r="CF7" s="36"/>
      <c r="CG7" s="36"/>
      <c r="CH7" s="36"/>
      <c r="CI7" s="36"/>
      <c r="CJ7" s="36"/>
      <c r="CK7" s="36"/>
      <c r="CL7" s="36"/>
      <c r="CM7" s="36"/>
      <c r="CN7" s="36"/>
      <c r="CO7" s="36"/>
      <c r="CP7" s="36"/>
      <c r="CQ7" s="36"/>
      <c r="CR7" s="36"/>
      <c r="CS7" s="36"/>
      <c r="CT7" s="36"/>
      <c r="CU7" s="36"/>
      <c r="CV7" s="36"/>
      <c r="CW7" s="36"/>
      <c r="CX7" s="36"/>
      <c r="CY7" s="36"/>
      <c r="CZ7" s="36"/>
      <c r="DA7" s="36"/>
      <c r="DB7" s="36"/>
      <c r="DC7" s="36"/>
      <c r="DD7" s="36"/>
      <c r="DE7" s="36"/>
      <c r="DF7" s="36"/>
      <c r="DG7" s="36"/>
      <c r="DH7" s="36"/>
      <c r="DI7" s="36"/>
      <c r="DJ7" s="36"/>
      <c r="DK7" s="36"/>
      <c r="DL7" s="36"/>
      <c r="DM7" s="36"/>
      <c r="DN7" s="36"/>
      <c r="DO7" s="36"/>
      <c r="DP7" s="36"/>
      <c r="DQ7" s="36"/>
      <c r="DR7" s="36"/>
      <c r="DS7" s="36"/>
      <c r="DT7" s="36"/>
      <c r="DU7" s="36"/>
      <c r="DV7" s="36"/>
      <c r="DW7" s="36"/>
      <c r="DX7" s="36"/>
      <c r="DY7" s="36"/>
      <c r="DZ7" s="36"/>
      <c r="EA7" s="36"/>
      <c r="EB7" s="36"/>
      <c r="EC7" s="36"/>
      <c r="ED7" s="36"/>
      <c r="EE7" s="36"/>
      <c r="EF7" s="36"/>
      <c r="EG7" s="36"/>
      <c r="EH7" s="36"/>
      <c r="EI7" s="36"/>
      <c r="EJ7" s="36"/>
      <c r="EK7" s="36"/>
      <c r="EL7" s="36"/>
      <c r="EM7" s="36"/>
      <c r="EN7" s="36"/>
      <c r="EO7" s="36"/>
      <c r="EP7" s="36"/>
      <c r="EQ7" s="36"/>
      <c r="ER7" s="36"/>
      <c r="ES7" s="36"/>
      <c r="ET7" s="36"/>
      <c r="EU7" s="36"/>
      <c r="EV7" s="36"/>
      <c r="EW7" s="36"/>
      <c r="EX7" s="36"/>
      <c r="EY7" s="36"/>
      <c r="EZ7" s="36"/>
      <c r="FA7" s="36"/>
      <c r="FB7" s="36"/>
      <c r="FC7" s="36"/>
      <c r="FD7" s="36"/>
      <c r="FE7" s="36"/>
      <c r="FF7" s="36"/>
      <c r="FG7" s="36"/>
      <c r="FH7" s="36"/>
      <c r="FI7" s="36"/>
      <c r="FJ7" s="36"/>
      <c r="FK7" s="36"/>
      <c r="FL7" s="36"/>
      <c r="FM7" s="36"/>
      <c r="FN7" s="36"/>
      <c r="FO7" s="36"/>
      <c r="FP7" s="36"/>
      <c r="FQ7" s="36"/>
      <c r="FR7" s="36"/>
      <c r="FS7" s="36"/>
      <c r="FT7" s="36"/>
      <c r="FU7" s="36"/>
      <c r="FV7" s="36"/>
      <c r="FW7" s="36"/>
      <c r="FX7" s="36"/>
      <c r="FY7" s="36"/>
      <c r="FZ7" s="36"/>
      <c r="GA7" s="36"/>
      <c r="GB7" s="36"/>
      <c r="GC7" s="36"/>
      <c r="GD7" s="36"/>
      <c r="GE7" s="36"/>
      <c r="GF7" s="36"/>
      <c r="GG7" s="36"/>
      <c r="GH7" s="36"/>
      <c r="GI7" s="36"/>
      <c r="GJ7" s="36"/>
      <c r="GK7" s="36"/>
      <c r="GL7" s="36"/>
      <c r="GM7" s="36"/>
      <c r="GN7" s="36"/>
      <c r="GO7" s="36"/>
      <c r="GP7" s="36"/>
      <c r="GQ7" s="36"/>
      <c r="GR7" s="36"/>
      <c r="GS7" s="36"/>
      <c r="GT7" s="36"/>
      <c r="GU7" s="36"/>
      <c r="GV7" s="36"/>
      <c r="GW7" s="36"/>
      <c r="GX7" s="36"/>
      <c r="GY7" s="36"/>
      <c r="GZ7" s="36"/>
      <c r="HA7" s="36"/>
      <c r="HB7" s="36"/>
      <c r="HC7" s="36"/>
      <c r="HD7" s="36"/>
    </row>
    <row r="8" spans="1:239" s="67" customFormat="1" ht="16.05" customHeight="1">
      <c r="A8" s="151" t="s">
        <v>64</v>
      </c>
      <c r="B8" s="152"/>
      <c r="C8" s="45">
        <f>C7</f>
        <v>153486.51499999998</v>
      </c>
      <c r="D8" s="45">
        <f t="shared" ref="D8:BB8" si="0">C8+D7</f>
        <v>274326.77999999997</v>
      </c>
      <c r="E8" s="45">
        <f t="shared" si="0"/>
        <v>398534.04499999998</v>
      </c>
      <c r="F8" s="45">
        <f t="shared" si="0"/>
        <v>543664.03</v>
      </c>
      <c r="G8" s="45">
        <f t="shared" si="0"/>
        <v>690384.69500000007</v>
      </c>
      <c r="H8" s="45">
        <f t="shared" si="0"/>
        <v>806497.96500000008</v>
      </c>
      <c r="I8" s="45">
        <f t="shared" si="0"/>
        <v>914235.59500000009</v>
      </c>
      <c r="J8" s="45">
        <f t="shared" si="0"/>
        <v>1019852.0150000001</v>
      </c>
      <c r="K8" s="45">
        <f t="shared" si="0"/>
        <v>1252490.0150000001</v>
      </c>
      <c r="L8" s="45">
        <f t="shared" si="0"/>
        <v>1493323.895</v>
      </c>
      <c r="M8" s="45">
        <f t="shared" si="0"/>
        <v>1731203.4950000001</v>
      </c>
      <c r="N8" s="45">
        <f t="shared" si="0"/>
        <v>2020564.175</v>
      </c>
      <c r="O8" s="45">
        <f t="shared" si="0"/>
        <v>2222617.6949999998</v>
      </c>
      <c r="P8" s="45">
        <f t="shared" si="0"/>
        <v>2515777.6949999998</v>
      </c>
      <c r="Q8" s="45">
        <f t="shared" si="0"/>
        <v>2808937.6949999998</v>
      </c>
      <c r="R8" s="45">
        <f t="shared" si="0"/>
        <v>3102097.6949999998</v>
      </c>
      <c r="S8" s="45">
        <f t="shared" si="0"/>
        <v>3395257.6949999998</v>
      </c>
      <c r="T8" s="45">
        <f t="shared" si="0"/>
        <v>3688417.6949999998</v>
      </c>
      <c r="U8" s="45">
        <f t="shared" si="0"/>
        <v>3981577.6949999998</v>
      </c>
      <c r="V8" s="45">
        <f t="shared" si="0"/>
        <v>4163604.2949999999</v>
      </c>
      <c r="W8" s="45">
        <f t="shared" si="0"/>
        <v>4366064.0949999997</v>
      </c>
      <c r="X8" s="45">
        <f t="shared" si="0"/>
        <v>4583437.0949999997</v>
      </c>
      <c r="Y8" s="45">
        <f t="shared" si="0"/>
        <v>4814687.375</v>
      </c>
      <c r="Z8" s="45">
        <f t="shared" si="0"/>
        <v>5026878.9349999996</v>
      </c>
      <c r="AA8" s="45">
        <f t="shared" si="0"/>
        <v>5239534.1749999998</v>
      </c>
      <c r="AB8" s="45">
        <f t="shared" si="0"/>
        <v>5861752.2549999999</v>
      </c>
      <c r="AC8" s="45">
        <f t="shared" si="0"/>
        <v>6511609.8949999996</v>
      </c>
      <c r="AD8" s="45">
        <f t="shared" si="0"/>
        <v>6647043.0949999997</v>
      </c>
      <c r="AE8" s="45">
        <f t="shared" si="0"/>
        <v>6760737.6149999993</v>
      </c>
      <c r="AF8" s="45">
        <f t="shared" si="0"/>
        <v>6858777.4149999991</v>
      </c>
      <c r="AG8" s="45">
        <f t="shared" si="0"/>
        <v>6975438.9349999987</v>
      </c>
      <c r="AH8" s="45">
        <f t="shared" si="0"/>
        <v>7017013.7349999985</v>
      </c>
      <c r="AI8" s="45">
        <f t="shared" si="0"/>
        <v>7055920.3049999988</v>
      </c>
      <c r="AJ8" s="45">
        <f t="shared" si="0"/>
        <v>7100025.1049999986</v>
      </c>
      <c r="AK8" s="45">
        <f t="shared" si="0"/>
        <v>7133779.9049999984</v>
      </c>
      <c r="AL8" s="45">
        <f t="shared" si="0"/>
        <v>7165684.5849999981</v>
      </c>
      <c r="AM8" s="45">
        <f t="shared" si="0"/>
        <v>7186089.4949999982</v>
      </c>
      <c r="AN8" s="45">
        <f t="shared" si="0"/>
        <v>7212349.7449999982</v>
      </c>
      <c r="AO8" s="45">
        <f t="shared" si="0"/>
        <v>7451065.3649999984</v>
      </c>
      <c r="AP8" s="45">
        <f t="shared" si="0"/>
        <v>7922149.754999998</v>
      </c>
      <c r="AQ8" s="45">
        <f t="shared" si="0"/>
        <v>8344901.1399999978</v>
      </c>
      <c r="AR8" s="45">
        <f t="shared" si="0"/>
        <v>8753759.8349999972</v>
      </c>
      <c r="AS8" s="45">
        <f t="shared" si="0"/>
        <v>9169231.6049999967</v>
      </c>
      <c r="AT8" s="45">
        <f t="shared" si="0"/>
        <v>9516478.8199999966</v>
      </c>
      <c r="AU8" s="45">
        <f t="shared" si="0"/>
        <v>9938723.8599999957</v>
      </c>
      <c r="AV8" s="45">
        <f t="shared" si="0"/>
        <v>10386247.509999996</v>
      </c>
      <c r="AW8" s="45">
        <f t="shared" si="0"/>
        <v>10871755.084999995</v>
      </c>
      <c r="AX8" s="45">
        <f t="shared" si="0"/>
        <v>11235169.919999994</v>
      </c>
      <c r="AY8" s="45">
        <f t="shared" si="0"/>
        <v>11478204.249999994</v>
      </c>
      <c r="AZ8" s="45">
        <f t="shared" si="0"/>
        <v>11621083.699999994</v>
      </c>
      <c r="BA8" s="45">
        <f t="shared" si="0"/>
        <v>12168354.259999994</v>
      </c>
      <c r="BB8" s="45">
        <f t="shared" si="0"/>
        <v>12715624.819999995</v>
      </c>
      <c r="BC8" s="68"/>
      <c r="BD8" s="68"/>
      <c r="BE8" s="68"/>
      <c r="BF8" s="68"/>
      <c r="BG8" s="68"/>
      <c r="BH8" s="68"/>
      <c r="BI8" s="68"/>
      <c r="BJ8" s="68"/>
      <c r="BK8" s="68"/>
      <c r="BL8" s="68"/>
      <c r="BM8" s="68"/>
      <c r="BN8" s="68"/>
      <c r="BO8" s="68"/>
      <c r="BP8" s="68"/>
      <c r="BQ8" s="68"/>
      <c r="BR8" s="68"/>
      <c r="BS8" s="68"/>
      <c r="BT8" s="68"/>
      <c r="BU8" s="68"/>
      <c r="BV8" s="68"/>
      <c r="BW8" s="68"/>
      <c r="BX8" s="68"/>
      <c r="BY8" s="68"/>
      <c r="BZ8" s="68"/>
      <c r="CA8" s="68"/>
      <c r="CB8" s="68"/>
      <c r="CC8" s="68"/>
      <c r="CD8" s="68"/>
      <c r="CE8" s="68"/>
      <c r="CF8" s="68"/>
      <c r="CG8" s="68"/>
      <c r="CH8" s="68"/>
      <c r="CI8" s="68"/>
      <c r="CJ8" s="68"/>
      <c r="CK8" s="68"/>
      <c r="CL8" s="68"/>
      <c r="CM8" s="68"/>
      <c r="CN8" s="68"/>
      <c r="CO8" s="68"/>
      <c r="CP8" s="68"/>
      <c r="CQ8" s="68"/>
      <c r="CR8" s="68"/>
      <c r="CS8" s="68"/>
      <c r="CT8" s="68"/>
      <c r="CU8" s="68"/>
      <c r="CV8" s="68"/>
      <c r="CW8" s="68"/>
      <c r="CX8" s="68"/>
      <c r="CY8" s="68"/>
      <c r="CZ8" s="68"/>
      <c r="DA8" s="68"/>
      <c r="DB8" s="68"/>
      <c r="DC8" s="68"/>
      <c r="DD8" s="68"/>
      <c r="DE8" s="68"/>
      <c r="DF8" s="68"/>
      <c r="DG8" s="68"/>
      <c r="DH8" s="68"/>
      <c r="DI8" s="68"/>
      <c r="DJ8" s="68"/>
      <c r="DK8" s="68"/>
      <c r="DL8" s="68"/>
      <c r="DM8" s="68"/>
      <c r="DN8" s="68"/>
      <c r="DO8" s="68"/>
      <c r="DP8" s="68"/>
      <c r="DQ8" s="68"/>
      <c r="DR8" s="68"/>
      <c r="DS8" s="68"/>
      <c r="DT8" s="68"/>
      <c r="DU8" s="68"/>
      <c r="DV8" s="68"/>
      <c r="DW8" s="68"/>
      <c r="DX8" s="68"/>
      <c r="DY8" s="68"/>
      <c r="DZ8" s="68"/>
      <c r="EA8" s="68"/>
      <c r="EB8" s="68"/>
      <c r="EC8" s="68"/>
      <c r="ED8" s="68"/>
      <c r="EE8" s="68"/>
      <c r="EF8" s="68"/>
      <c r="EG8" s="68"/>
      <c r="EH8" s="68"/>
      <c r="EI8" s="68"/>
      <c r="EJ8" s="68"/>
      <c r="EK8" s="68"/>
      <c r="EL8" s="68"/>
      <c r="EM8" s="68"/>
      <c r="EN8" s="68"/>
      <c r="EO8" s="68"/>
      <c r="EP8" s="68"/>
      <c r="EQ8" s="68"/>
      <c r="ER8" s="68"/>
      <c r="ES8" s="68"/>
      <c r="ET8" s="68"/>
      <c r="EU8" s="68"/>
      <c r="EV8" s="68"/>
      <c r="EW8" s="68"/>
      <c r="EX8" s="68"/>
      <c r="EY8" s="68"/>
      <c r="EZ8" s="68"/>
      <c r="FA8" s="68"/>
      <c r="FB8" s="68"/>
      <c r="FC8" s="68"/>
      <c r="FD8" s="68"/>
      <c r="FE8" s="68"/>
      <c r="FF8" s="68"/>
      <c r="FG8" s="68"/>
      <c r="FH8" s="68"/>
      <c r="FI8" s="68"/>
      <c r="FJ8" s="68"/>
      <c r="FK8" s="68"/>
      <c r="FL8" s="68"/>
      <c r="FM8" s="68"/>
      <c r="FN8" s="68"/>
      <c r="FO8" s="68"/>
      <c r="FP8" s="68"/>
      <c r="FQ8" s="68"/>
      <c r="FR8" s="68"/>
      <c r="FS8" s="68"/>
      <c r="FT8" s="68"/>
      <c r="FU8" s="68"/>
      <c r="FV8" s="68"/>
      <c r="FW8" s="68"/>
      <c r="FX8" s="68"/>
      <c r="FY8" s="68"/>
      <c r="FZ8" s="68"/>
      <c r="GA8" s="68"/>
      <c r="GB8" s="68"/>
      <c r="GC8" s="68"/>
      <c r="GD8" s="68"/>
      <c r="GE8" s="68"/>
      <c r="GF8" s="68"/>
      <c r="GG8" s="68"/>
      <c r="GH8" s="68"/>
      <c r="GI8" s="68"/>
      <c r="GJ8" s="68"/>
      <c r="GK8" s="68"/>
      <c r="GL8" s="68"/>
      <c r="GM8" s="68"/>
      <c r="GN8" s="68"/>
      <c r="GO8" s="68"/>
      <c r="GP8" s="68"/>
      <c r="GQ8" s="68"/>
      <c r="GR8" s="68"/>
      <c r="GS8" s="68"/>
      <c r="GT8" s="68"/>
      <c r="GU8" s="68"/>
      <c r="GV8" s="68"/>
      <c r="GW8" s="68"/>
      <c r="GX8" s="68"/>
      <c r="GY8" s="68"/>
      <c r="GZ8" s="68"/>
      <c r="HA8" s="68"/>
      <c r="HB8" s="68"/>
      <c r="HC8" s="68"/>
      <c r="HD8" s="68"/>
    </row>
    <row r="9" spans="1:239" s="41" customFormat="1" ht="16.05" customHeight="1">
      <c r="A9" s="157" t="s">
        <v>53</v>
      </c>
      <c r="B9" s="158"/>
      <c r="C9" s="41">
        <f>C26</f>
        <v>220320</v>
      </c>
      <c r="D9" s="41">
        <f t="shared" ref="D9:BB9" si="1">D26</f>
        <v>122400</v>
      </c>
      <c r="E9" s="41">
        <f t="shared" si="1"/>
        <v>122400</v>
      </c>
      <c r="F9" s="41">
        <f t="shared" si="1"/>
        <v>122400</v>
      </c>
      <c r="G9" s="41">
        <f t="shared" si="1"/>
        <v>122400</v>
      </c>
      <c r="H9" s="41">
        <f t="shared" si="1"/>
        <v>122400</v>
      </c>
      <c r="I9" s="41">
        <f t="shared" si="1"/>
        <v>122400</v>
      </c>
      <c r="J9" s="41">
        <f t="shared" si="1"/>
        <v>122400</v>
      </c>
      <c r="K9" s="41">
        <f t="shared" si="1"/>
        <v>183600</v>
      </c>
      <c r="L9" s="41">
        <f t="shared" si="1"/>
        <v>244800</v>
      </c>
      <c r="M9" s="41">
        <f t="shared" si="1"/>
        <v>244800</v>
      </c>
      <c r="N9" s="41">
        <f t="shared" si="1"/>
        <v>306000</v>
      </c>
      <c r="O9" s="41">
        <f t="shared" si="1"/>
        <v>306000</v>
      </c>
      <c r="P9" s="41">
        <f t="shared" si="1"/>
        <v>306000</v>
      </c>
      <c r="Q9" s="41">
        <f t="shared" si="1"/>
        <v>306000</v>
      </c>
      <c r="R9" s="41">
        <f t="shared" si="1"/>
        <v>306000</v>
      </c>
      <c r="S9" s="41">
        <f t="shared" si="1"/>
        <v>244800</v>
      </c>
      <c r="T9" s="41">
        <f t="shared" si="1"/>
        <v>244800</v>
      </c>
      <c r="U9" s="41">
        <f t="shared" si="1"/>
        <v>244800</v>
      </c>
      <c r="V9" s="41">
        <f t="shared" si="1"/>
        <v>244800</v>
      </c>
      <c r="W9" s="41">
        <f t="shared" si="1"/>
        <v>244800</v>
      </c>
      <c r="X9" s="41">
        <f t="shared" si="1"/>
        <v>244800</v>
      </c>
      <c r="Y9" s="41">
        <f t="shared" si="1"/>
        <v>244800</v>
      </c>
      <c r="Z9" s="41">
        <f t="shared" si="1"/>
        <v>244800</v>
      </c>
      <c r="AA9" s="41">
        <f t="shared" si="1"/>
        <v>306000</v>
      </c>
      <c r="AB9" s="41">
        <f t="shared" si="1"/>
        <v>489600</v>
      </c>
      <c r="AC9" s="41">
        <f t="shared" si="1"/>
        <v>489600</v>
      </c>
      <c r="AD9" s="41">
        <f t="shared" si="1"/>
        <v>367200</v>
      </c>
      <c r="AE9" s="41">
        <f t="shared" si="1"/>
        <v>244800</v>
      </c>
      <c r="AF9" s="41">
        <f t="shared" si="1"/>
        <v>122400</v>
      </c>
      <c r="AG9" s="41">
        <f t="shared" si="1"/>
        <v>122400</v>
      </c>
      <c r="AH9" s="41">
        <f t="shared" si="1"/>
        <v>0</v>
      </c>
      <c r="AI9" s="41">
        <f t="shared" si="1"/>
        <v>0</v>
      </c>
      <c r="AJ9" s="41">
        <f t="shared" si="1"/>
        <v>0</v>
      </c>
      <c r="AK9" s="41">
        <f t="shared" si="1"/>
        <v>0</v>
      </c>
      <c r="AL9" s="41">
        <f t="shared" si="1"/>
        <v>122400</v>
      </c>
      <c r="AM9" s="41">
        <f t="shared" si="1"/>
        <v>122400</v>
      </c>
      <c r="AN9" s="41">
        <f t="shared" si="1"/>
        <v>122400</v>
      </c>
      <c r="AO9" s="41">
        <f t="shared" si="1"/>
        <v>244800</v>
      </c>
      <c r="AP9" s="41">
        <f t="shared" si="1"/>
        <v>367200</v>
      </c>
      <c r="AQ9" s="41">
        <f t="shared" si="1"/>
        <v>367200</v>
      </c>
      <c r="AR9" s="41">
        <f t="shared" si="1"/>
        <v>367200</v>
      </c>
      <c r="AS9" s="41">
        <f t="shared" si="1"/>
        <v>367200</v>
      </c>
      <c r="AT9" s="41">
        <f t="shared" si="1"/>
        <v>367200</v>
      </c>
      <c r="AU9" s="41">
        <f t="shared" si="1"/>
        <v>367200</v>
      </c>
      <c r="AV9" s="41">
        <f t="shared" si="1"/>
        <v>367200</v>
      </c>
      <c r="AW9" s="41">
        <f t="shared" si="1"/>
        <v>367200</v>
      </c>
      <c r="AX9" s="41">
        <f t="shared" si="1"/>
        <v>367200</v>
      </c>
      <c r="AY9" s="41">
        <f t="shared" si="1"/>
        <v>367200</v>
      </c>
      <c r="AZ9" s="41">
        <f t="shared" si="1"/>
        <v>367200</v>
      </c>
      <c r="BA9" s="41">
        <f t="shared" si="1"/>
        <v>367200</v>
      </c>
      <c r="BB9" s="41">
        <f t="shared" si="1"/>
        <v>367200</v>
      </c>
      <c r="BC9" s="36"/>
      <c r="BD9" s="36"/>
      <c r="BE9" s="36"/>
      <c r="BF9" s="36"/>
      <c r="BG9" s="36"/>
      <c r="BH9" s="36"/>
      <c r="BI9" s="36"/>
      <c r="BJ9" s="36"/>
      <c r="BK9" s="36"/>
      <c r="BL9" s="36"/>
      <c r="BM9" s="36"/>
      <c r="BN9" s="36"/>
      <c r="BO9" s="36"/>
      <c r="BP9" s="36"/>
      <c r="BQ9" s="36"/>
      <c r="BR9" s="36"/>
      <c r="BS9" s="36"/>
      <c r="BT9" s="36"/>
      <c r="BU9" s="36"/>
      <c r="BV9" s="36"/>
      <c r="BW9" s="36"/>
      <c r="BX9" s="36"/>
      <c r="BY9" s="36"/>
      <c r="BZ9" s="36"/>
      <c r="CA9" s="36"/>
      <c r="CB9" s="36"/>
      <c r="CC9" s="36"/>
      <c r="CD9" s="36"/>
      <c r="CE9" s="36"/>
      <c r="CF9" s="36"/>
      <c r="CG9" s="36"/>
      <c r="CH9" s="36"/>
      <c r="CI9" s="36"/>
      <c r="CJ9" s="36"/>
      <c r="CK9" s="36"/>
      <c r="CL9" s="36"/>
      <c r="CM9" s="36"/>
      <c r="CN9" s="36"/>
      <c r="CO9" s="36"/>
      <c r="CP9" s="36"/>
      <c r="CQ9" s="36"/>
      <c r="CR9" s="36"/>
      <c r="CS9" s="36"/>
      <c r="CT9" s="36"/>
      <c r="CU9" s="36"/>
      <c r="CV9" s="36"/>
      <c r="CW9" s="36"/>
      <c r="CX9" s="36"/>
      <c r="CY9" s="36"/>
      <c r="CZ9" s="36"/>
      <c r="DA9" s="36"/>
      <c r="DB9" s="36"/>
      <c r="DC9" s="36"/>
      <c r="DD9" s="36"/>
      <c r="DE9" s="36"/>
      <c r="DF9" s="36"/>
      <c r="DG9" s="36"/>
      <c r="DH9" s="36"/>
      <c r="DI9" s="36"/>
      <c r="DJ9" s="36"/>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s="36"/>
      <c r="EP9" s="36"/>
      <c r="EQ9" s="36"/>
      <c r="ER9" s="36"/>
      <c r="ES9" s="36"/>
      <c r="ET9" s="36"/>
      <c r="EU9" s="36"/>
      <c r="EV9" s="36"/>
      <c r="EW9" s="36"/>
      <c r="EX9" s="36"/>
      <c r="EY9" s="36"/>
      <c r="EZ9" s="36"/>
      <c r="FA9" s="36"/>
      <c r="FB9" s="36"/>
      <c r="FC9" s="36"/>
      <c r="FD9" s="36"/>
      <c r="FE9" s="36"/>
      <c r="FF9" s="36"/>
      <c r="FG9" s="36"/>
      <c r="FH9" s="36"/>
      <c r="FI9" s="36"/>
      <c r="FJ9" s="36"/>
      <c r="FK9" s="36"/>
      <c r="FL9" s="36"/>
      <c r="FM9" s="36"/>
      <c r="FN9" s="36"/>
      <c r="FO9" s="36"/>
      <c r="FP9" s="36"/>
      <c r="FQ9" s="36"/>
      <c r="FR9" s="36"/>
      <c r="FS9" s="36"/>
      <c r="FT9" s="36"/>
      <c r="FU9" s="36"/>
      <c r="FV9" s="36"/>
      <c r="FW9" s="36"/>
      <c r="FX9" s="36"/>
      <c r="FY9" s="36"/>
      <c r="FZ9" s="36"/>
      <c r="GA9" s="36"/>
      <c r="GB9" s="36"/>
      <c r="GC9" s="36"/>
      <c r="GD9" s="36"/>
      <c r="GE9" s="36"/>
      <c r="GF9" s="36"/>
      <c r="GG9" s="36"/>
      <c r="GH9" s="36"/>
      <c r="GI9" s="36"/>
      <c r="GJ9" s="36"/>
      <c r="GK9" s="36"/>
      <c r="GL9" s="36"/>
      <c r="GM9" s="36"/>
      <c r="GN9" s="36"/>
      <c r="GO9" s="36"/>
      <c r="GP9" s="36"/>
      <c r="GQ9" s="36"/>
      <c r="GR9" s="36"/>
      <c r="GS9" s="36"/>
      <c r="GT9" s="36"/>
      <c r="GU9" s="36"/>
      <c r="GV9" s="36"/>
      <c r="GW9" s="36"/>
      <c r="GX9" s="36"/>
      <c r="GY9" s="36"/>
      <c r="GZ9" s="36"/>
      <c r="HA9" s="36"/>
      <c r="HB9" s="36"/>
      <c r="HC9" s="36"/>
      <c r="HD9" s="36"/>
    </row>
    <row r="10" spans="1:239" s="67" customFormat="1" ht="16.05" customHeight="1">
      <c r="A10" s="159" t="s">
        <v>54</v>
      </c>
      <c r="B10" s="160"/>
      <c r="C10" s="67">
        <f>C9</f>
        <v>220320</v>
      </c>
      <c r="D10" s="67">
        <f t="shared" ref="D10:BB10" si="2">D9+C10</f>
        <v>342720</v>
      </c>
      <c r="E10" s="67">
        <f t="shared" si="2"/>
        <v>465120</v>
      </c>
      <c r="F10" s="67">
        <f t="shared" si="2"/>
        <v>587520</v>
      </c>
      <c r="G10" s="67">
        <f t="shared" si="2"/>
        <v>709920</v>
      </c>
      <c r="H10" s="67">
        <f t="shared" si="2"/>
        <v>832320</v>
      </c>
      <c r="I10" s="67">
        <f t="shared" si="2"/>
        <v>954720</v>
      </c>
      <c r="J10" s="67">
        <f t="shared" si="2"/>
        <v>1077120</v>
      </c>
      <c r="K10" s="67">
        <f t="shared" si="2"/>
        <v>1260720</v>
      </c>
      <c r="L10" s="67">
        <f t="shared" si="2"/>
        <v>1505520</v>
      </c>
      <c r="M10" s="67">
        <f t="shared" si="2"/>
        <v>1750320</v>
      </c>
      <c r="N10" s="67">
        <f t="shared" si="2"/>
        <v>2056320</v>
      </c>
      <c r="O10" s="67">
        <f t="shared" si="2"/>
        <v>2362320</v>
      </c>
      <c r="P10" s="67">
        <f t="shared" si="2"/>
        <v>2668320</v>
      </c>
      <c r="Q10" s="67">
        <f t="shared" si="2"/>
        <v>2974320</v>
      </c>
      <c r="R10" s="67">
        <f t="shared" si="2"/>
        <v>3280320</v>
      </c>
      <c r="S10" s="67">
        <f t="shared" si="2"/>
        <v>3525120</v>
      </c>
      <c r="T10" s="67">
        <f t="shared" si="2"/>
        <v>3769920</v>
      </c>
      <c r="U10" s="67">
        <f t="shared" si="2"/>
        <v>4014720</v>
      </c>
      <c r="V10" s="67">
        <f t="shared" si="2"/>
        <v>4259520</v>
      </c>
      <c r="W10" s="67">
        <f t="shared" si="2"/>
        <v>4504320</v>
      </c>
      <c r="X10" s="67">
        <f t="shared" si="2"/>
        <v>4749120</v>
      </c>
      <c r="Y10" s="67">
        <f t="shared" si="2"/>
        <v>4993920</v>
      </c>
      <c r="Z10" s="67">
        <f t="shared" si="2"/>
        <v>5238720</v>
      </c>
      <c r="AA10" s="67">
        <f t="shared" si="2"/>
        <v>5544720</v>
      </c>
      <c r="AB10" s="67">
        <f t="shared" si="2"/>
        <v>6034320</v>
      </c>
      <c r="AC10" s="67">
        <f t="shared" si="2"/>
        <v>6523920</v>
      </c>
      <c r="AD10" s="67">
        <f t="shared" si="2"/>
        <v>6891120</v>
      </c>
      <c r="AE10" s="67">
        <f t="shared" si="2"/>
        <v>7135920</v>
      </c>
      <c r="AF10" s="67">
        <f t="shared" si="2"/>
        <v>7258320</v>
      </c>
      <c r="AG10" s="67">
        <f t="shared" si="2"/>
        <v>7380720</v>
      </c>
      <c r="AH10" s="67">
        <f t="shared" si="2"/>
        <v>7380720</v>
      </c>
      <c r="AI10" s="67">
        <f t="shared" si="2"/>
        <v>7380720</v>
      </c>
      <c r="AJ10" s="67">
        <f t="shared" si="2"/>
        <v>7380720</v>
      </c>
      <c r="AK10" s="67">
        <f t="shared" si="2"/>
        <v>7380720</v>
      </c>
      <c r="AL10" s="67">
        <f t="shared" si="2"/>
        <v>7503120</v>
      </c>
      <c r="AM10" s="67">
        <f t="shared" si="2"/>
        <v>7625520</v>
      </c>
      <c r="AN10" s="67">
        <f t="shared" si="2"/>
        <v>7747920</v>
      </c>
      <c r="AO10" s="67">
        <f t="shared" si="2"/>
        <v>7992720</v>
      </c>
      <c r="AP10" s="67">
        <f t="shared" si="2"/>
        <v>8359920</v>
      </c>
      <c r="AQ10" s="67">
        <f t="shared" si="2"/>
        <v>8727120</v>
      </c>
      <c r="AR10" s="67">
        <f t="shared" si="2"/>
        <v>9094320</v>
      </c>
      <c r="AS10" s="67">
        <f t="shared" si="2"/>
        <v>9461520</v>
      </c>
      <c r="AT10" s="67">
        <f t="shared" si="2"/>
        <v>9828720</v>
      </c>
      <c r="AU10" s="67">
        <f t="shared" si="2"/>
        <v>10195920</v>
      </c>
      <c r="AV10" s="67">
        <f t="shared" si="2"/>
        <v>10563120</v>
      </c>
      <c r="AW10" s="67">
        <f t="shared" si="2"/>
        <v>10930320</v>
      </c>
      <c r="AX10" s="67">
        <f t="shared" si="2"/>
        <v>11297520</v>
      </c>
      <c r="AY10" s="67">
        <f t="shared" si="2"/>
        <v>11664720</v>
      </c>
      <c r="AZ10" s="67">
        <f t="shared" si="2"/>
        <v>12031920</v>
      </c>
      <c r="BA10" s="67">
        <f t="shared" si="2"/>
        <v>12399120</v>
      </c>
      <c r="BB10" s="67">
        <f t="shared" si="2"/>
        <v>12766320</v>
      </c>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68"/>
      <c r="CL10" s="68"/>
      <c r="CM10" s="68"/>
      <c r="CN10" s="68"/>
      <c r="CO10" s="68"/>
      <c r="CP10" s="68"/>
      <c r="CQ10" s="68"/>
      <c r="CR10" s="68"/>
      <c r="CS10" s="68"/>
      <c r="CT10" s="68"/>
      <c r="CU10" s="68"/>
      <c r="CV10" s="68"/>
      <c r="CW10" s="68"/>
      <c r="CX10" s="68"/>
      <c r="CY10" s="68"/>
      <c r="CZ10" s="68"/>
      <c r="DA10" s="68"/>
      <c r="DB10" s="68"/>
      <c r="DC10" s="68"/>
      <c r="DD10" s="68"/>
      <c r="DE10" s="68"/>
      <c r="DF10" s="68"/>
      <c r="DG10" s="68"/>
      <c r="DH10" s="68"/>
      <c r="DI10" s="68"/>
      <c r="DJ10" s="68"/>
      <c r="DK10" s="68"/>
      <c r="DL10" s="68"/>
      <c r="DM10" s="68"/>
      <c r="DN10" s="68"/>
      <c r="DO10" s="68"/>
      <c r="DP10" s="68"/>
      <c r="DQ10" s="68"/>
      <c r="DR10" s="68"/>
      <c r="DS10" s="68"/>
      <c r="DT10" s="68"/>
      <c r="DU10" s="68"/>
      <c r="DV10" s="68"/>
      <c r="DW10" s="68"/>
      <c r="DX10" s="68"/>
      <c r="DY10" s="68"/>
      <c r="DZ10" s="68"/>
      <c r="EA10" s="68"/>
      <c r="EB10" s="68"/>
      <c r="EC10" s="68"/>
      <c r="ED10" s="68"/>
      <c r="EE10" s="68"/>
      <c r="EF10" s="68"/>
      <c r="EG10" s="68"/>
      <c r="EH10" s="68"/>
      <c r="EI10" s="68"/>
      <c r="EJ10" s="68"/>
      <c r="EK10" s="68"/>
      <c r="EL10" s="68"/>
      <c r="EM10" s="68"/>
      <c r="EN10" s="68"/>
      <c r="EO10" s="68"/>
      <c r="EP10" s="68"/>
      <c r="EQ10" s="68"/>
      <c r="ER10" s="68"/>
      <c r="ES10" s="68"/>
      <c r="ET10" s="68"/>
      <c r="EU10" s="68"/>
      <c r="EV10" s="68"/>
      <c r="EW10" s="68"/>
      <c r="EX10" s="68"/>
      <c r="EY10" s="68"/>
      <c r="EZ10" s="68"/>
      <c r="FA10" s="68"/>
      <c r="FB10" s="68"/>
      <c r="FC10" s="68"/>
      <c r="FD10" s="68"/>
      <c r="FE10" s="68"/>
      <c r="FF10" s="68"/>
      <c r="FG10" s="68"/>
      <c r="FH10" s="68"/>
      <c r="FI10" s="68"/>
      <c r="FJ10" s="68"/>
      <c r="FK10" s="68"/>
      <c r="FL10" s="68"/>
      <c r="FM10" s="68"/>
      <c r="FN10" s="68"/>
      <c r="FO10" s="68"/>
      <c r="FP10" s="68"/>
      <c r="FQ10" s="68"/>
      <c r="FR10" s="68"/>
      <c r="FS10" s="68"/>
      <c r="FT10" s="68"/>
      <c r="FU10" s="68"/>
      <c r="FV10" s="68"/>
      <c r="FW10" s="68"/>
      <c r="FX10" s="68"/>
      <c r="FY10" s="68"/>
      <c r="FZ10" s="68"/>
      <c r="GA10" s="68"/>
      <c r="GB10" s="68"/>
      <c r="GC10" s="68"/>
      <c r="GD10" s="68"/>
      <c r="GE10" s="68"/>
      <c r="GF10" s="68"/>
      <c r="GG10" s="68"/>
      <c r="GH10" s="68"/>
      <c r="GI10" s="68"/>
      <c r="GJ10" s="68"/>
      <c r="GK10" s="68"/>
      <c r="GL10" s="68"/>
      <c r="GM10" s="68"/>
      <c r="GN10" s="68"/>
      <c r="GO10" s="68"/>
      <c r="GP10" s="68"/>
      <c r="GQ10" s="68"/>
      <c r="GR10" s="68"/>
      <c r="GS10" s="68"/>
      <c r="GT10" s="68"/>
      <c r="GU10" s="68"/>
      <c r="GV10" s="68"/>
      <c r="GW10" s="68"/>
      <c r="GX10" s="68"/>
      <c r="GY10" s="68"/>
      <c r="GZ10" s="68"/>
      <c r="HA10" s="68"/>
      <c r="HB10" s="68"/>
      <c r="HC10" s="68"/>
      <c r="HD10" s="68"/>
    </row>
    <row r="11" spans="1:239" s="41" customFormat="1" ht="16.05" customHeight="1">
      <c r="A11" s="161" t="s">
        <v>55</v>
      </c>
      <c r="B11" s="162"/>
      <c r="C11" s="46">
        <f>C10-C8</f>
        <v>66833.485000000015</v>
      </c>
      <c r="D11" s="46">
        <f t="shared" ref="D11:BB11" si="3">D10-D8</f>
        <v>68393.22000000003</v>
      </c>
      <c r="E11" s="46">
        <f t="shared" si="3"/>
        <v>66585.955000000016</v>
      </c>
      <c r="F11" s="46">
        <f t="shared" si="3"/>
        <v>43855.969999999972</v>
      </c>
      <c r="G11" s="46">
        <f t="shared" si="3"/>
        <v>19535.304999999935</v>
      </c>
      <c r="H11" s="46">
        <f t="shared" si="3"/>
        <v>25822.034999999916</v>
      </c>
      <c r="I11" s="46">
        <f t="shared" si="3"/>
        <v>40484.404999999912</v>
      </c>
      <c r="J11" s="46">
        <f t="shared" si="3"/>
        <v>57267.98499999987</v>
      </c>
      <c r="K11" s="46">
        <f t="shared" si="3"/>
        <v>8229.9849999998696</v>
      </c>
      <c r="L11" s="46">
        <f t="shared" si="3"/>
        <v>12196.104999999981</v>
      </c>
      <c r="M11" s="46">
        <f t="shared" si="3"/>
        <v>19116.504999999888</v>
      </c>
      <c r="N11" s="46">
        <f t="shared" si="3"/>
        <v>35755.824999999953</v>
      </c>
      <c r="O11" s="46">
        <f t="shared" si="3"/>
        <v>139702.30500000017</v>
      </c>
      <c r="P11" s="46">
        <f t="shared" si="3"/>
        <v>152542.30500000017</v>
      </c>
      <c r="Q11" s="46">
        <f t="shared" si="3"/>
        <v>165382.30500000017</v>
      </c>
      <c r="R11" s="46">
        <f t="shared" si="3"/>
        <v>178222.30500000017</v>
      </c>
      <c r="S11" s="46">
        <f t="shared" si="3"/>
        <v>129862.30500000017</v>
      </c>
      <c r="T11" s="46">
        <f t="shared" si="3"/>
        <v>81502.305000000168</v>
      </c>
      <c r="U11" s="46">
        <f t="shared" si="3"/>
        <v>33142.305000000168</v>
      </c>
      <c r="V11" s="46">
        <f t="shared" si="3"/>
        <v>95915.705000000075</v>
      </c>
      <c r="W11" s="46">
        <f t="shared" si="3"/>
        <v>138255.90500000026</v>
      </c>
      <c r="X11" s="46">
        <f t="shared" si="3"/>
        <v>165682.90500000026</v>
      </c>
      <c r="Y11" s="46">
        <f t="shared" si="3"/>
        <v>179232.625</v>
      </c>
      <c r="Z11" s="46">
        <f t="shared" si="3"/>
        <v>211841.06500000041</v>
      </c>
      <c r="AA11" s="46">
        <f t="shared" si="3"/>
        <v>305185.82500000019</v>
      </c>
      <c r="AB11" s="46">
        <f t="shared" si="3"/>
        <v>172567.74500000011</v>
      </c>
      <c r="AC11" s="46">
        <f t="shared" si="3"/>
        <v>12310.105000000447</v>
      </c>
      <c r="AD11" s="46">
        <f t="shared" si="3"/>
        <v>244076.90500000026</v>
      </c>
      <c r="AE11" s="46">
        <f t="shared" si="3"/>
        <v>375182.38500000071</v>
      </c>
      <c r="AF11" s="46">
        <f t="shared" si="3"/>
        <v>399542.58500000089</v>
      </c>
      <c r="AG11" s="46">
        <f t="shared" si="3"/>
        <v>405281.06500000134</v>
      </c>
      <c r="AH11" s="46">
        <f t="shared" si="3"/>
        <v>363706.26500000153</v>
      </c>
      <c r="AI11" s="46">
        <f t="shared" si="3"/>
        <v>324799.69500000123</v>
      </c>
      <c r="AJ11" s="46">
        <f t="shared" si="3"/>
        <v>280694.89500000142</v>
      </c>
      <c r="AK11" s="46">
        <f t="shared" si="3"/>
        <v>246940.0950000016</v>
      </c>
      <c r="AL11" s="46">
        <f t="shared" si="3"/>
        <v>337435.4150000019</v>
      </c>
      <c r="AM11" s="46">
        <f t="shared" si="3"/>
        <v>439430.50500000175</v>
      </c>
      <c r="AN11" s="46">
        <f t="shared" si="3"/>
        <v>535570.25500000175</v>
      </c>
      <c r="AO11" s="46">
        <f t="shared" si="3"/>
        <v>541654.63500000164</v>
      </c>
      <c r="AP11" s="46">
        <f t="shared" si="3"/>
        <v>437770.24500000197</v>
      </c>
      <c r="AQ11" s="46">
        <f t="shared" si="3"/>
        <v>382218.8600000022</v>
      </c>
      <c r="AR11" s="46">
        <f t="shared" si="3"/>
        <v>340560.16500000283</v>
      </c>
      <c r="AS11" s="46">
        <f t="shared" si="3"/>
        <v>292288.39500000328</v>
      </c>
      <c r="AT11" s="46">
        <f t="shared" si="3"/>
        <v>312241.18000000343</v>
      </c>
      <c r="AU11" s="46">
        <f t="shared" si="3"/>
        <v>257196.14000000432</v>
      </c>
      <c r="AV11" s="46">
        <f t="shared" si="3"/>
        <v>176872.49000000395</v>
      </c>
      <c r="AW11" s="46">
        <f t="shared" si="3"/>
        <v>58564.915000004694</v>
      </c>
      <c r="AX11" s="46">
        <f t="shared" si="3"/>
        <v>62350.080000005662</v>
      </c>
      <c r="AY11" s="46">
        <f t="shared" si="3"/>
        <v>186515.75000000559</v>
      </c>
      <c r="AZ11" s="46">
        <f t="shared" si="3"/>
        <v>410836.30000000633</v>
      </c>
      <c r="BA11" s="46">
        <f t="shared" si="3"/>
        <v>230765.74000000581</v>
      </c>
      <c r="BB11" s="46">
        <f t="shared" si="3"/>
        <v>50695.18000000529</v>
      </c>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c r="CA11" s="36"/>
      <c r="CB11" s="36"/>
      <c r="CC11" s="36"/>
      <c r="CD11" s="36"/>
      <c r="CE11" s="36"/>
      <c r="CF11" s="36"/>
      <c r="CG11" s="36"/>
      <c r="CH11" s="36"/>
      <c r="CI11" s="36"/>
      <c r="CJ11" s="36"/>
      <c r="CK11" s="36"/>
      <c r="CL11" s="36"/>
      <c r="CM11" s="36"/>
      <c r="CN11" s="36"/>
      <c r="CO11" s="36"/>
      <c r="CP11" s="36"/>
      <c r="CQ11" s="36"/>
      <c r="CR11" s="36"/>
      <c r="CS11" s="36"/>
      <c r="CT11" s="36"/>
      <c r="CU11" s="36"/>
      <c r="CV11" s="36"/>
      <c r="CW11" s="36"/>
      <c r="CX11" s="36"/>
      <c r="CY11" s="36"/>
      <c r="CZ11" s="36"/>
      <c r="DA11" s="36"/>
      <c r="DB11" s="36"/>
      <c r="DC11" s="36"/>
      <c r="DD11" s="36"/>
      <c r="DE11" s="36"/>
      <c r="DF11" s="36"/>
      <c r="DG11" s="36"/>
      <c r="DH11" s="36"/>
      <c r="DI11" s="36"/>
      <c r="DJ11" s="36"/>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s="36"/>
      <c r="EP11" s="36"/>
      <c r="EQ11" s="36"/>
      <c r="ER11" s="36"/>
      <c r="ES11" s="36"/>
      <c r="ET11" s="36"/>
      <c r="EU11" s="36"/>
      <c r="EV11" s="36"/>
      <c r="EW11" s="36"/>
      <c r="EX11" s="36"/>
      <c r="EY11" s="36"/>
      <c r="EZ11" s="36"/>
      <c r="FA11" s="36"/>
      <c r="FB11" s="36"/>
      <c r="FC11" s="36"/>
      <c r="FD11" s="36"/>
      <c r="FE11" s="36"/>
      <c r="FF11" s="36"/>
      <c r="FG11" s="36"/>
      <c r="FH11" s="36"/>
      <c r="FI11" s="36"/>
      <c r="FJ11" s="36"/>
      <c r="FK11" s="36"/>
      <c r="FL11" s="36"/>
      <c r="FM11" s="36"/>
      <c r="FN11" s="36"/>
      <c r="FO11" s="36"/>
      <c r="FP11" s="36"/>
      <c r="FQ11" s="36"/>
      <c r="FR11" s="36"/>
      <c r="FS11" s="36"/>
      <c r="FT11" s="36"/>
      <c r="FU11" s="36"/>
      <c r="FV11" s="36"/>
      <c r="FW11" s="36"/>
      <c r="FX11" s="36"/>
      <c r="FY11" s="36"/>
      <c r="FZ11" s="36"/>
      <c r="GA11" s="36"/>
      <c r="GB11" s="36"/>
      <c r="GC11" s="36"/>
      <c r="GD11" s="36"/>
      <c r="GE11" s="36"/>
      <c r="GF11" s="36"/>
      <c r="GG11" s="36"/>
      <c r="GH11" s="36"/>
      <c r="GI11" s="36"/>
      <c r="GJ11" s="36"/>
      <c r="GK11" s="36"/>
      <c r="GL11" s="36"/>
      <c r="GM11" s="36"/>
      <c r="GN11" s="36"/>
      <c r="GO11" s="36"/>
      <c r="GP11" s="36"/>
      <c r="GQ11" s="36"/>
      <c r="GR11" s="36"/>
      <c r="GS11" s="36"/>
      <c r="GT11" s="36"/>
      <c r="GU11" s="36"/>
      <c r="GV11" s="36"/>
      <c r="GW11" s="36"/>
      <c r="GX11" s="36"/>
      <c r="GY11" s="36"/>
      <c r="GZ11" s="36"/>
      <c r="HA11" s="36"/>
      <c r="HB11" s="36"/>
      <c r="HC11" s="36"/>
      <c r="HD11" s="36"/>
    </row>
    <row r="12" spans="1:239" s="43" customFormat="1" ht="16.05" customHeight="1">
      <c r="A12" s="163" t="s">
        <v>125</v>
      </c>
      <c r="B12" s="164"/>
      <c r="C12" s="92">
        <f>'customer forecast'!E21</f>
        <v>0</v>
      </c>
      <c r="D12" s="92">
        <f>'customer forecast'!F21</f>
        <v>0</v>
      </c>
      <c r="E12" s="92">
        <f>'customer forecast'!G21</f>
        <v>0</v>
      </c>
      <c r="F12" s="92">
        <f>'customer forecast'!H21</f>
        <v>0</v>
      </c>
      <c r="G12" s="92">
        <f>'customer forecast'!I21</f>
        <v>252000</v>
      </c>
      <c r="H12" s="92">
        <f>'customer forecast'!J21</f>
        <v>0</v>
      </c>
      <c r="I12" s="92">
        <f>'customer forecast'!K21</f>
        <v>0</v>
      </c>
      <c r="J12" s="92">
        <f>'customer forecast'!L21</f>
        <v>270000</v>
      </c>
      <c r="K12" s="92">
        <f>'customer forecast'!M21</f>
        <v>36160</v>
      </c>
      <c r="L12" s="92">
        <f>'customer forecast'!N21</f>
        <v>420000</v>
      </c>
      <c r="M12" s="92">
        <f>'customer forecast'!O21</f>
        <v>0</v>
      </c>
      <c r="N12" s="92">
        <f>'customer forecast'!P21</f>
        <v>234000</v>
      </c>
      <c r="O12" s="92">
        <f>'customer forecast'!Q21</f>
        <v>612000</v>
      </c>
      <c r="P12" s="92">
        <f>'customer forecast'!R21</f>
        <v>0</v>
      </c>
      <c r="Q12" s="92">
        <f>'customer forecast'!S21</f>
        <v>0</v>
      </c>
      <c r="R12" s="92">
        <f>'customer forecast'!T21</f>
        <v>504000</v>
      </c>
      <c r="S12" s="92">
        <f>'customer forecast'!U21</f>
        <v>162000</v>
      </c>
      <c r="T12" s="92">
        <f>'customer forecast'!V21</f>
        <v>0</v>
      </c>
      <c r="U12" s="92">
        <f>'customer forecast'!W21</f>
        <v>630000</v>
      </c>
      <c r="V12" s="92">
        <f>'customer forecast'!X21</f>
        <v>108000</v>
      </c>
      <c r="W12" s="92">
        <f>'customer forecast'!Y21</f>
        <v>0</v>
      </c>
      <c r="X12" s="92">
        <f>'customer forecast'!Z21</f>
        <v>648000</v>
      </c>
      <c r="Y12" s="93">
        <f>'customer forecast'!AA21</f>
        <v>0</v>
      </c>
      <c r="Z12" s="93">
        <f>'customer forecast'!AB21</f>
        <v>0</v>
      </c>
      <c r="AA12" s="93">
        <f>'customer forecast'!AC21</f>
        <v>0</v>
      </c>
      <c r="AB12" s="93">
        <f>'customer forecast'!AD21</f>
        <v>0</v>
      </c>
      <c r="AC12" s="93">
        <f>'customer forecast'!AE21</f>
        <v>0</v>
      </c>
      <c r="AD12" s="93">
        <f>'customer forecast'!AF21</f>
        <v>0</v>
      </c>
      <c r="AE12" s="93">
        <f>'customer forecast'!AG21</f>
        <v>0</v>
      </c>
      <c r="AF12" s="93">
        <f>'customer forecast'!AH21</f>
        <v>0</v>
      </c>
      <c r="AG12" s="93">
        <f>'customer forecast'!AI21</f>
        <v>0</v>
      </c>
      <c r="AH12" s="93">
        <f>'customer forecast'!AJ21</f>
        <v>0</v>
      </c>
      <c r="AI12" s="93">
        <f>'customer forecast'!AK21</f>
        <v>0</v>
      </c>
      <c r="AJ12" s="93">
        <f>'customer forecast'!AL21</f>
        <v>0</v>
      </c>
      <c r="AK12" s="93">
        <f>'customer forecast'!AM21</f>
        <v>0</v>
      </c>
      <c r="AL12" s="93">
        <f>'customer forecast'!AN21</f>
        <v>0</v>
      </c>
      <c r="AM12" s="93">
        <f>'customer forecast'!AO21</f>
        <v>0</v>
      </c>
      <c r="AN12" s="93">
        <f>'customer forecast'!AP21</f>
        <v>0</v>
      </c>
      <c r="AO12" s="93">
        <f>'customer forecast'!AQ21</f>
        <v>0</v>
      </c>
      <c r="AP12" s="93">
        <f>'customer forecast'!AR21</f>
        <v>0</v>
      </c>
      <c r="AQ12" s="93">
        <f>'customer forecast'!AS21</f>
        <v>0</v>
      </c>
      <c r="AR12" s="93">
        <f>'customer forecast'!AT21</f>
        <v>0</v>
      </c>
      <c r="AS12" s="93">
        <f>'customer forecast'!AU21</f>
        <v>0</v>
      </c>
      <c r="AT12" s="93">
        <f>'customer forecast'!AV21</f>
        <v>0</v>
      </c>
      <c r="AU12" s="93">
        <f>'customer forecast'!AW21</f>
        <v>0</v>
      </c>
      <c r="AV12" s="93">
        <f>'customer forecast'!AX21</f>
        <v>0</v>
      </c>
      <c r="AW12" s="93">
        <f>'customer forecast'!AY21</f>
        <v>0</v>
      </c>
      <c r="AX12" s="93">
        <f>'customer forecast'!AZ21</f>
        <v>0</v>
      </c>
      <c r="AY12" s="93">
        <f>'customer forecast'!BA21</f>
        <v>0</v>
      </c>
      <c r="AZ12" s="93">
        <f>'customer forecast'!BB21</f>
        <v>0</v>
      </c>
      <c r="BA12" s="93">
        <f>'customer forecast'!BC21</f>
        <v>0</v>
      </c>
      <c r="BB12" s="93">
        <f>'customer forecast'!BD21</f>
        <v>0</v>
      </c>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c r="CA12" s="36"/>
      <c r="CB12" s="36"/>
      <c r="CC12" s="36"/>
      <c r="CD12" s="36"/>
      <c r="CE12" s="36"/>
      <c r="CF12" s="36"/>
      <c r="CG12" s="36"/>
      <c r="CH12" s="36"/>
      <c r="CI12" s="36"/>
      <c r="CJ12" s="36"/>
      <c r="CK12" s="36"/>
      <c r="CL12" s="36"/>
      <c r="CM12" s="36"/>
      <c r="CN12" s="36"/>
      <c r="CO12" s="36"/>
      <c r="CP12" s="36"/>
      <c r="CQ12" s="36"/>
      <c r="CR12" s="36"/>
      <c r="CS12" s="36"/>
      <c r="CT12" s="36"/>
      <c r="CU12" s="36"/>
      <c r="CV12" s="36"/>
      <c r="CW12" s="36"/>
      <c r="CX12" s="36"/>
      <c r="CY12" s="36"/>
      <c r="CZ12" s="36"/>
      <c r="DA12" s="36"/>
      <c r="DB12" s="36"/>
      <c r="DC12" s="36"/>
      <c r="DD12" s="36"/>
      <c r="DE12" s="36"/>
      <c r="DF12" s="36"/>
      <c r="DG12" s="36"/>
      <c r="DH12" s="36"/>
      <c r="DI12" s="36"/>
      <c r="DJ12" s="36"/>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s="36"/>
      <c r="EP12" s="36"/>
      <c r="EQ12" s="36"/>
      <c r="ER12" s="36"/>
      <c r="ES12" s="36"/>
      <c r="ET12" s="36"/>
      <c r="EU12" s="36"/>
      <c r="EV12" s="36"/>
      <c r="EW12" s="36"/>
      <c r="EX12" s="36"/>
      <c r="EY12" s="36"/>
      <c r="EZ12" s="36"/>
      <c r="FA12" s="36"/>
      <c r="FB12" s="36"/>
      <c r="FC12" s="36"/>
      <c r="FD12" s="36"/>
      <c r="FE12" s="36"/>
      <c r="FF12" s="36"/>
      <c r="FG12" s="36"/>
      <c r="FH12" s="36"/>
      <c r="FI12" s="36"/>
      <c r="FJ12" s="36"/>
      <c r="FK12" s="36"/>
      <c r="FL12" s="36"/>
      <c r="FM12" s="36"/>
      <c r="FN12" s="36"/>
      <c r="FO12" s="36"/>
      <c r="FP12" s="36"/>
      <c r="FQ12" s="36"/>
      <c r="FR12" s="36"/>
      <c r="FS12" s="36"/>
      <c r="FT12" s="36"/>
      <c r="FU12" s="36"/>
      <c r="FV12" s="36"/>
      <c r="FW12" s="36"/>
      <c r="FX12" s="36"/>
      <c r="FY12" s="36"/>
      <c r="FZ12" s="36"/>
      <c r="GA12" s="36"/>
      <c r="GB12" s="36"/>
      <c r="GC12" s="36"/>
      <c r="GD12" s="36"/>
      <c r="GE12" s="36"/>
      <c r="GF12" s="36"/>
      <c r="GG12" s="36"/>
      <c r="GH12" s="36"/>
      <c r="GI12" s="36"/>
      <c r="GJ12" s="36"/>
      <c r="GK12" s="36"/>
      <c r="GL12" s="36"/>
      <c r="GM12" s="36"/>
      <c r="GN12" s="36"/>
      <c r="GO12" s="36"/>
      <c r="GP12" s="36"/>
      <c r="GQ12" s="36"/>
      <c r="GR12" s="36"/>
      <c r="GS12" s="36"/>
      <c r="GT12" s="36"/>
      <c r="GU12" s="36"/>
      <c r="GV12" s="36"/>
      <c r="GW12" s="36"/>
      <c r="GX12" s="36"/>
      <c r="GY12" s="36"/>
      <c r="GZ12" s="36"/>
      <c r="HA12" s="36"/>
      <c r="HB12" s="36"/>
      <c r="HC12" s="36"/>
      <c r="HD12" s="36"/>
      <c r="HE12" s="36"/>
      <c r="HF12" s="36"/>
      <c r="HG12" s="36"/>
      <c r="HH12" s="36"/>
      <c r="HI12" s="36"/>
      <c r="HJ12" s="36"/>
      <c r="HK12" s="36"/>
      <c r="HL12" s="36"/>
      <c r="HM12" s="36"/>
      <c r="HN12" s="36"/>
      <c r="HO12" s="36"/>
      <c r="HP12" s="36"/>
      <c r="HQ12" s="36"/>
      <c r="HR12" s="36"/>
      <c r="HS12" s="36"/>
      <c r="HT12" s="36"/>
      <c r="HU12" s="36"/>
      <c r="HV12" s="36"/>
      <c r="HW12" s="36"/>
      <c r="HX12" s="36"/>
      <c r="HY12" s="36"/>
      <c r="HZ12" s="36"/>
      <c r="IA12" s="36"/>
      <c r="IB12" s="36"/>
      <c r="IC12" s="36"/>
      <c r="ID12" s="36"/>
      <c r="IE12" s="36"/>
    </row>
    <row r="13" spans="1:239" s="43" customFormat="1" ht="16.05" customHeight="1">
      <c r="A13" s="47"/>
      <c r="C13" s="36"/>
      <c r="D13" s="36"/>
      <c r="E13" s="36"/>
      <c r="F13" s="36"/>
      <c r="G13" s="36"/>
      <c r="H13" s="36"/>
      <c r="I13" s="36"/>
      <c r="J13" s="36"/>
      <c r="K13" s="36"/>
      <c r="L13" s="36"/>
      <c r="M13" s="36"/>
      <c r="N13" s="36"/>
      <c r="O13" s="36"/>
      <c r="P13" s="36"/>
      <c r="Q13" s="36"/>
      <c r="R13" s="36"/>
      <c r="S13" s="36"/>
      <c r="T13" s="36"/>
      <c r="U13" s="36"/>
      <c r="V13" s="36"/>
      <c r="W13" s="36"/>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c r="CA13" s="36"/>
      <c r="CB13" s="36"/>
      <c r="CC13" s="36"/>
      <c r="CD13" s="36"/>
      <c r="CE13" s="36"/>
      <c r="CF13" s="36"/>
      <c r="CG13" s="36"/>
      <c r="CH13" s="36"/>
      <c r="CI13" s="36"/>
      <c r="CJ13" s="36"/>
      <c r="CK13" s="36"/>
      <c r="CL13" s="36"/>
      <c r="CM13" s="36"/>
      <c r="CN13" s="36"/>
      <c r="CO13" s="36"/>
      <c r="CP13" s="36"/>
      <c r="CQ13" s="36"/>
      <c r="CR13" s="36"/>
      <c r="CS13" s="36"/>
      <c r="CT13" s="36"/>
      <c r="CU13" s="36"/>
      <c r="CV13" s="36"/>
      <c r="CW13" s="36"/>
      <c r="CX13" s="36"/>
      <c r="CY13" s="36"/>
      <c r="CZ13" s="36"/>
      <c r="DA13" s="36"/>
      <c r="DB13" s="36"/>
      <c r="DC13" s="36"/>
      <c r="DD13" s="36"/>
      <c r="DE13" s="36"/>
      <c r="DF13" s="36"/>
      <c r="DG13" s="36"/>
      <c r="DH13" s="36"/>
      <c r="DI13" s="36"/>
      <c r="DJ13" s="36"/>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s="36"/>
      <c r="EP13" s="36"/>
      <c r="EQ13" s="36"/>
      <c r="ER13" s="36"/>
      <c r="ES13" s="36"/>
      <c r="ET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c r="FU13" s="36"/>
      <c r="FV13" s="36"/>
      <c r="FW13" s="36"/>
      <c r="FX13" s="36"/>
      <c r="FY13" s="36"/>
      <c r="FZ13" s="36"/>
      <c r="GA13" s="36"/>
      <c r="GB13" s="36"/>
      <c r="GC13" s="36"/>
      <c r="GD13" s="36"/>
      <c r="GE13" s="36"/>
      <c r="GF13" s="36"/>
      <c r="GG13" s="36"/>
      <c r="GH13" s="36"/>
      <c r="GI13" s="36"/>
      <c r="GJ13" s="36"/>
      <c r="GK13" s="36"/>
      <c r="GL13" s="36"/>
      <c r="GM13" s="36"/>
      <c r="GN13" s="36"/>
      <c r="GO13" s="36"/>
      <c r="GP13" s="36"/>
      <c r="GQ13" s="36"/>
      <c r="GR13" s="36"/>
      <c r="GS13" s="36"/>
      <c r="GT13" s="36"/>
      <c r="GU13" s="36"/>
      <c r="GV13" s="36"/>
      <c r="GW13" s="36"/>
      <c r="GX13" s="36"/>
      <c r="GY13" s="36"/>
      <c r="GZ13" s="36"/>
      <c r="HA13" s="36"/>
      <c r="HB13" s="36"/>
      <c r="HC13" s="36"/>
      <c r="HD13" s="36"/>
      <c r="HE13" s="36"/>
      <c r="HF13" s="36"/>
      <c r="HG13" s="36"/>
      <c r="HH13" s="36"/>
      <c r="HI13" s="36"/>
      <c r="HJ13" s="36"/>
      <c r="HK13" s="36"/>
      <c r="HL13" s="36"/>
      <c r="HM13" s="36"/>
      <c r="HN13" s="36"/>
      <c r="HO13" s="36"/>
      <c r="HP13" s="36"/>
      <c r="HQ13" s="36"/>
      <c r="HR13" s="36"/>
      <c r="HS13" s="36"/>
      <c r="HT13" s="36"/>
      <c r="HU13" s="36"/>
      <c r="HV13" s="36"/>
      <c r="HW13" s="36"/>
      <c r="HX13" s="36"/>
      <c r="HY13" s="36"/>
      <c r="HZ13" s="36"/>
      <c r="IA13" s="36"/>
      <c r="IB13" s="36"/>
      <c r="IC13" s="36"/>
      <c r="ID13" s="36"/>
      <c r="IE13" s="36"/>
    </row>
    <row r="14" spans="1:239" s="44" customFormat="1" ht="16.05" customHeight="1">
      <c r="A14" s="49" t="s">
        <v>56</v>
      </c>
      <c r="B14" s="50">
        <f>'process parameter'!L6</f>
        <v>0.85</v>
      </c>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c r="CA14" s="36"/>
      <c r="CB14" s="36"/>
      <c r="CC14" s="36"/>
      <c r="CD14" s="36"/>
      <c r="CE14" s="36"/>
      <c r="CF14" s="36"/>
      <c r="CG14" s="36"/>
      <c r="CH14" s="36"/>
      <c r="CI14" s="36"/>
      <c r="CJ14" s="36"/>
      <c r="CK14" s="36"/>
      <c r="CL14" s="36"/>
      <c r="CM14" s="36"/>
      <c r="CN14" s="36"/>
      <c r="CO14" s="36"/>
      <c r="CP14" s="36"/>
      <c r="CQ14" s="36"/>
      <c r="CR14" s="36"/>
      <c r="CS14" s="36"/>
      <c r="CT14" s="36"/>
      <c r="CU14" s="36"/>
      <c r="CV14" s="36"/>
      <c r="CW14" s="36"/>
      <c r="CX14" s="36"/>
      <c r="CY14" s="36"/>
      <c r="CZ14" s="36"/>
      <c r="DA14" s="36"/>
      <c r="DB14" s="36"/>
      <c r="DC14" s="36"/>
      <c r="DD14" s="36"/>
      <c r="DE14" s="36"/>
      <c r="DF14" s="36"/>
      <c r="DG14" s="36"/>
      <c r="DH14" s="36"/>
      <c r="DI14" s="36"/>
      <c r="DJ14" s="36"/>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s="36"/>
      <c r="EP14" s="36"/>
      <c r="EQ14" s="36"/>
      <c r="ER14" s="36"/>
      <c r="ES14" s="36"/>
      <c r="ET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c r="FU14" s="36"/>
      <c r="FV14" s="36"/>
      <c r="FW14" s="36"/>
      <c r="FX14" s="36"/>
      <c r="FY14" s="36"/>
      <c r="FZ14" s="36"/>
      <c r="GA14" s="36"/>
      <c r="GB14" s="36"/>
      <c r="GC14" s="36"/>
      <c r="GD14" s="36"/>
      <c r="GE14" s="36"/>
      <c r="GF14" s="36"/>
      <c r="GG14" s="36"/>
      <c r="GH14" s="36"/>
      <c r="GI14" s="36"/>
      <c r="GJ14" s="36"/>
      <c r="GK14" s="36"/>
      <c r="GL14" s="36"/>
      <c r="GM14" s="36"/>
      <c r="GN14" s="36"/>
      <c r="GO14" s="36"/>
      <c r="GP14" s="36"/>
      <c r="GQ14" s="36"/>
      <c r="GR14" s="36"/>
      <c r="GS14" s="36"/>
      <c r="GT14" s="36"/>
      <c r="GU14" s="36"/>
      <c r="GV14" s="36"/>
      <c r="GW14" s="36"/>
      <c r="GX14" s="36"/>
      <c r="GY14" s="36"/>
      <c r="GZ14" s="36"/>
      <c r="HA14" s="36"/>
      <c r="HB14" s="36"/>
      <c r="HC14" s="36"/>
      <c r="HD14" s="36"/>
    </row>
    <row r="15" spans="1:239" ht="16.05" customHeight="1">
      <c r="A15" s="51" t="s">
        <v>57</v>
      </c>
      <c r="B15" s="52">
        <v>20</v>
      </c>
    </row>
    <row r="16" spans="1:239" ht="16.05" customHeight="1">
      <c r="A16" s="51" t="s">
        <v>58</v>
      </c>
      <c r="B16" s="53">
        <v>6</v>
      </c>
      <c r="C16" s="154">
        <v>44927</v>
      </c>
      <c r="D16" s="154"/>
      <c r="E16" s="154"/>
      <c r="F16" s="154"/>
      <c r="G16" s="154"/>
      <c r="H16" s="154">
        <v>44958</v>
      </c>
      <c r="I16" s="154"/>
      <c r="J16" s="154"/>
      <c r="K16" s="154"/>
      <c r="L16" s="154">
        <v>44986</v>
      </c>
      <c r="M16" s="154"/>
      <c r="N16" s="154"/>
      <c r="O16" s="154"/>
      <c r="P16" s="154">
        <v>45017</v>
      </c>
      <c r="Q16" s="154"/>
      <c r="R16" s="154"/>
      <c r="S16" s="154"/>
      <c r="T16" s="154"/>
      <c r="U16" s="154">
        <v>45047</v>
      </c>
      <c r="V16" s="154"/>
      <c r="W16" s="154"/>
      <c r="X16" s="154"/>
      <c r="Y16" s="154">
        <v>45078</v>
      </c>
      <c r="Z16" s="154"/>
      <c r="AA16" s="154"/>
      <c r="AB16" s="154"/>
      <c r="AC16" s="154">
        <v>45108</v>
      </c>
      <c r="AD16" s="154"/>
      <c r="AE16" s="154"/>
      <c r="AF16" s="154"/>
      <c r="AG16" s="154"/>
      <c r="AH16" s="154">
        <v>45139</v>
      </c>
      <c r="AI16" s="154"/>
      <c r="AJ16" s="154"/>
      <c r="AK16" s="154"/>
      <c r="AL16" s="154">
        <v>45170</v>
      </c>
      <c r="AM16" s="154"/>
      <c r="AN16" s="154"/>
      <c r="AO16" s="154"/>
      <c r="AP16" s="154">
        <v>45200</v>
      </c>
      <c r="AQ16" s="154"/>
      <c r="AR16" s="154"/>
      <c r="AS16" s="154"/>
      <c r="AT16" s="154"/>
      <c r="AU16" s="154">
        <v>45231</v>
      </c>
      <c r="AV16" s="154"/>
      <c r="AW16" s="154"/>
      <c r="AX16" s="154"/>
      <c r="AY16" s="154">
        <v>45261</v>
      </c>
      <c r="AZ16" s="154"/>
      <c r="BA16" s="154"/>
      <c r="BB16" s="154"/>
    </row>
    <row r="17" spans="1:54" ht="16.05" customHeight="1">
      <c r="A17" s="51" t="s">
        <v>59</v>
      </c>
      <c r="B17" s="53">
        <f>'process parameter'!I6</f>
        <v>360</v>
      </c>
      <c r="C17" s="39">
        <v>1</v>
      </c>
      <c r="D17" s="39">
        <v>2</v>
      </c>
      <c r="E17" s="39">
        <v>3</v>
      </c>
      <c r="F17" s="39">
        <v>4</v>
      </c>
      <c r="G17" s="39">
        <v>5</v>
      </c>
      <c r="H17" s="39">
        <v>6</v>
      </c>
      <c r="I17" s="39">
        <v>7</v>
      </c>
      <c r="J17" s="39">
        <v>8</v>
      </c>
      <c r="K17" s="39">
        <v>9</v>
      </c>
      <c r="L17" s="39">
        <v>10</v>
      </c>
      <c r="M17" s="39">
        <v>11</v>
      </c>
      <c r="N17" s="39">
        <v>12</v>
      </c>
      <c r="O17" s="39">
        <v>13</v>
      </c>
      <c r="P17" s="39">
        <v>14</v>
      </c>
      <c r="Q17" s="39">
        <v>15</v>
      </c>
      <c r="R17" s="39">
        <v>16</v>
      </c>
      <c r="S17" s="39">
        <v>17</v>
      </c>
      <c r="T17" s="39">
        <v>18</v>
      </c>
      <c r="U17" s="39">
        <v>19</v>
      </c>
      <c r="V17" s="39">
        <v>20</v>
      </c>
      <c r="W17" s="39">
        <v>21</v>
      </c>
      <c r="X17" s="39">
        <v>22</v>
      </c>
      <c r="Y17" s="39">
        <v>23</v>
      </c>
      <c r="Z17" s="39">
        <v>24</v>
      </c>
      <c r="AA17" s="39">
        <v>25</v>
      </c>
      <c r="AB17" s="39">
        <v>26</v>
      </c>
      <c r="AC17" s="39">
        <v>27</v>
      </c>
      <c r="AD17" s="39">
        <v>28</v>
      </c>
      <c r="AE17" s="39">
        <v>29</v>
      </c>
      <c r="AF17" s="39">
        <v>30</v>
      </c>
      <c r="AG17" s="39">
        <v>31</v>
      </c>
      <c r="AH17" s="39">
        <v>32</v>
      </c>
      <c r="AI17" s="39">
        <v>33</v>
      </c>
      <c r="AJ17" s="39">
        <v>34</v>
      </c>
      <c r="AK17" s="39">
        <v>35</v>
      </c>
      <c r="AL17" s="39">
        <v>36</v>
      </c>
      <c r="AM17" s="39">
        <v>37</v>
      </c>
      <c r="AN17" s="39">
        <v>38</v>
      </c>
      <c r="AO17" s="39">
        <v>39</v>
      </c>
      <c r="AP17" s="39">
        <v>40</v>
      </c>
      <c r="AQ17" s="39">
        <v>41</v>
      </c>
      <c r="AR17" s="39">
        <v>42</v>
      </c>
      <c r="AS17" s="39">
        <v>43</v>
      </c>
      <c r="AT17" s="39">
        <v>44</v>
      </c>
      <c r="AU17" s="39">
        <v>45</v>
      </c>
      <c r="AV17" s="39">
        <v>46</v>
      </c>
      <c r="AW17" s="39">
        <v>47</v>
      </c>
      <c r="AX17" s="39">
        <v>48</v>
      </c>
      <c r="AY17" s="39">
        <v>49</v>
      </c>
      <c r="AZ17" s="39">
        <v>50</v>
      </c>
      <c r="BA17" s="39">
        <v>51</v>
      </c>
      <c r="BB17" s="39">
        <v>52</v>
      </c>
    </row>
    <row r="18" spans="1:54" ht="16.05" customHeight="1" thickBot="1">
      <c r="A18" s="54" t="s">
        <v>60</v>
      </c>
      <c r="B18" s="55">
        <f>'process parameter'!J6</f>
        <v>120</v>
      </c>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56"/>
      <c r="AO18" s="56"/>
      <c r="AP18" s="56"/>
      <c r="AQ18" s="56"/>
      <c r="AR18" s="56"/>
      <c r="AS18" s="56"/>
      <c r="AT18" s="56"/>
      <c r="AU18" s="56"/>
      <c r="AV18" s="56"/>
      <c r="AW18" s="56"/>
      <c r="AX18" s="56"/>
      <c r="AY18" s="56"/>
      <c r="AZ18" s="56"/>
      <c r="BA18" s="56"/>
      <c r="BB18" s="56"/>
    </row>
    <row r="19" spans="1:54" ht="28.05" customHeight="1">
      <c r="A19" s="57" t="s">
        <v>67</v>
      </c>
      <c r="B19" s="58">
        <f>3600/B17*B18*B15*B16*B14</f>
        <v>122400</v>
      </c>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row>
    <row r="20" spans="1:54" s="62" customFormat="1" ht="16.05" customHeight="1">
      <c r="A20" s="63"/>
      <c r="B20" s="59"/>
      <c r="C20" s="60"/>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c r="BB20" s="60"/>
    </row>
    <row r="21" spans="1:54" s="61" customFormat="1" ht="16.05" customHeight="1">
      <c r="A21" s="64" t="s">
        <v>65</v>
      </c>
      <c r="B21" s="65"/>
      <c r="C21" s="60">
        <v>1</v>
      </c>
      <c r="D21" s="60">
        <v>1</v>
      </c>
      <c r="E21" s="60">
        <v>1</v>
      </c>
      <c r="F21" s="60">
        <v>1</v>
      </c>
      <c r="G21" s="60">
        <v>1</v>
      </c>
      <c r="H21" s="60">
        <v>1</v>
      </c>
      <c r="I21" s="60">
        <v>1</v>
      </c>
      <c r="J21" s="60">
        <v>1</v>
      </c>
      <c r="K21" s="60">
        <v>1</v>
      </c>
      <c r="L21" s="60">
        <v>1</v>
      </c>
      <c r="M21" s="60">
        <v>1</v>
      </c>
      <c r="N21" s="60">
        <v>1</v>
      </c>
      <c r="O21" s="60">
        <v>1</v>
      </c>
      <c r="P21" s="60">
        <v>1</v>
      </c>
      <c r="Q21" s="60">
        <v>1</v>
      </c>
      <c r="R21" s="60">
        <v>1</v>
      </c>
      <c r="S21" s="60">
        <v>1</v>
      </c>
      <c r="T21" s="60">
        <v>1</v>
      </c>
      <c r="U21" s="60">
        <v>1</v>
      </c>
      <c r="V21" s="60">
        <v>1</v>
      </c>
      <c r="W21" s="60">
        <v>1</v>
      </c>
      <c r="X21" s="60">
        <v>1</v>
      </c>
      <c r="Y21" s="60">
        <v>1</v>
      </c>
      <c r="Z21" s="60">
        <v>1</v>
      </c>
      <c r="AA21" s="60">
        <v>1</v>
      </c>
      <c r="AB21" s="60">
        <v>1</v>
      </c>
      <c r="AC21" s="60">
        <v>1</v>
      </c>
      <c r="AD21" s="60">
        <v>1</v>
      </c>
      <c r="AE21" s="60">
        <v>1</v>
      </c>
      <c r="AF21" s="60">
        <v>1</v>
      </c>
      <c r="AG21" s="60">
        <v>1</v>
      </c>
      <c r="AH21" s="60"/>
      <c r="AI21" s="60"/>
      <c r="AJ21" s="60"/>
      <c r="AK21" s="60"/>
      <c r="AL21" s="60">
        <v>1</v>
      </c>
      <c r="AM21" s="60">
        <v>1</v>
      </c>
      <c r="AN21" s="60">
        <v>1</v>
      </c>
      <c r="AO21" s="60">
        <v>1</v>
      </c>
      <c r="AP21" s="60">
        <v>1</v>
      </c>
      <c r="AQ21" s="60">
        <v>1</v>
      </c>
      <c r="AR21" s="60">
        <v>1</v>
      </c>
      <c r="AS21" s="60">
        <v>1</v>
      </c>
      <c r="AT21" s="60">
        <v>1</v>
      </c>
      <c r="AU21" s="60">
        <v>1</v>
      </c>
      <c r="AV21" s="60">
        <v>1</v>
      </c>
      <c r="AW21" s="60">
        <v>1</v>
      </c>
      <c r="AX21" s="60">
        <v>1</v>
      </c>
      <c r="AY21" s="60">
        <v>1</v>
      </c>
      <c r="AZ21" s="60">
        <v>1</v>
      </c>
      <c r="BA21" s="60">
        <v>1</v>
      </c>
      <c r="BB21" s="60">
        <v>1</v>
      </c>
    </row>
    <row r="22" spans="1:54" s="61" customFormat="1" ht="16.05" customHeight="1">
      <c r="A22" s="64" t="s">
        <v>66</v>
      </c>
      <c r="B22" s="65"/>
      <c r="C22" s="60">
        <v>0.8</v>
      </c>
      <c r="D22" s="60"/>
      <c r="E22" s="60"/>
      <c r="F22" s="60"/>
      <c r="G22" s="60"/>
      <c r="H22" s="60"/>
      <c r="I22" s="60"/>
      <c r="J22" s="60"/>
      <c r="K22" s="60">
        <v>0.5</v>
      </c>
      <c r="L22" s="60">
        <v>1</v>
      </c>
      <c r="M22" s="60">
        <v>1</v>
      </c>
      <c r="N22" s="60">
        <v>1</v>
      </c>
      <c r="O22" s="60">
        <v>1</v>
      </c>
      <c r="P22" s="60">
        <v>1</v>
      </c>
      <c r="Q22" s="60">
        <v>1</v>
      </c>
      <c r="R22" s="60">
        <v>1</v>
      </c>
      <c r="S22" s="60">
        <v>1</v>
      </c>
      <c r="T22" s="60">
        <v>1</v>
      </c>
      <c r="U22" s="60">
        <v>1</v>
      </c>
      <c r="V22" s="60">
        <v>1</v>
      </c>
      <c r="W22" s="60">
        <v>1</v>
      </c>
      <c r="X22" s="60">
        <v>1</v>
      </c>
      <c r="Y22" s="60">
        <v>1</v>
      </c>
      <c r="Z22" s="60">
        <v>1</v>
      </c>
      <c r="AA22" s="60">
        <v>1</v>
      </c>
      <c r="AB22" s="60">
        <v>1</v>
      </c>
      <c r="AC22" s="60">
        <v>1</v>
      </c>
      <c r="AD22" s="60">
        <v>1</v>
      </c>
      <c r="AE22" s="60">
        <v>1</v>
      </c>
      <c r="AF22" s="60"/>
      <c r="AG22" s="60"/>
      <c r="AH22" s="60"/>
      <c r="AI22" s="60"/>
      <c r="AJ22" s="60"/>
      <c r="AK22" s="60"/>
      <c r="AL22" s="60"/>
      <c r="AM22" s="60"/>
      <c r="AN22" s="60"/>
      <c r="AO22" s="60">
        <v>1</v>
      </c>
      <c r="AP22" s="60">
        <v>1</v>
      </c>
      <c r="AQ22" s="60">
        <v>1</v>
      </c>
      <c r="AR22" s="60">
        <v>1</v>
      </c>
      <c r="AS22" s="60">
        <v>1</v>
      </c>
      <c r="AT22" s="60">
        <v>1</v>
      </c>
      <c r="AU22" s="60">
        <v>1</v>
      </c>
      <c r="AV22" s="60">
        <v>1</v>
      </c>
      <c r="AW22" s="60">
        <v>1</v>
      </c>
      <c r="AX22" s="60">
        <v>1</v>
      </c>
      <c r="AY22" s="60">
        <v>1</v>
      </c>
      <c r="AZ22" s="60">
        <v>1</v>
      </c>
      <c r="BA22" s="60">
        <v>1</v>
      </c>
      <c r="BB22" s="60">
        <v>1</v>
      </c>
    </row>
    <row r="23" spans="1:54" s="61" customFormat="1" ht="16.05" customHeight="1">
      <c r="A23" s="64" t="s">
        <v>69</v>
      </c>
      <c r="B23" s="65"/>
      <c r="C23" s="60"/>
      <c r="D23" s="60"/>
      <c r="E23" s="60"/>
      <c r="F23" s="60"/>
      <c r="G23" s="60"/>
      <c r="H23" s="60"/>
      <c r="I23" s="60"/>
      <c r="J23" s="60"/>
      <c r="K23" s="60"/>
      <c r="L23" s="60"/>
      <c r="M23" s="60"/>
      <c r="N23" s="60">
        <v>0.5</v>
      </c>
      <c r="O23" s="60">
        <v>0.5</v>
      </c>
      <c r="P23" s="60">
        <v>0.5</v>
      </c>
      <c r="Q23" s="60">
        <v>0.5</v>
      </c>
      <c r="R23" s="60">
        <v>0.5</v>
      </c>
      <c r="S23" s="60"/>
      <c r="T23" s="60"/>
      <c r="U23" s="60"/>
      <c r="V23" s="60"/>
      <c r="W23" s="60"/>
      <c r="X23" s="60"/>
      <c r="Y23" s="60"/>
      <c r="Z23" s="60"/>
      <c r="AA23" s="60">
        <v>0.5</v>
      </c>
      <c r="AB23" s="60">
        <v>1</v>
      </c>
      <c r="AC23" s="60">
        <v>1</v>
      </c>
      <c r="AD23" s="60">
        <v>1</v>
      </c>
      <c r="AE23" s="60"/>
      <c r="AF23" s="60"/>
      <c r="AG23" s="60"/>
      <c r="AH23" s="60"/>
      <c r="AI23" s="60"/>
      <c r="AJ23" s="60"/>
      <c r="AK23" s="60"/>
      <c r="AL23" s="60"/>
      <c r="AM23" s="60"/>
      <c r="AN23" s="60"/>
      <c r="AO23" s="60"/>
      <c r="AP23" s="60">
        <v>1</v>
      </c>
      <c r="AQ23" s="60">
        <v>1</v>
      </c>
      <c r="AR23" s="60">
        <v>1</v>
      </c>
      <c r="AS23" s="60">
        <v>1</v>
      </c>
      <c r="AT23" s="60">
        <v>1</v>
      </c>
      <c r="AU23" s="60">
        <v>1</v>
      </c>
      <c r="AV23" s="60">
        <v>1</v>
      </c>
      <c r="AW23" s="60">
        <v>1</v>
      </c>
      <c r="AX23" s="60">
        <v>1</v>
      </c>
      <c r="AY23" s="60">
        <v>1</v>
      </c>
      <c r="AZ23" s="60">
        <v>1</v>
      </c>
      <c r="BA23" s="60">
        <v>1</v>
      </c>
      <c r="BB23" s="60">
        <v>1</v>
      </c>
    </row>
    <row r="24" spans="1:54" s="61" customFormat="1" ht="16.05" customHeight="1">
      <c r="A24" s="64" t="s">
        <v>73</v>
      </c>
      <c r="B24" s="65"/>
      <c r="C24" s="60"/>
      <c r="D24" s="60"/>
      <c r="E24" s="60"/>
      <c r="F24" s="60"/>
      <c r="G24" s="60"/>
      <c r="H24" s="60"/>
      <c r="I24" s="60"/>
      <c r="J24" s="60"/>
      <c r="K24" s="60"/>
      <c r="L24" s="60"/>
      <c r="M24" s="60"/>
      <c r="N24" s="60"/>
      <c r="O24" s="60"/>
      <c r="P24" s="60"/>
      <c r="Q24" s="60"/>
      <c r="R24" s="60"/>
      <c r="S24" s="60"/>
      <c r="T24" s="60"/>
      <c r="U24" s="60"/>
      <c r="V24" s="60"/>
      <c r="W24" s="60"/>
      <c r="X24" s="60"/>
      <c r="Y24" s="60"/>
      <c r="Z24" s="60"/>
      <c r="AA24" s="60"/>
      <c r="AB24" s="60">
        <v>1</v>
      </c>
      <c r="AC24" s="60">
        <v>1</v>
      </c>
      <c r="AD24" s="60"/>
      <c r="AE24" s="60"/>
      <c r="AF24" s="60"/>
      <c r="AG24" s="60"/>
      <c r="AH24" s="60"/>
      <c r="AI24" s="60"/>
      <c r="AJ24" s="60"/>
      <c r="AK24" s="60"/>
      <c r="AL24" s="60"/>
      <c r="AM24" s="60"/>
      <c r="AN24" s="60"/>
      <c r="AO24" s="60"/>
      <c r="AP24" s="60"/>
      <c r="AQ24" s="60"/>
      <c r="AR24" s="60"/>
      <c r="AS24" s="60"/>
      <c r="AT24" s="60"/>
      <c r="AU24" s="60"/>
      <c r="AV24" s="60"/>
      <c r="AW24" s="60"/>
      <c r="AX24" s="60"/>
      <c r="AY24" s="60"/>
      <c r="AZ24" s="60"/>
      <c r="BA24" s="60"/>
      <c r="BB24" s="60"/>
    </row>
    <row r="25" spans="1:54" s="61" customFormat="1" ht="16.05" customHeight="1" thickBot="1">
      <c r="A25" s="64"/>
      <c r="B25" s="65"/>
      <c r="C25" s="60"/>
      <c r="D25" s="60"/>
      <c r="E25" s="60"/>
      <c r="F25" s="60"/>
      <c r="G25" s="60"/>
      <c r="H25" s="60"/>
      <c r="I25" s="60"/>
      <c r="J25" s="60"/>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60"/>
      <c r="AU25" s="60"/>
      <c r="AV25" s="60"/>
      <c r="AW25" s="60"/>
      <c r="AX25" s="60"/>
      <c r="AY25" s="60"/>
      <c r="AZ25" s="60"/>
      <c r="BA25" s="60"/>
      <c r="BB25" s="60"/>
    </row>
    <row r="26" spans="1:54" s="43" customFormat="1" ht="16.05" customHeight="1">
      <c r="A26" s="155" t="s">
        <v>61</v>
      </c>
      <c r="B26" s="156"/>
      <c r="C26" s="66">
        <f t="shared" ref="C26:AH26" si="4">ROUNDDOWN($B$14*SUM(C21:C25)*($B$15*$B$16*3600*$B18)/$B17,0)</f>
        <v>220320</v>
      </c>
      <c r="D26" s="66">
        <f t="shared" si="4"/>
        <v>122400</v>
      </c>
      <c r="E26" s="66">
        <f t="shared" si="4"/>
        <v>122400</v>
      </c>
      <c r="F26" s="66">
        <f t="shared" si="4"/>
        <v>122400</v>
      </c>
      <c r="G26" s="66">
        <f t="shared" si="4"/>
        <v>122400</v>
      </c>
      <c r="H26" s="66">
        <f t="shared" si="4"/>
        <v>122400</v>
      </c>
      <c r="I26" s="66">
        <f t="shared" si="4"/>
        <v>122400</v>
      </c>
      <c r="J26" s="66">
        <f t="shared" si="4"/>
        <v>122400</v>
      </c>
      <c r="K26" s="66">
        <f t="shared" si="4"/>
        <v>183600</v>
      </c>
      <c r="L26" s="66">
        <f t="shared" si="4"/>
        <v>244800</v>
      </c>
      <c r="M26" s="66">
        <f t="shared" si="4"/>
        <v>244800</v>
      </c>
      <c r="N26" s="66">
        <f t="shared" si="4"/>
        <v>306000</v>
      </c>
      <c r="O26" s="66">
        <f t="shared" si="4"/>
        <v>306000</v>
      </c>
      <c r="P26" s="66">
        <f t="shared" si="4"/>
        <v>306000</v>
      </c>
      <c r="Q26" s="66">
        <f t="shared" si="4"/>
        <v>306000</v>
      </c>
      <c r="R26" s="66">
        <f t="shared" si="4"/>
        <v>306000</v>
      </c>
      <c r="S26" s="66">
        <f t="shared" si="4"/>
        <v>244800</v>
      </c>
      <c r="T26" s="66">
        <f t="shared" si="4"/>
        <v>244800</v>
      </c>
      <c r="U26" s="66">
        <f t="shared" si="4"/>
        <v>244800</v>
      </c>
      <c r="V26" s="66">
        <f t="shared" si="4"/>
        <v>244800</v>
      </c>
      <c r="W26" s="66">
        <f t="shared" si="4"/>
        <v>244800</v>
      </c>
      <c r="X26" s="66">
        <f t="shared" si="4"/>
        <v>244800</v>
      </c>
      <c r="Y26" s="66">
        <f t="shared" si="4"/>
        <v>244800</v>
      </c>
      <c r="Z26" s="66">
        <f t="shared" si="4"/>
        <v>244800</v>
      </c>
      <c r="AA26" s="66">
        <f t="shared" si="4"/>
        <v>306000</v>
      </c>
      <c r="AB26" s="66">
        <f t="shared" si="4"/>
        <v>489600</v>
      </c>
      <c r="AC26" s="66">
        <f t="shared" si="4"/>
        <v>489600</v>
      </c>
      <c r="AD26" s="66">
        <f t="shared" si="4"/>
        <v>367200</v>
      </c>
      <c r="AE26" s="66">
        <f t="shared" si="4"/>
        <v>244800</v>
      </c>
      <c r="AF26" s="66">
        <f t="shared" si="4"/>
        <v>122400</v>
      </c>
      <c r="AG26" s="66">
        <f t="shared" si="4"/>
        <v>122400</v>
      </c>
      <c r="AH26" s="66">
        <f t="shared" si="4"/>
        <v>0</v>
      </c>
      <c r="AI26" s="66">
        <f t="shared" ref="AI26:BB26" si="5">ROUNDDOWN($B$14*SUM(AI21:AI25)*($B$15*$B$16*3600*$B18)/$B17,0)</f>
        <v>0</v>
      </c>
      <c r="AJ26" s="66">
        <f t="shared" si="5"/>
        <v>0</v>
      </c>
      <c r="AK26" s="66">
        <f t="shared" si="5"/>
        <v>0</v>
      </c>
      <c r="AL26" s="66">
        <f t="shared" si="5"/>
        <v>122400</v>
      </c>
      <c r="AM26" s="66">
        <f t="shared" si="5"/>
        <v>122400</v>
      </c>
      <c r="AN26" s="66">
        <f t="shared" si="5"/>
        <v>122400</v>
      </c>
      <c r="AO26" s="66">
        <f t="shared" si="5"/>
        <v>244800</v>
      </c>
      <c r="AP26" s="66">
        <f t="shared" si="5"/>
        <v>367200</v>
      </c>
      <c r="AQ26" s="66">
        <f t="shared" si="5"/>
        <v>367200</v>
      </c>
      <c r="AR26" s="66">
        <f t="shared" si="5"/>
        <v>367200</v>
      </c>
      <c r="AS26" s="66">
        <f t="shared" si="5"/>
        <v>367200</v>
      </c>
      <c r="AT26" s="66">
        <f t="shared" si="5"/>
        <v>367200</v>
      </c>
      <c r="AU26" s="66">
        <f t="shared" si="5"/>
        <v>367200</v>
      </c>
      <c r="AV26" s="66">
        <f t="shared" si="5"/>
        <v>367200</v>
      </c>
      <c r="AW26" s="66">
        <f t="shared" si="5"/>
        <v>367200</v>
      </c>
      <c r="AX26" s="66">
        <f t="shared" si="5"/>
        <v>367200</v>
      </c>
      <c r="AY26" s="66">
        <f t="shared" si="5"/>
        <v>367200</v>
      </c>
      <c r="AZ26" s="66">
        <f t="shared" si="5"/>
        <v>367200</v>
      </c>
      <c r="BA26" s="66">
        <f t="shared" si="5"/>
        <v>367200</v>
      </c>
      <c r="BB26" s="66">
        <f t="shared" si="5"/>
        <v>367200</v>
      </c>
    </row>
    <row r="28" spans="1:54">
      <c r="B28" s="112"/>
      <c r="C28" s="113"/>
      <c r="D28" s="113"/>
      <c r="E28" s="113"/>
      <c r="F28" s="113"/>
      <c r="G28" s="113"/>
      <c r="H28" s="112" t="s">
        <v>165</v>
      </c>
      <c r="I28" s="112" t="s">
        <v>166</v>
      </c>
      <c r="J28" s="112" t="s">
        <v>167</v>
      </c>
    </row>
    <row r="29" spans="1:54" ht="57.6">
      <c r="B29" s="114" t="s">
        <v>152</v>
      </c>
      <c r="C29" s="114" t="s">
        <v>63</v>
      </c>
      <c r="D29" s="114" t="s">
        <v>127</v>
      </c>
      <c r="E29" s="114" t="s">
        <v>160</v>
      </c>
      <c r="F29" s="114" t="s">
        <v>153</v>
      </c>
      <c r="G29" s="114" t="s">
        <v>161</v>
      </c>
      <c r="H29" s="114" t="s">
        <v>162</v>
      </c>
      <c r="I29" s="114" t="s">
        <v>163</v>
      </c>
      <c r="J29" s="114" t="s">
        <v>164</v>
      </c>
      <c r="Y29" t="s">
        <v>128</v>
      </c>
      <c r="Z29"/>
      <c r="AA29"/>
      <c r="AB29"/>
      <c r="AC29"/>
      <c r="AD29"/>
      <c r="AE29"/>
      <c r="AF29"/>
      <c r="AG29"/>
    </row>
    <row r="30" spans="1:54" ht="16.2" thickBot="1">
      <c r="B30" s="99">
        <v>1</v>
      </c>
      <c r="C30" s="100">
        <v>153486.51499999998</v>
      </c>
      <c r="D30" s="100">
        <v>0</v>
      </c>
      <c r="E30" s="107" t="e">
        <v>#N/A</v>
      </c>
      <c r="F30" s="125" t="e">
        <v>#N/A</v>
      </c>
      <c r="G30" s="105" t="e">
        <f>D30-E30</f>
        <v>#N/A</v>
      </c>
      <c r="H30" s="105" t="e">
        <f>ABS(G30)</f>
        <v>#N/A</v>
      </c>
      <c r="I30" s="105" t="e">
        <f>H30^2</f>
        <v>#N/A</v>
      </c>
      <c r="J30" s="106" t="e">
        <f>H30/D30</f>
        <v>#N/A</v>
      </c>
      <c r="Y30"/>
      <c r="Z30"/>
      <c r="AA30"/>
      <c r="AB30"/>
      <c r="AC30"/>
      <c r="AD30"/>
      <c r="AE30"/>
      <c r="AF30"/>
      <c r="AG30"/>
    </row>
    <row r="31" spans="1:54" ht="15.6">
      <c r="B31" s="99">
        <v>2</v>
      </c>
      <c r="C31" s="100">
        <v>120840.265</v>
      </c>
      <c r="D31" s="100">
        <v>0</v>
      </c>
      <c r="E31" s="107" t="e">
        <v>#N/A</v>
      </c>
      <c r="F31" s="125" t="e">
        <v>#N/A</v>
      </c>
      <c r="G31" s="115" t="e">
        <f t="shared" ref="G31:G51" si="6">D31-E31</f>
        <v>#N/A</v>
      </c>
      <c r="H31" s="105" t="e">
        <f t="shared" ref="H31:H51" si="7">ABS(G31)</f>
        <v>#N/A</v>
      </c>
      <c r="I31" s="105" t="e">
        <f t="shared" ref="I31:I51" si="8">H31^2</f>
        <v>#N/A</v>
      </c>
      <c r="J31" s="106" t="e">
        <f t="shared" ref="J31:J51" si="9">H31/D31</f>
        <v>#N/A</v>
      </c>
      <c r="Y31" s="96" t="s">
        <v>129</v>
      </c>
      <c r="Z31" s="96"/>
      <c r="AA31"/>
      <c r="AB31"/>
      <c r="AC31"/>
      <c r="AD31"/>
      <c r="AE31"/>
      <c r="AF31"/>
      <c r="AG31"/>
    </row>
    <row r="32" spans="1:54" ht="15.6">
      <c r="B32" s="99">
        <v>3</v>
      </c>
      <c r="C32" s="100">
        <v>124207.265</v>
      </c>
      <c r="D32" s="100">
        <v>0</v>
      </c>
      <c r="E32" s="107" t="e">
        <v>#N/A</v>
      </c>
      <c r="F32" s="125" t="e">
        <v>#N/A</v>
      </c>
      <c r="G32" s="115" t="e">
        <f t="shared" si="6"/>
        <v>#N/A</v>
      </c>
      <c r="H32" s="105" t="e">
        <f t="shared" si="7"/>
        <v>#N/A</v>
      </c>
      <c r="I32" s="105" t="e">
        <f t="shared" si="8"/>
        <v>#N/A</v>
      </c>
      <c r="J32" s="106" t="e">
        <f t="shared" si="9"/>
        <v>#N/A</v>
      </c>
      <c r="Y32" t="s">
        <v>130</v>
      </c>
      <c r="Z32">
        <v>0.27974160205162357</v>
      </c>
      <c r="AA32"/>
      <c r="AB32"/>
      <c r="AC32"/>
      <c r="AD32"/>
      <c r="AE32"/>
      <c r="AF32"/>
      <c r="AG32"/>
    </row>
    <row r="33" spans="2:33" ht="15.6">
      <c r="B33" s="99">
        <v>4</v>
      </c>
      <c r="C33" s="100">
        <v>145129.98500000002</v>
      </c>
      <c r="D33" s="100">
        <v>0</v>
      </c>
      <c r="E33" s="107" t="e">
        <v>#N/A</v>
      </c>
      <c r="F33" s="125" t="e">
        <v>#N/A</v>
      </c>
      <c r="G33" s="115" t="e">
        <f t="shared" si="6"/>
        <v>#N/A</v>
      </c>
      <c r="H33" s="105" t="e">
        <f t="shared" si="7"/>
        <v>#N/A</v>
      </c>
      <c r="I33" s="105" t="e">
        <f t="shared" si="8"/>
        <v>#N/A</v>
      </c>
      <c r="J33" s="106" t="e">
        <f t="shared" si="9"/>
        <v>#N/A</v>
      </c>
      <c r="Y33" t="s">
        <v>131</v>
      </c>
      <c r="Z33">
        <v>7.8255363918408927E-2</v>
      </c>
      <c r="AA33"/>
      <c r="AB33"/>
      <c r="AC33"/>
      <c r="AD33"/>
      <c r="AE33"/>
      <c r="AF33"/>
      <c r="AG33"/>
    </row>
    <row r="34" spans="2:33" ht="15.6">
      <c r="B34" s="99">
        <v>5</v>
      </c>
      <c r="C34" s="100">
        <v>146720.66500000001</v>
      </c>
      <c r="D34" s="100">
        <v>252000</v>
      </c>
      <c r="E34" s="107">
        <f t="shared" ref="E34:E52" si="10">AVERAGE(D30:D33)</f>
        <v>0</v>
      </c>
      <c r="F34" s="125" t="e">
        <v>#N/A</v>
      </c>
      <c r="G34" s="115">
        <f t="shared" si="6"/>
        <v>252000</v>
      </c>
      <c r="H34" s="105">
        <f t="shared" si="7"/>
        <v>252000</v>
      </c>
      <c r="I34" s="105">
        <f t="shared" si="8"/>
        <v>63504000000</v>
      </c>
      <c r="J34" s="106">
        <f t="shared" si="9"/>
        <v>1</v>
      </c>
      <c r="Y34" t="s">
        <v>132</v>
      </c>
      <c r="Z34">
        <v>3.2168132114329374E-2</v>
      </c>
      <c r="AA34"/>
      <c r="AB34"/>
      <c r="AC34"/>
      <c r="AD34"/>
      <c r="AE34"/>
      <c r="AF34"/>
      <c r="AG34"/>
    </row>
    <row r="35" spans="2:33" ht="15.6">
      <c r="B35" s="99">
        <v>6</v>
      </c>
      <c r="C35" s="100">
        <v>116113.26999999999</v>
      </c>
      <c r="D35" s="100">
        <v>0</v>
      </c>
      <c r="E35" s="107">
        <f t="shared" si="10"/>
        <v>63000</v>
      </c>
      <c r="F35" s="125" t="e">
        <v>#N/A</v>
      </c>
      <c r="G35" s="115">
        <f t="shared" si="6"/>
        <v>-63000</v>
      </c>
      <c r="H35" s="105">
        <f t="shared" si="7"/>
        <v>63000</v>
      </c>
      <c r="I35" s="105">
        <f t="shared" si="8"/>
        <v>3969000000</v>
      </c>
      <c r="J35" s="106" t="e">
        <f t="shared" si="9"/>
        <v>#DIV/0!</v>
      </c>
      <c r="Y35" t="s">
        <v>133</v>
      </c>
      <c r="Z35">
        <v>232132.08272716252</v>
      </c>
      <c r="AA35"/>
      <c r="AB35"/>
      <c r="AC35"/>
      <c r="AD35"/>
      <c r="AE35"/>
      <c r="AF35"/>
      <c r="AG35"/>
    </row>
    <row r="36" spans="2:33" ht="16.2" thickBot="1">
      <c r="B36" s="99">
        <v>7</v>
      </c>
      <c r="C36" s="100">
        <v>107737.62999999999</v>
      </c>
      <c r="D36" s="100">
        <v>0</v>
      </c>
      <c r="E36" s="107">
        <f t="shared" si="10"/>
        <v>63000</v>
      </c>
      <c r="F36" s="125" t="e">
        <v>#N/A</v>
      </c>
      <c r="G36" s="115">
        <f t="shared" si="6"/>
        <v>-63000</v>
      </c>
      <c r="H36" s="105">
        <f t="shared" si="7"/>
        <v>63000</v>
      </c>
      <c r="I36" s="105">
        <f t="shared" si="8"/>
        <v>3969000000</v>
      </c>
      <c r="J36" s="106" t="e">
        <f t="shared" si="9"/>
        <v>#DIV/0!</v>
      </c>
      <c r="Y36" s="94" t="s">
        <v>134</v>
      </c>
      <c r="Z36" s="94">
        <v>22</v>
      </c>
      <c r="AA36"/>
      <c r="AB36"/>
      <c r="AC36"/>
      <c r="AD36"/>
      <c r="AE36"/>
      <c r="AF36"/>
      <c r="AG36"/>
    </row>
    <row r="37" spans="2:33" ht="15.6">
      <c r="B37" s="99">
        <v>8</v>
      </c>
      <c r="C37" s="100">
        <v>105616.42</v>
      </c>
      <c r="D37" s="100">
        <v>270000</v>
      </c>
      <c r="E37" s="107">
        <f t="shared" si="10"/>
        <v>63000</v>
      </c>
      <c r="F37" s="125">
        <f t="shared" ref="F37:F52" si="11">SQRT(SUMXMY2(D33:D36,E34:E37)/4)</f>
        <v>104473.68089619509</v>
      </c>
      <c r="G37" s="115">
        <f t="shared" si="6"/>
        <v>207000</v>
      </c>
      <c r="H37" s="105">
        <f t="shared" si="7"/>
        <v>207000</v>
      </c>
      <c r="I37" s="105">
        <f t="shared" si="8"/>
        <v>42849000000</v>
      </c>
      <c r="J37" s="106">
        <f t="shared" si="9"/>
        <v>0.76666666666666672</v>
      </c>
      <c r="Y37"/>
      <c r="Z37"/>
      <c r="AA37"/>
      <c r="AB37"/>
      <c r="AC37"/>
      <c r="AD37"/>
      <c r="AE37"/>
      <c r="AF37"/>
      <c r="AG37"/>
    </row>
    <row r="38" spans="2:33" ht="16.2" thickBot="1">
      <c r="B38" s="99">
        <v>9</v>
      </c>
      <c r="C38" s="100">
        <v>232637.99999999997</v>
      </c>
      <c r="D38" s="100">
        <v>36160</v>
      </c>
      <c r="E38" s="107">
        <f t="shared" si="10"/>
        <v>130500</v>
      </c>
      <c r="F38" s="125">
        <f t="shared" si="11"/>
        <v>125617.72366987073</v>
      </c>
      <c r="G38" s="115">
        <f t="shared" si="6"/>
        <v>-94340</v>
      </c>
      <c r="H38" s="105">
        <f t="shared" si="7"/>
        <v>94340</v>
      </c>
      <c r="I38" s="105">
        <f t="shared" si="8"/>
        <v>8900035600</v>
      </c>
      <c r="J38" s="106">
        <f t="shared" si="9"/>
        <v>2.6089601769911503</v>
      </c>
      <c r="Y38" t="s">
        <v>135</v>
      </c>
      <c r="Z38"/>
      <c r="AA38"/>
      <c r="AB38"/>
      <c r="AC38"/>
      <c r="AD38"/>
      <c r="AE38"/>
      <c r="AF38"/>
      <c r="AG38"/>
    </row>
    <row r="39" spans="2:33" ht="15.6">
      <c r="B39" s="99">
        <v>10</v>
      </c>
      <c r="C39" s="100">
        <v>240833.87999999995</v>
      </c>
      <c r="D39" s="100">
        <v>420000</v>
      </c>
      <c r="E39" s="107">
        <f t="shared" si="10"/>
        <v>76540</v>
      </c>
      <c r="F39" s="125">
        <f t="shared" si="11"/>
        <v>85189.19297657421</v>
      </c>
      <c r="G39" s="115">
        <f t="shared" si="6"/>
        <v>343460</v>
      </c>
      <c r="H39" s="105">
        <f t="shared" si="7"/>
        <v>343460</v>
      </c>
      <c r="I39" s="105">
        <f t="shared" si="8"/>
        <v>117964771600</v>
      </c>
      <c r="J39" s="106">
        <f t="shared" si="9"/>
        <v>0.8177619047619048</v>
      </c>
      <c r="Y39" s="95"/>
      <c r="Z39" s="95" t="s">
        <v>140</v>
      </c>
      <c r="AA39" s="95" t="s">
        <v>141</v>
      </c>
      <c r="AB39" s="95" t="s">
        <v>142</v>
      </c>
      <c r="AC39" s="95" t="s">
        <v>143</v>
      </c>
      <c r="AD39" s="95" t="s">
        <v>144</v>
      </c>
      <c r="AE39"/>
      <c r="AF39"/>
      <c r="AG39"/>
    </row>
    <row r="40" spans="2:33" ht="15.6">
      <c r="B40" s="99">
        <v>11</v>
      </c>
      <c r="C40" s="100">
        <v>237879.59999999998</v>
      </c>
      <c r="D40" s="100">
        <v>0</v>
      </c>
      <c r="E40" s="107">
        <f t="shared" si="10"/>
        <v>181540</v>
      </c>
      <c r="F40" s="125">
        <f t="shared" si="11"/>
        <v>143110.94123092058</v>
      </c>
      <c r="G40" s="115">
        <f t="shared" si="6"/>
        <v>-181540</v>
      </c>
      <c r="H40" s="105">
        <f t="shared" si="7"/>
        <v>181540</v>
      </c>
      <c r="I40" s="105">
        <f t="shared" si="8"/>
        <v>32956771600</v>
      </c>
      <c r="J40" s="106" t="e">
        <f t="shared" si="9"/>
        <v>#DIV/0!</v>
      </c>
      <c r="Y40" t="s">
        <v>136</v>
      </c>
      <c r="Z40">
        <v>1</v>
      </c>
      <c r="AA40">
        <v>91496362356.813477</v>
      </c>
      <c r="AB40">
        <v>91496362356.813477</v>
      </c>
      <c r="AC40">
        <v>1.6979836031610367</v>
      </c>
      <c r="AD40">
        <v>0.20735534627267388</v>
      </c>
      <c r="AE40"/>
      <c r="AF40"/>
      <c r="AG40"/>
    </row>
    <row r="41" spans="2:33" ht="15.6">
      <c r="B41" s="99">
        <v>12</v>
      </c>
      <c r="C41" s="100">
        <v>289360.67999999993</v>
      </c>
      <c r="D41" s="100">
        <v>234000</v>
      </c>
      <c r="E41" s="107">
        <f t="shared" si="10"/>
        <v>181540</v>
      </c>
      <c r="F41" s="125">
        <f t="shared" si="11"/>
        <v>166516.31871981797</v>
      </c>
      <c r="G41" s="115">
        <f t="shared" si="6"/>
        <v>52460</v>
      </c>
      <c r="H41" s="105">
        <f t="shared" si="7"/>
        <v>52460</v>
      </c>
      <c r="I41" s="105">
        <f t="shared" si="8"/>
        <v>2752051600</v>
      </c>
      <c r="J41" s="106">
        <f t="shared" si="9"/>
        <v>0.22418803418803418</v>
      </c>
      <c r="Y41" t="s">
        <v>137</v>
      </c>
      <c r="Z41">
        <v>20</v>
      </c>
      <c r="AA41">
        <v>1077706076625.0046</v>
      </c>
      <c r="AB41">
        <v>53885303831.250229</v>
      </c>
      <c r="AC41"/>
      <c r="AD41"/>
      <c r="AE41"/>
      <c r="AF41"/>
      <c r="AG41"/>
    </row>
    <row r="42" spans="2:33" ht="16.2" thickBot="1">
      <c r="B42" s="99">
        <v>13</v>
      </c>
      <c r="C42" s="100">
        <v>202053.52</v>
      </c>
      <c r="D42" s="100">
        <v>612000</v>
      </c>
      <c r="E42" s="107">
        <f t="shared" si="10"/>
        <v>172540</v>
      </c>
      <c r="F42" s="125">
        <f t="shared" si="11"/>
        <v>154295.02519524083</v>
      </c>
      <c r="G42" s="115">
        <f t="shared" si="6"/>
        <v>439460</v>
      </c>
      <c r="H42" s="105">
        <f t="shared" si="7"/>
        <v>439460</v>
      </c>
      <c r="I42" s="105">
        <f t="shared" si="8"/>
        <v>193125091600</v>
      </c>
      <c r="J42" s="106">
        <f t="shared" si="9"/>
        <v>0.71807189542483663</v>
      </c>
      <c r="Y42" s="94" t="s">
        <v>138</v>
      </c>
      <c r="Z42" s="94">
        <v>21</v>
      </c>
      <c r="AA42" s="94">
        <v>1169202438981.8181</v>
      </c>
      <c r="AB42" s="94"/>
      <c r="AC42" s="94"/>
      <c r="AD42" s="94"/>
      <c r="AE42"/>
      <c r="AF42"/>
      <c r="AG42"/>
    </row>
    <row r="43" spans="2:33" ht="16.2" thickBot="1">
      <c r="B43" s="99">
        <v>14</v>
      </c>
      <c r="C43" s="100">
        <v>293160</v>
      </c>
      <c r="D43" s="100">
        <v>0</v>
      </c>
      <c r="E43" s="107">
        <f t="shared" si="10"/>
        <v>316500</v>
      </c>
      <c r="F43" s="125">
        <f t="shared" si="11"/>
        <v>212672.00379927774</v>
      </c>
      <c r="G43" s="115">
        <f t="shared" si="6"/>
        <v>-316500</v>
      </c>
      <c r="H43" s="105">
        <f t="shared" si="7"/>
        <v>316500</v>
      </c>
      <c r="I43" s="105">
        <f t="shared" si="8"/>
        <v>100172250000</v>
      </c>
      <c r="J43" s="106" t="e">
        <f t="shared" si="9"/>
        <v>#DIV/0!</v>
      </c>
      <c r="Y43"/>
      <c r="Z43"/>
      <c r="AA43"/>
      <c r="AB43"/>
      <c r="AC43"/>
      <c r="AD43"/>
      <c r="AE43"/>
      <c r="AF43"/>
      <c r="AG43"/>
    </row>
    <row r="44" spans="2:33" ht="15.6">
      <c r="B44" s="99">
        <v>15</v>
      </c>
      <c r="C44" s="100">
        <v>293160</v>
      </c>
      <c r="D44" s="100">
        <v>0</v>
      </c>
      <c r="E44" s="107">
        <f t="shared" si="10"/>
        <v>211500</v>
      </c>
      <c r="F44" s="125">
        <f t="shared" si="11"/>
        <v>205418.23385473841</v>
      </c>
      <c r="G44" s="115">
        <f t="shared" si="6"/>
        <v>-211500</v>
      </c>
      <c r="H44" s="105">
        <f t="shared" si="7"/>
        <v>211500</v>
      </c>
      <c r="I44" s="105">
        <f t="shared" si="8"/>
        <v>44732250000</v>
      </c>
      <c r="J44" s="106" t="e">
        <f t="shared" si="9"/>
        <v>#DIV/0!</v>
      </c>
      <c r="Y44" s="95"/>
      <c r="Z44" s="95" t="s">
        <v>145</v>
      </c>
      <c r="AA44" s="95" t="s">
        <v>133</v>
      </c>
      <c r="AB44" s="95" t="s">
        <v>146</v>
      </c>
      <c r="AC44" s="95" t="s">
        <v>147</v>
      </c>
      <c r="AD44" s="95" t="s">
        <v>148</v>
      </c>
      <c r="AE44" s="95" t="s">
        <v>149</v>
      </c>
      <c r="AF44" s="95" t="s">
        <v>150</v>
      </c>
      <c r="AG44" s="95" t="s">
        <v>151</v>
      </c>
    </row>
    <row r="45" spans="2:33" ht="15.6">
      <c r="B45" s="99">
        <v>16</v>
      </c>
      <c r="C45" s="100">
        <v>293160</v>
      </c>
      <c r="D45" s="100">
        <v>504000</v>
      </c>
      <c r="E45" s="107">
        <f t="shared" si="10"/>
        <v>211500</v>
      </c>
      <c r="F45" s="125">
        <f t="shared" si="11"/>
        <v>212462.98595284778</v>
      </c>
      <c r="G45" s="115">
        <f t="shared" si="6"/>
        <v>292500</v>
      </c>
      <c r="H45" s="105">
        <f t="shared" si="7"/>
        <v>292500</v>
      </c>
      <c r="I45" s="105">
        <f t="shared" si="8"/>
        <v>85556250000</v>
      </c>
      <c r="J45" s="106">
        <f t="shared" si="9"/>
        <v>0.5803571428571429</v>
      </c>
      <c r="Y45" t="s">
        <v>139</v>
      </c>
      <c r="Z45">
        <v>-15737.872582086275</v>
      </c>
      <c r="AA45">
        <v>155381.06346083083</v>
      </c>
      <c r="AB45">
        <v>-0.10128565367975841</v>
      </c>
      <c r="AC45">
        <v>0.9203322472063773</v>
      </c>
      <c r="AD45">
        <v>-339857.09135867702</v>
      </c>
      <c r="AE45">
        <v>308381.34619450453</v>
      </c>
      <c r="AF45">
        <v>-339857.09135867702</v>
      </c>
      <c r="AG45">
        <v>308381.34619450453</v>
      </c>
    </row>
    <row r="46" spans="2:33" ht="16.2" thickBot="1">
      <c r="B46" s="99">
        <v>17</v>
      </c>
      <c r="C46" s="100">
        <v>293160</v>
      </c>
      <c r="D46" s="100">
        <v>162000</v>
      </c>
      <c r="E46" s="107">
        <f t="shared" si="10"/>
        <v>279000</v>
      </c>
      <c r="F46" s="125">
        <f t="shared" si="11"/>
        <v>238437.49180864994</v>
      </c>
      <c r="G46" s="115">
        <f t="shared" si="6"/>
        <v>-117000</v>
      </c>
      <c r="H46" s="105">
        <f t="shared" si="7"/>
        <v>117000</v>
      </c>
      <c r="I46" s="105">
        <f t="shared" si="8"/>
        <v>13689000000</v>
      </c>
      <c r="J46" s="106">
        <f t="shared" si="9"/>
        <v>0.72222222222222221</v>
      </c>
      <c r="Y46" s="94" t="s">
        <v>63</v>
      </c>
      <c r="Z46" s="94">
        <v>0.92122856914782159</v>
      </c>
      <c r="AA46" s="94">
        <v>0.70696945748039386</v>
      </c>
      <c r="AB46" s="94">
        <v>1.3030669987230243</v>
      </c>
      <c r="AC46" s="98">
        <v>0.20735534627267441</v>
      </c>
      <c r="AD46" s="94">
        <v>-0.55348387748965899</v>
      </c>
      <c r="AE46" s="94">
        <v>2.3959410157853021</v>
      </c>
      <c r="AF46" s="94">
        <v>-0.55348387748965899</v>
      </c>
      <c r="AG46" s="94">
        <v>2.3959410157853021</v>
      </c>
    </row>
    <row r="47" spans="2:33" ht="15.6">
      <c r="B47" s="99">
        <v>18</v>
      </c>
      <c r="C47" s="100">
        <v>293160</v>
      </c>
      <c r="D47" s="100">
        <v>0</v>
      </c>
      <c r="E47" s="107">
        <f t="shared" si="10"/>
        <v>166500</v>
      </c>
      <c r="F47" s="125">
        <f t="shared" si="11"/>
        <v>187156.18477624509</v>
      </c>
      <c r="G47" s="115">
        <f t="shared" si="6"/>
        <v>-166500</v>
      </c>
      <c r="H47" s="105">
        <f t="shared" si="7"/>
        <v>166500</v>
      </c>
      <c r="I47" s="105">
        <f t="shared" si="8"/>
        <v>27722250000</v>
      </c>
      <c r="J47" s="106" t="e">
        <f t="shared" si="9"/>
        <v>#DIV/0!</v>
      </c>
      <c r="Y47"/>
      <c r="Z47"/>
      <c r="AA47"/>
      <c r="AB47"/>
      <c r="AC47"/>
      <c r="AD47"/>
      <c r="AE47"/>
      <c r="AF47"/>
      <c r="AG47"/>
    </row>
    <row r="48" spans="2:33" ht="15.6">
      <c r="B48" s="99">
        <v>19</v>
      </c>
      <c r="C48" s="100">
        <v>293160</v>
      </c>
      <c r="D48" s="100">
        <v>630000</v>
      </c>
      <c r="E48" s="107">
        <f t="shared" si="10"/>
        <v>166500</v>
      </c>
      <c r="F48" s="125">
        <f t="shared" si="11"/>
        <v>175427.86979268715</v>
      </c>
      <c r="G48" s="115">
        <f t="shared" si="6"/>
        <v>463500</v>
      </c>
      <c r="H48" s="105">
        <f t="shared" si="7"/>
        <v>463500</v>
      </c>
      <c r="I48" s="105">
        <f t="shared" si="8"/>
        <v>214832250000</v>
      </c>
      <c r="J48" s="106">
        <f t="shared" si="9"/>
        <v>0.73571428571428577</v>
      </c>
      <c r="Y48"/>
      <c r="Z48"/>
      <c r="AA48"/>
      <c r="AB48"/>
      <c r="AC48"/>
      <c r="AD48"/>
      <c r="AE48"/>
      <c r="AF48"/>
      <c r="AG48"/>
    </row>
    <row r="49" spans="2:33" ht="15.6">
      <c r="B49" s="99">
        <v>20</v>
      </c>
      <c r="C49" s="100">
        <v>182026.59999999998</v>
      </c>
      <c r="D49" s="100">
        <v>108000</v>
      </c>
      <c r="E49" s="107">
        <f t="shared" si="10"/>
        <v>324000</v>
      </c>
      <c r="F49" s="125">
        <f t="shared" si="11"/>
        <v>207366.52333489124</v>
      </c>
      <c r="G49" s="115">
        <f t="shared" si="6"/>
        <v>-216000</v>
      </c>
      <c r="H49" s="105">
        <f t="shared" si="7"/>
        <v>216000</v>
      </c>
      <c r="I49" s="105">
        <f t="shared" si="8"/>
        <v>46656000000</v>
      </c>
      <c r="J49" s="106">
        <f t="shared" si="9"/>
        <v>2</v>
      </c>
      <c r="Y49"/>
      <c r="Z49"/>
      <c r="AA49"/>
      <c r="AB49"/>
      <c r="AC49"/>
      <c r="AD49"/>
      <c r="AE49"/>
      <c r="AF49"/>
      <c r="AG49"/>
    </row>
    <row r="50" spans="2:33" ht="15.6">
      <c r="B50" s="99">
        <v>21</v>
      </c>
      <c r="C50" s="100">
        <v>202459.8</v>
      </c>
      <c r="D50" s="100">
        <v>0</v>
      </c>
      <c r="E50" s="107">
        <f t="shared" si="10"/>
        <v>225000</v>
      </c>
      <c r="F50" s="125">
        <f t="shared" si="11"/>
        <v>183757.65290185876</v>
      </c>
      <c r="G50" s="115">
        <f t="shared" si="6"/>
        <v>-225000</v>
      </c>
      <c r="H50" s="105">
        <f t="shared" si="7"/>
        <v>225000</v>
      </c>
      <c r="I50" s="105">
        <f t="shared" si="8"/>
        <v>50625000000</v>
      </c>
      <c r="J50" s="106" t="e">
        <f t="shared" si="9"/>
        <v>#DIV/0!</v>
      </c>
      <c r="Y50" t="s">
        <v>154</v>
      </c>
      <c r="Z50"/>
      <c r="AA50"/>
      <c r="AB50"/>
      <c r="AC50" t="s">
        <v>158</v>
      </c>
      <c r="AD50"/>
      <c r="AE50"/>
      <c r="AF50"/>
      <c r="AG50"/>
    </row>
    <row r="51" spans="2:33" ht="16.2" thickBot="1">
      <c r="B51" s="99">
        <v>22</v>
      </c>
      <c r="C51" s="100">
        <v>217373</v>
      </c>
      <c r="D51" s="100">
        <v>648000</v>
      </c>
      <c r="E51" s="107">
        <f t="shared" si="10"/>
        <v>184500</v>
      </c>
      <c r="F51" s="125">
        <f t="shared" si="11"/>
        <v>205601.25242809198</v>
      </c>
      <c r="G51" s="110">
        <f t="shared" si="6"/>
        <v>463500</v>
      </c>
      <c r="H51" s="110">
        <f t="shared" si="7"/>
        <v>463500</v>
      </c>
      <c r="I51" s="110">
        <f t="shared" si="8"/>
        <v>214832250000</v>
      </c>
      <c r="J51" s="111">
        <f t="shared" si="9"/>
        <v>0.71527777777777779</v>
      </c>
      <c r="Y51"/>
      <c r="Z51"/>
      <c r="AA51"/>
      <c r="AB51"/>
      <c r="AC51"/>
      <c r="AD51"/>
      <c r="AE51"/>
      <c r="AF51"/>
      <c r="AG51"/>
    </row>
    <row r="52" spans="2:33" ht="16.8" thickTop="1" thickBot="1">
      <c r="B52" s="99">
        <v>23</v>
      </c>
      <c r="C52" s="103"/>
      <c r="D52" s="101"/>
      <c r="E52" s="107">
        <f t="shared" si="10"/>
        <v>346500</v>
      </c>
      <c r="F52" s="125">
        <f t="shared" si="11"/>
        <v>240970.69323882522</v>
      </c>
      <c r="G52" s="108"/>
      <c r="H52" s="108">
        <f>AVERAGE(H34:H51)</f>
        <v>231570</v>
      </c>
      <c r="I52" s="108">
        <f t="shared" ref="I52" si="12">AVERAGE(I34:I51)</f>
        <v>70489290111.111115</v>
      </c>
      <c r="J52" s="116">
        <f>K52/18</f>
        <v>0.60495667258911234</v>
      </c>
      <c r="K52" s="104">
        <f>SUMIF(J34:J51, "&gt;0")</f>
        <v>10.889220106604022</v>
      </c>
      <c r="Y52" s="95" t="s">
        <v>155</v>
      </c>
      <c r="Z52" s="95" t="s">
        <v>156</v>
      </c>
      <c r="AA52" s="95" t="s">
        <v>157</v>
      </c>
      <c r="AB52"/>
      <c r="AC52" s="95" t="s">
        <v>159</v>
      </c>
      <c r="AD52" s="95" t="s">
        <v>127</v>
      </c>
      <c r="AE52"/>
      <c r="AF52"/>
      <c r="AG52"/>
    </row>
    <row r="53" spans="2:33" ht="16.2" thickTop="1">
      <c r="B53" s="99">
        <v>24</v>
      </c>
      <c r="C53" s="103"/>
      <c r="D53" s="101"/>
      <c r="E53" s="107">
        <f t="shared" ref="E53:E81" si="13">AVERAGE(D49:D52)</f>
        <v>252000</v>
      </c>
      <c r="F53" s="125"/>
      <c r="Y53">
        <v>1</v>
      </c>
      <c r="Z53">
        <v>125658.29001484936</v>
      </c>
      <c r="AA53">
        <v>-125658.29001484936</v>
      </c>
      <c r="AB53"/>
      <c r="AC53">
        <v>2.2727272727272729</v>
      </c>
      <c r="AD53">
        <v>0</v>
      </c>
      <c r="AE53"/>
      <c r="AF53"/>
      <c r="AG53"/>
    </row>
    <row r="54" spans="2:33" ht="15.6">
      <c r="B54" s="99">
        <v>25</v>
      </c>
      <c r="C54" s="103"/>
      <c r="D54" s="101"/>
      <c r="E54" s="107">
        <f t="shared" si="13"/>
        <v>324000</v>
      </c>
      <c r="F54" s="125"/>
      <c r="Y54">
        <v>2</v>
      </c>
      <c r="Z54">
        <v>95583.631839307316</v>
      </c>
      <c r="AA54">
        <v>-95583.631839307316</v>
      </c>
      <c r="AB54"/>
      <c r="AC54">
        <v>6.8181818181818183</v>
      </c>
      <c r="AD54">
        <v>0</v>
      </c>
      <c r="AE54"/>
      <c r="AF54"/>
      <c r="AG54"/>
    </row>
    <row r="55" spans="2:33" ht="15.6">
      <c r="B55" s="99">
        <v>26</v>
      </c>
      <c r="C55" s="103"/>
      <c r="D55" s="102"/>
      <c r="E55" s="107">
        <f t="shared" si="13"/>
        <v>648000</v>
      </c>
      <c r="F55" s="125"/>
      <c r="Y55">
        <v>3</v>
      </c>
      <c r="Z55">
        <v>98685.40843162802</v>
      </c>
      <c r="AA55">
        <v>-98685.40843162802</v>
      </c>
      <c r="AB55"/>
      <c r="AC55">
        <v>11.363636363636365</v>
      </c>
      <c r="AD55">
        <v>0</v>
      </c>
      <c r="AE55"/>
      <c r="AF55"/>
      <c r="AG55"/>
    </row>
    <row r="56" spans="2:33" ht="15.6">
      <c r="B56" s="99">
        <v>27</v>
      </c>
      <c r="C56" s="103"/>
      <c r="D56" s="102"/>
      <c r="E56" s="107" t="e">
        <f t="shared" si="13"/>
        <v>#DIV/0!</v>
      </c>
      <c r="F56" s="125"/>
      <c r="Y56">
        <v>4</v>
      </c>
      <c r="Z56">
        <v>117960.01583990856</v>
      </c>
      <c r="AA56">
        <v>-117960.01583990856</v>
      </c>
      <c r="AB56"/>
      <c r="AC56">
        <v>15.90909090909091</v>
      </c>
      <c r="AD56">
        <v>0</v>
      </c>
      <c r="AE56"/>
      <c r="AF56"/>
      <c r="AG56"/>
    </row>
    <row r="57" spans="2:33" ht="15.6">
      <c r="B57" s="99">
        <v>28</v>
      </c>
      <c r="C57" s="103"/>
      <c r="D57" s="102"/>
      <c r="E57" s="107" t="e">
        <f t="shared" si="13"/>
        <v>#DIV/0!</v>
      </c>
      <c r="F57" s="125"/>
      <c r="Y57">
        <v>5</v>
      </c>
      <c r="Z57">
        <v>119425.39570028061</v>
      </c>
      <c r="AA57">
        <v>132574.60429971939</v>
      </c>
      <c r="AB57"/>
      <c r="AC57">
        <v>20.454545454545457</v>
      </c>
      <c r="AD57">
        <v>0</v>
      </c>
      <c r="AE57"/>
      <c r="AF57"/>
      <c r="AG57"/>
    </row>
    <row r="58" spans="2:33" ht="15.6">
      <c r="B58" s="99">
        <v>29</v>
      </c>
      <c r="C58" s="103"/>
      <c r="D58" s="102"/>
      <c r="E58" s="107" t="e">
        <f t="shared" si="13"/>
        <v>#DIV/0!</v>
      </c>
      <c r="F58" s="125"/>
      <c r="Y58">
        <v>6</v>
      </c>
      <c r="Z58">
        <v>91228.988999088397</v>
      </c>
      <c r="AA58">
        <v>-91228.988999088397</v>
      </c>
      <c r="AB58"/>
      <c r="AC58">
        <v>25.000000000000004</v>
      </c>
      <c r="AD58">
        <v>0</v>
      </c>
      <c r="AE58"/>
      <c r="AF58"/>
      <c r="AG58"/>
    </row>
    <row r="59" spans="2:33" ht="15.6">
      <c r="B59" s="99">
        <v>30</v>
      </c>
      <c r="C59" s="103"/>
      <c r="D59" s="102"/>
      <c r="E59" s="107" t="e">
        <f t="shared" si="13"/>
        <v>#DIV/0!</v>
      </c>
      <c r="F59" s="125"/>
      <c r="Y59">
        <v>7</v>
      </c>
      <c r="Z59">
        <v>83513.110146191131</v>
      </c>
      <c r="AA59">
        <v>-83513.110146191131</v>
      </c>
      <c r="AB59"/>
      <c r="AC59">
        <v>29.545454545454547</v>
      </c>
      <c r="AD59">
        <v>0</v>
      </c>
      <c r="AE59"/>
      <c r="AF59"/>
      <c r="AG59"/>
    </row>
    <row r="60" spans="2:33" ht="15.6">
      <c r="B60" s="99">
        <v>31</v>
      </c>
      <c r="C60" s="103"/>
      <c r="D60" s="102"/>
      <c r="E60" s="107" t="e">
        <f t="shared" si="13"/>
        <v>#DIV/0!</v>
      </c>
      <c r="F60" s="125"/>
      <c r="Y60">
        <v>8</v>
      </c>
      <c r="Z60">
        <v>81558.990893029084</v>
      </c>
      <c r="AA60">
        <v>188441.00910697092</v>
      </c>
      <c r="AB60"/>
      <c r="AC60">
        <v>34.090909090909093</v>
      </c>
      <c r="AD60">
        <v>0</v>
      </c>
      <c r="AE60"/>
      <c r="AF60"/>
      <c r="AG60"/>
    </row>
    <row r="61" spans="2:33" ht="15.6">
      <c r="B61" s="99">
        <v>32</v>
      </c>
      <c r="C61" s="103"/>
      <c r="D61" s="102"/>
      <c r="E61" s="107" t="e">
        <f t="shared" si="13"/>
        <v>#DIV/0!</v>
      </c>
      <c r="F61" s="125"/>
      <c r="Y61">
        <v>9</v>
      </c>
      <c r="Z61">
        <v>198574.8992873246</v>
      </c>
      <c r="AA61">
        <v>-162414.8992873246</v>
      </c>
      <c r="AB61"/>
      <c r="AC61">
        <v>38.63636363636364</v>
      </c>
      <c r="AD61">
        <v>0</v>
      </c>
      <c r="AE61"/>
      <c r="AF61"/>
      <c r="AG61"/>
    </row>
    <row r="62" spans="2:33" ht="15.6">
      <c r="B62" s="99">
        <v>33</v>
      </c>
      <c r="C62" s="103"/>
      <c r="D62" s="102"/>
      <c r="E62" s="107" t="e">
        <f t="shared" si="13"/>
        <v>#DIV/0!</v>
      </c>
      <c r="F62" s="125"/>
      <c r="Y62">
        <v>10</v>
      </c>
      <c r="Z62">
        <v>206125.17809263183</v>
      </c>
      <c r="AA62">
        <v>213874.82190736817</v>
      </c>
      <c r="AB62"/>
      <c r="AC62">
        <v>43.181818181818187</v>
      </c>
      <c r="AD62">
        <v>0</v>
      </c>
      <c r="AE62"/>
      <c r="AF62"/>
      <c r="AG62"/>
    </row>
    <row r="63" spans="2:33" ht="15.6">
      <c r="B63" s="99">
        <v>34</v>
      </c>
      <c r="C63" s="103"/>
      <c r="D63" s="102"/>
      <c r="E63" s="107" t="e">
        <f t="shared" si="13"/>
        <v>#DIV/0!</v>
      </c>
      <c r="F63" s="125"/>
      <c r="Y63">
        <v>11</v>
      </c>
      <c r="Z63">
        <v>203403.61095536983</v>
      </c>
      <c r="AA63">
        <v>-203403.61095536983</v>
      </c>
      <c r="AB63"/>
      <c r="AC63">
        <v>47.727272727272734</v>
      </c>
      <c r="AD63">
        <v>0</v>
      </c>
      <c r="AE63"/>
      <c r="AF63"/>
      <c r="AG63"/>
    </row>
    <row r="64" spans="2:33" ht="15.6">
      <c r="B64" s="99">
        <v>35</v>
      </c>
      <c r="C64" s="103"/>
      <c r="D64" s="102"/>
      <c r="E64" s="107" t="e">
        <f t="shared" si="13"/>
        <v>#DIV/0!</v>
      </c>
      <c r="F64" s="125"/>
      <c r="Y64">
        <v>12</v>
      </c>
      <c r="Z64">
        <v>250829.45262195435</v>
      </c>
      <c r="AA64">
        <v>-16829.452621954348</v>
      </c>
      <c r="AB64"/>
      <c r="AC64">
        <v>52.27272727272728</v>
      </c>
      <c r="AD64">
        <v>36160</v>
      </c>
      <c r="AE64"/>
      <c r="AF64"/>
      <c r="AG64"/>
    </row>
    <row r="65" spans="2:33" ht="15.6">
      <c r="B65" s="99">
        <v>36</v>
      </c>
      <c r="C65" s="103"/>
      <c r="D65" s="102"/>
      <c r="E65" s="107" t="e">
        <f t="shared" si="13"/>
        <v>#DIV/0!</v>
      </c>
      <c r="F65" s="125"/>
      <c r="Y65">
        <v>13</v>
      </c>
      <c r="Z65">
        <v>170399.60253879445</v>
      </c>
      <c r="AA65">
        <v>441600.39746120555</v>
      </c>
      <c r="AB65"/>
      <c r="AC65">
        <v>56.81818181818182</v>
      </c>
      <c r="AD65">
        <v>108000</v>
      </c>
      <c r="AE65"/>
      <c r="AF65"/>
      <c r="AG65"/>
    </row>
    <row r="66" spans="2:33" ht="15.6">
      <c r="B66" s="99">
        <v>37</v>
      </c>
      <c r="C66" s="103"/>
      <c r="D66" s="102"/>
      <c r="E66" s="107" t="e">
        <f t="shared" si="13"/>
        <v>#DIV/0!</v>
      </c>
      <c r="F66" s="125"/>
      <c r="Y66">
        <v>14</v>
      </c>
      <c r="Z66">
        <v>254329.49474928909</v>
      </c>
      <c r="AA66">
        <v>-254329.49474928909</v>
      </c>
      <c r="AB66"/>
      <c r="AC66">
        <v>61.363636363636367</v>
      </c>
      <c r="AD66">
        <v>162000</v>
      </c>
      <c r="AE66"/>
      <c r="AF66"/>
      <c r="AG66"/>
    </row>
    <row r="67" spans="2:33" ht="15.6">
      <c r="B67" s="99">
        <v>38</v>
      </c>
      <c r="C67" s="103"/>
      <c r="D67" s="102"/>
      <c r="E67" s="107" t="e">
        <f t="shared" si="13"/>
        <v>#DIV/0!</v>
      </c>
      <c r="F67" s="125"/>
      <c r="Y67">
        <v>15</v>
      </c>
      <c r="Z67">
        <v>254329.49474928909</v>
      </c>
      <c r="AA67">
        <v>-254329.49474928909</v>
      </c>
      <c r="AB67"/>
      <c r="AC67">
        <v>65.909090909090907</v>
      </c>
      <c r="AD67">
        <v>234000</v>
      </c>
      <c r="AE67"/>
      <c r="AF67"/>
      <c r="AG67"/>
    </row>
    <row r="68" spans="2:33" ht="15.6">
      <c r="B68" s="99">
        <v>39</v>
      </c>
      <c r="C68" s="103"/>
      <c r="D68" s="102"/>
      <c r="E68" s="107" t="e">
        <f t="shared" si="13"/>
        <v>#DIV/0!</v>
      </c>
      <c r="F68" s="125"/>
      <c r="Y68">
        <v>16</v>
      </c>
      <c r="Z68">
        <v>254329.49474928909</v>
      </c>
      <c r="AA68">
        <v>249670.50525071091</v>
      </c>
      <c r="AB68"/>
      <c r="AC68">
        <v>70.454545454545453</v>
      </c>
      <c r="AD68">
        <v>252000</v>
      </c>
      <c r="AE68"/>
      <c r="AF68"/>
      <c r="AG68"/>
    </row>
    <row r="69" spans="2:33" ht="15.6">
      <c r="B69" s="99">
        <v>40</v>
      </c>
      <c r="C69" s="103"/>
      <c r="D69" s="102"/>
      <c r="E69" s="107" t="e">
        <f t="shared" si="13"/>
        <v>#DIV/0!</v>
      </c>
      <c r="F69" s="125"/>
      <c r="Y69">
        <v>17</v>
      </c>
      <c r="Z69">
        <v>254329.49474928909</v>
      </c>
      <c r="AA69">
        <v>-92329.494749289093</v>
      </c>
      <c r="AB69"/>
      <c r="AC69">
        <v>75</v>
      </c>
      <c r="AD69">
        <v>270000</v>
      </c>
      <c r="AE69"/>
      <c r="AF69"/>
      <c r="AG69"/>
    </row>
    <row r="70" spans="2:33" ht="15.6">
      <c r="B70" s="99">
        <v>41</v>
      </c>
      <c r="C70" s="103"/>
      <c r="D70" s="102"/>
      <c r="E70" s="107" t="e">
        <f t="shared" si="13"/>
        <v>#DIV/0!</v>
      </c>
      <c r="F70" s="125"/>
      <c r="Y70">
        <v>18</v>
      </c>
      <c r="Z70">
        <v>254329.49474928909</v>
      </c>
      <c r="AA70">
        <v>-254329.49474928909</v>
      </c>
      <c r="AB70"/>
      <c r="AC70">
        <v>79.545454545454547</v>
      </c>
      <c r="AD70">
        <v>420000</v>
      </c>
      <c r="AE70"/>
      <c r="AF70"/>
      <c r="AG70"/>
    </row>
    <row r="71" spans="2:33" ht="15.6">
      <c r="B71" s="99">
        <v>42</v>
      </c>
      <c r="C71" s="103"/>
      <c r="D71" s="102"/>
      <c r="E71" s="107" t="e">
        <f t="shared" si="13"/>
        <v>#DIV/0!</v>
      </c>
      <c r="F71" s="125"/>
      <c r="Y71">
        <v>19</v>
      </c>
      <c r="Z71">
        <v>254329.49474928909</v>
      </c>
      <c r="AA71">
        <v>375670.50525071088</v>
      </c>
      <c r="AB71"/>
      <c r="AC71">
        <v>84.090909090909093</v>
      </c>
      <c r="AD71">
        <v>504000</v>
      </c>
      <c r="AE71"/>
      <c r="AF71"/>
      <c r="AG71"/>
    </row>
    <row r="72" spans="2:33" ht="15.6">
      <c r="B72" s="99">
        <v>43</v>
      </c>
      <c r="C72" s="103"/>
      <c r="D72" s="102"/>
      <c r="E72" s="107" t="e">
        <f t="shared" si="13"/>
        <v>#DIV/0!</v>
      </c>
      <c r="F72" s="125"/>
      <c r="Y72">
        <v>20</v>
      </c>
      <c r="Z72">
        <v>151950.23168275657</v>
      </c>
      <c r="AA72">
        <v>-43950.231682756566</v>
      </c>
      <c r="AB72"/>
      <c r="AC72">
        <v>88.63636363636364</v>
      </c>
      <c r="AD72">
        <v>612000</v>
      </c>
      <c r="AE72"/>
      <c r="AF72"/>
      <c r="AG72"/>
    </row>
    <row r="73" spans="2:33" ht="15.6">
      <c r="B73" s="99">
        <v>44</v>
      </c>
      <c r="C73" s="103"/>
      <c r="D73" s="102"/>
      <c r="E73" s="107" t="e">
        <f t="shared" si="13"/>
        <v>#DIV/0!</v>
      </c>
      <c r="F73" s="125"/>
      <c r="Y73">
        <v>21</v>
      </c>
      <c r="Z73">
        <v>170773.87928186785</v>
      </c>
      <c r="AA73">
        <v>-170773.87928186785</v>
      </c>
      <c r="AB73"/>
      <c r="AC73">
        <v>93.181818181818187</v>
      </c>
      <c r="AD73">
        <v>630000</v>
      </c>
      <c r="AE73"/>
      <c r="AF73"/>
      <c r="AG73"/>
    </row>
    <row r="74" spans="2:33" ht="16.2" thickBot="1">
      <c r="B74" s="99">
        <v>45</v>
      </c>
      <c r="C74" s="103"/>
      <c r="D74" s="103"/>
      <c r="E74" s="107" t="e">
        <f t="shared" si="13"/>
        <v>#DIV/0!</v>
      </c>
      <c r="F74" s="125"/>
      <c r="Y74" s="94">
        <v>22</v>
      </c>
      <c r="Z74" s="94">
        <v>184512.34517928315</v>
      </c>
      <c r="AA74" s="94">
        <v>463487.65482071682</v>
      </c>
      <c r="AB74"/>
      <c r="AC74" s="94">
        <v>97.727272727272734</v>
      </c>
      <c r="AD74" s="94">
        <v>648000</v>
      </c>
      <c r="AE74"/>
      <c r="AF74"/>
      <c r="AG74"/>
    </row>
    <row r="75" spans="2:33">
      <c r="B75" s="99">
        <v>46</v>
      </c>
      <c r="C75" s="103"/>
      <c r="D75" s="103"/>
      <c r="E75" s="107" t="e">
        <f t="shared" si="13"/>
        <v>#DIV/0!</v>
      </c>
      <c r="F75" s="125"/>
    </row>
    <row r="76" spans="2:33">
      <c r="B76" s="99">
        <v>47</v>
      </c>
      <c r="C76" s="103"/>
      <c r="D76" s="103"/>
      <c r="E76" s="107" t="e">
        <f t="shared" si="13"/>
        <v>#DIV/0!</v>
      </c>
      <c r="F76" s="125"/>
    </row>
    <row r="77" spans="2:33">
      <c r="B77" s="99">
        <v>48</v>
      </c>
      <c r="C77" s="103"/>
      <c r="D77" s="103"/>
      <c r="E77" s="107" t="e">
        <f t="shared" si="13"/>
        <v>#DIV/0!</v>
      </c>
      <c r="F77" s="125"/>
    </row>
    <row r="78" spans="2:33">
      <c r="B78" s="99">
        <v>49</v>
      </c>
      <c r="C78" s="103"/>
      <c r="D78" s="103"/>
      <c r="E78" s="107" t="e">
        <f t="shared" si="13"/>
        <v>#DIV/0!</v>
      </c>
      <c r="F78" s="125"/>
    </row>
    <row r="79" spans="2:33">
      <c r="B79" s="99">
        <v>50</v>
      </c>
      <c r="C79" s="103"/>
      <c r="D79" s="103"/>
      <c r="E79" s="107" t="e">
        <f t="shared" si="13"/>
        <v>#DIV/0!</v>
      </c>
      <c r="F79" s="125"/>
    </row>
    <row r="80" spans="2:33">
      <c r="B80" s="99">
        <v>51</v>
      </c>
      <c r="C80" s="103"/>
      <c r="D80" s="103"/>
      <c r="E80" s="107" t="e">
        <f t="shared" si="13"/>
        <v>#DIV/0!</v>
      </c>
      <c r="F80" s="125"/>
    </row>
    <row r="81" spans="2:6">
      <c r="B81" s="99">
        <v>52</v>
      </c>
      <c r="C81" s="103"/>
      <c r="D81" s="103"/>
      <c r="E81" s="107" t="e">
        <f t="shared" si="13"/>
        <v>#DIV/0!</v>
      </c>
      <c r="F81" s="125"/>
    </row>
  </sheetData>
  <sortState xmlns:xlrd2="http://schemas.microsoft.com/office/spreadsheetml/2017/richdata2" ref="AD53:AD74">
    <sortCondition ref="AD53"/>
  </sortState>
  <mergeCells count="31">
    <mergeCell ref="AH16:AK16"/>
    <mergeCell ref="AL16:AO16"/>
    <mergeCell ref="AP16:AT16"/>
    <mergeCell ref="AU16:AX16"/>
    <mergeCell ref="AY16:BB16"/>
    <mergeCell ref="A26:B26"/>
    <mergeCell ref="H16:K16"/>
    <mergeCell ref="L16:O16"/>
    <mergeCell ref="P16:T16"/>
    <mergeCell ref="U16:X16"/>
    <mergeCell ref="Y16:AB16"/>
    <mergeCell ref="AC16:AG16"/>
    <mergeCell ref="A7:B7"/>
    <mergeCell ref="A8:B8"/>
    <mergeCell ref="A9:B9"/>
    <mergeCell ref="A10:B10"/>
    <mergeCell ref="A11:B11"/>
    <mergeCell ref="C16:G16"/>
    <mergeCell ref="A12:B12"/>
    <mergeCell ref="AY4:BB4"/>
    <mergeCell ref="C4:G4"/>
    <mergeCell ref="H4:K4"/>
    <mergeCell ref="L4:O4"/>
    <mergeCell ref="P4:T4"/>
    <mergeCell ref="U4:X4"/>
    <mergeCell ref="Y4:AB4"/>
    <mergeCell ref="AC4:AG4"/>
    <mergeCell ref="AH4:AK4"/>
    <mergeCell ref="AL4:AO4"/>
    <mergeCell ref="AP4:AT4"/>
    <mergeCell ref="AU4:AX4"/>
  </mergeCells>
  <phoneticPr fontId="17" type="noConversion"/>
  <conditionalFormatting sqref="C21:BB24">
    <cfRule type="cellIs" dxfId="6" priority="1" stopIfTrue="1" operator="equal">
      <formula>"TF"</formula>
    </cfRule>
  </conditionalFormatting>
  <pageMargins left="0.75" right="0.75" top="1" bottom="1" header="0.5" footer="0.5"/>
  <pageSetup paperSize="9" orientation="portrait" horizontalDpi="4294967292" verticalDpi="429496729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C038F-EEFC-8041-B66E-F48FA0F03234}">
  <dimension ref="A2:IE86"/>
  <sheetViews>
    <sheetView showGridLines="0" zoomScaleNormal="80" workbookViewId="0">
      <pane xSplit="2" ySplit="6" topLeftCell="T53" activePane="bottomRight" state="frozen"/>
      <selection activeCell="EM17" sqref="EM17"/>
      <selection pane="topRight" activeCell="EM17" sqref="EM17"/>
      <selection pane="bottomLeft" activeCell="EM17" sqref="EM17"/>
      <selection pane="bottomRight" activeCell="Z56" sqref="Z56"/>
    </sheetView>
  </sheetViews>
  <sheetFormatPr defaultColWidth="9.5" defaultRowHeight="14.4"/>
  <cols>
    <col min="1" max="1" width="21.296875" style="36" bestFit="1" customWidth="1"/>
    <col min="2" max="2" width="24.796875" style="48" bestFit="1" customWidth="1"/>
    <col min="3" max="23" width="8" style="36" customWidth="1"/>
    <col min="24" max="24" width="10.59765625" style="36" customWidth="1"/>
    <col min="25" max="25" width="19.59765625" style="36" customWidth="1"/>
    <col min="26" max="54" width="10.69921875" style="36" customWidth="1"/>
    <col min="55" max="16384" width="9.5" style="36"/>
  </cols>
  <sheetData>
    <row r="2" spans="1:239" ht="21" customHeight="1">
      <c r="A2" s="35" t="str">
        <f>'process parameter'!C7</f>
        <v>105-04751</v>
      </c>
      <c r="B2" s="35" t="str">
        <f>'process parameter'!D7</f>
        <v>ORING, SMALL</v>
      </c>
    </row>
    <row r="3" spans="1:239" ht="12.75" customHeight="1">
      <c r="A3" s="37"/>
      <c r="B3" s="37"/>
    </row>
    <row r="4" spans="1:239" ht="16.05" customHeight="1">
      <c r="B4" s="38"/>
      <c r="C4" s="153">
        <v>44927</v>
      </c>
      <c r="D4" s="153"/>
      <c r="E4" s="153"/>
      <c r="F4" s="153"/>
      <c r="G4" s="153"/>
      <c r="H4" s="153">
        <v>44958</v>
      </c>
      <c r="I4" s="153"/>
      <c r="J4" s="153"/>
      <c r="K4" s="153"/>
      <c r="L4" s="153">
        <v>44986</v>
      </c>
      <c r="M4" s="153"/>
      <c r="N4" s="153"/>
      <c r="O4" s="153"/>
      <c r="P4" s="153">
        <v>45017</v>
      </c>
      <c r="Q4" s="153"/>
      <c r="R4" s="153"/>
      <c r="S4" s="153"/>
      <c r="T4" s="153"/>
      <c r="U4" s="153">
        <v>45047</v>
      </c>
      <c r="V4" s="153"/>
      <c r="W4" s="153"/>
      <c r="X4" s="153"/>
      <c r="Y4" s="153">
        <v>45078</v>
      </c>
      <c r="Z4" s="153"/>
      <c r="AA4" s="153"/>
      <c r="AB4" s="153"/>
      <c r="AC4" s="153">
        <v>45108</v>
      </c>
      <c r="AD4" s="153"/>
      <c r="AE4" s="153"/>
      <c r="AF4" s="153"/>
      <c r="AG4" s="153"/>
      <c r="AH4" s="153">
        <v>45139</v>
      </c>
      <c r="AI4" s="153"/>
      <c r="AJ4" s="153"/>
      <c r="AK4" s="153"/>
      <c r="AL4" s="153">
        <v>45170</v>
      </c>
      <c r="AM4" s="153"/>
      <c r="AN4" s="153"/>
      <c r="AO4" s="153"/>
      <c r="AP4" s="153">
        <v>45200</v>
      </c>
      <c r="AQ4" s="153"/>
      <c r="AR4" s="153"/>
      <c r="AS4" s="153"/>
      <c r="AT4" s="153"/>
      <c r="AU4" s="153">
        <v>45231</v>
      </c>
      <c r="AV4" s="153"/>
      <c r="AW4" s="153"/>
      <c r="AX4" s="153"/>
      <c r="AY4" s="153">
        <v>45261</v>
      </c>
      <c r="AZ4" s="153"/>
      <c r="BA4" s="153"/>
      <c r="BB4" s="153"/>
    </row>
    <row r="5" spans="1:239" ht="16.05" customHeight="1">
      <c r="B5" s="38"/>
      <c r="C5" s="40">
        <v>1</v>
      </c>
      <c r="D5" s="40">
        <v>2</v>
      </c>
      <c r="E5" s="40">
        <v>3</v>
      </c>
      <c r="F5" s="40">
        <v>4</v>
      </c>
      <c r="G5" s="40">
        <v>5</v>
      </c>
      <c r="H5" s="40">
        <v>6</v>
      </c>
      <c r="I5" s="40">
        <v>7</v>
      </c>
      <c r="J5" s="40">
        <v>8</v>
      </c>
      <c r="K5" s="40">
        <v>9</v>
      </c>
      <c r="L5" s="40">
        <v>10</v>
      </c>
      <c r="M5" s="40">
        <v>11</v>
      </c>
      <c r="N5" s="40">
        <v>12</v>
      </c>
      <c r="O5" s="40">
        <v>13</v>
      </c>
      <c r="P5" s="40">
        <v>14</v>
      </c>
      <c r="Q5" s="40">
        <v>15</v>
      </c>
      <c r="R5" s="40">
        <v>16</v>
      </c>
      <c r="S5" s="40">
        <v>17</v>
      </c>
      <c r="T5" s="40">
        <v>18</v>
      </c>
      <c r="U5" s="40">
        <v>19</v>
      </c>
      <c r="V5" s="40">
        <v>20</v>
      </c>
      <c r="W5" s="40">
        <v>21</v>
      </c>
      <c r="X5" s="40">
        <v>22</v>
      </c>
      <c r="Y5" s="40">
        <v>23</v>
      </c>
      <c r="Z5" s="40">
        <v>24</v>
      </c>
      <c r="AA5" s="40">
        <v>25</v>
      </c>
      <c r="AB5" s="40">
        <v>26</v>
      </c>
      <c r="AC5" s="40">
        <v>27</v>
      </c>
      <c r="AD5" s="40">
        <v>28</v>
      </c>
      <c r="AE5" s="40">
        <v>29</v>
      </c>
      <c r="AF5" s="40">
        <v>30</v>
      </c>
      <c r="AG5" s="40">
        <v>31</v>
      </c>
      <c r="AH5" s="40">
        <v>32</v>
      </c>
      <c r="AI5" s="40">
        <v>33</v>
      </c>
      <c r="AJ5" s="40">
        <v>34</v>
      </c>
      <c r="AK5" s="40">
        <v>35</v>
      </c>
      <c r="AL5" s="40">
        <v>36</v>
      </c>
      <c r="AM5" s="40">
        <v>37</v>
      </c>
      <c r="AN5" s="40">
        <v>38</v>
      </c>
      <c r="AO5" s="40">
        <v>39</v>
      </c>
      <c r="AP5" s="40">
        <v>40</v>
      </c>
      <c r="AQ5" s="40">
        <v>41</v>
      </c>
      <c r="AR5" s="40">
        <v>42</v>
      </c>
      <c r="AS5" s="40">
        <v>43</v>
      </c>
      <c r="AT5" s="40">
        <v>44</v>
      </c>
      <c r="AU5" s="40">
        <v>45</v>
      </c>
      <c r="AV5" s="40">
        <v>46</v>
      </c>
      <c r="AW5" s="40">
        <v>47</v>
      </c>
      <c r="AX5" s="40">
        <v>48</v>
      </c>
      <c r="AY5" s="40">
        <v>49</v>
      </c>
      <c r="AZ5" s="40">
        <v>50</v>
      </c>
      <c r="BA5" s="40">
        <v>51</v>
      </c>
      <c r="BB5" s="40">
        <v>52</v>
      </c>
    </row>
    <row r="6" spans="1:239" ht="16.05" customHeight="1">
      <c r="B6" s="36"/>
    </row>
    <row r="7" spans="1:239" s="41" customFormat="1" ht="16.05" customHeight="1">
      <c r="A7" s="149" t="s">
        <v>63</v>
      </c>
      <c r="B7" s="150"/>
      <c r="C7" s="42">
        <f>HLOOKUP(C5,'customer forecast'!E3:BD13,5,FALSE)</f>
        <v>162242.07999999999</v>
      </c>
      <c r="D7" s="42">
        <f>HLOOKUP(D5,'customer forecast'!F3:BE13,5,FALSE)</f>
        <v>138042.44999999998</v>
      </c>
      <c r="E7" s="42">
        <f>HLOOKUP(E5,'customer forecast'!G3:BF13,5,FALSE)</f>
        <v>117576.54999999999</v>
      </c>
      <c r="F7" s="42">
        <f>HLOOKUP(F5,'customer forecast'!H3:BG13,5,FALSE)</f>
        <v>173304.94999999998</v>
      </c>
      <c r="G7" s="42">
        <f>HLOOKUP(G5,'customer forecast'!I3:BH13,5,FALSE)</f>
        <v>186157.79</v>
      </c>
      <c r="H7" s="42">
        <f>HLOOKUP(H5,'customer forecast'!J3:BI13,5,FALSE)</f>
        <v>156963.16999999998</v>
      </c>
      <c r="I7" s="42">
        <f>HLOOKUP(I5,'customer forecast'!K3:BJ13,5,FALSE)</f>
        <v>138132.54</v>
      </c>
      <c r="J7" s="42">
        <f>HLOOKUP(J5,'customer forecast'!L3:BK13,5,FALSE)</f>
        <v>144700.01</v>
      </c>
      <c r="K7" s="42">
        <f>HLOOKUP(K5,'customer forecast'!M3:BL13,5,FALSE)</f>
        <v>149850.12</v>
      </c>
      <c r="L7" s="42">
        <f>HLOOKUP(L5,'customer forecast'!N3:BM13,5,FALSE)</f>
        <v>156060.24</v>
      </c>
      <c r="M7" s="42">
        <f>HLOOKUP(M5,'customer forecast'!O3:BN13,5,FALSE)</f>
        <v>147215.03999999998</v>
      </c>
      <c r="N7" s="42">
        <f>HLOOKUP(N5,'customer forecast'!P3:BO13,5,FALSE)</f>
        <v>204946.55999999997</v>
      </c>
      <c r="O7" s="42">
        <f>HLOOKUP(O5,'customer forecast'!Q3:BP13,5,FALSE)</f>
        <v>167105</v>
      </c>
      <c r="P7" s="42">
        <f>HLOOKUP(P5,'customer forecast'!R3:BQ13,5,FALSE)</f>
        <v>157080</v>
      </c>
      <c r="Q7" s="42">
        <f>HLOOKUP(Q5,'customer forecast'!S3:BR13,5,FALSE)</f>
        <v>157080</v>
      </c>
      <c r="R7" s="42">
        <f>HLOOKUP(R5,'customer forecast'!T3:BS13,5,FALSE)</f>
        <v>157080</v>
      </c>
      <c r="S7" s="42">
        <f>HLOOKUP(S5,'customer forecast'!U3:BT13,5,FALSE)</f>
        <v>157080</v>
      </c>
      <c r="T7" s="42">
        <f>HLOOKUP(T5,'customer forecast'!V3:BU13,5,FALSE)</f>
        <v>157080</v>
      </c>
      <c r="U7" s="42">
        <f>HLOOKUP(U5,'customer forecast'!W3:BV13,5,FALSE)</f>
        <v>157080</v>
      </c>
      <c r="V7" s="42">
        <f>HLOOKUP(V5,'customer forecast'!X3:BW13,5,FALSE)</f>
        <v>118147.31999999999</v>
      </c>
      <c r="W7" s="42">
        <f>HLOOKUP(W5,'customer forecast'!Y3:BX13,5,FALSE)</f>
        <v>156569.625</v>
      </c>
      <c r="X7" s="42">
        <f>HLOOKUP(X5,'customer forecast'!Z3:BY13,5,FALSE)</f>
        <v>158961.51</v>
      </c>
      <c r="Y7" s="42">
        <f>HLOOKUP(Y5,'customer forecast'!AA3:BZ13,5,FALSE)</f>
        <v>212193.62999999998</v>
      </c>
      <c r="Z7" s="42">
        <f>HLOOKUP(Z5,'customer forecast'!AB3:CA13,5,FALSE)</f>
        <v>181661.12999999998</v>
      </c>
      <c r="AA7" s="42">
        <f>HLOOKUP(AA5,'customer forecast'!AC3:CB13,5,FALSE)</f>
        <v>185549.62499999997</v>
      </c>
      <c r="AB7" s="42">
        <f>HLOOKUP(AB5,'customer forecast'!AD3:CC13,5,FALSE)</f>
        <v>401931.89999999997</v>
      </c>
      <c r="AC7" s="42">
        <f>HLOOKUP(AC5,'customer forecast'!AE3:CD13,5,FALSE)</f>
        <v>338092.065</v>
      </c>
      <c r="AD7" s="42">
        <f>HLOOKUP(AD5,'customer forecast'!AF3:CE13,5,FALSE)</f>
        <v>403660.35</v>
      </c>
      <c r="AE7" s="42">
        <f>HLOOKUP(AE5,'customer forecast'!AG3:CF13,5,FALSE)</f>
        <v>394528.54499999998</v>
      </c>
      <c r="AF7" s="42">
        <f>HLOOKUP(AF5,'customer forecast'!AH3:CG13,5,FALSE)</f>
        <v>366063.97499999998</v>
      </c>
      <c r="AG7" s="42">
        <f>HLOOKUP(AG5,'customer forecast'!AI3:CH13,5,FALSE)</f>
        <v>284298.97500000003</v>
      </c>
      <c r="AH7" s="42">
        <f>HLOOKUP(AH5,'customer forecast'!AJ3:CI13,5,FALSE)</f>
        <v>151415.32500000001</v>
      </c>
      <c r="AI7" s="42">
        <f>HLOOKUP(AI5,'customer forecast'!AK3:CJ13,5,FALSE)</f>
        <v>171494.32499999998</v>
      </c>
      <c r="AJ7" s="42">
        <f>HLOOKUP(AJ5,'customer forecast'!AL3:CK13,5,FALSE)</f>
        <v>173036.47499999998</v>
      </c>
      <c r="AK7" s="42">
        <f>HLOOKUP(AK5,'customer forecast'!AM3:CL13,5,FALSE)</f>
        <v>87131.474999999991</v>
      </c>
      <c r="AL7" s="42">
        <f>HLOOKUP(AL5,'customer forecast'!AN3:CM13,5,FALSE)</f>
        <v>120206.96999999999</v>
      </c>
      <c r="AM7" s="42">
        <f>HLOOKUP(AM5,'customer forecast'!AO3:CN13,5,FALSE)</f>
        <v>64316.969999999994</v>
      </c>
      <c r="AN7" s="42">
        <f>HLOOKUP(AN5,'customer forecast'!AP3:CO13,5,FALSE)</f>
        <v>34950.915000000001</v>
      </c>
      <c r="AO7" s="42">
        <f>HLOOKUP(AO5,'customer forecast'!AQ3:CP13,5,FALSE)</f>
        <v>704878.47</v>
      </c>
      <c r="AP7" s="42">
        <f>HLOOKUP(AP5,'customer forecast'!AR3:CQ13,5,FALSE)</f>
        <v>317798.82</v>
      </c>
      <c r="AQ7" s="42">
        <f>HLOOKUP(AQ5,'customer forecast'!AS3:CR13,5,FALSE)</f>
        <v>263227.40999999997</v>
      </c>
      <c r="AR7" s="42">
        <f>HLOOKUP(AR5,'customer forecast'!AT3:CS13,5,FALSE)</f>
        <v>245829.05999999997</v>
      </c>
      <c r="AS7" s="42">
        <f>HLOOKUP(AS5,'customer forecast'!AU3:CT13,5,FALSE)</f>
        <v>256824.9</v>
      </c>
      <c r="AT7" s="42">
        <f>HLOOKUP(AT5,'customer forecast'!AV3:CU13,5,FALSE)</f>
        <v>227865.59999999998</v>
      </c>
      <c r="AU7" s="42">
        <f>HLOOKUP(AU5,'customer forecast'!AW3:CV13,5,FALSE)</f>
        <v>318081.375</v>
      </c>
      <c r="AV7" s="42">
        <f>HLOOKUP(AV5,'customer forecast'!AX3:CW13,5,FALSE)</f>
        <v>364037.44500000001</v>
      </c>
      <c r="AW7" s="42">
        <f>HLOOKUP(AW5,'customer forecast'!AY3:CX13,5,FALSE)</f>
        <v>380916.22499999998</v>
      </c>
      <c r="AX7" s="42">
        <f>HLOOKUP(AX5,'customer forecast'!AZ3:CY13,5,FALSE)</f>
        <v>361217.07</v>
      </c>
      <c r="AY7" s="42">
        <f>HLOOKUP(AY5,'customer forecast'!BA3:CZ13,5,FALSE)</f>
        <v>248232.32999999996</v>
      </c>
      <c r="AZ7" s="42">
        <f>HLOOKUP(AZ5,'customer forecast'!BB3:DA13,5,FALSE)</f>
        <v>162594.35999999999</v>
      </c>
      <c r="BA7" s="42">
        <f>HLOOKUP(BA5,'customer forecast'!BC3:DB13,5,FALSE)</f>
        <v>357792.52500000002</v>
      </c>
      <c r="BB7" s="42">
        <f>HLOOKUP(BB5,'customer forecast'!BD3:DC13,5,FALSE)</f>
        <v>357792.52500000002</v>
      </c>
      <c r="BC7" s="36"/>
      <c r="BD7" s="36"/>
      <c r="BE7" s="36"/>
      <c r="BF7" s="36"/>
      <c r="BG7" s="36"/>
      <c r="BH7" s="36"/>
      <c r="BI7" s="36"/>
      <c r="BJ7" s="36"/>
      <c r="BK7" s="36"/>
      <c r="BL7" s="36"/>
      <c r="BM7" s="36"/>
      <c r="BN7" s="36"/>
      <c r="BO7" s="36"/>
      <c r="BP7" s="36"/>
      <c r="BQ7" s="36"/>
      <c r="BR7" s="36"/>
      <c r="BS7" s="36"/>
      <c r="BT7" s="36"/>
      <c r="BU7" s="36"/>
      <c r="BV7" s="36"/>
      <c r="BW7" s="36"/>
      <c r="BX7" s="36"/>
      <c r="BY7" s="36"/>
      <c r="BZ7" s="36"/>
      <c r="CA7" s="36"/>
      <c r="CB7" s="36"/>
      <c r="CC7" s="36"/>
      <c r="CD7" s="36"/>
      <c r="CE7" s="36"/>
      <c r="CF7" s="36"/>
      <c r="CG7" s="36"/>
      <c r="CH7" s="36"/>
      <c r="CI7" s="36"/>
      <c r="CJ7" s="36"/>
      <c r="CK7" s="36"/>
      <c r="CL7" s="36"/>
      <c r="CM7" s="36"/>
      <c r="CN7" s="36"/>
      <c r="CO7" s="36"/>
      <c r="CP7" s="36"/>
      <c r="CQ7" s="36"/>
      <c r="CR7" s="36"/>
      <c r="CS7" s="36"/>
      <c r="CT7" s="36"/>
      <c r="CU7" s="36"/>
      <c r="CV7" s="36"/>
      <c r="CW7" s="36"/>
      <c r="CX7" s="36"/>
      <c r="CY7" s="36"/>
      <c r="CZ7" s="36"/>
      <c r="DA7" s="36"/>
      <c r="DB7" s="36"/>
      <c r="DC7" s="36"/>
      <c r="DD7" s="36"/>
      <c r="DE7" s="36"/>
      <c r="DF7" s="36"/>
      <c r="DG7" s="36"/>
      <c r="DH7" s="36"/>
      <c r="DI7" s="36"/>
      <c r="DJ7" s="36"/>
      <c r="DK7" s="36"/>
      <c r="DL7" s="36"/>
      <c r="DM7" s="36"/>
      <c r="DN7" s="36"/>
      <c r="DO7" s="36"/>
      <c r="DP7" s="36"/>
      <c r="DQ7" s="36"/>
      <c r="DR7" s="36"/>
      <c r="DS7" s="36"/>
      <c r="DT7" s="36"/>
      <c r="DU7" s="36"/>
      <c r="DV7" s="36"/>
      <c r="DW7" s="36"/>
      <c r="DX7" s="36"/>
      <c r="DY7" s="36"/>
      <c r="DZ7" s="36"/>
      <c r="EA7" s="36"/>
      <c r="EB7" s="36"/>
      <c r="EC7" s="36"/>
      <c r="ED7" s="36"/>
      <c r="EE7" s="36"/>
      <c r="EF7" s="36"/>
      <c r="EG7" s="36"/>
      <c r="EH7" s="36"/>
      <c r="EI7" s="36"/>
      <c r="EJ7" s="36"/>
      <c r="EK7" s="36"/>
      <c r="EL7" s="36"/>
      <c r="EM7" s="36"/>
      <c r="EN7" s="36"/>
      <c r="EO7" s="36"/>
      <c r="EP7" s="36"/>
      <c r="EQ7" s="36"/>
      <c r="ER7" s="36"/>
      <c r="ES7" s="36"/>
      <c r="ET7" s="36"/>
      <c r="EU7" s="36"/>
      <c r="EV7" s="36"/>
      <c r="EW7" s="36"/>
      <c r="EX7" s="36"/>
      <c r="EY7" s="36"/>
      <c r="EZ7" s="36"/>
      <c r="FA7" s="36"/>
      <c r="FB7" s="36"/>
      <c r="FC7" s="36"/>
      <c r="FD7" s="36"/>
      <c r="FE7" s="36"/>
      <c r="FF7" s="36"/>
      <c r="FG7" s="36"/>
      <c r="FH7" s="36"/>
      <c r="FI7" s="36"/>
      <c r="FJ7" s="36"/>
      <c r="FK7" s="36"/>
      <c r="FL7" s="36"/>
      <c r="FM7" s="36"/>
      <c r="FN7" s="36"/>
      <c r="FO7" s="36"/>
      <c r="FP7" s="36"/>
      <c r="FQ7" s="36"/>
      <c r="FR7" s="36"/>
      <c r="FS7" s="36"/>
      <c r="FT7" s="36"/>
      <c r="FU7" s="36"/>
      <c r="FV7" s="36"/>
      <c r="FW7" s="36"/>
      <c r="FX7" s="36"/>
      <c r="FY7" s="36"/>
      <c r="FZ7" s="36"/>
      <c r="GA7" s="36"/>
      <c r="GB7" s="36"/>
      <c r="GC7" s="36"/>
      <c r="GD7" s="36"/>
      <c r="GE7" s="36"/>
      <c r="GF7" s="36"/>
      <c r="GG7" s="36"/>
      <c r="GH7" s="36"/>
      <c r="GI7" s="36"/>
      <c r="GJ7" s="36"/>
      <c r="GK7" s="36"/>
      <c r="GL7" s="36"/>
      <c r="GM7" s="36"/>
      <c r="GN7" s="36"/>
      <c r="GO7" s="36"/>
      <c r="GP7" s="36"/>
      <c r="GQ7" s="36"/>
      <c r="GR7" s="36"/>
      <c r="GS7" s="36"/>
      <c r="GT7" s="36"/>
      <c r="GU7" s="36"/>
      <c r="GV7" s="36"/>
      <c r="GW7" s="36"/>
      <c r="GX7" s="36"/>
      <c r="GY7" s="36"/>
      <c r="GZ7" s="36"/>
      <c r="HA7" s="36"/>
      <c r="HB7" s="36"/>
      <c r="HC7" s="36"/>
      <c r="HD7" s="36"/>
    </row>
    <row r="8" spans="1:239" s="67" customFormat="1" ht="16.05" customHeight="1">
      <c r="A8" s="151" t="s">
        <v>64</v>
      </c>
      <c r="B8" s="152"/>
      <c r="C8" s="45">
        <f>C7</f>
        <v>162242.07999999999</v>
      </c>
      <c r="D8" s="45">
        <f t="shared" ref="D8:BB8" si="0">C8+D7</f>
        <v>300284.52999999997</v>
      </c>
      <c r="E8" s="45">
        <f t="shared" si="0"/>
        <v>417861.07999999996</v>
      </c>
      <c r="F8" s="45">
        <f t="shared" si="0"/>
        <v>591166.02999999991</v>
      </c>
      <c r="G8" s="45">
        <f t="shared" si="0"/>
        <v>777323.82</v>
      </c>
      <c r="H8" s="45">
        <f t="shared" si="0"/>
        <v>934286.99</v>
      </c>
      <c r="I8" s="45">
        <f t="shared" si="0"/>
        <v>1072419.53</v>
      </c>
      <c r="J8" s="45">
        <f t="shared" si="0"/>
        <v>1217119.54</v>
      </c>
      <c r="K8" s="45">
        <f t="shared" si="0"/>
        <v>1366969.6600000001</v>
      </c>
      <c r="L8" s="45">
        <f t="shared" si="0"/>
        <v>1523029.9000000001</v>
      </c>
      <c r="M8" s="45">
        <f t="shared" si="0"/>
        <v>1670244.9400000002</v>
      </c>
      <c r="N8" s="45">
        <f t="shared" si="0"/>
        <v>1875191.5000000002</v>
      </c>
      <c r="O8" s="45">
        <f t="shared" si="0"/>
        <v>2042296.5000000002</v>
      </c>
      <c r="P8" s="45">
        <f t="shared" si="0"/>
        <v>2199376.5</v>
      </c>
      <c r="Q8" s="45">
        <f t="shared" si="0"/>
        <v>2356456.5</v>
      </c>
      <c r="R8" s="45">
        <f t="shared" si="0"/>
        <v>2513536.5</v>
      </c>
      <c r="S8" s="45">
        <f t="shared" si="0"/>
        <v>2670616.5</v>
      </c>
      <c r="T8" s="45">
        <f t="shared" si="0"/>
        <v>2827696.5</v>
      </c>
      <c r="U8" s="45">
        <f t="shared" si="0"/>
        <v>2984776.5</v>
      </c>
      <c r="V8" s="45">
        <f t="shared" si="0"/>
        <v>3102923.82</v>
      </c>
      <c r="W8" s="45">
        <f t="shared" si="0"/>
        <v>3259493.4449999998</v>
      </c>
      <c r="X8" s="45">
        <f t="shared" si="0"/>
        <v>3418454.9550000001</v>
      </c>
      <c r="Y8" s="45">
        <f t="shared" si="0"/>
        <v>3630648.585</v>
      </c>
      <c r="Z8" s="45">
        <f t="shared" si="0"/>
        <v>3812309.7149999999</v>
      </c>
      <c r="AA8" s="45">
        <f t="shared" si="0"/>
        <v>3997859.34</v>
      </c>
      <c r="AB8" s="45">
        <f t="shared" si="0"/>
        <v>4399791.24</v>
      </c>
      <c r="AC8" s="45">
        <f t="shared" si="0"/>
        <v>4737883.3050000006</v>
      </c>
      <c r="AD8" s="45">
        <f t="shared" si="0"/>
        <v>5141543.6550000003</v>
      </c>
      <c r="AE8" s="45">
        <f t="shared" si="0"/>
        <v>5536072.2000000002</v>
      </c>
      <c r="AF8" s="45">
        <f t="shared" si="0"/>
        <v>5902136.1749999998</v>
      </c>
      <c r="AG8" s="45">
        <f t="shared" si="0"/>
        <v>6186435.1499999994</v>
      </c>
      <c r="AH8" s="45">
        <f t="shared" si="0"/>
        <v>6337850.4749999996</v>
      </c>
      <c r="AI8" s="45">
        <f t="shared" si="0"/>
        <v>6509344.7999999998</v>
      </c>
      <c r="AJ8" s="45">
        <f t="shared" si="0"/>
        <v>6682381.2749999994</v>
      </c>
      <c r="AK8" s="45">
        <f t="shared" si="0"/>
        <v>6769512.7499999991</v>
      </c>
      <c r="AL8" s="45">
        <f t="shared" si="0"/>
        <v>6889719.7199999988</v>
      </c>
      <c r="AM8" s="45">
        <f t="shared" si="0"/>
        <v>6954036.6899999985</v>
      </c>
      <c r="AN8" s="45">
        <f t="shared" si="0"/>
        <v>6988987.6049999986</v>
      </c>
      <c r="AO8" s="45">
        <f t="shared" si="0"/>
        <v>7693866.0749999983</v>
      </c>
      <c r="AP8" s="45">
        <f t="shared" si="0"/>
        <v>8011664.8949999986</v>
      </c>
      <c r="AQ8" s="45">
        <f t="shared" si="0"/>
        <v>8274892.3049999988</v>
      </c>
      <c r="AR8" s="45">
        <f t="shared" si="0"/>
        <v>8520721.3649999984</v>
      </c>
      <c r="AS8" s="45">
        <f t="shared" si="0"/>
        <v>8777546.2649999987</v>
      </c>
      <c r="AT8" s="45">
        <f t="shared" si="0"/>
        <v>9005411.8649999984</v>
      </c>
      <c r="AU8" s="45">
        <f t="shared" si="0"/>
        <v>9323493.2399999984</v>
      </c>
      <c r="AV8" s="45">
        <f t="shared" si="0"/>
        <v>9687530.6849999987</v>
      </c>
      <c r="AW8" s="45">
        <f t="shared" si="0"/>
        <v>10068446.909999998</v>
      </c>
      <c r="AX8" s="45">
        <f t="shared" si="0"/>
        <v>10429663.979999999</v>
      </c>
      <c r="AY8" s="45">
        <f t="shared" si="0"/>
        <v>10677896.309999999</v>
      </c>
      <c r="AZ8" s="45">
        <f t="shared" si="0"/>
        <v>10840490.669999998</v>
      </c>
      <c r="BA8" s="45">
        <f t="shared" si="0"/>
        <v>11198283.194999998</v>
      </c>
      <c r="BB8" s="45">
        <f t="shared" si="0"/>
        <v>11556075.719999999</v>
      </c>
      <c r="BC8" s="68"/>
      <c r="BD8" s="68"/>
      <c r="BE8" s="68"/>
      <c r="BF8" s="68"/>
      <c r="BG8" s="68"/>
      <c r="BH8" s="68"/>
      <c r="BI8" s="68"/>
      <c r="BJ8" s="68"/>
      <c r="BK8" s="68"/>
      <c r="BL8" s="68"/>
      <c r="BM8" s="68"/>
      <c r="BN8" s="68"/>
      <c r="BO8" s="68"/>
      <c r="BP8" s="68"/>
      <c r="BQ8" s="68"/>
      <c r="BR8" s="68"/>
      <c r="BS8" s="68"/>
      <c r="BT8" s="68"/>
      <c r="BU8" s="68"/>
      <c r="BV8" s="68"/>
      <c r="BW8" s="68"/>
      <c r="BX8" s="68"/>
      <c r="BY8" s="68"/>
      <c r="BZ8" s="68"/>
      <c r="CA8" s="68"/>
      <c r="CB8" s="68"/>
      <c r="CC8" s="68"/>
      <c r="CD8" s="68"/>
      <c r="CE8" s="68"/>
      <c r="CF8" s="68"/>
      <c r="CG8" s="68"/>
      <c r="CH8" s="68"/>
      <c r="CI8" s="68"/>
      <c r="CJ8" s="68"/>
      <c r="CK8" s="68"/>
      <c r="CL8" s="68"/>
      <c r="CM8" s="68"/>
      <c r="CN8" s="68"/>
      <c r="CO8" s="68"/>
      <c r="CP8" s="68"/>
      <c r="CQ8" s="68"/>
      <c r="CR8" s="68"/>
      <c r="CS8" s="68"/>
      <c r="CT8" s="68"/>
      <c r="CU8" s="68"/>
      <c r="CV8" s="68"/>
      <c r="CW8" s="68"/>
      <c r="CX8" s="68"/>
      <c r="CY8" s="68"/>
      <c r="CZ8" s="68"/>
      <c r="DA8" s="68"/>
      <c r="DB8" s="68"/>
      <c r="DC8" s="68"/>
      <c r="DD8" s="68"/>
      <c r="DE8" s="68"/>
      <c r="DF8" s="68"/>
      <c r="DG8" s="68"/>
      <c r="DH8" s="68"/>
      <c r="DI8" s="68"/>
      <c r="DJ8" s="68"/>
      <c r="DK8" s="68"/>
      <c r="DL8" s="68"/>
      <c r="DM8" s="68"/>
      <c r="DN8" s="68"/>
      <c r="DO8" s="68"/>
      <c r="DP8" s="68"/>
      <c r="DQ8" s="68"/>
      <c r="DR8" s="68"/>
      <c r="DS8" s="68"/>
      <c r="DT8" s="68"/>
      <c r="DU8" s="68"/>
      <c r="DV8" s="68"/>
      <c r="DW8" s="68"/>
      <c r="DX8" s="68"/>
      <c r="DY8" s="68"/>
      <c r="DZ8" s="68"/>
      <c r="EA8" s="68"/>
      <c r="EB8" s="68"/>
      <c r="EC8" s="68"/>
      <c r="ED8" s="68"/>
      <c r="EE8" s="68"/>
      <c r="EF8" s="68"/>
      <c r="EG8" s="68"/>
      <c r="EH8" s="68"/>
      <c r="EI8" s="68"/>
      <c r="EJ8" s="68"/>
      <c r="EK8" s="68"/>
      <c r="EL8" s="68"/>
      <c r="EM8" s="68"/>
      <c r="EN8" s="68"/>
      <c r="EO8" s="68"/>
      <c r="EP8" s="68"/>
      <c r="EQ8" s="68"/>
      <c r="ER8" s="68"/>
      <c r="ES8" s="68"/>
      <c r="ET8" s="68"/>
      <c r="EU8" s="68"/>
      <c r="EV8" s="68"/>
      <c r="EW8" s="68"/>
      <c r="EX8" s="68"/>
      <c r="EY8" s="68"/>
      <c r="EZ8" s="68"/>
      <c r="FA8" s="68"/>
      <c r="FB8" s="68"/>
      <c r="FC8" s="68"/>
      <c r="FD8" s="68"/>
      <c r="FE8" s="68"/>
      <c r="FF8" s="68"/>
      <c r="FG8" s="68"/>
      <c r="FH8" s="68"/>
      <c r="FI8" s="68"/>
      <c r="FJ8" s="68"/>
      <c r="FK8" s="68"/>
      <c r="FL8" s="68"/>
      <c r="FM8" s="68"/>
      <c r="FN8" s="68"/>
      <c r="FO8" s="68"/>
      <c r="FP8" s="68"/>
      <c r="FQ8" s="68"/>
      <c r="FR8" s="68"/>
      <c r="FS8" s="68"/>
      <c r="FT8" s="68"/>
      <c r="FU8" s="68"/>
      <c r="FV8" s="68"/>
      <c r="FW8" s="68"/>
      <c r="FX8" s="68"/>
      <c r="FY8" s="68"/>
      <c r="FZ8" s="68"/>
      <c r="GA8" s="68"/>
      <c r="GB8" s="68"/>
      <c r="GC8" s="68"/>
      <c r="GD8" s="68"/>
      <c r="GE8" s="68"/>
      <c r="GF8" s="68"/>
      <c r="GG8" s="68"/>
      <c r="GH8" s="68"/>
      <c r="GI8" s="68"/>
      <c r="GJ8" s="68"/>
      <c r="GK8" s="68"/>
      <c r="GL8" s="68"/>
      <c r="GM8" s="68"/>
      <c r="GN8" s="68"/>
      <c r="GO8" s="68"/>
      <c r="GP8" s="68"/>
      <c r="GQ8" s="68"/>
      <c r="GR8" s="68"/>
      <c r="GS8" s="68"/>
      <c r="GT8" s="68"/>
      <c r="GU8" s="68"/>
      <c r="GV8" s="68"/>
      <c r="GW8" s="68"/>
      <c r="GX8" s="68"/>
      <c r="GY8" s="68"/>
      <c r="GZ8" s="68"/>
      <c r="HA8" s="68"/>
      <c r="HB8" s="68"/>
      <c r="HC8" s="68"/>
      <c r="HD8" s="68"/>
    </row>
    <row r="9" spans="1:239" s="41" customFormat="1" ht="16.05" customHeight="1">
      <c r="A9" s="157" t="s">
        <v>53</v>
      </c>
      <c r="B9" s="158"/>
      <c r="C9" s="41">
        <f>C31</f>
        <v>204397</v>
      </c>
      <c r="D9" s="41">
        <f t="shared" ref="D9:BB9" si="1">D31</f>
        <v>153298</v>
      </c>
      <c r="E9" s="41">
        <f t="shared" si="1"/>
        <v>153298</v>
      </c>
      <c r="F9" s="41">
        <f t="shared" si="1"/>
        <v>153298</v>
      </c>
      <c r="G9" s="41">
        <f t="shared" si="1"/>
        <v>153298</v>
      </c>
      <c r="H9" s="41">
        <f t="shared" si="1"/>
        <v>153298</v>
      </c>
      <c r="I9" s="41">
        <f t="shared" si="1"/>
        <v>153298</v>
      </c>
      <c r="J9" s="41">
        <f t="shared" si="1"/>
        <v>153298</v>
      </c>
      <c r="K9" s="41">
        <f t="shared" si="1"/>
        <v>153298</v>
      </c>
      <c r="L9" s="41">
        <f t="shared" si="1"/>
        <v>153298</v>
      </c>
      <c r="M9" s="41">
        <f t="shared" si="1"/>
        <v>153298</v>
      </c>
      <c r="N9" s="41">
        <f t="shared" si="1"/>
        <v>153298</v>
      </c>
      <c r="O9" s="41">
        <f t="shared" si="1"/>
        <v>153298</v>
      </c>
      <c r="P9" s="41">
        <f t="shared" si="1"/>
        <v>204397</v>
      </c>
      <c r="Q9" s="41">
        <f t="shared" si="1"/>
        <v>153298</v>
      </c>
      <c r="R9" s="41">
        <f t="shared" si="1"/>
        <v>153298</v>
      </c>
      <c r="S9" s="41">
        <f t="shared" si="1"/>
        <v>153298</v>
      </c>
      <c r="T9" s="41">
        <f t="shared" si="1"/>
        <v>153298</v>
      </c>
      <c r="U9" s="41">
        <f t="shared" si="1"/>
        <v>153298</v>
      </c>
      <c r="V9" s="41">
        <f t="shared" si="1"/>
        <v>153298</v>
      </c>
      <c r="W9" s="41">
        <f t="shared" si="1"/>
        <v>153298</v>
      </c>
      <c r="X9" s="41">
        <f t="shared" si="1"/>
        <v>153298</v>
      </c>
      <c r="Y9" s="41">
        <f t="shared" si="1"/>
        <v>204397</v>
      </c>
      <c r="Z9" s="41">
        <f t="shared" si="1"/>
        <v>255497</v>
      </c>
      <c r="AA9" s="41">
        <f t="shared" si="1"/>
        <v>255497</v>
      </c>
      <c r="AB9" s="41">
        <f t="shared" si="1"/>
        <v>255497</v>
      </c>
      <c r="AC9" s="41">
        <f t="shared" si="1"/>
        <v>306596</v>
      </c>
      <c r="AD9" s="41">
        <f t="shared" si="1"/>
        <v>408795</v>
      </c>
      <c r="AE9" s="41">
        <f t="shared" si="1"/>
        <v>408795</v>
      </c>
      <c r="AF9" s="41">
        <f t="shared" si="1"/>
        <v>408795</v>
      </c>
      <c r="AG9" s="41">
        <f t="shared" si="1"/>
        <v>306596</v>
      </c>
      <c r="AH9" s="41">
        <f t="shared" si="1"/>
        <v>255497</v>
      </c>
      <c r="AI9" s="41">
        <f t="shared" si="1"/>
        <v>255497</v>
      </c>
      <c r="AJ9" s="41">
        <f t="shared" si="1"/>
        <v>255497</v>
      </c>
      <c r="AK9" s="41">
        <f t="shared" si="1"/>
        <v>255497</v>
      </c>
      <c r="AL9" s="41">
        <f t="shared" si="1"/>
        <v>255497</v>
      </c>
      <c r="AM9" s="41">
        <f t="shared" si="1"/>
        <v>153298</v>
      </c>
      <c r="AN9" s="41">
        <f t="shared" si="1"/>
        <v>153298</v>
      </c>
      <c r="AO9" s="41">
        <f t="shared" si="1"/>
        <v>153298</v>
      </c>
      <c r="AP9" s="41">
        <f t="shared" si="1"/>
        <v>153298</v>
      </c>
      <c r="AQ9" s="41">
        <f t="shared" si="1"/>
        <v>153298</v>
      </c>
      <c r="AR9" s="41">
        <f t="shared" si="1"/>
        <v>204397</v>
      </c>
      <c r="AS9" s="41">
        <f t="shared" si="1"/>
        <v>255497</v>
      </c>
      <c r="AT9" s="41">
        <f t="shared" si="1"/>
        <v>255497</v>
      </c>
      <c r="AU9" s="41">
        <f t="shared" si="1"/>
        <v>332146</v>
      </c>
      <c r="AV9" s="41">
        <f t="shared" si="1"/>
        <v>357696</v>
      </c>
      <c r="AW9" s="41">
        <f t="shared" si="1"/>
        <v>357696</v>
      </c>
      <c r="AX9" s="41">
        <f t="shared" si="1"/>
        <v>357696</v>
      </c>
      <c r="AY9" s="41">
        <f t="shared" si="1"/>
        <v>306596</v>
      </c>
      <c r="AZ9" s="41">
        <f t="shared" si="1"/>
        <v>306596</v>
      </c>
      <c r="BA9" s="41">
        <f t="shared" si="1"/>
        <v>255497</v>
      </c>
      <c r="BB9" s="41">
        <f t="shared" si="1"/>
        <v>255497</v>
      </c>
      <c r="BC9" s="36"/>
      <c r="BD9" s="36"/>
      <c r="BE9" s="36"/>
      <c r="BF9" s="36"/>
      <c r="BG9" s="36"/>
      <c r="BH9" s="36"/>
      <c r="BI9" s="36"/>
      <c r="BJ9" s="36"/>
      <c r="BK9" s="36"/>
      <c r="BL9" s="36"/>
      <c r="BM9" s="36"/>
      <c r="BN9" s="36"/>
      <c r="BO9" s="36"/>
      <c r="BP9" s="36"/>
      <c r="BQ9" s="36"/>
      <c r="BR9" s="36"/>
      <c r="BS9" s="36"/>
      <c r="BT9" s="36"/>
      <c r="BU9" s="36"/>
      <c r="BV9" s="36"/>
      <c r="BW9" s="36"/>
      <c r="BX9" s="36"/>
      <c r="BY9" s="36"/>
      <c r="BZ9" s="36"/>
      <c r="CA9" s="36"/>
      <c r="CB9" s="36"/>
      <c r="CC9" s="36"/>
      <c r="CD9" s="36"/>
      <c r="CE9" s="36"/>
      <c r="CF9" s="36"/>
      <c r="CG9" s="36"/>
      <c r="CH9" s="36"/>
      <c r="CI9" s="36"/>
      <c r="CJ9" s="36"/>
      <c r="CK9" s="36"/>
      <c r="CL9" s="36"/>
      <c r="CM9" s="36"/>
      <c r="CN9" s="36"/>
      <c r="CO9" s="36"/>
      <c r="CP9" s="36"/>
      <c r="CQ9" s="36"/>
      <c r="CR9" s="36"/>
      <c r="CS9" s="36"/>
      <c r="CT9" s="36"/>
      <c r="CU9" s="36"/>
      <c r="CV9" s="36"/>
      <c r="CW9" s="36"/>
      <c r="CX9" s="36"/>
      <c r="CY9" s="36"/>
      <c r="CZ9" s="36"/>
      <c r="DA9" s="36"/>
      <c r="DB9" s="36"/>
      <c r="DC9" s="36"/>
      <c r="DD9" s="36"/>
      <c r="DE9" s="36"/>
      <c r="DF9" s="36"/>
      <c r="DG9" s="36"/>
      <c r="DH9" s="36"/>
      <c r="DI9" s="36"/>
      <c r="DJ9" s="36"/>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s="36"/>
      <c r="EP9" s="36"/>
      <c r="EQ9" s="36"/>
      <c r="ER9" s="36"/>
      <c r="ES9" s="36"/>
      <c r="ET9" s="36"/>
      <c r="EU9" s="36"/>
      <c r="EV9" s="36"/>
      <c r="EW9" s="36"/>
      <c r="EX9" s="36"/>
      <c r="EY9" s="36"/>
      <c r="EZ9" s="36"/>
      <c r="FA9" s="36"/>
      <c r="FB9" s="36"/>
      <c r="FC9" s="36"/>
      <c r="FD9" s="36"/>
      <c r="FE9" s="36"/>
      <c r="FF9" s="36"/>
      <c r="FG9" s="36"/>
      <c r="FH9" s="36"/>
      <c r="FI9" s="36"/>
      <c r="FJ9" s="36"/>
      <c r="FK9" s="36"/>
      <c r="FL9" s="36"/>
      <c r="FM9" s="36"/>
      <c r="FN9" s="36"/>
      <c r="FO9" s="36"/>
      <c r="FP9" s="36"/>
      <c r="FQ9" s="36"/>
      <c r="FR9" s="36"/>
      <c r="FS9" s="36"/>
      <c r="FT9" s="36"/>
      <c r="FU9" s="36"/>
      <c r="FV9" s="36"/>
      <c r="FW9" s="36"/>
      <c r="FX9" s="36"/>
      <c r="FY9" s="36"/>
      <c r="FZ9" s="36"/>
      <c r="GA9" s="36"/>
      <c r="GB9" s="36"/>
      <c r="GC9" s="36"/>
      <c r="GD9" s="36"/>
      <c r="GE9" s="36"/>
      <c r="GF9" s="36"/>
      <c r="GG9" s="36"/>
      <c r="GH9" s="36"/>
      <c r="GI9" s="36"/>
      <c r="GJ9" s="36"/>
      <c r="GK9" s="36"/>
      <c r="GL9" s="36"/>
      <c r="GM9" s="36"/>
      <c r="GN9" s="36"/>
      <c r="GO9" s="36"/>
      <c r="GP9" s="36"/>
      <c r="GQ9" s="36"/>
      <c r="GR9" s="36"/>
      <c r="GS9" s="36"/>
      <c r="GT9" s="36"/>
      <c r="GU9" s="36"/>
      <c r="GV9" s="36"/>
      <c r="GW9" s="36"/>
      <c r="GX9" s="36"/>
      <c r="GY9" s="36"/>
      <c r="GZ9" s="36"/>
      <c r="HA9" s="36"/>
      <c r="HB9" s="36"/>
      <c r="HC9" s="36"/>
      <c r="HD9" s="36"/>
    </row>
    <row r="10" spans="1:239" s="67" customFormat="1" ht="16.05" customHeight="1">
      <c r="A10" s="159" t="s">
        <v>54</v>
      </c>
      <c r="B10" s="160"/>
      <c r="C10" s="67">
        <f>C9</f>
        <v>204397</v>
      </c>
      <c r="D10" s="67">
        <f t="shared" ref="D10:BB10" si="2">D9+C10</f>
        <v>357695</v>
      </c>
      <c r="E10" s="67">
        <f t="shared" si="2"/>
        <v>510993</v>
      </c>
      <c r="F10" s="67">
        <f t="shared" si="2"/>
        <v>664291</v>
      </c>
      <c r="G10" s="67">
        <f t="shared" si="2"/>
        <v>817589</v>
      </c>
      <c r="H10" s="67">
        <f t="shared" si="2"/>
        <v>970887</v>
      </c>
      <c r="I10" s="67">
        <f t="shared" si="2"/>
        <v>1124185</v>
      </c>
      <c r="J10" s="67">
        <f t="shared" si="2"/>
        <v>1277483</v>
      </c>
      <c r="K10" s="67">
        <f t="shared" si="2"/>
        <v>1430781</v>
      </c>
      <c r="L10" s="67">
        <f t="shared" si="2"/>
        <v>1584079</v>
      </c>
      <c r="M10" s="67">
        <f t="shared" si="2"/>
        <v>1737377</v>
      </c>
      <c r="N10" s="67">
        <f t="shared" si="2"/>
        <v>1890675</v>
      </c>
      <c r="O10" s="67">
        <f t="shared" si="2"/>
        <v>2043973</v>
      </c>
      <c r="P10" s="67">
        <f t="shared" si="2"/>
        <v>2248370</v>
      </c>
      <c r="Q10" s="67">
        <f t="shared" si="2"/>
        <v>2401668</v>
      </c>
      <c r="R10" s="67">
        <f t="shared" si="2"/>
        <v>2554966</v>
      </c>
      <c r="S10" s="67">
        <f t="shared" si="2"/>
        <v>2708264</v>
      </c>
      <c r="T10" s="67">
        <f t="shared" si="2"/>
        <v>2861562</v>
      </c>
      <c r="U10" s="67">
        <f t="shared" si="2"/>
        <v>3014860</v>
      </c>
      <c r="V10" s="67">
        <f t="shared" si="2"/>
        <v>3168158</v>
      </c>
      <c r="W10" s="67">
        <f t="shared" si="2"/>
        <v>3321456</v>
      </c>
      <c r="X10" s="67">
        <f t="shared" si="2"/>
        <v>3474754</v>
      </c>
      <c r="Y10" s="67">
        <f t="shared" si="2"/>
        <v>3679151</v>
      </c>
      <c r="Z10" s="67">
        <f t="shared" si="2"/>
        <v>3934648</v>
      </c>
      <c r="AA10" s="67">
        <f t="shared" si="2"/>
        <v>4190145</v>
      </c>
      <c r="AB10" s="67">
        <f t="shared" si="2"/>
        <v>4445642</v>
      </c>
      <c r="AC10" s="67">
        <f t="shared" si="2"/>
        <v>4752238</v>
      </c>
      <c r="AD10" s="67">
        <f t="shared" si="2"/>
        <v>5161033</v>
      </c>
      <c r="AE10" s="67">
        <f t="shared" si="2"/>
        <v>5569828</v>
      </c>
      <c r="AF10" s="67">
        <f t="shared" si="2"/>
        <v>5978623</v>
      </c>
      <c r="AG10" s="67">
        <f t="shared" si="2"/>
        <v>6285219</v>
      </c>
      <c r="AH10" s="67">
        <f t="shared" si="2"/>
        <v>6540716</v>
      </c>
      <c r="AI10" s="67">
        <f t="shared" si="2"/>
        <v>6796213</v>
      </c>
      <c r="AJ10" s="67">
        <f t="shared" si="2"/>
        <v>7051710</v>
      </c>
      <c r="AK10" s="67">
        <f t="shared" si="2"/>
        <v>7307207</v>
      </c>
      <c r="AL10" s="67">
        <f t="shared" si="2"/>
        <v>7562704</v>
      </c>
      <c r="AM10" s="67">
        <f t="shared" si="2"/>
        <v>7716002</v>
      </c>
      <c r="AN10" s="67">
        <f t="shared" si="2"/>
        <v>7869300</v>
      </c>
      <c r="AO10" s="67">
        <f t="shared" si="2"/>
        <v>8022598</v>
      </c>
      <c r="AP10" s="67">
        <f t="shared" si="2"/>
        <v>8175896</v>
      </c>
      <c r="AQ10" s="67">
        <f t="shared" si="2"/>
        <v>8329194</v>
      </c>
      <c r="AR10" s="67">
        <f t="shared" si="2"/>
        <v>8533591</v>
      </c>
      <c r="AS10" s="67">
        <f t="shared" si="2"/>
        <v>8789088</v>
      </c>
      <c r="AT10" s="67">
        <f t="shared" si="2"/>
        <v>9044585</v>
      </c>
      <c r="AU10" s="67">
        <f t="shared" si="2"/>
        <v>9376731</v>
      </c>
      <c r="AV10" s="67">
        <f t="shared" si="2"/>
        <v>9734427</v>
      </c>
      <c r="AW10" s="67">
        <f t="shared" si="2"/>
        <v>10092123</v>
      </c>
      <c r="AX10" s="67">
        <f t="shared" si="2"/>
        <v>10449819</v>
      </c>
      <c r="AY10" s="67">
        <f t="shared" si="2"/>
        <v>10756415</v>
      </c>
      <c r="AZ10" s="67">
        <f t="shared" si="2"/>
        <v>11063011</v>
      </c>
      <c r="BA10" s="67">
        <f t="shared" si="2"/>
        <v>11318508</v>
      </c>
      <c r="BB10" s="67">
        <f t="shared" si="2"/>
        <v>11574005</v>
      </c>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68"/>
      <c r="CL10" s="68"/>
      <c r="CM10" s="68"/>
      <c r="CN10" s="68"/>
      <c r="CO10" s="68"/>
      <c r="CP10" s="68"/>
      <c r="CQ10" s="68"/>
      <c r="CR10" s="68"/>
      <c r="CS10" s="68"/>
      <c r="CT10" s="68"/>
      <c r="CU10" s="68"/>
      <c r="CV10" s="68"/>
      <c r="CW10" s="68"/>
      <c r="CX10" s="68"/>
      <c r="CY10" s="68"/>
      <c r="CZ10" s="68"/>
      <c r="DA10" s="68"/>
      <c r="DB10" s="68"/>
      <c r="DC10" s="68"/>
      <c r="DD10" s="68"/>
      <c r="DE10" s="68"/>
      <c r="DF10" s="68"/>
      <c r="DG10" s="68"/>
      <c r="DH10" s="68"/>
      <c r="DI10" s="68"/>
      <c r="DJ10" s="68"/>
      <c r="DK10" s="68"/>
      <c r="DL10" s="68"/>
      <c r="DM10" s="68"/>
      <c r="DN10" s="68"/>
      <c r="DO10" s="68"/>
      <c r="DP10" s="68"/>
      <c r="DQ10" s="68"/>
      <c r="DR10" s="68"/>
      <c r="DS10" s="68"/>
      <c r="DT10" s="68"/>
      <c r="DU10" s="68"/>
      <c r="DV10" s="68"/>
      <c r="DW10" s="68"/>
      <c r="DX10" s="68"/>
      <c r="DY10" s="68"/>
      <c r="DZ10" s="68"/>
      <c r="EA10" s="68"/>
      <c r="EB10" s="68"/>
      <c r="EC10" s="68"/>
      <c r="ED10" s="68"/>
      <c r="EE10" s="68"/>
      <c r="EF10" s="68"/>
      <c r="EG10" s="68"/>
      <c r="EH10" s="68"/>
      <c r="EI10" s="68"/>
      <c r="EJ10" s="68"/>
      <c r="EK10" s="68"/>
      <c r="EL10" s="68"/>
      <c r="EM10" s="68"/>
      <c r="EN10" s="68"/>
      <c r="EO10" s="68"/>
      <c r="EP10" s="68"/>
      <c r="EQ10" s="68"/>
      <c r="ER10" s="68"/>
      <c r="ES10" s="68"/>
      <c r="ET10" s="68"/>
      <c r="EU10" s="68"/>
      <c r="EV10" s="68"/>
      <c r="EW10" s="68"/>
      <c r="EX10" s="68"/>
      <c r="EY10" s="68"/>
      <c r="EZ10" s="68"/>
      <c r="FA10" s="68"/>
      <c r="FB10" s="68"/>
      <c r="FC10" s="68"/>
      <c r="FD10" s="68"/>
      <c r="FE10" s="68"/>
      <c r="FF10" s="68"/>
      <c r="FG10" s="68"/>
      <c r="FH10" s="68"/>
      <c r="FI10" s="68"/>
      <c r="FJ10" s="68"/>
      <c r="FK10" s="68"/>
      <c r="FL10" s="68"/>
      <c r="FM10" s="68"/>
      <c r="FN10" s="68"/>
      <c r="FO10" s="68"/>
      <c r="FP10" s="68"/>
      <c r="FQ10" s="68"/>
      <c r="FR10" s="68"/>
      <c r="FS10" s="68"/>
      <c r="FT10" s="68"/>
      <c r="FU10" s="68"/>
      <c r="FV10" s="68"/>
      <c r="FW10" s="68"/>
      <c r="FX10" s="68"/>
      <c r="FY10" s="68"/>
      <c r="FZ10" s="68"/>
      <c r="GA10" s="68"/>
      <c r="GB10" s="68"/>
      <c r="GC10" s="68"/>
      <c r="GD10" s="68"/>
      <c r="GE10" s="68"/>
      <c r="GF10" s="68"/>
      <c r="GG10" s="68"/>
      <c r="GH10" s="68"/>
      <c r="GI10" s="68"/>
      <c r="GJ10" s="68"/>
      <c r="GK10" s="68"/>
      <c r="GL10" s="68"/>
      <c r="GM10" s="68"/>
      <c r="GN10" s="68"/>
      <c r="GO10" s="68"/>
      <c r="GP10" s="68"/>
      <c r="GQ10" s="68"/>
      <c r="GR10" s="68"/>
      <c r="GS10" s="68"/>
      <c r="GT10" s="68"/>
      <c r="GU10" s="68"/>
      <c r="GV10" s="68"/>
      <c r="GW10" s="68"/>
      <c r="GX10" s="68"/>
      <c r="GY10" s="68"/>
      <c r="GZ10" s="68"/>
      <c r="HA10" s="68"/>
      <c r="HB10" s="68"/>
      <c r="HC10" s="68"/>
      <c r="HD10" s="68"/>
    </row>
    <row r="11" spans="1:239" s="41" customFormat="1" ht="16.05" customHeight="1">
      <c r="A11" s="161" t="s">
        <v>55</v>
      </c>
      <c r="B11" s="162"/>
      <c r="C11" s="46">
        <f>C10-C8</f>
        <v>42154.920000000013</v>
      </c>
      <c r="D11" s="46">
        <f t="shared" ref="D11:BB11" si="3">D10-D8</f>
        <v>57410.47000000003</v>
      </c>
      <c r="E11" s="46">
        <f t="shared" si="3"/>
        <v>93131.920000000042</v>
      </c>
      <c r="F11" s="46">
        <f t="shared" si="3"/>
        <v>73124.970000000088</v>
      </c>
      <c r="G11" s="46">
        <f t="shared" si="3"/>
        <v>40265.180000000051</v>
      </c>
      <c r="H11" s="46">
        <f t="shared" si="3"/>
        <v>36600.010000000009</v>
      </c>
      <c r="I11" s="46">
        <f t="shared" si="3"/>
        <v>51765.469999999972</v>
      </c>
      <c r="J11" s="46">
        <f t="shared" si="3"/>
        <v>60363.459999999963</v>
      </c>
      <c r="K11" s="46">
        <f t="shared" si="3"/>
        <v>63811.339999999851</v>
      </c>
      <c r="L11" s="46">
        <f t="shared" si="3"/>
        <v>61049.09999999986</v>
      </c>
      <c r="M11" s="46">
        <f t="shared" si="3"/>
        <v>67132.059999999823</v>
      </c>
      <c r="N11" s="46">
        <f t="shared" si="3"/>
        <v>15483.499999999767</v>
      </c>
      <c r="O11" s="46">
        <f t="shared" si="3"/>
        <v>1676.4999999997672</v>
      </c>
      <c r="P11" s="46">
        <f t="shared" si="3"/>
        <v>48993.5</v>
      </c>
      <c r="Q11" s="46">
        <f t="shared" si="3"/>
        <v>45211.5</v>
      </c>
      <c r="R11" s="46">
        <f t="shared" si="3"/>
        <v>41429.5</v>
      </c>
      <c r="S11" s="46">
        <f t="shared" si="3"/>
        <v>37647.5</v>
      </c>
      <c r="T11" s="46">
        <f t="shared" si="3"/>
        <v>33865.5</v>
      </c>
      <c r="U11" s="46">
        <f t="shared" si="3"/>
        <v>30083.5</v>
      </c>
      <c r="V11" s="46">
        <f t="shared" si="3"/>
        <v>65234.180000000168</v>
      </c>
      <c r="W11" s="46">
        <f t="shared" si="3"/>
        <v>61962.555000000168</v>
      </c>
      <c r="X11" s="46">
        <f t="shared" si="3"/>
        <v>56299.044999999925</v>
      </c>
      <c r="Y11" s="46">
        <f t="shared" si="3"/>
        <v>48502.415000000037</v>
      </c>
      <c r="Z11" s="46">
        <f t="shared" si="3"/>
        <v>122338.28500000015</v>
      </c>
      <c r="AA11" s="46">
        <f t="shared" si="3"/>
        <v>192285.66000000015</v>
      </c>
      <c r="AB11" s="46">
        <f t="shared" si="3"/>
        <v>45850.759999999776</v>
      </c>
      <c r="AC11" s="46">
        <f t="shared" si="3"/>
        <v>14354.694999999367</v>
      </c>
      <c r="AD11" s="46">
        <f t="shared" si="3"/>
        <v>19489.344999999739</v>
      </c>
      <c r="AE11" s="46">
        <f t="shared" si="3"/>
        <v>33755.799999999814</v>
      </c>
      <c r="AF11" s="46">
        <f t="shared" si="3"/>
        <v>76486.825000000186</v>
      </c>
      <c r="AG11" s="46">
        <f t="shared" si="3"/>
        <v>98783.850000000559</v>
      </c>
      <c r="AH11" s="46">
        <f t="shared" si="3"/>
        <v>202865.52500000037</v>
      </c>
      <c r="AI11" s="46">
        <f t="shared" si="3"/>
        <v>286868.20000000019</v>
      </c>
      <c r="AJ11" s="46">
        <f t="shared" si="3"/>
        <v>369328.72500000056</v>
      </c>
      <c r="AK11" s="46">
        <f t="shared" si="3"/>
        <v>537694.25000000093</v>
      </c>
      <c r="AL11" s="46">
        <f t="shared" si="3"/>
        <v>672984.28000000119</v>
      </c>
      <c r="AM11" s="46">
        <f t="shared" si="3"/>
        <v>761965.31000000145</v>
      </c>
      <c r="AN11" s="46">
        <f t="shared" si="3"/>
        <v>880312.39500000142</v>
      </c>
      <c r="AO11" s="46">
        <f t="shared" si="3"/>
        <v>328731.92500000168</v>
      </c>
      <c r="AP11" s="46">
        <f t="shared" si="3"/>
        <v>164231.10500000138</v>
      </c>
      <c r="AQ11" s="46">
        <f t="shared" si="3"/>
        <v>54301.695000001229</v>
      </c>
      <c r="AR11" s="46">
        <f t="shared" si="3"/>
        <v>12869.635000001639</v>
      </c>
      <c r="AS11" s="46">
        <f t="shared" si="3"/>
        <v>11541.735000001267</v>
      </c>
      <c r="AT11" s="46">
        <f t="shared" si="3"/>
        <v>39173.135000001639</v>
      </c>
      <c r="AU11" s="46">
        <f t="shared" si="3"/>
        <v>53237.760000001639</v>
      </c>
      <c r="AV11" s="46">
        <f t="shared" si="3"/>
        <v>46896.315000001341</v>
      </c>
      <c r="AW11" s="46">
        <f t="shared" si="3"/>
        <v>23676.090000001714</v>
      </c>
      <c r="AX11" s="46">
        <f t="shared" si="3"/>
        <v>20155.020000001416</v>
      </c>
      <c r="AY11" s="46">
        <f t="shared" si="3"/>
        <v>78518.690000001341</v>
      </c>
      <c r="AZ11" s="46">
        <f t="shared" si="3"/>
        <v>222520.33000000194</v>
      </c>
      <c r="BA11" s="46">
        <f t="shared" si="3"/>
        <v>120224.80500000156</v>
      </c>
      <c r="BB11" s="46">
        <f t="shared" si="3"/>
        <v>17929.280000001192</v>
      </c>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c r="CA11" s="36"/>
      <c r="CB11" s="36"/>
      <c r="CC11" s="36"/>
      <c r="CD11" s="36"/>
      <c r="CE11" s="36"/>
      <c r="CF11" s="36"/>
      <c r="CG11" s="36"/>
      <c r="CH11" s="36"/>
      <c r="CI11" s="36"/>
      <c r="CJ11" s="36"/>
      <c r="CK11" s="36"/>
      <c r="CL11" s="36"/>
      <c r="CM11" s="36"/>
      <c r="CN11" s="36"/>
      <c r="CO11" s="36"/>
      <c r="CP11" s="36"/>
      <c r="CQ11" s="36"/>
      <c r="CR11" s="36"/>
      <c r="CS11" s="36"/>
      <c r="CT11" s="36"/>
      <c r="CU11" s="36"/>
      <c r="CV11" s="36"/>
      <c r="CW11" s="36"/>
      <c r="CX11" s="36"/>
      <c r="CY11" s="36"/>
      <c r="CZ11" s="36"/>
      <c r="DA11" s="36"/>
      <c r="DB11" s="36"/>
      <c r="DC11" s="36"/>
      <c r="DD11" s="36"/>
      <c r="DE11" s="36"/>
      <c r="DF11" s="36"/>
      <c r="DG11" s="36"/>
      <c r="DH11" s="36"/>
      <c r="DI11" s="36"/>
      <c r="DJ11" s="36"/>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s="36"/>
      <c r="EP11" s="36"/>
      <c r="EQ11" s="36"/>
      <c r="ER11" s="36"/>
      <c r="ES11" s="36"/>
      <c r="ET11" s="36"/>
      <c r="EU11" s="36"/>
      <c r="EV11" s="36"/>
      <c r="EW11" s="36"/>
      <c r="EX11" s="36"/>
      <c r="EY11" s="36"/>
      <c r="EZ11" s="36"/>
      <c r="FA11" s="36"/>
      <c r="FB11" s="36"/>
      <c r="FC11" s="36"/>
      <c r="FD11" s="36"/>
      <c r="FE11" s="36"/>
      <c r="FF11" s="36"/>
      <c r="FG11" s="36"/>
      <c r="FH11" s="36"/>
      <c r="FI11" s="36"/>
      <c r="FJ11" s="36"/>
      <c r="FK11" s="36"/>
      <c r="FL11" s="36"/>
      <c r="FM11" s="36"/>
      <c r="FN11" s="36"/>
      <c r="FO11" s="36"/>
      <c r="FP11" s="36"/>
      <c r="FQ11" s="36"/>
      <c r="FR11" s="36"/>
      <c r="FS11" s="36"/>
      <c r="FT11" s="36"/>
      <c r="FU11" s="36"/>
      <c r="FV11" s="36"/>
      <c r="FW11" s="36"/>
      <c r="FX11" s="36"/>
      <c r="FY11" s="36"/>
      <c r="FZ11" s="36"/>
      <c r="GA11" s="36"/>
      <c r="GB11" s="36"/>
      <c r="GC11" s="36"/>
      <c r="GD11" s="36"/>
      <c r="GE11" s="36"/>
      <c r="GF11" s="36"/>
      <c r="GG11" s="36"/>
      <c r="GH11" s="36"/>
      <c r="GI11" s="36"/>
      <c r="GJ11" s="36"/>
      <c r="GK11" s="36"/>
      <c r="GL11" s="36"/>
      <c r="GM11" s="36"/>
      <c r="GN11" s="36"/>
      <c r="GO11" s="36"/>
      <c r="GP11" s="36"/>
      <c r="GQ11" s="36"/>
      <c r="GR11" s="36"/>
      <c r="GS11" s="36"/>
      <c r="GT11" s="36"/>
      <c r="GU11" s="36"/>
      <c r="GV11" s="36"/>
      <c r="GW11" s="36"/>
      <c r="GX11" s="36"/>
      <c r="GY11" s="36"/>
      <c r="GZ11" s="36"/>
      <c r="HA11" s="36"/>
      <c r="HB11" s="36"/>
      <c r="HC11" s="36"/>
      <c r="HD11" s="36"/>
    </row>
    <row r="12" spans="1:239" s="43" customFormat="1" ht="16.05" customHeight="1">
      <c r="A12" s="163" t="s">
        <v>125</v>
      </c>
      <c r="B12" s="164"/>
      <c r="C12" s="92">
        <f>'customer forecast'!E22</f>
        <v>0</v>
      </c>
      <c r="D12" s="92">
        <f>'customer forecast'!F22</f>
        <v>0</v>
      </c>
      <c r="E12" s="92">
        <f>'customer forecast'!G22</f>
        <v>0</v>
      </c>
      <c r="F12" s="92">
        <f>'customer forecast'!H22</f>
        <v>0</v>
      </c>
      <c r="G12" s="92">
        <f>'customer forecast'!I22</f>
        <v>195000</v>
      </c>
      <c r="H12" s="92">
        <f>'customer forecast'!J22</f>
        <v>15000</v>
      </c>
      <c r="I12" s="92">
        <f>'customer forecast'!K22</f>
        <v>0</v>
      </c>
      <c r="J12" s="92">
        <f>'customer forecast'!L22</f>
        <v>180000</v>
      </c>
      <c r="K12" s="92">
        <f>'customer forecast'!M22</f>
        <v>30000</v>
      </c>
      <c r="L12" s="92">
        <f>'customer forecast'!N22</f>
        <v>150000</v>
      </c>
      <c r="M12" s="92">
        <f>'customer forecast'!O22</f>
        <v>0</v>
      </c>
      <c r="N12" s="92">
        <f>'customer forecast'!P22</f>
        <v>210000</v>
      </c>
      <c r="O12" s="92">
        <f>'customer forecast'!Q22</f>
        <v>495000</v>
      </c>
      <c r="P12" s="92">
        <f>'customer forecast'!R22</f>
        <v>0</v>
      </c>
      <c r="Q12" s="92">
        <f>'customer forecast'!S22</f>
        <v>0</v>
      </c>
      <c r="R12" s="92">
        <f>'customer forecast'!T22</f>
        <v>330000</v>
      </c>
      <c r="S12" s="92">
        <f>'customer forecast'!U22</f>
        <v>150000</v>
      </c>
      <c r="T12" s="92">
        <f>'customer forecast'!V22</f>
        <v>0</v>
      </c>
      <c r="U12" s="92">
        <f>'customer forecast'!W22</f>
        <v>390000</v>
      </c>
      <c r="V12" s="92">
        <f>'customer forecast'!X22</f>
        <v>165000</v>
      </c>
      <c r="W12" s="92">
        <f>'customer forecast'!Y22</f>
        <v>15000</v>
      </c>
      <c r="X12" s="92">
        <f>'customer forecast'!Z22</f>
        <v>420000</v>
      </c>
      <c r="Y12" s="93">
        <f>'customer forecast'!AA22</f>
        <v>0</v>
      </c>
      <c r="Z12" s="93">
        <f>'customer forecast'!AB22</f>
        <v>0</v>
      </c>
      <c r="AA12" s="93">
        <f>'customer forecast'!AC22</f>
        <v>0</v>
      </c>
      <c r="AB12" s="93">
        <f>'customer forecast'!AD22</f>
        <v>0</v>
      </c>
      <c r="AC12" s="93">
        <f>'customer forecast'!AE22</f>
        <v>0</v>
      </c>
      <c r="AD12" s="93">
        <f>'customer forecast'!AF22</f>
        <v>0</v>
      </c>
      <c r="AE12" s="93">
        <f>'customer forecast'!AG22</f>
        <v>0</v>
      </c>
      <c r="AF12" s="93">
        <f>'customer forecast'!AH22</f>
        <v>0</v>
      </c>
      <c r="AG12" s="93">
        <f>'customer forecast'!AI22</f>
        <v>0</v>
      </c>
      <c r="AH12" s="93">
        <f>'customer forecast'!AJ22</f>
        <v>0</v>
      </c>
      <c r="AI12" s="93">
        <f>'customer forecast'!AK22</f>
        <v>0</v>
      </c>
      <c r="AJ12" s="93">
        <f>'customer forecast'!AL22</f>
        <v>0</v>
      </c>
      <c r="AK12" s="93">
        <f>'customer forecast'!AM22</f>
        <v>0</v>
      </c>
      <c r="AL12" s="93">
        <f>'customer forecast'!AN22</f>
        <v>0</v>
      </c>
      <c r="AM12" s="93">
        <f>'customer forecast'!AO22</f>
        <v>0</v>
      </c>
      <c r="AN12" s="93">
        <f>'customer forecast'!AP22</f>
        <v>0</v>
      </c>
      <c r="AO12" s="93">
        <f>'customer forecast'!AQ22</f>
        <v>0</v>
      </c>
      <c r="AP12" s="93">
        <f>'customer forecast'!AR22</f>
        <v>0</v>
      </c>
      <c r="AQ12" s="93">
        <f>'customer forecast'!AS22</f>
        <v>0</v>
      </c>
      <c r="AR12" s="93">
        <f>'customer forecast'!AT22</f>
        <v>0</v>
      </c>
      <c r="AS12" s="93">
        <f>'customer forecast'!AU22</f>
        <v>0</v>
      </c>
      <c r="AT12" s="93">
        <f>'customer forecast'!AV22</f>
        <v>0</v>
      </c>
      <c r="AU12" s="93">
        <f>'customer forecast'!AW22</f>
        <v>0</v>
      </c>
      <c r="AV12" s="93">
        <f>'customer forecast'!AX22</f>
        <v>0</v>
      </c>
      <c r="AW12" s="93">
        <f>'customer forecast'!AY22</f>
        <v>0</v>
      </c>
      <c r="AX12" s="93">
        <f>'customer forecast'!AZ22</f>
        <v>0</v>
      </c>
      <c r="AY12" s="93">
        <f>'customer forecast'!BA22</f>
        <v>0</v>
      </c>
      <c r="AZ12" s="93">
        <f>'customer forecast'!BB22</f>
        <v>0</v>
      </c>
      <c r="BA12" s="93">
        <f>'customer forecast'!BC22</f>
        <v>0</v>
      </c>
      <c r="BB12" s="93">
        <f>'customer forecast'!BD22</f>
        <v>0</v>
      </c>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c r="CA12" s="36"/>
      <c r="CB12" s="36"/>
      <c r="CC12" s="36"/>
      <c r="CD12" s="36"/>
      <c r="CE12" s="36"/>
      <c r="CF12" s="36"/>
      <c r="CG12" s="36"/>
      <c r="CH12" s="36"/>
      <c r="CI12" s="36"/>
      <c r="CJ12" s="36"/>
      <c r="CK12" s="36"/>
      <c r="CL12" s="36"/>
      <c r="CM12" s="36"/>
      <c r="CN12" s="36"/>
      <c r="CO12" s="36"/>
      <c r="CP12" s="36"/>
      <c r="CQ12" s="36"/>
      <c r="CR12" s="36"/>
      <c r="CS12" s="36"/>
      <c r="CT12" s="36"/>
      <c r="CU12" s="36"/>
      <c r="CV12" s="36"/>
      <c r="CW12" s="36"/>
      <c r="CX12" s="36"/>
      <c r="CY12" s="36"/>
      <c r="CZ12" s="36"/>
      <c r="DA12" s="36"/>
      <c r="DB12" s="36"/>
      <c r="DC12" s="36"/>
      <c r="DD12" s="36"/>
      <c r="DE12" s="36"/>
      <c r="DF12" s="36"/>
      <c r="DG12" s="36"/>
      <c r="DH12" s="36"/>
      <c r="DI12" s="36"/>
      <c r="DJ12" s="36"/>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s="36"/>
      <c r="EP12" s="36"/>
      <c r="EQ12" s="36"/>
      <c r="ER12" s="36"/>
      <c r="ES12" s="36"/>
      <c r="ET12" s="36"/>
      <c r="EU12" s="36"/>
      <c r="EV12" s="36"/>
      <c r="EW12" s="36"/>
      <c r="EX12" s="36"/>
      <c r="EY12" s="36"/>
      <c r="EZ12" s="36"/>
      <c r="FA12" s="36"/>
      <c r="FB12" s="36"/>
      <c r="FC12" s="36"/>
      <c r="FD12" s="36"/>
      <c r="FE12" s="36"/>
      <c r="FF12" s="36"/>
      <c r="FG12" s="36"/>
      <c r="FH12" s="36"/>
      <c r="FI12" s="36"/>
      <c r="FJ12" s="36"/>
      <c r="FK12" s="36"/>
      <c r="FL12" s="36"/>
      <c r="FM12" s="36"/>
      <c r="FN12" s="36"/>
      <c r="FO12" s="36"/>
      <c r="FP12" s="36"/>
      <c r="FQ12" s="36"/>
      <c r="FR12" s="36"/>
      <c r="FS12" s="36"/>
      <c r="FT12" s="36"/>
      <c r="FU12" s="36"/>
      <c r="FV12" s="36"/>
      <c r="FW12" s="36"/>
      <c r="FX12" s="36"/>
      <c r="FY12" s="36"/>
      <c r="FZ12" s="36"/>
      <c r="GA12" s="36"/>
      <c r="GB12" s="36"/>
      <c r="GC12" s="36"/>
      <c r="GD12" s="36"/>
      <c r="GE12" s="36"/>
      <c r="GF12" s="36"/>
      <c r="GG12" s="36"/>
      <c r="GH12" s="36"/>
      <c r="GI12" s="36"/>
      <c r="GJ12" s="36"/>
      <c r="GK12" s="36"/>
      <c r="GL12" s="36"/>
      <c r="GM12" s="36"/>
      <c r="GN12" s="36"/>
      <c r="GO12" s="36"/>
      <c r="GP12" s="36"/>
      <c r="GQ12" s="36"/>
      <c r="GR12" s="36"/>
      <c r="GS12" s="36"/>
      <c r="GT12" s="36"/>
      <c r="GU12" s="36"/>
      <c r="GV12" s="36"/>
      <c r="GW12" s="36"/>
      <c r="GX12" s="36"/>
      <c r="GY12" s="36"/>
      <c r="GZ12" s="36"/>
      <c r="HA12" s="36"/>
      <c r="HB12" s="36"/>
      <c r="HC12" s="36"/>
      <c r="HD12" s="36"/>
      <c r="HE12" s="36"/>
      <c r="HF12" s="36"/>
      <c r="HG12" s="36"/>
      <c r="HH12" s="36"/>
      <c r="HI12" s="36"/>
      <c r="HJ12" s="36"/>
      <c r="HK12" s="36"/>
      <c r="HL12" s="36"/>
      <c r="HM12" s="36"/>
      <c r="HN12" s="36"/>
      <c r="HO12" s="36"/>
      <c r="HP12" s="36"/>
      <c r="HQ12" s="36"/>
      <c r="HR12" s="36"/>
      <c r="HS12" s="36"/>
      <c r="HT12" s="36"/>
      <c r="HU12" s="36"/>
      <c r="HV12" s="36"/>
      <c r="HW12" s="36"/>
      <c r="HX12" s="36"/>
      <c r="HY12" s="36"/>
      <c r="HZ12" s="36"/>
      <c r="IA12" s="36"/>
      <c r="IB12" s="36"/>
      <c r="IC12" s="36"/>
      <c r="ID12" s="36"/>
      <c r="IE12" s="36"/>
    </row>
    <row r="13" spans="1:239" s="43" customFormat="1" ht="16.05" customHeight="1">
      <c r="A13" s="47"/>
      <c r="C13" s="36"/>
      <c r="D13" s="36"/>
      <c r="E13" s="36"/>
      <c r="F13" s="36"/>
      <c r="G13" s="36"/>
      <c r="H13" s="36"/>
      <c r="I13" s="36"/>
      <c r="J13" s="36"/>
      <c r="K13" s="36"/>
      <c r="L13" s="36"/>
      <c r="M13" s="36"/>
      <c r="N13" s="36"/>
      <c r="O13" s="36"/>
      <c r="P13" s="36"/>
      <c r="Q13" s="36"/>
      <c r="R13" s="36"/>
      <c r="S13" s="36"/>
      <c r="T13" s="36"/>
      <c r="U13" s="36"/>
      <c r="V13" s="36"/>
      <c r="W13" s="36"/>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c r="CA13" s="36"/>
      <c r="CB13" s="36"/>
      <c r="CC13" s="36"/>
      <c r="CD13" s="36"/>
      <c r="CE13" s="36"/>
      <c r="CF13" s="36"/>
      <c r="CG13" s="36"/>
      <c r="CH13" s="36"/>
      <c r="CI13" s="36"/>
      <c r="CJ13" s="36"/>
      <c r="CK13" s="36"/>
      <c r="CL13" s="36"/>
      <c r="CM13" s="36"/>
      <c r="CN13" s="36"/>
      <c r="CO13" s="36"/>
      <c r="CP13" s="36"/>
      <c r="CQ13" s="36"/>
      <c r="CR13" s="36"/>
      <c r="CS13" s="36"/>
      <c r="CT13" s="36"/>
      <c r="CU13" s="36"/>
      <c r="CV13" s="36"/>
      <c r="CW13" s="36"/>
      <c r="CX13" s="36"/>
      <c r="CY13" s="36"/>
      <c r="CZ13" s="36"/>
      <c r="DA13" s="36"/>
      <c r="DB13" s="36"/>
      <c r="DC13" s="36"/>
      <c r="DD13" s="36"/>
      <c r="DE13" s="36"/>
      <c r="DF13" s="36"/>
      <c r="DG13" s="36"/>
      <c r="DH13" s="36"/>
      <c r="DI13" s="36"/>
      <c r="DJ13" s="36"/>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s="36"/>
      <c r="EP13" s="36"/>
      <c r="EQ13" s="36"/>
      <c r="ER13" s="36"/>
      <c r="ES13" s="36"/>
      <c r="ET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c r="FU13" s="36"/>
      <c r="FV13" s="36"/>
      <c r="FW13" s="36"/>
      <c r="FX13" s="36"/>
      <c r="FY13" s="36"/>
      <c r="FZ13" s="36"/>
      <c r="GA13" s="36"/>
      <c r="GB13" s="36"/>
      <c r="GC13" s="36"/>
      <c r="GD13" s="36"/>
      <c r="GE13" s="36"/>
      <c r="GF13" s="36"/>
      <c r="GG13" s="36"/>
      <c r="GH13" s="36"/>
      <c r="GI13" s="36"/>
      <c r="GJ13" s="36"/>
      <c r="GK13" s="36"/>
      <c r="GL13" s="36"/>
      <c r="GM13" s="36"/>
      <c r="GN13" s="36"/>
      <c r="GO13" s="36"/>
      <c r="GP13" s="36"/>
      <c r="GQ13" s="36"/>
      <c r="GR13" s="36"/>
      <c r="GS13" s="36"/>
      <c r="GT13" s="36"/>
      <c r="GU13" s="36"/>
      <c r="GV13" s="36"/>
      <c r="GW13" s="36"/>
      <c r="GX13" s="36"/>
      <c r="GY13" s="36"/>
      <c r="GZ13" s="36"/>
      <c r="HA13" s="36"/>
      <c r="HB13" s="36"/>
      <c r="HC13" s="36"/>
      <c r="HD13" s="36"/>
      <c r="HE13" s="36"/>
      <c r="HF13" s="36"/>
      <c r="HG13" s="36"/>
      <c r="HH13" s="36"/>
      <c r="HI13" s="36"/>
      <c r="HJ13" s="36"/>
      <c r="HK13" s="36"/>
      <c r="HL13" s="36"/>
      <c r="HM13" s="36"/>
      <c r="HN13" s="36"/>
      <c r="HO13" s="36"/>
      <c r="HP13" s="36"/>
      <c r="HQ13" s="36"/>
      <c r="HR13" s="36"/>
      <c r="HS13" s="36"/>
      <c r="HT13" s="36"/>
      <c r="HU13" s="36"/>
      <c r="HV13" s="36"/>
      <c r="HW13" s="36"/>
      <c r="HX13" s="36"/>
      <c r="HY13" s="36"/>
      <c r="HZ13" s="36"/>
      <c r="IA13" s="36"/>
      <c r="IB13" s="36"/>
      <c r="IC13" s="36"/>
      <c r="ID13" s="36"/>
      <c r="IE13" s="36"/>
    </row>
    <row r="14" spans="1:239" s="44" customFormat="1" ht="16.05" customHeight="1">
      <c r="A14" s="49" t="s">
        <v>56</v>
      </c>
      <c r="B14" s="50">
        <f>'process parameter'!L7</f>
        <v>0.92</v>
      </c>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c r="CA14" s="36"/>
      <c r="CB14" s="36"/>
      <c r="CC14" s="36"/>
      <c r="CD14" s="36"/>
      <c r="CE14" s="36"/>
      <c r="CF14" s="36"/>
      <c r="CG14" s="36"/>
      <c r="CH14" s="36"/>
      <c r="CI14" s="36"/>
      <c r="CJ14" s="36"/>
      <c r="CK14" s="36"/>
      <c r="CL14" s="36"/>
      <c r="CM14" s="36"/>
      <c r="CN14" s="36"/>
      <c r="CO14" s="36"/>
      <c r="CP14" s="36"/>
      <c r="CQ14" s="36"/>
      <c r="CR14" s="36"/>
      <c r="CS14" s="36"/>
      <c r="CT14" s="36"/>
      <c r="CU14" s="36"/>
      <c r="CV14" s="36"/>
      <c r="CW14" s="36"/>
      <c r="CX14" s="36"/>
      <c r="CY14" s="36"/>
      <c r="CZ14" s="36"/>
      <c r="DA14" s="36"/>
      <c r="DB14" s="36"/>
      <c r="DC14" s="36"/>
      <c r="DD14" s="36"/>
      <c r="DE14" s="36"/>
      <c r="DF14" s="36"/>
      <c r="DG14" s="36"/>
      <c r="DH14" s="36"/>
      <c r="DI14" s="36"/>
      <c r="DJ14" s="36"/>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s="36"/>
      <c r="EP14" s="36"/>
      <c r="EQ14" s="36"/>
      <c r="ER14" s="36"/>
      <c r="ES14" s="36"/>
      <c r="ET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c r="FU14" s="36"/>
      <c r="FV14" s="36"/>
      <c r="FW14" s="36"/>
      <c r="FX14" s="36"/>
      <c r="FY14" s="36"/>
      <c r="FZ14" s="36"/>
      <c r="GA14" s="36"/>
      <c r="GB14" s="36"/>
      <c r="GC14" s="36"/>
      <c r="GD14" s="36"/>
      <c r="GE14" s="36"/>
      <c r="GF14" s="36"/>
      <c r="GG14" s="36"/>
      <c r="GH14" s="36"/>
      <c r="GI14" s="36"/>
      <c r="GJ14" s="36"/>
      <c r="GK14" s="36"/>
      <c r="GL14" s="36"/>
      <c r="GM14" s="36"/>
      <c r="GN14" s="36"/>
      <c r="GO14" s="36"/>
      <c r="GP14" s="36"/>
      <c r="GQ14" s="36"/>
      <c r="GR14" s="36"/>
      <c r="GS14" s="36"/>
      <c r="GT14" s="36"/>
      <c r="GU14" s="36"/>
      <c r="GV14" s="36"/>
      <c r="GW14" s="36"/>
      <c r="GX14" s="36"/>
      <c r="GY14" s="36"/>
      <c r="GZ14" s="36"/>
      <c r="HA14" s="36"/>
      <c r="HB14" s="36"/>
      <c r="HC14" s="36"/>
      <c r="HD14" s="36"/>
    </row>
    <row r="15" spans="1:239" ht="16.05" customHeight="1">
      <c r="A15" s="51" t="s">
        <v>57</v>
      </c>
      <c r="B15" s="52">
        <v>20</v>
      </c>
    </row>
    <row r="16" spans="1:239" ht="16.05" customHeight="1">
      <c r="A16" s="51" t="s">
        <v>58</v>
      </c>
      <c r="B16" s="53">
        <v>6</v>
      </c>
      <c r="C16" s="154">
        <v>44927</v>
      </c>
      <c r="D16" s="154"/>
      <c r="E16" s="154"/>
      <c r="F16" s="154"/>
      <c r="G16" s="154"/>
      <c r="H16" s="154">
        <v>44958</v>
      </c>
      <c r="I16" s="154"/>
      <c r="J16" s="154"/>
      <c r="K16" s="154"/>
      <c r="L16" s="154">
        <v>44986</v>
      </c>
      <c r="M16" s="154"/>
      <c r="N16" s="154"/>
      <c r="O16" s="154"/>
      <c r="P16" s="154">
        <v>45017</v>
      </c>
      <c r="Q16" s="154"/>
      <c r="R16" s="154"/>
      <c r="S16" s="154"/>
      <c r="T16" s="154"/>
      <c r="U16" s="154">
        <v>45047</v>
      </c>
      <c r="V16" s="154"/>
      <c r="W16" s="154"/>
      <c r="X16" s="154"/>
      <c r="Y16" s="154">
        <v>45078</v>
      </c>
      <c r="Z16" s="154"/>
      <c r="AA16" s="154"/>
      <c r="AB16" s="154"/>
      <c r="AC16" s="154">
        <v>45108</v>
      </c>
      <c r="AD16" s="154"/>
      <c r="AE16" s="154"/>
      <c r="AF16" s="154"/>
      <c r="AG16" s="154"/>
      <c r="AH16" s="154">
        <v>45139</v>
      </c>
      <c r="AI16" s="154"/>
      <c r="AJ16" s="154"/>
      <c r="AK16" s="154"/>
      <c r="AL16" s="154">
        <v>45170</v>
      </c>
      <c r="AM16" s="154"/>
      <c r="AN16" s="154"/>
      <c r="AO16" s="154"/>
      <c r="AP16" s="154">
        <v>45200</v>
      </c>
      <c r="AQ16" s="154"/>
      <c r="AR16" s="154"/>
      <c r="AS16" s="154"/>
      <c r="AT16" s="154"/>
      <c r="AU16" s="154">
        <v>45231</v>
      </c>
      <c r="AV16" s="154"/>
      <c r="AW16" s="154"/>
      <c r="AX16" s="154"/>
      <c r="AY16" s="154">
        <v>45261</v>
      </c>
      <c r="AZ16" s="154"/>
      <c r="BA16" s="154"/>
      <c r="BB16" s="154"/>
    </row>
    <row r="17" spans="1:54" ht="16.05" customHeight="1">
      <c r="A17" s="51" t="s">
        <v>59</v>
      </c>
      <c r="B17" s="53">
        <f>'process parameter'!I7</f>
        <v>280</v>
      </c>
      <c r="C17" s="39">
        <v>1</v>
      </c>
      <c r="D17" s="39">
        <v>2</v>
      </c>
      <c r="E17" s="39">
        <v>3</v>
      </c>
      <c r="F17" s="39">
        <v>4</v>
      </c>
      <c r="G17" s="39">
        <v>5</v>
      </c>
      <c r="H17" s="39">
        <v>6</v>
      </c>
      <c r="I17" s="39">
        <v>7</v>
      </c>
      <c r="J17" s="39">
        <v>8</v>
      </c>
      <c r="K17" s="39">
        <v>9</v>
      </c>
      <c r="L17" s="39">
        <v>10</v>
      </c>
      <c r="M17" s="39">
        <v>11</v>
      </c>
      <c r="N17" s="39">
        <v>12</v>
      </c>
      <c r="O17" s="39">
        <v>13</v>
      </c>
      <c r="P17" s="39">
        <v>14</v>
      </c>
      <c r="Q17" s="39">
        <v>15</v>
      </c>
      <c r="R17" s="39">
        <v>16</v>
      </c>
      <c r="S17" s="39">
        <v>17</v>
      </c>
      <c r="T17" s="39">
        <v>18</v>
      </c>
      <c r="U17" s="39">
        <v>19</v>
      </c>
      <c r="V17" s="39">
        <v>20</v>
      </c>
      <c r="W17" s="39">
        <v>21</v>
      </c>
      <c r="X17" s="39">
        <v>22</v>
      </c>
      <c r="Y17" s="39">
        <v>23</v>
      </c>
      <c r="Z17" s="39">
        <v>24</v>
      </c>
      <c r="AA17" s="39">
        <v>25</v>
      </c>
      <c r="AB17" s="39">
        <v>26</v>
      </c>
      <c r="AC17" s="39">
        <v>27</v>
      </c>
      <c r="AD17" s="39">
        <v>28</v>
      </c>
      <c r="AE17" s="39">
        <v>29</v>
      </c>
      <c r="AF17" s="39">
        <v>30</v>
      </c>
      <c r="AG17" s="39">
        <v>31</v>
      </c>
      <c r="AH17" s="39">
        <v>32</v>
      </c>
      <c r="AI17" s="39">
        <v>33</v>
      </c>
      <c r="AJ17" s="39">
        <v>34</v>
      </c>
      <c r="AK17" s="39">
        <v>35</v>
      </c>
      <c r="AL17" s="39">
        <v>36</v>
      </c>
      <c r="AM17" s="39">
        <v>37</v>
      </c>
      <c r="AN17" s="39">
        <v>38</v>
      </c>
      <c r="AO17" s="39">
        <v>39</v>
      </c>
      <c r="AP17" s="39">
        <v>40</v>
      </c>
      <c r="AQ17" s="39">
        <v>41</v>
      </c>
      <c r="AR17" s="39">
        <v>42</v>
      </c>
      <c r="AS17" s="39">
        <v>43</v>
      </c>
      <c r="AT17" s="39">
        <v>44</v>
      </c>
      <c r="AU17" s="39">
        <v>45</v>
      </c>
      <c r="AV17" s="39">
        <v>46</v>
      </c>
      <c r="AW17" s="39">
        <v>47</v>
      </c>
      <c r="AX17" s="39">
        <v>48</v>
      </c>
      <c r="AY17" s="39">
        <v>49</v>
      </c>
      <c r="AZ17" s="39">
        <v>50</v>
      </c>
      <c r="BA17" s="39">
        <v>51</v>
      </c>
      <c r="BB17" s="39">
        <v>52</v>
      </c>
    </row>
    <row r="18" spans="1:54" ht="16.05" customHeight="1" thickBot="1">
      <c r="A18" s="54" t="s">
        <v>60</v>
      </c>
      <c r="B18" s="55">
        <f>'process parameter'!J7</f>
        <v>36</v>
      </c>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56"/>
      <c r="AO18" s="56"/>
      <c r="AP18" s="56"/>
      <c r="AQ18" s="56"/>
      <c r="AR18" s="56"/>
      <c r="AS18" s="56"/>
      <c r="AT18" s="56"/>
      <c r="AU18" s="56"/>
      <c r="AV18" s="56"/>
      <c r="AW18" s="56"/>
      <c r="AX18" s="56"/>
      <c r="AY18" s="56"/>
      <c r="AZ18" s="56"/>
      <c r="BA18" s="56"/>
      <c r="BB18" s="56"/>
    </row>
    <row r="19" spans="1:54" ht="28.05" customHeight="1">
      <c r="A19" s="57" t="s">
        <v>67</v>
      </c>
      <c r="B19" s="58">
        <f>3600/B17*B18*B15*B16*B14</f>
        <v>51099.42857142858</v>
      </c>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row>
    <row r="20" spans="1:54" s="62" customFormat="1" ht="16.05" customHeight="1">
      <c r="A20" s="63"/>
      <c r="B20" s="59"/>
      <c r="C20" s="60"/>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c r="BB20" s="60"/>
    </row>
    <row r="21" spans="1:54" s="61" customFormat="1" ht="16.05" customHeight="1">
      <c r="A21" s="64" t="s">
        <v>65</v>
      </c>
      <c r="B21" s="65"/>
      <c r="C21" s="60">
        <v>1</v>
      </c>
      <c r="D21" s="60">
        <v>1</v>
      </c>
      <c r="E21" s="60">
        <v>1</v>
      </c>
      <c r="F21" s="60">
        <v>1</v>
      </c>
      <c r="G21" s="60">
        <v>1</v>
      </c>
      <c r="H21" s="60">
        <v>1</v>
      </c>
      <c r="I21" s="60">
        <v>1</v>
      </c>
      <c r="J21" s="60">
        <v>1</v>
      </c>
      <c r="K21" s="60">
        <v>1</v>
      </c>
      <c r="L21" s="60">
        <v>1</v>
      </c>
      <c r="M21" s="60">
        <v>1</v>
      </c>
      <c r="N21" s="60">
        <v>1</v>
      </c>
      <c r="O21" s="60">
        <v>1</v>
      </c>
      <c r="P21" s="60">
        <v>1</v>
      </c>
      <c r="Q21" s="60">
        <v>1</v>
      </c>
      <c r="R21" s="60">
        <v>1</v>
      </c>
      <c r="S21" s="60">
        <v>1</v>
      </c>
      <c r="T21" s="60">
        <v>1</v>
      </c>
      <c r="U21" s="60">
        <v>1</v>
      </c>
      <c r="V21" s="60">
        <v>1</v>
      </c>
      <c r="W21" s="60">
        <v>1</v>
      </c>
      <c r="X21" s="60">
        <v>1</v>
      </c>
      <c r="Y21" s="60">
        <v>1</v>
      </c>
      <c r="Z21" s="60">
        <v>1</v>
      </c>
      <c r="AA21" s="60">
        <v>1</v>
      </c>
      <c r="AB21" s="60">
        <v>1</v>
      </c>
      <c r="AC21" s="60">
        <v>1</v>
      </c>
      <c r="AD21" s="60">
        <v>1</v>
      </c>
      <c r="AE21" s="60">
        <v>1</v>
      </c>
      <c r="AF21" s="60">
        <v>1</v>
      </c>
      <c r="AG21" s="60">
        <v>1</v>
      </c>
      <c r="AH21" s="60">
        <v>1</v>
      </c>
      <c r="AI21" s="60">
        <v>1</v>
      </c>
      <c r="AJ21" s="60">
        <v>1</v>
      </c>
      <c r="AK21" s="60">
        <v>1</v>
      </c>
      <c r="AL21" s="60">
        <v>1</v>
      </c>
      <c r="AM21" s="60">
        <v>1</v>
      </c>
      <c r="AN21" s="60">
        <v>1</v>
      </c>
      <c r="AO21" s="60">
        <v>1</v>
      </c>
      <c r="AP21" s="60">
        <v>1</v>
      </c>
      <c r="AQ21" s="60">
        <v>1</v>
      </c>
      <c r="AR21" s="60">
        <v>1</v>
      </c>
      <c r="AS21" s="60">
        <v>1</v>
      </c>
      <c r="AT21" s="60">
        <v>1</v>
      </c>
      <c r="AU21" s="60">
        <v>1</v>
      </c>
      <c r="AV21" s="60">
        <v>1</v>
      </c>
      <c r="AW21" s="60">
        <v>1</v>
      </c>
      <c r="AX21" s="60">
        <v>1</v>
      </c>
      <c r="AY21" s="60">
        <v>1</v>
      </c>
      <c r="AZ21" s="60">
        <v>1</v>
      </c>
      <c r="BA21" s="60">
        <v>1</v>
      </c>
      <c r="BB21" s="60">
        <v>1</v>
      </c>
    </row>
    <row r="22" spans="1:54" s="61" customFormat="1" ht="16.05" customHeight="1">
      <c r="A22" s="64" t="s">
        <v>66</v>
      </c>
      <c r="B22" s="65"/>
      <c r="C22" s="60">
        <v>1</v>
      </c>
      <c r="D22" s="60">
        <v>1</v>
      </c>
      <c r="E22" s="60">
        <v>1</v>
      </c>
      <c r="F22" s="60">
        <v>1</v>
      </c>
      <c r="G22" s="60">
        <v>1</v>
      </c>
      <c r="H22" s="60">
        <v>1</v>
      </c>
      <c r="I22" s="60">
        <v>1</v>
      </c>
      <c r="J22" s="60">
        <v>1</v>
      </c>
      <c r="K22" s="60">
        <v>1</v>
      </c>
      <c r="L22" s="60">
        <v>1</v>
      </c>
      <c r="M22" s="60">
        <v>1</v>
      </c>
      <c r="N22" s="60">
        <v>1</v>
      </c>
      <c r="O22" s="60">
        <v>1</v>
      </c>
      <c r="P22" s="60">
        <v>1</v>
      </c>
      <c r="Q22" s="60">
        <v>1</v>
      </c>
      <c r="R22" s="60">
        <v>1</v>
      </c>
      <c r="S22" s="60">
        <v>1</v>
      </c>
      <c r="T22" s="60">
        <v>1</v>
      </c>
      <c r="U22" s="60">
        <v>1</v>
      </c>
      <c r="V22" s="60">
        <v>1</v>
      </c>
      <c r="W22" s="60">
        <v>1</v>
      </c>
      <c r="X22" s="60">
        <v>1</v>
      </c>
      <c r="Y22" s="60">
        <v>1</v>
      </c>
      <c r="Z22" s="60">
        <v>1</v>
      </c>
      <c r="AA22" s="60">
        <v>1</v>
      </c>
      <c r="AB22" s="60">
        <v>1</v>
      </c>
      <c r="AC22" s="60">
        <v>1</v>
      </c>
      <c r="AD22" s="60">
        <v>1</v>
      </c>
      <c r="AE22" s="60">
        <v>1</v>
      </c>
      <c r="AF22" s="60">
        <v>1</v>
      </c>
      <c r="AG22" s="60">
        <v>1</v>
      </c>
      <c r="AH22" s="60">
        <v>1</v>
      </c>
      <c r="AI22" s="60">
        <v>1</v>
      </c>
      <c r="AJ22" s="60">
        <v>1</v>
      </c>
      <c r="AK22" s="60">
        <v>1</v>
      </c>
      <c r="AL22" s="60">
        <v>1</v>
      </c>
      <c r="AM22" s="60">
        <v>1</v>
      </c>
      <c r="AN22" s="60">
        <v>1</v>
      </c>
      <c r="AO22" s="60">
        <v>1</v>
      </c>
      <c r="AP22" s="60">
        <v>1</v>
      </c>
      <c r="AQ22" s="60">
        <v>1</v>
      </c>
      <c r="AR22" s="60">
        <v>1</v>
      </c>
      <c r="AS22" s="60">
        <v>1</v>
      </c>
      <c r="AT22" s="60">
        <v>1</v>
      </c>
      <c r="AU22" s="60">
        <v>1</v>
      </c>
      <c r="AV22" s="60">
        <v>1</v>
      </c>
      <c r="AW22" s="60">
        <v>1</v>
      </c>
      <c r="AX22" s="60">
        <v>1</v>
      </c>
      <c r="AY22" s="60">
        <v>1</v>
      </c>
      <c r="AZ22" s="60">
        <v>1</v>
      </c>
      <c r="BA22" s="60">
        <v>1</v>
      </c>
      <c r="BB22" s="60">
        <v>1</v>
      </c>
    </row>
    <row r="23" spans="1:54" s="61" customFormat="1" ht="16.05" customHeight="1">
      <c r="A23" s="64" t="s">
        <v>69</v>
      </c>
      <c r="B23" s="65"/>
      <c r="C23" s="60">
        <v>1</v>
      </c>
      <c r="D23" s="60">
        <v>1</v>
      </c>
      <c r="E23" s="60">
        <v>1</v>
      </c>
      <c r="F23" s="60">
        <v>1</v>
      </c>
      <c r="G23" s="60">
        <v>1</v>
      </c>
      <c r="H23" s="60">
        <v>1</v>
      </c>
      <c r="I23" s="60">
        <v>1</v>
      </c>
      <c r="J23" s="60">
        <v>1</v>
      </c>
      <c r="K23" s="60">
        <v>1</v>
      </c>
      <c r="L23" s="60">
        <v>1</v>
      </c>
      <c r="M23" s="60">
        <v>1</v>
      </c>
      <c r="N23" s="60">
        <v>1</v>
      </c>
      <c r="O23" s="60">
        <v>1</v>
      </c>
      <c r="P23" s="60">
        <v>1</v>
      </c>
      <c r="Q23" s="60">
        <v>1</v>
      </c>
      <c r="R23" s="60">
        <v>1</v>
      </c>
      <c r="S23" s="60">
        <v>1</v>
      </c>
      <c r="T23" s="60">
        <v>1</v>
      </c>
      <c r="U23" s="60">
        <v>1</v>
      </c>
      <c r="V23" s="60">
        <v>1</v>
      </c>
      <c r="W23" s="60">
        <v>1</v>
      </c>
      <c r="X23" s="60">
        <v>1</v>
      </c>
      <c r="Y23" s="60">
        <v>1</v>
      </c>
      <c r="Z23" s="60">
        <v>1</v>
      </c>
      <c r="AA23" s="60">
        <v>1</v>
      </c>
      <c r="AB23" s="60">
        <v>1</v>
      </c>
      <c r="AC23" s="60">
        <v>1</v>
      </c>
      <c r="AD23" s="60">
        <v>1</v>
      </c>
      <c r="AE23" s="60">
        <v>1</v>
      </c>
      <c r="AF23" s="60">
        <v>1</v>
      </c>
      <c r="AG23" s="60">
        <v>1</v>
      </c>
      <c r="AH23" s="60">
        <v>1</v>
      </c>
      <c r="AI23" s="60">
        <v>1</v>
      </c>
      <c r="AJ23" s="60">
        <v>1</v>
      </c>
      <c r="AK23" s="60">
        <v>1</v>
      </c>
      <c r="AL23" s="60">
        <v>1</v>
      </c>
      <c r="AM23" s="60">
        <v>1</v>
      </c>
      <c r="AN23" s="60">
        <v>1</v>
      </c>
      <c r="AO23" s="60">
        <v>1</v>
      </c>
      <c r="AP23" s="60">
        <v>1</v>
      </c>
      <c r="AQ23" s="60">
        <v>1</v>
      </c>
      <c r="AR23" s="60">
        <v>1</v>
      </c>
      <c r="AS23" s="60">
        <v>1</v>
      </c>
      <c r="AT23" s="60">
        <v>1</v>
      </c>
      <c r="AU23" s="60">
        <v>1</v>
      </c>
      <c r="AV23" s="60">
        <v>1</v>
      </c>
      <c r="AW23" s="60">
        <v>1</v>
      </c>
      <c r="AX23" s="60">
        <v>1</v>
      </c>
      <c r="AY23" s="60">
        <v>1</v>
      </c>
      <c r="AZ23" s="60">
        <v>1</v>
      </c>
      <c r="BA23" s="60">
        <v>1</v>
      </c>
      <c r="BB23" s="60">
        <v>1</v>
      </c>
    </row>
    <row r="24" spans="1:54" s="61" customFormat="1" ht="16.05" customHeight="1">
      <c r="A24" s="64" t="s">
        <v>72</v>
      </c>
      <c r="B24" s="65"/>
      <c r="C24" s="60">
        <v>1</v>
      </c>
      <c r="D24" s="60"/>
      <c r="E24" s="60"/>
      <c r="F24" s="60"/>
      <c r="G24" s="60"/>
      <c r="H24" s="60"/>
      <c r="I24" s="60"/>
      <c r="J24" s="60"/>
      <c r="K24" s="60"/>
      <c r="L24" s="60"/>
      <c r="M24" s="60"/>
      <c r="N24" s="60"/>
      <c r="O24" s="60"/>
      <c r="P24" s="60">
        <v>1</v>
      </c>
      <c r="Q24" s="60"/>
      <c r="R24" s="60"/>
      <c r="S24" s="60"/>
      <c r="T24" s="60"/>
      <c r="U24" s="60"/>
      <c r="V24" s="60"/>
      <c r="W24" s="60"/>
      <c r="X24" s="60"/>
      <c r="Y24" s="60">
        <v>1</v>
      </c>
      <c r="Z24" s="60">
        <v>1</v>
      </c>
      <c r="AA24" s="60">
        <v>1</v>
      </c>
      <c r="AB24" s="60">
        <v>1</v>
      </c>
      <c r="AC24" s="60">
        <v>1</v>
      </c>
      <c r="AD24" s="60">
        <v>1</v>
      </c>
      <c r="AE24" s="60">
        <v>1</v>
      </c>
      <c r="AF24" s="60">
        <v>1</v>
      </c>
      <c r="AG24" s="60">
        <v>1</v>
      </c>
      <c r="AH24" s="60">
        <v>1</v>
      </c>
      <c r="AI24" s="60">
        <v>1</v>
      </c>
      <c r="AJ24" s="60">
        <v>1</v>
      </c>
      <c r="AK24" s="60">
        <v>1</v>
      </c>
      <c r="AL24" s="60">
        <v>1</v>
      </c>
      <c r="AM24" s="60"/>
      <c r="AN24" s="60"/>
      <c r="AO24" s="60"/>
      <c r="AP24" s="60"/>
      <c r="AQ24" s="60"/>
      <c r="AR24" s="60">
        <v>1</v>
      </c>
      <c r="AS24" s="60">
        <v>1</v>
      </c>
      <c r="AT24" s="60">
        <v>1</v>
      </c>
      <c r="AU24" s="60">
        <v>1</v>
      </c>
      <c r="AV24" s="60">
        <v>1</v>
      </c>
      <c r="AW24" s="60">
        <v>1</v>
      </c>
      <c r="AX24" s="60">
        <v>1</v>
      </c>
      <c r="AY24" s="60">
        <v>1</v>
      </c>
      <c r="AZ24" s="60">
        <v>1</v>
      </c>
      <c r="BA24" s="60">
        <v>1</v>
      </c>
      <c r="BB24" s="60">
        <v>1</v>
      </c>
    </row>
    <row r="25" spans="1:54" s="61" customFormat="1" ht="16.05" customHeight="1">
      <c r="A25" s="64" t="s">
        <v>74</v>
      </c>
      <c r="B25" s="65"/>
      <c r="C25" s="60"/>
      <c r="D25" s="60"/>
      <c r="E25" s="60"/>
      <c r="F25" s="60"/>
      <c r="G25" s="60"/>
      <c r="H25" s="60"/>
      <c r="I25" s="60"/>
      <c r="J25" s="60"/>
      <c r="K25" s="60"/>
      <c r="L25" s="60"/>
      <c r="M25" s="60"/>
      <c r="N25" s="60"/>
      <c r="O25" s="60"/>
      <c r="P25" s="60"/>
      <c r="Q25" s="60"/>
      <c r="R25" s="60"/>
      <c r="S25" s="60"/>
      <c r="T25" s="60"/>
      <c r="U25" s="60"/>
      <c r="V25" s="60"/>
      <c r="W25" s="60"/>
      <c r="X25" s="60"/>
      <c r="Y25" s="60"/>
      <c r="Z25" s="60">
        <v>1</v>
      </c>
      <c r="AA25" s="60">
        <v>1</v>
      </c>
      <c r="AB25" s="60">
        <v>1</v>
      </c>
      <c r="AC25" s="60">
        <v>1</v>
      </c>
      <c r="AD25" s="60">
        <v>1</v>
      </c>
      <c r="AE25" s="60">
        <v>1</v>
      </c>
      <c r="AF25" s="60">
        <v>1</v>
      </c>
      <c r="AG25" s="60">
        <v>1</v>
      </c>
      <c r="AH25" s="60">
        <v>1</v>
      </c>
      <c r="AI25" s="60">
        <v>1</v>
      </c>
      <c r="AJ25" s="60">
        <v>1</v>
      </c>
      <c r="AK25" s="60">
        <v>1</v>
      </c>
      <c r="AL25" s="60">
        <v>1</v>
      </c>
      <c r="AM25" s="60"/>
      <c r="AN25" s="60"/>
      <c r="AO25" s="60"/>
      <c r="AP25" s="60"/>
      <c r="AQ25" s="60"/>
      <c r="AR25" s="60"/>
      <c r="AS25" s="60">
        <v>1</v>
      </c>
      <c r="AT25" s="60">
        <v>1</v>
      </c>
      <c r="AU25" s="60">
        <v>1</v>
      </c>
      <c r="AV25" s="60">
        <v>1</v>
      </c>
      <c r="AW25" s="60">
        <v>1</v>
      </c>
      <c r="AX25" s="60">
        <v>1</v>
      </c>
      <c r="AY25" s="60">
        <v>1</v>
      </c>
      <c r="AZ25" s="60">
        <v>1</v>
      </c>
      <c r="BA25" s="60">
        <v>1</v>
      </c>
      <c r="BB25" s="60">
        <v>1</v>
      </c>
    </row>
    <row r="26" spans="1:54" s="61" customFormat="1" ht="16.05" customHeight="1">
      <c r="A26" s="64" t="s">
        <v>75</v>
      </c>
      <c r="B26" s="65"/>
      <c r="C26" s="60"/>
      <c r="D26" s="60"/>
      <c r="E26" s="60"/>
      <c r="F26" s="60"/>
      <c r="G26" s="60"/>
      <c r="H26" s="60"/>
      <c r="I26" s="60"/>
      <c r="J26" s="60"/>
      <c r="K26" s="60"/>
      <c r="L26" s="60"/>
      <c r="M26" s="60"/>
      <c r="N26" s="60"/>
      <c r="O26" s="60"/>
      <c r="P26" s="60"/>
      <c r="Q26" s="60"/>
      <c r="R26" s="60"/>
      <c r="S26" s="60"/>
      <c r="T26" s="60"/>
      <c r="U26" s="60"/>
      <c r="V26" s="60"/>
      <c r="W26" s="60"/>
      <c r="X26" s="60"/>
      <c r="Y26" s="60"/>
      <c r="Z26" s="60"/>
      <c r="AA26" s="60"/>
      <c r="AB26" s="60"/>
      <c r="AC26" s="60">
        <v>1</v>
      </c>
      <c r="AD26" s="60">
        <v>1</v>
      </c>
      <c r="AE26" s="60">
        <v>1</v>
      </c>
      <c r="AF26" s="60">
        <v>1</v>
      </c>
      <c r="AG26" s="60">
        <v>1</v>
      </c>
      <c r="AH26" s="60"/>
      <c r="AI26" s="60"/>
      <c r="AJ26" s="60"/>
      <c r="AK26" s="60"/>
      <c r="AL26" s="60"/>
      <c r="AM26" s="60"/>
      <c r="AN26" s="60"/>
      <c r="AO26" s="60"/>
      <c r="AP26" s="60"/>
      <c r="AQ26" s="60"/>
      <c r="AR26" s="60"/>
      <c r="AS26" s="60"/>
      <c r="AT26" s="60"/>
      <c r="AU26" s="60">
        <v>1</v>
      </c>
      <c r="AV26" s="60">
        <v>1</v>
      </c>
      <c r="AW26" s="60">
        <v>1</v>
      </c>
      <c r="AX26" s="60">
        <v>1</v>
      </c>
      <c r="AY26" s="60">
        <v>1</v>
      </c>
      <c r="AZ26" s="60">
        <v>1</v>
      </c>
      <c r="BA26" s="60"/>
      <c r="BB26" s="60"/>
    </row>
    <row r="27" spans="1:54" s="61" customFormat="1" ht="16.05" customHeight="1">
      <c r="A27" s="64" t="s">
        <v>76</v>
      </c>
      <c r="B27" s="65"/>
      <c r="C27" s="60"/>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v>1</v>
      </c>
      <c r="AE27" s="60">
        <v>1</v>
      </c>
      <c r="AF27" s="60">
        <v>1</v>
      </c>
      <c r="AG27" s="60"/>
      <c r="AH27" s="60"/>
      <c r="AI27" s="60"/>
      <c r="AJ27" s="60"/>
      <c r="AK27" s="60"/>
      <c r="AL27" s="60"/>
      <c r="AM27" s="60"/>
      <c r="AN27" s="60"/>
      <c r="AO27" s="60"/>
      <c r="AP27" s="60"/>
      <c r="AQ27" s="60"/>
      <c r="AR27" s="60"/>
      <c r="AS27" s="60"/>
      <c r="AT27" s="60"/>
      <c r="AU27" s="60">
        <v>0.5</v>
      </c>
      <c r="AV27" s="60">
        <v>1</v>
      </c>
      <c r="AW27" s="60">
        <v>1</v>
      </c>
      <c r="AX27" s="60">
        <v>1</v>
      </c>
      <c r="AY27" s="60"/>
      <c r="AZ27" s="60"/>
      <c r="BA27" s="60"/>
      <c r="BB27" s="60"/>
    </row>
    <row r="28" spans="1:54" s="61" customFormat="1" ht="16.05" customHeight="1">
      <c r="A28" s="64" t="s">
        <v>108</v>
      </c>
      <c r="B28" s="65"/>
      <c r="C28" s="60"/>
      <c r="D28" s="60"/>
      <c r="E28" s="60"/>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v>1</v>
      </c>
      <c r="AE28" s="60">
        <v>1</v>
      </c>
      <c r="AF28" s="60">
        <v>1</v>
      </c>
      <c r="AG28" s="60"/>
      <c r="AH28" s="60"/>
      <c r="AI28" s="60"/>
      <c r="AJ28" s="60"/>
      <c r="AK28" s="60"/>
      <c r="AL28" s="60"/>
      <c r="AM28" s="60"/>
      <c r="AN28" s="60"/>
      <c r="AO28" s="60"/>
      <c r="AP28" s="60"/>
      <c r="AQ28" s="60"/>
      <c r="AR28" s="60"/>
      <c r="AS28" s="60"/>
      <c r="AT28" s="60"/>
      <c r="AU28" s="60"/>
      <c r="AV28" s="60"/>
      <c r="AW28" s="60"/>
      <c r="AX28" s="60"/>
      <c r="AY28" s="60"/>
      <c r="AZ28" s="60"/>
      <c r="BA28" s="60"/>
      <c r="BB28" s="60"/>
    </row>
    <row r="29" spans="1:54" s="61" customFormat="1" ht="16.05" customHeight="1">
      <c r="A29" s="64" t="s">
        <v>79</v>
      </c>
      <c r="B29" s="65"/>
      <c r="C29" s="60"/>
      <c r="D29" s="60"/>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60"/>
      <c r="AU29" s="60"/>
      <c r="AV29" s="60"/>
      <c r="AW29" s="60"/>
      <c r="AX29" s="60"/>
      <c r="AY29" s="60"/>
      <c r="AZ29" s="60"/>
      <c r="BA29" s="60"/>
      <c r="BB29" s="60"/>
    </row>
    <row r="30" spans="1:54" s="61" customFormat="1" ht="16.05" customHeight="1" thickBot="1">
      <c r="A30" s="64"/>
      <c r="B30" s="65"/>
      <c r="C30" s="60"/>
      <c r="D30" s="60"/>
      <c r="E30" s="60"/>
      <c r="F30" s="60"/>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60"/>
      <c r="AV30" s="60"/>
      <c r="AW30" s="60"/>
      <c r="AX30" s="60"/>
      <c r="AY30" s="60"/>
      <c r="AZ30" s="60"/>
      <c r="BA30" s="60"/>
      <c r="BB30" s="60"/>
    </row>
    <row r="31" spans="1:54" s="43" customFormat="1" ht="16.05" customHeight="1">
      <c r="A31" s="155" t="s">
        <v>61</v>
      </c>
      <c r="B31" s="156"/>
      <c r="C31" s="66">
        <f t="shared" ref="C31:AH31" si="4">ROUNDDOWN($B$14*SUM(C21:C30)*($B$15*$B$16*3600*$B18)/$B17,0)</f>
        <v>204397</v>
      </c>
      <c r="D31" s="66">
        <f t="shared" si="4"/>
        <v>153298</v>
      </c>
      <c r="E31" s="66">
        <f t="shared" si="4"/>
        <v>153298</v>
      </c>
      <c r="F31" s="66">
        <f t="shared" si="4"/>
        <v>153298</v>
      </c>
      <c r="G31" s="66">
        <f t="shared" si="4"/>
        <v>153298</v>
      </c>
      <c r="H31" s="66">
        <f t="shared" si="4"/>
        <v>153298</v>
      </c>
      <c r="I31" s="66">
        <f t="shared" si="4"/>
        <v>153298</v>
      </c>
      <c r="J31" s="66">
        <f t="shared" si="4"/>
        <v>153298</v>
      </c>
      <c r="K31" s="66">
        <f t="shared" si="4"/>
        <v>153298</v>
      </c>
      <c r="L31" s="66">
        <f t="shared" si="4"/>
        <v>153298</v>
      </c>
      <c r="M31" s="66">
        <f t="shared" si="4"/>
        <v>153298</v>
      </c>
      <c r="N31" s="66">
        <f t="shared" si="4"/>
        <v>153298</v>
      </c>
      <c r="O31" s="66">
        <f t="shared" si="4"/>
        <v>153298</v>
      </c>
      <c r="P31" s="66">
        <f t="shared" si="4"/>
        <v>204397</v>
      </c>
      <c r="Q31" s="66">
        <f t="shared" si="4"/>
        <v>153298</v>
      </c>
      <c r="R31" s="66">
        <f t="shared" si="4"/>
        <v>153298</v>
      </c>
      <c r="S31" s="66">
        <f t="shared" si="4"/>
        <v>153298</v>
      </c>
      <c r="T31" s="66">
        <f t="shared" si="4"/>
        <v>153298</v>
      </c>
      <c r="U31" s="66">
        <f t="shared" si="4"/>
        <v>153298</v>
      </c>
      <c r="V31" s="66">
        <f t="shared" si="4"/>
        <v>153298</v>
      </c>
      <c r="W31" s="66">
        <f t="shared" si="4"/>
        <v>153298</v>
      </c>
      <c r="X31" s="66">
        <f t="shared" si="4"/>
        <v>153298</v>
      </c>
      <c r="Y31" s="66">
        <f t="shared" si="4"/>
        <v>204397</v>
      </c>
      <c r="Z31" s="66">
        <f t="shared" si="4"/>
        <v>255497</v>
      </c>
      <c r="AA31" s="66">
        <f t="shared" si="4"/>
        <v>255497</v>
      </c>
      <c r="AB31" s="66">
        <f t="shared" si="4"/>
        <v>255497</v>
      </c>
      <c r="AC31" s="66">
        <f t="shared" si="4"/>
        <v>306596</v>
      </c>
      <c r="AD31" s="66">
        <f t="shared" si="4"/>
        <v>408795</v>
      </c>
      <c r="AE31" s="66">
        <f t="shared" si="4"/>
        <v>408795</v>
      </c>
      <c r="AF31" s="66">
        <f t="shared" si="4"/>
        <v>408795</v>
      </c>
      <c r="AG31" s="66">
        <f t="shared" si="4"/>
        <v>306596</v>
      </c>
      <c r="AH31" s="66">
        <f t="shared" si="4"/>
        <v>255497</v>
      </c>
      <c r="AI31" s="66">
        <f t="shared" ref="AI31:BB31" si="5">ROUNDDOWN($B$14*SUM(AI21:AI30)*($B$15*$B$16*3600*$B18)/$B17,0)</f>
        <v>255497</v>
      </c>
      <c r="AJ31" s="66">
        <f t="shared" si="5"/>
        <v>255497</v>
      </c>
      <c r="AK31" s="66">
        <f t="shared" si="5"/>
        <v>255497</v>
      </c>
      <c r="AL31" s="66">
        <f t="shared" si="5"/>
        <v>255497</v>
      </c>
      <c r="AM31" s="66">
        <f t="shared" si="5"/>
        <v>153298</v>
      </c>
      <c r="AN31" s="66">
        <f t="shared" si="5"/>
        <v>153298</v>
      </c>
      <c r="AO31" s="66">
        <f t="shared" si="5"/>
        <v>153298</v>
      </c>
      <c r="AP31" s="66">
        <f t="shared" si="5"/>
        <v>153298</v>
      </c>
      <c r="AQ31" s="66">
        <f t="shared" si="5"/>
        <v>153298</v>
      </c>
      <c r="AR31" s="66">
        <f t="shared" si="5"/>
        <v>204397</v>
      </c>
      <c r="AS31" s="66">
        <f t="shared" si="5"/>
        <v>255497</v>
      </c>
      <c r="AT31" s="66">
        <f t="shared" si="5"/>
        <v>255497</v>
      </c>
      <c r="AU31" s="66">
        <f t="shared" si="5"/>
        <v>332146</v>
      </c>
      <c r="AV31" s="66">
        <f t="shared" si="5"/>
        <v>357696</v>
      </c>
      <c r="AW31" s="66">
        <f t="shared" si="5"/>
        <v>357696</v>
      </c>
      <c r="AX31" s="66">
        <f t="shared" si="5"/>
        <v>357696</v>
      </c>
      <c r="AY31" s="66">
        <f t="shared" si="5"/>
        <v>306596</v>
      </c>
      <c r="AZ31" s="66">
        <f t="shared" si="5"/>
        <v>306596</v>
      </c>
      <c r="BA31" s="66">
        <f t="shared" si="5"/>
        <v>255497</v>
      </c>
      <c r="BB31" s="66">
        <f t="shared" si="5"/>
        <v>255497</v>
      </c>
    </row>
    <row r="33" spans="2:32">
      <c r="B33" s="112"/>
      <c r="C33" s="113"/>
      <c r="D33" s="113"/>
      <c r="E33" s="113"/>
      <c r="F33" s="113"/>
      <c r="G33" s="113"/>
      <c r="H33" s="112" t="s">
        <v>165</v>
      </c>
      <c r="I33" s="112" t="s">
        <v>166</v>
      </c>
      <c r="J33" s="112" t="s">
        <v>167</v>
      </c>
    </row>
    <row r="34" spans="2:32" ht="57.6">
      <c r="B34" s="114" t="s">
        <v>152</v>
      </c>
      <c r="C34" s="114" t="s">
        <v>63</v>
      </c>
      <c r="D34" s="114" t="s">
        <v>127</v>
      </c>
      <c r="E34" s="117" t="s">
        <v>160</v>
      </c>
      <c r="F34" s="114" t="s">
        <v>153</v>
      </c>
      <c r="G34" s="114" t="s">
        <v>161</v>
      </c>
      <c r="H34" s="114" t="s">
        <v>162</v>
      </c>
      <c r="I34" s="114" t="s">
        <v>163</v>
      </c>
      <c r="J34" s="114" t="s">
        <v>164</v>
      </c>
      <c r="X34" t="s">
        <v>128</v>
      </c>
      <c r="Y34"/>
      <c r="Z34"/>
      <c r="AA34"/>
      <c r="AB34"/>
      <c r="AC34"/>
      <c r="AD34"/>
      <c r="AE34"/>
      <c r="AF34"/>
    </row>
    <row r="35" spans="2:32" ht="16.2" thickBot="1">
      <c r="B35" s="99">
        <v>1</v>
      </c>
      <c r="C35" s="100">
        <v>162242.07999999999</v>
      </c>
      <c r="D35" s="100">
        <v>0</v>
      </c>
      <c r="E35" s="118" t="e">
        <v>#N/A</v>
      </c>
      <c r="F35" s="126" t="e">
        <v>#N/A</v>
      </c>
      <c r="G35" s="105" t="e">
        <f>D35-E35</f>
        <v>#N/A</v>
      </c>
      <c r="H35" s="105" t="e">
        <f>ABS(G35)</f>
        <v>#N/A</v>
      </c>
      <c r="I35" s="105" t="e">
        <f>H35^2</f>
        <v>#N/A</v>
      </c>
      <c r="J35" s="106" t="e">
        <f>H35/D35</f>
        <v>#N/A</v>
      </c>
      <c r="X35"/>
      <c r="Y35"/>
      <c r="Z35"/>
      <c r="AA35"/>
      <c r="AB35"/>
      <c r="AC35"/>
      <c r="AD35"/>
      <c r="AE35"/>
      <c r="AF35"/>
    </row>
    <row r="36" spans="2:32" ht="15.6">
      <c r="B36" s="99">
        <v>2</v>
      </c>
      <c r="C36" s="100">
        <v>138042.44999999998</v>
      </c>
      <c r="D36" s="100">
        <v>0</v>
      </c>
      <c r="E36" s="118" t="e">
        <v>#N/A</v>
      </c>
      <c r="F36" s="126" t="e">
        <v>#N/A</v>
      </c>
      <c r="G36" s="105" t="e">
        <f t="shared" ref="G36:G56" si="6">D36-E36</f>
        <v>#N/A</v>
      </c>
      <c r="H36" s="105" t="e">
        <f t="shared" ref="H36:H56" si="7">ABS(G36)</f>
        <v>#N/A</v>
      </c>
      <c r="I36" s="105" t="e">
        <f t="shared" ref="I36:I56" si="8">H36^2</f>
        <v>#N/A</v>
      </c>
      <c r="J36" s="106" t="e">
        <f t="shared" ref="J36:J56" si="9">H36/D36</f>
        <v>#N/A</v>
      </c>
      <c r="X36" s="96" t="s">
        <v>129</v>
      </c>
      <c r="Y36" s="96"/>
      <c r="Z36"/>
      <c r="AA36"/>
      <c r="AB36"/>
      <c r="AC36"/>
      <c r="AD36"/>
      <c r="AE36"/>
      <c r="AF36"/>
    </row>
    <row r="37" spans="2:32" ht="15.6">
      <c r="B37" s="99">
        <v>3</v>
      </c>
      <c r="C37" s="100">
        <v>117576.54999999999</v>
      </c>
      <c r="D37" s="100">
        <v>0</v>
      </c>
      <c r="E37" s="118" t="e">
        <v>#N/A</v>
      </c>
      <c r="F37" s="126" t="e">
        <v>#N/A</v>
      </c>
      <c r="G37" s="105" t="e">
        <f t="shared" si="6"/>
        <v>#N/A</v>
      </c>
      <c r="H37" s="105" t="e">
        <f t="shared" si="7"/>
        <v>#N/A</v>
      </c>
      <c r="I37" s="105" t="e">
        <f t="shared" si="8"/>
        <v>#N/A</v>
      </c>
      <c r="J37" s="106" t="e">
        <f t="shared" si="9"/>
        <v>#N/A</v>
      </c>
      <c r="X37" t="s">
        <v>130</v>
      </c>
      <c r="Y37">
        <v>0.27045023305763261</v>
      </c>
      <c r="Z37"/>
      <c r="AA37"/>
      <c r="AB37"/>
      <c r="AC37"/>
      <c r="AD37"/>
      <c r="AE37"/>
      <c r="AF37"/>
    </row>
    <row r="38" spans="2:32" ht="15.6">
      <c r="B38" s="99">
        <v>4</v>
      </c>
      <c r="C38" s="100">
        <v>173304.94999999998</v>
      </c>
      <c r="D38" s="100">
        <v>0</v>
      </c>
      <c r="E38" s="118" t="e">
        <v>#N/A</v>
      </c>
      <c r="F38" s="126" t="e">
        <v>#N/A</v>
      </c>
      <c r="G38" s="105" t="e">
        <f t="shared" si="6"/>
        <v>#N/A</v>
      </c>
      <c r="H38" s="105" t="e">
        <f t="shared" si="7"/>
        <v>#N/A</v>
      </c>
      <c r="I38" s="105" t="e">
        <f t="shared" si="8"/>
        <v>#N/A</v>
      </c>
      <c r="J38" s="106" t="e">
        <f t="shared" si="9"/>
        <v>#N/A</v>
      </c>
      <c r="X38" t="s">
        <v>131</v>
      </c>
      <c r="Y38">
        <v>7.3143328560927798E-2</v>
      </c>
      <c r="Z38"/>
      <c r="AA38"/>
      <c r="AB38"/>
      <c r="AC38"/>
      <c r="AD38"/>
      <c r="AE38"/>
      <c r="AF38"/>
    </row>
    <row r="39" spans="2:32" ht="15.6">
      <c r="B39" s="99">
        <v>5</v>
      </c>
      <c r="C39" s="100">
        <v>186157.79</v>
      </c>
      <c r="D39" s="100">
        <v>195000</v>
      </c>
      <c r="E39" s="118">
        <f t="shared" ref="E39:E86" si="10">AVERAGE(D35:D38)</f>
        <v>0</v>
      </c>
      <c r="F39" s="126" t="e">
        <v>#N/A</v>
      </c>
      <c r="G39" s="105">
        <f t="shared" si="6"/>
        <v>195000</v>
      </c>
      <c r="H39" s="105">
        <f t="shared" si="7"/>
        <v>195000</v>
      </c>
      <c r="I39" s="105">
        <f t="shared" si="8"/>
        <v>38025000000</v>
      </c>
      <c r="J39" s="106">
        <f t="shared" si="9"/>
        <v>1</v>
      </c>
      <c r="X39" t="s">
        <v>132</v>
      </c>
      <c r="Y39">
        <v>2.6800494988974188E-2</v>
      </c>
      <c r="Z39"/>
      <c r="AA39"/>
      <c r="AB39"/>
      <c r="AC39"/>
      <c r="AD39"/>
      <c r="AE39"/>
      <c r="AF39"/>
    </row>
    <row r="40" spans="2:32" ht="15.6">
      <c r="B40" s="99">
        <v>6</v>
      </c>
      <c r="C40" s="100">
        <v>156963.16999999998</v>
      </c>
      <c r="D40" s="100">
        <v>15000</v>
      </c>
      <c r="E40" s="118">
        <f>AVERAGE(D36:D39)</f>
        <v>48750</v>
      </c>
      <c r="F40" s="126" t="e">
        <v>#N/A</v>
      </c>
      <c r="G40" s="105">
        <f t="shared" si="6"/>
        <v>-33750</v>
      </c>
      <c r="H40" s="105">
        <f t="shared" si="7"/>
        <v>33750</v>
      </c>
      <c r="I40" s="105">
        <f t="shared" si="8"/>
        <v>1139062500</v>
      </c>
      <c r="J40" s="106">
        <f t="shared" si="9"/>
        <v>2.25</v>
      </c>
      <c r="X40" t="s">
        <v>133</v>
      </c>
      <c r="Y40">
        <v>156429.28764946779</v>
      </c>
      <c r="Z40"/>
      <c r="AA40"/>
      <c r="AB40"/>
      <c r="AC40"/>
      <c r="AD40"/>
      <c r="AE40"/>
      <c r="AF40"/>
    </row>
    <row r="41" spans="2:32" ht="16.2" thickBot="1">
      <c r="B41" s="99">
        <v>7</v>
      </c>
      <c r="C41" s="100">
        <v>138132.54</v>
      </c>
      <c r="D41" s="100">
        <v>0</v>
      </c>
      <c r="E41" s="118">
        <f t="shared" si="10"/>
        <v>52500</v>
      </c>
      <c r="F41" s="126" t="e">
        <v>#N/A</v>
      </c>
      <c r="G41" s="105">
        <f t="shared" si="6"/>
        <v>-52500</v>
      </c>
      <c r="H41" s="105">
        <f t="shared" si="7"/>
        <v>52500</v>
      </c>
      <c r="I41" s="105">
        <f t="shared" si="8"/>
        <v>2756250000</v>
      </c>
      <c r="J41" s="106" t="e">
        <f t="shared" si="9"/>
        <v>#DIV/0!</v>
      </c>
      <c r="X41" s="94" t="s">
        <v>134</v>
      </c>
      <c r="Y41" s="94">
        <v>22</v>
      </c>
      <c r="Z41"/>
      <c r="AA41"/>
      <c r="AB41"/>
      <c r="AC41"/>
      <c r="AD41"/>
      <c r="AE41"/>
      <c r="AF41"/>
    </row>
    <row r="42" spans="2:32" ht="15.6">
      <c r="B42" s="99">
        <v>8</v>
      </c>
      <c r="C42" s="100">
        <v>144700.01</v>
      </c>
      <c r="D42" s="100">
        <v>180000</v>
      </c>
      <c r="E42" s="118">
        <f t="shared" si="10"/>
        <v>52500</v>
      </c>
      <c r="F42" s="126">
        <f t="shared" ref="F42:F57" si="11">SQRT(SUMXMY2(D38:D41,E39:E42)/4)</f>
        <v>79924.280572301679</v>
      </c>
      <c r="G42" s="105">
        <f t="shared" si="6"/>
        <v>127500</v>
      </c>
      <c r="H42" s="105">
        <f t="shared" si="7"/>
        <v>127500</v>
      </c>
      <c r="I42" s="105">
        <f t="shared" si="8"/>
        <v>16256250000</v>
      </c>
      <c r="J42" s="106">
        <f t="shared" si="9"/>
        <v>0.70833333333333337</v>
      </c>
      <c r="X42"/>
      <c r="Y42"/>
      <c r="Z42"/>
      <c r="AA42"/>
      <c r="AB42"/>
      <c r="AC42"/>
      <c r="AD42"/>
      <c r="AE42"/>
      <c r="AF42"/>
    </row>
    <row r="43" spans="2:32" ht="16.2" thickBot="1">
      <c r="B43" s="99">
        <v>9</v>
      </c>
      <c r="C43" s="100">
        <v>149850.12</v>
      </c>
      <c r="D43" s="100">
        <v>30000</v>
      </c>
      <c r="E43" s="118">
        <f t="shared" si="10"/>
        <v>97500</v>
      </c>
      <c r="F43" s="126">
        <f t="shared" si="11"/>
        <v>89941.387164085929</v>
      </c>
      <c r="G43" s="105">
        <f t="shared" si="6"/>
        <v>-67500</v>
      </c>
      <c r="H43" s="105">
        <f t="shared" si="7"/>
        <v>67500</v>
      </c>
      <c r="I43" s="105">
        <f t="shared" si="8"/>
        <v>4556250000</v>
      </c>
      <c r="J43" s="106">
        <f t="shared" si="9"/>
        <v>2.25</v>
      </c>
      <c r="X43" t="s">
        <v>135</v>
      </c>
      <c r="Y43"/>
      <c r="Z43"/>
      <c r="AA43"/>
      <c r="AB43"/>
      <c r="AC43"/>
      <c r="AD43"/>
      <c r="AE43"/>
      <c r="AF43"/>
    </row>
    <row r="44" spans="2:32" ht="15.6">
      <c r="B44" s="99">
        <v>10</v>
      </c>
      <c r="C44" s="100">
        <v>156060.24</v>
      </c>
      <c r="D44" s="100">
        <v>150000</v>
      </c>
      <c r="E44" s="118">
        <f t="shared" si="10"/>
        <v>56250</v>
      </c>
      <c r="F44" s="126">
        <f t="shared" si="11"/>
        <v>53985.675183329884</v>
      </c>
      <c r="G44" s="105">
        <f t="shared" si="6"/>
        <v>93750</v>
      </c>
      <c r="H44" s="105">
        <f t="shared" si="7"/>
        <v>93750</v>
      </c>
      <c r="I44" s="105">
        <f t="shared" si="8"/>
        <v>8789062500</v>
      </c>
      <c r="J44" s="106">
        <f t="shared" si="9"/>
        <v>0.625</v>
      </c>
      <c r="X44" s="95"/>
      <c r="Y44" s="95" t="s">
        <v>140</v>
      </c>
      <c r="Z44" s="95" t="s">
        <v>141</v>
      </c>
      <c r="AA44" s="95" t="s">
        <v>142</v>
      </c>
      <c r="AB44" s="95" t="s">
        <v>143</v>
      </c>
      <c r="AC44" s="95" t="s">
        <v>144</v>
      </c>
      <c r="AD44"/>
      <c r="AE44"/>
      <c r="AF44"/>
    </row>
    <row r="45" spans="2:32" ht="15.6">
      <c r="B45" s="99">
        <v>11</v>
      </c>
      <c r="C45" s="100">
        <v>147215.03999999998</v>
      </c>
      <c r="D45" s="100">
        <v>0</v>
      </c>
      <c r="E45" s="118">
        <f t="shared" si="10"/>
        <v>90000</v>
      </c>
      <c r="F45" s="126">
        <f t="shared" si="11"/>
        <v>58846.330599282061</v>
      </c>
      <c r="G45" s="105">
        <f t="shared" si="6"/>
        <v>-90000</v>
      </c>
      <c r="H45" s="105">
        <f t="shared" si="7"/>
        <v>90000</v>
      </c>
      <c r="I45" s="105">
        <f t="shared" si="8"/>
        <v>8100000000</v>
      </c>
      <c r="J45" s="106" t="e">
        <f t="shared" si="9"/>
        <v>#DIV/0!</v>
      </c>
      <c r="X45" t="s">
        <v>136</v>
      </c>
      <c r="Y45">
        <v>1</v>
      </c>
      <c r="Z45">
        <v>38621422945.965088</v>
      </c>
      <c r="AA45">
        <v>38621422945.965088</v>
      </c>
      <c r="AB45">
        <v>1.5783093722001855</v>
      </c>
      <c r="AC45">
        <v>0.22348141021333398</v>
      </c>
      <c r="AD45"/>
      <c r="AE45"/>
      <c r="AF45"/>
    </row>
    <row r="46" spans="2:32" ht="15.6">
      <c r="B46" s="99">
        <v>12</v>
      </c>
      <c r="C46" s="100">
        <v>204946.55999999997</v>
      </c>
      <c r="D46" s="100">
        <v>210000</v>
      </c>
      <c r="E46" s="118">
        <f t="shared" si="10"/>
        <v>90000</v>
      </c>
      <c r="F46" s="126">
        <f t="shared" si="11"/>
        <v>69273.574507166879</v>
      </c>
      <c r="G46" s="105">
        <f t="shared" si="6"/>
        <v>120000</v>
      </c>
      <c r="H46" s="105">
        <f t="shared" si="7"/>
        <v>120000</v>
      </c>
      <c r="I46" s="105">
        <f t="shared" si="8"/>
        <v>14400000000</v>
      </c>
      <c r="J46" s="106">
        <f t="shared" si="9"/>
        <v>0.5714285714285714</v>
      </c>
      <c r="X46" t="s">
        <v>137</v>
      </c>
      <c r="Y46">
        <v>20</v>
      </c>
      <c r="Z46">
        <v>489402440690.39868</v>
      </c>
      <c r="AA46">
        <v>24470122034.519936</v>
      </c>
      <c r="AB46"/>
      <c r="AC46"/>
      <c r="AD46"/>
      <c r="AE46"/>
      <c r="AF46"/>
    </row>
    <row r="47" spans="2:32" ht="16.2" thickBot="1">
      <c r="B47" s="99">
        <v>13</v>
      </c>
      <c r="C47" s="100">
        <v>167105</v>
      </c>
      <c r="D47" s="100">
        <v>495000</v>
      </c>
      <c r="E47" s="118">
        <f t="shared" si="10"/>
        <v>97500</v>
      </c>
      <c r="F47" s="126">
        <f t="shared" si="11"/>
        <v>79128.554422534478</v>
      </c>
      <c r="G47" s="105">
        <f t="shared" si="6"/>
        <v>397500</v>
      </c>
      <c r="H47" s="105">
        <f t="shared" si="7"/>
        <v>397500</v>
      </c>
      <c r="I47" s="105">
        <f t="shared" si="8"/>
        <v>158006250000</v>
      </c>
      <c r="J47" s="106">
        <f t="shared" si="9"/>
        <v>0.80303030303030298</v>
      </c>
      <c r="X47" s="94" t="s">
        <v>138</v>
      </c>
      <c r="Y47" s="94">
        <v>21</v>
      </c>
      <c r="Z47" s="94">
        <v>528023863636.36377</v>
      </c>
      <c r="AA47" s="94"/>
      <c r="AB47" s="94"/>
      <c r="AC47" s="94"/>
      <c r="AD47"/>
      <c r="AE47"/>
      <c r="AF47"/>
    </row>
    <row r="48" spans="2:32" ht="16.2" thickBot="1">
      <c r="B48" s="99">
        <v>14</v>
      </c>
      <c r="C48" s="100">
        <v>157080</v>
      </c>
      <c r="D48" s="100">
        <v>0</v>
      </c>
      <c r="E48" s="118">
        <f t="shared" si="10"/>
        <v>213750</v>
      </c>
      <c r="F48" s="126">
        <f t="shared" si="11"/>
        <v>160824.29270791152</v>
      </c>
      <c r="G48" s="105">
        <f t="shared" si="6"/>
        <v>-213750</v>
      </c>
      <c r="H48" s="105">
        <f t="shared" si="7"/>
        <v>213750</v>
      </c>
      <c r="I48" s="105">
        <f t="shared" si="8"/>
        <v>45689062500</v>
      </c>
      <c r="J48" s="106" t="e">
        <f t="shared" si="9"/>
        <v>#DIV/0!</v>
      </c>
      <c r="X48"/>
      <c r="Y48"/>
      <c r="Z48"/>
      <c r="AA48"/>
      <c r="AB48"/>
      <c r="AC48"/>
      <c r="AD48"/>
      <c r="AE48"/>
      <c r="AF48"/>
    </row>
    <row r="49" spans="2:32" ht="15.6">
      <c r="B49" s="99">
        <v>15</v>
      </c>
      <c r="C49" s="100">
        <v>157080</v>
      </c>
      <c r="D49" s="100">
        <v>0</v>
      </c>
      <c r="E49" s="118">
        <f t="shared" si="10"/>
        <v>176250</v>
      </c>
      <c r="F49" s="126">
        <f t="shared" si="11"/>
        <v>180915.63987118416</v>
      </c>
      <c r="G49" s="105">
        <f t="shared" si="6"/>
        <v>-176250</v>
      </c>
      <c r="H49" s="105">
        <f t="shared" si="7"/>
        <v>176250</v>
      </c>
      <c r="I49" s="105">
        <f t="shared" si="8"/>
        <v>31064062500</v>
      </c>
      <c r="J49" s="106" t="e">
        <f t="shared" si="9"/>
        <v>#DIV/0!</v>
      </c>
      <c r="X49" s="95"/>
      <c r="Y49" s="95" t="s">
        <v>145</v>
      </c>
      <c r="Z49" s="95" t="s">
        <v>133</v>
      </c>
      <c r="AA49" s="95" t="s">
        <v>146</v>
      </c>
      <c r="AB49" s="95" t="s">
        <v>147</v>
      </c>
      <c r="AC49" s="95" t="s">
        <v>148</v>
      </c>
      <c r="AD49" s="95" t="s">
        <v>149</v>
      </c>
      <c r="AE49" s="95" t="s">
        <v>150</v>
      </c>
      <c r="AF49" s="95" t="s">
        <v>151</v>
      </c>
    </row>
    <row r="50" spans="2:32" ht="15.6">
      <c r="B50" s="99">
        <v>16</v>
      </c>
      <c r="C50" s="100">
        <v>157080</v>
      </c>
      <c r="D50" s="100">
        <v>330000</v>
      </c>
      <c r="E50" s="118">
        <f t="shared" si="10"/>
        <v>176250</v>
      </c>
      <c r="F50" s="126">
        <f t="shared" si="11"/>
        <v>196141.49070250281</v>
      </c>
      <c r="G50" s="105">
        <f t="shared" si="6"/>
        <v>153750</v>
      </c>
      <c r="H50" s="105">
        <f t="shared" si="7"/>
        <v>153750</v>
      </c>
      <c r="I50" s="105">
        <f t="shared" si="8"/>
        <v>23639062500</v>
      </c>
      <c r="J50" s="106">
        <f t="shared" si="9"/>
        <v>0.46590909090909088</v>
      </c>
      <c r="X50" t="s">
        <v>139</v>
      </c>
      <c r="Y50">
        <v>-226216.64742900454</v>
      </c>
      <c r="Z50">
        <v>281365.2310030752</v>
      </c>
      <c r="AA50">
        <v>-0.80399645195156366</v>
      </c>
      <c r="AB50">
        <v>0.43085225323382237</v>
      </c>
      <c r="AC50">
        <v>-813134.23463293561</v>
      </c>
      <c r="AD50">
        <v>360700.93977492652</v>
      </c>
      <c r="AE50">
        <v>-813134.23463293561</v>
      </c>
      <c r="AF50">
        <v>360700.93977492652</v>
      </c>
    </row>
    <row r="51" spans="2:32" ht="16.2" thickBot="1">
      <c r="B51" s="99">
        <v>17</v>
      </c>
      <c r="C51" s="100">
        <v>157080</v>
      </c>
      <c r="D51" s="100">
        <v>150000</v>
      </c>
      <c r="E51" s="118">
        <f t="shared" si="10"/>
        <v>206250</v>
      </c>
      <c r="F51" s="126">
        <f t="shared" si="11"/>
        <v>197828.05033664967</v>
      </c>
      <c r="G51" s="105">
        <f t="shared" si="6"/>
        <v>-56250</v>
      </c>
      <c r="H51" s="105">
        <f t="shared" si="7"/>
        <v>56250</v>
      </c>
      <c r="I51" s="105">
        <f t="shared" si="8"/>
        <v>3164062500</v>
      </c>
      <c r="J51" s="106">
        <f t="shared" si="9"/>
        <v>0.375</v>
      </c>
      <c r="X51" s="94" t="s">
        <v>63</v>
      </c>
      <c r="Y51" s="94">
        <v>2.2588468606684042</v>
      </c>
      <c r="Z51" s="94">
        <v>1.7980042794126103</v>
      </c>
      <c r="AA51" s="94">
        <v>1.2563078333753168</v>
      </c>
      <c r="AB51" s="98">
        <v>0.22348141021333365</v>
      </c>
      <c r="AC51" s="94">
        <v>-1.4917243442139014</v>
      </c>
      <c r="AD51" s="94">
        <v>6.0094180655507099</v>
      </c>
      <c r="AE51" s="94">
        <v>-1.4917243442139014</v>
      </c>
      <c r="AF51" s="94">
        <v>6.0094180655507099</v>
      </c>
    </row>
    <row r="52" spans="2:32" ht="15.6">
      <c r="B52" s="99">
        <v>18</v>
      </c>
      <c r="C52" s="100">
        <v>157080</v>
      </c>
      <c r="D52" s="100">
        <v>0</v>
      </c>
      <c r="E52" s="118">
        <f t="shared" si="10"/>
        <v>120000</v>
      </c>
      <c r="F52" s="126">
        <f t="shared" si="11"/>
        <v>139948.37217702818</v>
      </c>
      <c r="G52" s="105">
        <f t="shared" si="6"/>
        <v>-120000</v>
      </c>
      <c r="H52" s="105">
        <f t="shared" si="7"/>
        <v>120000</v>
      </c>
      <c r="I52" s="105">
        <f t="shared" si="8"/>
        <v>14400000000</v>
      </c>
      <c r="J52" s="106" t="e">
        <f t="shared" si="9"/>
        <v>#DIV/0!</v>
      </c>
      <c r="X52"/>
      <c r="Y52"/>
      <c r="Z52"/>
      <c r="AA52"/>
      <c r="AB52"/>
      <c r="AC52"/>
      <c r="AD52"/>
      <c r="AE52"/>
      <c r="AF52"/>
    </row>
    <row r="53" spans="2:32" ht="15.6">
      <c r="B53" s="99">
        <v>19</v>
      </c>
      <c r="C53" s="100">
        <v>157080</v>
      </c>
      <c r="D53" s="100">
        <v>390000</v>
      </c>
      <c r="E53" s="118">
        <f t="shared" si="10"/>
        <v>120000</v>
      </c>
      <c r="F53" s="126">
        <f t="shared" si="11"/>
        <v>124175.40517348835</v>
      </c>
      <c r="G53" s="105">
        <f t="shared" si="6"/>
        <v>270000</v>
      </c>
      <c r="H53" s="105">
        <f t="shared" si="7"/>
        <v>270000</v>
      </c>
      <c r="I53" s="105">
        <f t="shared" si="8"/>
        <v>72900000000</v>
      </c>
      <c r="J53" s="106">
        <f t="shared" si="9"/>
        <v>0.69230769230769229</v>
      </c>
      <c r="X53"/>
      <c r="Y53"/>
      <c r="Z53"/>
      <c r="AA53"/>
      <c r="AB53"/>
      <c r="AC53"/>
      <c r="AD53"/>
      <c r="AE53"/>
      <c r="AF53"/>
    </row>
    <row r="54" spans="2:32" ht="15.6">
      <c r="B54" s="99">
        <v>20</v>
      </c>
      <c r="C54" s="100">
        <v>118147.31999999999</v>
      </c>
      <c r="D54" s="100">
        <v>165000</v>
      </c>
      <c r="E54" s="118">
        <f t="shared" si="10"/>
        <v>217500</v>
      </c>
      <c r="F54" s="126">
        <f t="shared" si="11"/>
        <v>122851.85438160875</v>
      </c>
      <c r="G54" s="105">
        <f t="shared" si="6"/>
        <v>-52500</v>
      </c>
      <c r="H54" s="105">
        <f t="shared" si="7"/>
        <v>52500</v>
      </c>
      <c r="I54" s="105">
        <f t="shared" si="8"/>
        <v>2756250000</v>
      </c>
      <c r="J54" s="106">
        <f t="shared" si="9"/>
        <v>0.31818181818181818</v>
      </c>
      <c r="X54"/>
      <c r="Y54"/>
      <c r="Z54"/>
      <c r="AA54"/>
      <c r="AB54"/>
      <c r="AC54"/>
      <c r="AD54"/>
      <c r="AE54"/>
      <c r="AF54"/>
    </row>
    <row r="55" spans="2:32" ht="15.6">
      <c r="B55" s="99">
        <v>21</v>
      </c>
      <c r="C55" s="100">
        <v>156569.625</v>
      </c>
      <c r="D55" s="100">
        <v>15000</v>
      </c>
      <c r="E55" s="118">
        <f t="shared" si="10"/>
        <v>176250</v>
      </c>
      <c r="F55" s="126">
        <f t="shared" si="11"/>
        <v>106281.24540576291</v>
      </c>
      <c r="G55" s="105">
        <f t="shared" si="6"/>
        <v>-161250</v>
      </c>
      <c r="H55" s="105">
        <f t="shared" si="7"/>
        <v>161250</v>
      </c>
      <c r="I55" s="105">
        <f t="shared" si="8"/>
        <v>26001562500</v>
      </c>
      <c r="J55" s="106">
        <f t="shared" si="9"/>
        <v>10.75</v>
      </c>
      <c r="X55" t="s">
        <v>154</v>
      </c>
      <c r="Y55"/>
      <c r="Z55"/>
      <c r="AA55"/>
      <c r="AB55" t="s">
        <v>158</v>
      </c>
      <c r="AC55"/>
      <c r="AD55"/>
      <c r="AE55"/>
      <c r="AF55"/>
    </row>
    <row r="56" spans="2:32" ht="16.2" thickBot="1">
      <c r="B56" s="99">
        <v>22</v>
      </c>
      <c r="C56" s="100">
        <v>158961.51</v>
      </c>
      <c r="D56" s="100">
        <v>420000</v>
      </c>
      <c r="E56" s="118">
        <f>AVERAGE(D52:D55)</f>
        <v>142500</v>
      </c>
      <c r="F56" s="126">
        <f t="shared" si="11"/>
        <v>123023.43526743187</v>
      </c>
      <c r="G56" s="110">
        <f t="shared" si="6"/>
        <v>277500</v>
      </c>
      <c r="H56" s="110">
        <f t="shared" si="7"/>
        <v>277500</v>
      </c>
      <c r="I56" s="110">
        <f t="shared" si="8"/>
        <v>77006250000</v>
      </c>
      <c r="J56" s="111">
        <f t="shared" si="9"/>
        <v>0.6607142857142857</v>
      </c>
      <c r="X56"/>
      <c r="Y56"/>
      <c r="Z56"/>
      <c r="AA56"/>
      <c r="AB56"/>
      <c r="AC56"/>
      <c r="AD56"/>
      <c r="AE56"/>
      <c r="AF56"/>
    </row>
    <row r="57" spans="2:32" ht="16.8" thickTop="1" thickBot="1">
      <c r="B57" s="99">
        <v>23</v>
      </c>
      <c r="C57" s="103"/>
      <c r="D57" s="101"/>
      <c r="E57" s="118">
        <f t="shared" si="10"/>
        <v>247500</v>
      </c>
      <c r="F57" s="126">
        <f t="shared" si="11"/>
        <v>137745.51943711273</v>
      </c>
      <c r="G57" s="108"/>
      <c r="H57" s="108">
        <f>AVERAGE(H39:H56)</f>
        <v>147708.33333333334</v>
      </c>
      <c r="I57" s="108">
        <f t="shared" ref="I57" si="12">AVERAGE(I39:I56)</f>
        <v>30480468750</v>
      </c>
      <c r="J57" s="116">
        <f>K57/18</f>
        <v>1.1927725052725053</v>
      </c>
      <c r="K57" s="104">
        <f>SUMIF(J39:J56, "&gt;0")</f>
        <v>21.469905094905094</v>
      </c>
      <c r="X57" s="95" t="s">
        <v>155</v>
      </c>
      <c r="Y57" s="95" t="s">
        <v>156</v>
      </c>
      <c r="Z57" s="95" t="s">
        <v>157</v>
      </c>
      <c r="AA57"/>
      <c r="AB57" s="95" t="s">
        <v>159</v>
      </c>
      <c r="AC57" s="95" t="s">
        <v>127</v>
      </c>
      <c r="AD57"/>
      <c r="AE57"/>
      <c r="AF57"/>
    </row>
    <row r="58" spans="2:32" ht="16.2" thickTop="1">
      <c r="B58" s="99">
        <v>24</v>
      </c>
      <c r="C58" s="103"/>
      <c r="D58" s="101"/>
      <c r="E58" s="118">
        <f t="shared" si="10"/>
        <v>200000</v>
      </c>
      <c r="F58" s="126"/>
      <c r="X58">
        <v>1</v>
      </c>
      <c r="Y58">
        <v>140263.36564730754</v>
      </c>
      <c r="Z58">
        <v>-140263.36564730754</v>
      </c>
      <c r="AA58"/>
      <c r="AB58">
        <v>2.2727272727272729</v>
      </c>
      <c r="AC58">
        <v>0</v>
      </c>
      <c r="AD58"/>
      <c r="AE58"/>
      <c r="AF58"/>
    </row>
    <row r="59" spans="2:32" ht="15.6">
      <c r="B59" s="99">
        <v>25</v>
      </c>
      <c r="C59" s="103"/>
      <c r="D59" s="101"/>
      <c r="E59" s="118">
        <f t="shared" si="10"/>
        <v>217500</v>
      </c>
      <c r="F59" s="126"/>
      <c r="X59">
        <v>2</v>
      </c>
      <c r="Y59">
        <v>85600.107392470585</v>
      </c>
      <c r="Z59">
        <v>-85600.107392470585</v>
      </c>
      <c r="AA59"/>
      <c r="AB59">
        <v>6.8181818181818183</v>
      </c>
      <c r="AC59">
        <v>0</v>
      </c>
      <c r="AD59"/>
      <c r="AE59"/>
      <c r="AF59"/>
    </row>
    <row r="60" spans="2:32" ht="15.6">
      <c r="B60" s="99">
        <v>26</v>
      </c>
      <c r="C60" s="103"/>
      <c r="D60" s="102"/>
      <c r="E60" s="118">
        <f t="shared" si="10"/>
        <v>420000</v>
      </c>
      <c r="F60" s="126"/>
      <c r="X60">
        <v>3</v>
      </c>
      <c r="Y60">
        <v>39370.773426717089</v>
      </c>
      <c r="Z60">
        <v>-39370.773426717089</v>
      </c>
      <c r="AA60"/>
      <c r="AB60">
        <v>11.363636363636365</v>
      </c>
      <c r="AC60">
        <v>0</v>
      </c>
      <c r="AD60"/>
      <c r="AE60"/>
      <c r="AF60"/>
    </row>
    <row r="61" spans="2:32" ht="15.6">
      <c r="B61" s="99">
        <v>27</v>
      </c>
      <c r="C61" s="103"/>
      <c r="D61" s="102"/>
      <c r="E61" s="118" t="e">
        <f t="shared" si="10"/>
        <v>#DIV/0!</v>
      </c>
      <c r="F61" s="126"/>
      <c r="X61">
        <v>4</v>
      </c>
      <c r="Y61">
        <v>165252.69481679017</v>
      </c>
      <c r="Z61">
        <v>-165252.69481679017</v>
      </c>
      <c r="AA61"/>
      <c r="AB61">
        <v>15.90909090909091</v>
      </c>
      <c r="AC61">
        <v>0</v>
      </c>
      <c r="AD61"/>
      <c r="AE61"/>
      <c r="AF61"/>
    </row>
    <row r="62" spans="2:32" ht="15.6">
      <c r="B62" s="99">
        <v>28</v>
      </c>
      <c r="C62" s="103"/>
      <c r="D62" s="102"/>
      <c r="E62" s="118" t="e">
        <f t="shared" si="10"/>
        <v>#DIV/0!</v>
      </c>
      <c r="F62" s="126"/>
      <c r="X62">
        <v>5</v>
      </c>
      <c r="Y62">
        <v>194285.29210146354</v>
      </c>
      <c r="Z62">
        <v>714.7078985364642</v>
      </c>
      <c r="AA62"/>
      <c r="AB62">
        <v>20.454545454545457</v>
      </c>
      <c r="AC62">
        <v>0</v>
      </c>
      <c r="AD62"/>
      <c r="AE62"/>
      <c r="AF62"/>
    </row>
    <row r="63" spans="2:32" ht="15.6">
      <c r="B63" s="99">
        <v>29</v>
      </c>
      <c r="C63" s="103"/>
      <c r="D63" s="102"/>
      <c r="E63" s="118" t="e">
        <f t="shared" si="10"/>
        <v>#DIV/0!</v>
      </c>
      <c r="F63" s="126"/>
      <c r="X63">
        <v>6</v>
      </c>
      <c r="Y63">
        <v>128339.11636605649</v>
      </c>
      <c r="Z63">
        <v>-113339.11636605649</v>
      </c>
      <c r="AA63"/>
      <c r="AB63">
        <v>25.000000000000004</v>
      </c>
      <c r="AC63">
        <v>0</v>
      </c>
      <c r="AD63"/>
      <c r="AE63"/>
      <c r="AF63"/>
    </row>
    <row r="64" spans="2:32" ht="15.6">
      <c r="B64" s="99">
        <v>30</v>
      </c>
      <c r="C64" s="103"/>
      <c r="D64" s="102"/>
      <c r="E64" s="118" t="e">
        <f t="shared" si="10"/>
        <v>#DIV/0!</v>
      </c>
      <c r="F64" s="126"/>
      <c r="X64">
        <v>7</v>
      </c>
      <c r="Y64">
        <v>85803.606906148256</v>
      </c>
      <c r="Z64">
        <v>-85803.606906148256</v>
      </c>
      <c r="AA64"/>
      <c r="AB64">
        <v>29.545454545454547</v>
      </c>
      <c r="AC64">
        <v>0</v>
      </c>
      <c r="AD64"/>
      <c r="AE64"/>
      <c r="AF64"/>
    </row>
    <row r="65" spans="2:32" ht="15.6">
      <c r="B65" s="99">
        <v>31</v>
      </c>
      <c r="C65" s="103"/>
      <c r="D65" s="102"/>
      <c r="E65" s="118" t="e">
        <f t="shared" si="10"/>
        <v>#DIV/0!</v>
      </c>
      <c r="F65" s="126"/>
      <c r="X65">
        <v>8</v>
      </c>
      <c r="Y65">
        <v>100638.51589818217</v>
      </c>
      <c r="Z65">
        <v>79361.484101817827</v>
      </c>
      <c r="AA65"/>
      <c r="AB65">
        <v>34.090909090909093</v>
      </c>
      <c r="AC65">
        <v>0</v>
      </c>
      <c r="AD65"/>
      <c r="AE65"/>
      <c r="AF65"/>
    </row>
    <row r="66" spans="2:32" ht="15.6">
      <c r="B66" s="99">
        <v>32</v>
      </c>
      <c r="C66" s="103"/>
      <c r="D66" s="102"/>
      <c r="E66" s="118" t="e">
        <f t="shared" si="10"/>
        <v>#DIV/0!</v>
      </c>
      <c r="F66" s="126"/>
      <c r="X66">
        <v>9</v>
      </c>
      <c r="Y66">
        <v>112271.82570377912</v>
      </c>
      <c r="Z66">
        <v>-82271.825703779119</v>
      </c>
      <c r="AA66"/>
      <c r="AB66">
        <v>38.63636363636364</v>
      </c>
      <c r="AC66">
        <v>0</v>
      </c>
      <c r="AD66"/>
      <c r="AE66"/>
      <c r="AF66"/>
    </row>
    <row r="67" spans="2:32" ht="15.6">
      <c r="B67" s="99">
        <v>33</v>
      </c>
      <c r="C67" s="103"/>
      <c r="D67" s="102"/>
      <c r="E67" s="118" t="e">
        <f t="shared" si="10"/>
        <v>#DIV/0!</v>
      </c>
      <c r="F67" s="126"/>
      <c r="X67">
        <v>10</v>
      </c>
      <c r="Y67">
        <v>126299.53577015316</v>
      </c>
      <c r="Z67">
        <v>23700.464229846839</v>
      </c>
      <c r="AA67"/>
      <c r="AB67">
        <v>43.181818181818187</v>
      </c>
      <c r="AC67">
        <v>15000</v>
      </c>
      <c r="AD67"/>
      <c r="AE67"/>
      <c r="AF67"/>
    </row>
    <row r="68" spans="2:32" ht="15.6">
      <c r="B68" s="99">
        <v>34</v>
      </c>
      <c r="C68" s="103"/>
      <c r="D68" s="102"/>
      <c r="E68" s="118" t="e">
        <f t="shared" si="10"/>
        <v>#DIV/0!</v>
      </c>
      <c r="F68" s="126"/>
      <c r="X68">
        <v>11</v>
      </c>
      <c r="Y68">
        <v>106319.58351816895</v>
      </c>
      <c r="Z68">
        <v>-106319.58351816895</v>
      </c>
      <c r="AA68"/>
      <c r="AB68">
        <v>47.727272727272734</v>
      </c>
      <c r="AC68">
        <v>15000</v>
      </c>
      <c r="AD68"/>
      <c r="AE68"/>
      <c r="AF68"/>
    </row>
    <row r="69" spans="2:32" ht="15.6">
      <c r="B69" s="99">
        <v>35</v>
      </c>
      <c r="C69" s="103"/>
      <c r="D69" s="102"/>
      <c r="E69" s="118" t="e">
        <f t="shared" si="10"/>
        <v>#DIV/0!</v>
      </c>
      <c r="F69" s="126"/>
      <c r="X69">
        <v>12</v>
      </c>
      <c r="Y69">
        <v>236726.24623178411</v>
      </c>
      <c r="Z69">
        <v>-26726.246231784113</v>
      </c>
      <c r="AA69"/>
      <c r="AB69">
        <v>52.27272727272728</v>
      </c>
      <c r="AC69">
        <v>30000</v>
      </c>
      <c r="AD69"/>
      <c r="AE69"/>
      <c r="AF69"/>
    </row>
    <row r="70" spans="2:32" ht="15.6">
      <c r="B70" s="99">
        <v>36</v>
      </c>
      <c r="C70" s="103"/>
      <c r="D70" s="102"/>
      <c r="E70" s="118" t="e">
        <f t="shared" si="10"/>
        <v>#DIV/0!</v>
      </c>
      <c r="F70" s="126"/>
      <c r="X70">
        <v>13</v>
      </c>
      <c r="Y70">
        <v>151247.95722298912</v>
      </c>
      <c r="Z70">
        <v>343752.04277701088</v>
      </c>
      <c r="AA70"/>
      <c r="AB70">
        <v>56.81818181818182</v>
      </c>
      <c r="AC70">
        <v>150000</v>
      </c>
      <c r="AD70"/>
      <c r="AE70"/>
      <c r="AF70"/>
    </row>
    <row r="71" spans="2:32" ht="15.6">
      <c r="B71" s="99">
        <v>37</v>
      </c>
      <c r="C71" s="103"/>
      <c r="D71" s="102"/>
      <c r="E71" s="118" t="e">
        <f t="shared" si="10"/>
        <v>#DIV/0!</v>
      </c>
      <c r="F71" s="126"/>
      <c r="X71">
        <v>14</v>
      </c>
      <c r="Y71">
        <v>128603.01744478842</v>
      </c>
      <c r="Z71">
        <v>-128603.01744478842</v>
      </c>
      <c r="AA71"/>
      <c r="AB71">
        <v>61.363636363636367</v>
      </c>
      <c r="AC71">
        <v>150000</v>
      </c>
      <c r="AD71"/>
      <c r="AE71"/>
      <c r="AF71"/>
    </row>
    <row r="72" spans="2:32" ht="15.6">
      <c r="B72" s="99">
        <v>38</v>
      </c>
      <c r="C72" s="103"/>
      <c r="D72" s="102"/>
      <c r="E72" s="118" t="e">
        <f t="shared" si="10"/>
        <v>#DIV/0!</v>
      </c>
      <c r="F72" s="126"/>
      <c r="X72">
        <v>15</v>
      </c>
      <c r="Y72">
        <v>128603.01744478842</v>
      </c>
      <c r="Z72">
        <v>-128603.01744478842</v>
      </c>
      <c r="AA72"/>
      <c r="AB72">
        <v>65.909090909090907</v>
      </c>
      <c r="AC72">
        <v>165000</v>
      </c>
      <c r="AD72"/>
      <c r="AE72"/>
      <c r="AF72"/>
    </row>
    <row r="73" spans="2:32" ht="15.6">
      <c r="B73" s="99">
        <v>39</v>
      </c>
      <c r="C73" s="103"/>
      <c r="D73" s="102"/>
      <c r="E73" s="118" t="e">
        <f t="shared" si="10"/>
        <v>#DIV/0!</v>
      </c>
      <c r="F73" s="126"/>
      <c r="X73">
        <v>16</v>
      </c>
      <c r="Y73">
        <v>128603.01744478842</v>
      </c>
      <c r="Z73">
        <v>201396.98255521158</v>
      </c>
      <c r="AA73"/>
      <c r="AB73">
        <v>70.454545454545453</v>
      </c>
      <c r="AC73">
        <v>180000</v>
      </c>
      <c r="AD73"/>
      <c r="AE73"/>
      <c r="AF73"/>
    </row>
    <row r="74" spans="2:32" ht="15.6">
      <c r="B74" s="99">
        <v>40</v>
      </c>
      <c r="C74" s="103"/>
      <c r="D74" s="102"/>
      <c r="E74" s="118" t="e">
        <f t="shared" si="10"/>
        <v>#DIV/0!</v>
      </c>
      <c r="F74" s="126"/>
      <c r="X74">
        <v>17</v>
      </c>
      <c r="Y74">
        <v>128603.01744478842</v>
      </c>
      <c r="Z74">
        <v>21396.98255521158</v>
      </c>
      <c r="AA74"/>
      <c r="AB74">
        <v>75</v>
      </c>
      <c r="AC74">
        <v>195000</v>
      </c>
      <c r="AD74"/>
      <c r="AE74"/>
      <c r="AF74"/>
    </row>
    <row r="75" spans="2:32" ht="15.6">
      <c r="B75" s="99">
        <v>41</v>
      </c>
      <c r="C75" s="103"/>
      <c r="D75" s="102"/>
      <c r="E75" s="118" t="e">
        <f t="shared" si="10"/>
        <v>#DIV/0!</v>
      </c>
      <c r="F75" s="126"/>
      <c r="X75">
        <v>18</v>
      </c>
      <c r="Y75">
        <v>128603.01744478842</v>
      </c>
      <c r="Z75">
        <v>-128603.01744478842</v>
      </c>
      <c r="AA75"/>
      <c r="AB75">
        <v>79.545454545454547</v>
      </c>
      <c r="AC75">
        <v>210000</v>
      </c>
      <c r="AD75"/>
      <c r="AE75"/>
      <c r="AF75"/>
    </row>
    <row r="76" spans="2:32" ht="15.6">
      <c r="B76" s="99">
        <v>42</v>
      </c>
      <c r="C76" s="103"/>
      <c r="D76" s="102"/>
      <c r="E76" s="118" t="e">
        <f t="shared" si="10"/>
        <v>#DIV/0!</v>
      </c>
      <c r="F76" s="126"/>
      <c r="X76">
        <v>19</v>
      </c>
      <c r="Y76">
        <v>128603.01744478842</v>
      </c>
      <c r="Z76">
        <v>261396.98255521158</v>
      </c>
      <c r="AA76"/>
      <c r="AB76">
        <v>84.090909090909093</v>
      </c>
      <c r="AC76">
        <v>330000</v>
      </c>
      <c r="AD76"/>
      <c r="AE76"/>
      <c r="AF76"/>
    </row>
    <row r="77" spans="2:32" ht="15.6">
      <c r="B77" s="99">
        <v>43</v>
      </c>
      <c r="C77" s="103"/>
      <c r="D77" s="102"/>
      <c r="E77" s="118" t="e">
        <f t="shared" si="10"/>
        <v>#DIV/0!</v>
      </c>
      <c r="F77" s="126"/>
      <c r="X77">
        <v>20</v>
      </c>
      <c r="Y77">
        <v>40660.05544938083</v>
      </c>
      <c r="Z77">
        <v>124339.94455061917</v>
      </c>
      <c r="AA77"/>
      <c r="AB77">
        <v>88.63636363636364</v>
      </c>
      <c r="AC77">
        <v>390000</v>
      </c>
      <c r="AD77"/>
      <c r="AE77"/>
      <c r="AF77"/>
    </row>
    <row r="78" spans="2:32" ht="15.6">
      <c r="B78" s="99">
        <v>44</v>
      </c>
      <c r="C78" s="103"/>
      <c r="D78" s="102"/>
      <c r="E78" s="118" t="e">
        <f t="shared" si="10"/>
        <v>#DIV/0!</v>
      </c>
      <c r="F78" s="126"/>
      <c r="X78">
        <v>21</v>
      </c>
      <c r="Y78">
        <v>127450.15847827477</v>
      </c>
      <c r="Z78">
        <v>-112450.15847827477</v>
      </c>
      <c r="AA78"/>
      <c r="AB78">
        <v>93.181818181818187</v>
      </c>
      <c r="AC78">
        <v>420000</v>
      </c>
      <c r="AD78"/>
      <c r="AE78"/>
      <c r="AF78"/>
    </row>
    <row r="79" spans="2:32" ht="16.2" thickBot="1">
      <c r="B79" s="99">
        <v>45</v>
      </c>
      <c r="C79" s="103"/>
      <c r="D79" s="103"/>
      <c r="E79" s="118" t="e">
        <f t="shared" si="10"/>
        <v>#DIV/0!</v>
      </c>
      <c r="F79" s="126"/>
      <c r="X79" s="94">
        <v>22</v>
      </c>
      <c r="Y79" s="94">
        <v>132853.06040160463</v>
      </c>
      <c r="Z79" s="94">
        <v>287146.93959839537</v>
      </c>
      <c r="AA79"/>
      <c r="AB79" s="94">
        <v>97.727272727272734</v>
      </c>
      <c r="AC79" s="94">
        <v>495000</v>
      </c>
      <c r="AD79"/>
      <c r="AE79"/>
      <c r="AF79"/>
    </row>
    <row r="80" spans="2:32">
      <c r="B80" s="99">
        <v>46</v>
      </c>
      <c r="C80" s="103"/>
      <c r="D80" s="103"/>
      <c r="E80" s="118" t="e">
        <f t="shared" si="10"/>
        <v>#DIV/0!</v>
      </c>
      <c r="F80" s="126"/>
    </row>
    <row r="81" spans="2:6">
      <c r="B81" s="99">
        <v>47</v>
      </c>
      <c r="C81" s="103"/>
      <c r="D81" s="103"/>
      <c r="E81" s="118" t="e">
        <f t="shared" si="10"/>
        <v>#DIV/0!</v>
      </c>
      <c r="F81" s="126"/>
    </row>
    <row r="82" spans="2:6">
      <c r="B82" s="99">
        <v>48</v>
      </c>
      <c r="C82" s="103"/>
      <c r="D82" s="103"/>
      <c r="E82" s="118" t="e">
        <f t="shared" si="10"/>
        <v>#DIV/0!</v>
      </c>
      <c r="F82" s="126"/>
    </row>
    <row r="83" spans="2:6">
      <c r="B83" s="99">
        <v>49</v>
      </c>
      <c r="C83" s="103"/>
      <c r="D83" s="103"/>
      <c r="E83" s="118" t="e">
        <f t="shared" si="10"/>
        <v>#DIV/0!</v>
      </c>
      <c r="F83" s="126"/>
    </row>
    <row r="84" spans="2:6">
      <c r="B84" s="99">
        <v>50</v>
      </c>
      <c r="C84" s="103"/>
      <c r="D84" s="103"/>
      <c r="E84" s="118" t="e">
        <f t="shared" si="10"/>
        <v>#DIV/0!</v>
      </c>
      <c r="F84" s="126"/>
    </row>
    <row r="85" spans="2:6">
      <c r="B85" s="99">
        <v>51</v>
      </c>
      <c r="C85" s="103"/>
      <c r="D85" s="103"/>
      <c r="E85" s="118" t="e">
        <f t="shared" si="10"/>
        <v>#DIV/0!</v>
      </c>
      <c r="F85" s="126"/>
    </row>
    <row r="86" spans="2:6">
      <c r="B86" s="99">
        <v>52</v>
      </c>
      <c r="C86" s="103"/>
      <c r="D86" s="103"/>
      <c r="E86" s="118" t="e">
        <f t="shared" si="10"/>
        <v>#DIV/0!</v>
      </c>
      <c r="F86" s="126"/>
    </row>
  </sheetData>
  <sortState xmlns:xlrd2="http://schemas.microsoft.com/office/spreadsheetml/2017/richdata2" ref="AC58:AC79">
    <sortCondition ref="AC58"/>
  </sortState>
  <mergeCells count="31">
    <mergeCell ref="AH16:AK16"/>
    <mergeCell ref="AL16:AO16"/>
    <mergeCell ref="AP16:AT16"/>
    <mergeCell ref="AU16:AX16"/>
    <mergeCell ref="AY16:BB16"/>
    <mergeCell ref="A31:B31"/>
    <mergeCell ref="H16:K16"/>
    <mergeCell ref="L16:O16"/>
    <mergeCell ref="P16:T16"/>
    <mergeCell ref="U16:X16"/>
    <mergeCell ref="Y16:AB16"/>
    <mergeCell ref="AC16:AG16"/>
    <mergeCell ref="A7:B7"/>
    <mergeCell ref="A8:B8"/>
    <mergeCell ref="A9:B9"/>
    <mergeCell ref="A10:B10"/>
    <mergeCell ref="A11:B11"/>
    <mergeCell ref="C16:G16"/>
    <mergeCell ref="A12:B12"/>
    <mergeCell ref="AY4:BB4"/>
    <mergeCell ref="C4:G4"/>
    <mergeCell ref="H4:K4"/>
    <mergeCell ref="L4:O4"/>
    <mergeCell ref="P4:T4"/>
    <mergeCell ref="U4:X4"/>
    <mergeCell ref="Y4:AB4"/>
    <mergeCell ref="AC4:AG4"/>
    <mergeCell ref="AH4:AK4"/>
    <mergeCell ref="AL4:AO4"/>
    <mergeCell ref="AP4:AT4"/>
    <mergeCell ref="AU4:AX4"/>
  </mergeCells>
  <phoneticPr fontId="17" type="noConversion"/>
  <conditionalFormatting sqref="C21:BB29">
    <cfRule type="cellIs" dxfId="5" priority="1" stopIfTrue="1" operator="equal">
      <formula>"TF"</formula>
    </cfRule>
  </conditionalFormatting>
  <pageMargins left="0.75" right="0.75" top="1" bottom="1" header="0.5" footer="0.5"/>
  <pageSetup paperSize="9"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8E312-37DD-934B-BF52-548CD6505578}">
  <dimension ref="A2:IE83"/>
  <sheetViews>
    <sheetView showGridLines="0" zoomScaleNormal="80" workbookViewId="0">
      <pane xSplit="2" ySplit="6" topLeftCell="C80" activePane="bottomRight" state="frozen"/>
      <selection activeCell="EM17" sqref="EM17"/>
      <selection pane="topRight" activeCell="EM17" sqref="EM17"/>
      <selection pane="bottomLeft" activeCell="EM17" sqref="EM17"/>
      <selection pane="bottomRight" activeCell="K60" sqref="K60"/>
    </sheetView>
  </sheetViews>
  <sheetFormatPr defaultColWidth="9.5" defaultRowHeight="14.4"/>
  <cols>
    <col min="1" max="1" width="21.296875" style="36" bestFit="1" customWidth="1"/>
    <col min="2" max="2" width="24.796875" style="48" bestFit="1" customWidth="1"/>
    <col min="3" max="24" width="8" style="36" customWidth="1"/>
    <col min="25" max="54" width="10.69921875" style="36" customWidth="1"/>
    <col min="55" max="16384" width="9.5" style="36"/>
  </cols>
  <sheetData>
    <row r="2" spans="1:239" ht="21" customHeight="1">
      <c r="A2" s="35" t="str">
        <f>'process parameter'!C8</f>
        <v>105-04752</v>
      </c>
      <c r="B2" s="35" t="str">
        <f>'process parameter'!D8</f>
        <v>ORING, LARGE</v>
      </c>
    </row>
    <row r="3" spans="1:239" ht="12.75" customHeight="1">
      <c r="A3" s="37"/>
      <c r="B3" s="37"/>
    </row>
    <row r="4" spans="1:239" ht="16.05" customHeight="1">
      <c r="B4" s="38"/>
      <c r="C4" s="153">
        <v>44927</v>
      </c>
      <c r="D4" s="153"/>
      <c r="E4" s="153"/>
      <c r="F4" s="153"/>
      <c r="G4" s="153"/>
      <c r="H4" s="153">
        <v>44958</v>
      </c>
      <c r="I4" s="153"/>
      <c r="J4" s="153"/>
      <c r="K4" s="153"/>
      <c r="L4" s="153">
        <v>44986</v>
      </c>
      <c r="M4" s="153"/>
      <c r="N4" s="153"/>
      <c r="O4" s="153"/>
      <c r="P4" s="153">
        <v>45017</v>
      </c>
      <c r="Q4" s="153"/>
      <c r="R4" s="153"/>
      <c r="S4" s="153"/>
      <c r="T4" s="153"/>
      <c r="U4" s="153">
        <v>45047</v>
      </c>
      <c r="V4" s="153"/>
      <c r="W4" s="153"/>
      <c r="X4" s="153"/>
      <c r="Y4" s="153">
        <v>45078</v>
      </c>
      <c r="Z4" s="153"/>
      <c r="AA4" s="153"/>
      <c r="AB4" s="153"/>
      <c r="AC4" s="153">
        <v>45108</v>
      </c>
      <c r="AD4" s="153"/>
      <c r="AE4" s="153"/>
      <c r="AF4" s="153"/>
      <c r="AG4" s="153"/>
      <c r="AH4" s="153">
        <v>45139</v>
      </c>
      <c r="AI4" s="153"/>
      <c r="AJ4" s="153"/>
      <c r="AK4" s="153"/>
      <c r="AL4" s="153">
        <v>45170</v>
      </c>
      <c r="AM4" s="153"/>
      <c r="AN4" s="153"/>
      <c r="AO4" s="153"/>
      <c r="AP4" s="153">
        <v>45200</v>
      </c>
      <c r="AQ4" s="153"/>
      <c r="AR4" s="153"/>
      <c r="AS4" s="153"/>
      <c r="AT4" s="153"/>
      <c r="AU4" s="153">
        <v>45231</v>
      </c>
      <c r="AV4" s="153"/>
      <c r="AW4" s="153"/>
      <c r="AX4" s="153"/>
      <c r="AY4" s="153">
        <v>45261</v>
      </c>
      <c r="AZ4" s="153"/>
      <c r="BA4" s="153"/>
      <c r="BB4" s="153"/>
    </row>
    <row r="5" spans="1:239" ht="16.05" customHeight="1">
      <c r="B5" s="38"/>
      <c r="C5" s="40">
        <v>1</v>
      </c>
      <c r="D5" s="40">
        <v>2</v>
      </c>
      <c r="E5" s="40">
        <v>3</v>
      </c>
      <c r="F5" s="40">
        <v>4</v>
      </c>
      <c r="G5" s="40">
        <v>5</v>
      </c>
      <c r="H5" s="40">
        <v>6</v>
      </c>
      <c r="I5" s="40">
        <v>7</v>
      </c>
      <c r="J5" s="40">
        <v>8</v>
      </c>
      <c r="K5" s="40">
        <v>9</v>
      </c>
      <c r="L5" s="40">
        <v>10</v>
      </c>
      <c r="M5" s="40">
        <v>11</v>
      </c>
      <c r="N5" s="40">
        <v>12</v>
      </c>
      <c r="O5" s="40">
        <v>13</v>
      </c>
      <c r="P5" s="40">
        <v>14</v>
      </c>
      <c r="Q5" s="40">
        <v>15</v>
      </c>
      <c r="R5" s="40">
        <v>16</v>
      </c>
      <c r="S5" s="40">
        <v>17</v>
      </c>
      <c r="T5" s="40">
        <v>18</v>
      </c>
      <c r="U5" s="40">
        <v>19</v>
      </c>
      <c r="V5" s="40">
        <v>20</v>
      </c>
      <c r="W5" s="40">
        <v>21</v>
      </c>
      <c r="X5" s="40">
        <v>22</v>
      </c>
      <c r="Y5" s="40">
        <v>23</v>
      </c>
      <c r="Z5" s="40">
        <v>24</v>
      </c>
      <c r="AA5" s="40">
        <v>25</v>
      </c>
      <c r="AB5" s="40">
        <v>26</v>
      </c>
      <c r="AC5" s="40">
        <v>27</v>
      </c>
      <c r="AD5" s="40">
        <v>28</v>
      </c>
      <c r="AE5" s="40">
        <v>29</v>
      </c>
      <c r="AF5" s="40">
        <v>30</v>
      </c>
      <c r="AG5" s="40">
        <v>31</v>
      </c>
      <c r="AH5" s="40">
        <v>32</v>
      </c>
      <c r="AI5" s="40">
        <v>33</v>
      </c>
      <c r="AJ5" s="40">
        <v>34</v>
      </c>
      <c r="AK5" s="40">
        <v>35</v>
      </c>
      <c r="AL5" s="40">
        <v>36</v>
      </c>
      <c r="AM5" s="40">
        <v>37</v>
      </c>
      <c r="AN5" s="40">
        <v>38</v>
      </c>
      <c r="AO5" s="40">
        <v>39</v>
      </c>
      <c r="AP5" s="40">
        <v>40</v>
      </c>
      <c r="AQ5" s="40">
        <v>41</v>
      </c>
      <c r="AR5" s="40">
        <v>42</v>
      </c>
      <c r="AS5" s="40">
        <v>43</v>
      </c>
      <c r="AT5" s="40">
        <v>44</v>
      </c>
      <c r="AU5" s="40">
        <v>45</v>
      </c>
      <c r="AV5" s="40">
        <v>46</v>
      </c>
      <c r="AW5" s="40">
        <v>47</v>
      </c>
      <c r="AX5" s="40">
        <v>48</v>
      </c>
      <c r="AY5" s="40">
        <v>49</v>
      </c>
      <c r="AZ5" s="40">
        <v>50</v>
      </c>
      <c r="BA5" s="40">
        <v>51</v>
      </c>
      <c r="BB5" s="40">
        <v>52</v>
      </c>
    </row>
    <row r="6" spans="1:239" ht="16.05" customHeight="1">
      <c r="B6" s="36"/>
    </row>
    <row r="7" spans="1:239" s="41" customFormat="1" ht="16.05" customHeight="1">
      <c r="A7" s="149" t="s">
        <v>63</v>
      </c>
      <c r="B7" s="150"/>
      <c r="C7" s="42">
        <f>HLOOKUP(C5,'customer forecast'!E3:BD13,6,FALSE)</f>
        <v>124055.09999999999</v>
      </c>
      <c r="D7" s="42">
        <f>HLOOKUP(D5,'customer forecast'!F3:BE13,6,FALSE)</f>
        <v>88832.639999999999</v>
      </c>
      <c r="E7" s="42">
        <f>HLOOKUP(E5,'customer forecast'!G3:BF13,6,FALSE)</f>
        <v>112146.84</v>
      </c>
      <c r="F7" s="42">
        <f>HLOOKUP(F5,'customer forecast'!H3:BG13,6,FALSE)</f>
        <v>100247.16</v>
      </c>
      <c r="G7" s="42">
        <f>HLOOKUP(G5,'customer forecast'!I3:BH13,6,FALSE)</f>
        <v>91957.32</v>
      </c>
      <c r="H7" s="42">
        <f>HLOOKUP(H5,'customer forecast'!J3:BI13,6,FALSE)</f>
        <v>64511.46</v>
      </c>
      <c r="I7" s="42">
        <f>HLOOKUP(I5,'customer forecast'!K3:BJ13,6,FALSE)</f>
        <v>66293.759999999995</v>
      </c>
      <c r="J7" s="42">
        <f>HLOOKUP(J5,'customer forecast'!L3:BK13,6,FALSE)</f>
        <v>57028.140000000007</v>
      </c>
      <c r="K7" s="42">
        <f>HLOOKUP(K5,'customer forecast'!M3:BL13,6,FALSE)</f>
        <v>70961.039999999994</v>
      </c>
      <c r="L7" s="42">
        <f>HLOOKUP(L5,'customer forecast'!N3:BM13,6,FALSE)</f>
        <v>72663.12</v>
      </c>
      <c r="M7" s="42">
        <f>HLOOKUP(M5,'customer forecast'!O3:BN13,6,FALSE)</f>
        <v>77712.479999999996</v>
      </c>
      <c r="N7" s="42">
        <f>HLOOKUP(N5,'customer forecast'!P3:BO13,6,FALSE)</f>
        <v>72354.959999999992</v>
      </c>
      <c r="O7" s="42">
        <f>HLOOKUP(O5,'customer forecast'!Q3:BP13,6,FALSE)</f>
        <v>115670.16</v>
      </c>
      <c r="P7" s="42">
        <f>HLOOKUP(P5,'customer forecast'!R3:BQ13,6,FALSE)</f>
        <v>116640</v>
      </c>
      <c r="Q7" s="42">
        <f>HLOOKUP(Q5,'customer forecast'!S3:BR13,6,FALSE)</f>
        <v>116640</v>
      </c>
      <c r="R7" s="42">
        <f>HLOOKUP(R5,'customer forecast'!T3:BS13,6,FALSE)</f>
        <v>116640</v>
      </c>
      <c r="S7" s="42">
        <f>HLOOKUP(S5,'customer forecast'!U3:BT13,6,FALSE)</f>
        <v>116640</v>
      </c>
      <c r="T7" s="42">
        <f>HLOOKUP(T5,'customer forecast'!V3:BU13,6,FALSE)</f>
        <v>116640</v>
      </c>
      <c r="U7" s="42">
        <f>HLOOKUP(U5,'customer forecast'!W3:BV13,6,FALSE)</f>
        <v>116640</v>
      </c>
      <c r="V7" s="42">
        <f>HLOOKUP(V5,'customer forecast'!X3:BW13,6,FALSE)</f>
        <v>86632.604999999996</v>
      </c>
      <c r="W7" s="42">
        <f>HLOOKUP(W5,'customer forecast'!Y3:BX13,6,FALSE)</f>
        <v>71197.650000000009</v>
      </c>
      <c r="X7" s="42">
        <f>HLOOKUP(X5,'customer forecast'!Z3:BY13,6,FALSE)</f>
        <v>85583.114999999991</v>
      </c>
      <c r="Y7" s="42">
        <f>HLOOKUP(Y5,'customer forecast'!AA3:BZ13,6,FALSE)</f>
        <v>47962.934999999998</v>
      </c>
      <c r="Z7" s="42">
        <f>HLOOKUP(Z5,'customer forecast'!AB3:CA13,6,FALSE)</f>
        <v>57054.374999999993</v>
      </c>
      <c r="AA7" s="42">
        <f>HLOOKUP(AA5,'customer forecast'!AC3:CB13,6,FALSE)</f>
        <v>53687.519999999997</v>
      </c>
      <c r="AB7" s="42">
        <f>HLOOKUP(AB5,'customer forecast'!AD3:CC13,6,FALSE)</f>
        <v>198063.44</v>
      </c>
      <c r="AC7" s="42">
        <f>HLOOKUP(AC5,'customer forecast'!AE3:CD13,6,FALSE)</f>
        <v>182997.78</v>
      </c>
      <c r="AD7" s="42">
        <f>HLOOKUP(AD5,'customer forecast'!AF3:CE13,6,FALSE)</f>
        <v>135789.04999999999</v>
      </c>
      <c r="AE7" s="42">
        <f>HLOOKUP(AE5,'customer forecast'!AG3:CF13,6,FALSE)</f>
        <v>117096.795</v>
      </c>
      <c r="AF7" s="42">
        <f>HLOOKUP(AF5,'customer forecast'!AH3:CG13,6,FALSE)</f>
        <v>75115.125</v>
      </c>
      <c r="AG7" s="42">
        <f>HLOOKUP(AG5,'customer forecast'!AI3:CH13,6,FALSE)</f>
        <v>140677.86499999999</v>
      </c>
      <c r="AH7" s="42">
        <f>HLOOKUP(AH5,'customer forecast'!AJ3:CI13,6,FALSE)</f>
        <v>35671.275000000001</v>
      </c>
      <c r="AI7" s="42">
        <f>HLOOKUP(AI5,'customer forecast'!AK3:CJ13,6,FALSE)</f>
        <v>3585.24</v>
      </c>
      <c r="AJ7" s="42">
        <f>HLOOKUP(AJ5,'customer forecast'!AL3:CK13,6,FALSE)</f>
        <v>25435.124999999996</v>
      </c>
      <c r="AK7" s="42">
        <f>HLOOKUP(AK5,'customer forecast'!AM3:CL13,6,FALSE)</f>
        <v>64765.125</v>
      </c>
      <c r="AL7" s="42">
        <f>HLOOKUP(AL5,'customer forecast'!AN3:CM13,6,FALSE)</f>
        <v>23364.09</v>
      </c>
      <c r="AM7" s="42">
        <f>HLOOKUP(AM5,'customer forecast'!AO3:CN13,6,FALSE)</f>
        <v>27505.124999999996</v>
      </c>
      <c r="AN7" s="42">
        <f>HLOOKUP(AN5,'customer forecast'!AP3:CO13,6,FALSE)</f>
        <v>83220.209999999992</v>
      </c>
      <c r="AO7" s="42">
        <f>HLOOKUP(AO5,'customer forecast'!AQ3:CP13,6,FALSE)</f>
        <v>169341.82</v>
      </c>
      <c r="AP7" s="42">
        <f>HLOOKUP(AP5,'customer forecast'!AR3:CQ13,6,FALSE)</f>
        <v>287881.11</v>
      </c>
      <c r="AQ7" s="42">
        <f>HLOOKUP(AQ5,'customer forecast'!AS3:CR13,6,FALSE)</f>
        <v>280310.08499999996</v>
      </c>
      <c r="AR7" s="42">
        <f>HLOOKUP(AR5,'customer forecast'!AT3:CS13,6,FALSE)</f>
        <v>279846.40499999997</v>
      </c>
      <c r="AS7" s="42">
        <f>HLOOKUP(AS5,'customer forecast'!AU3:CT13,6,FALSE)</f>
        <v>277353.08999999997</v>
      </c>
      <c r="AT7" s="42">
        <f>HLOOKUP(AT5,'customer forecast'!AV3:CU13,6,FALSE)</f>
        <v>218595.10499999998</v>
      </c>
      <c r="AU7" s="42">
        <f>HLOOKUP(AU5,'customer forecast'!AW3:CV13,6,FALSE)</f>
        <v>218595.10499999998</v>
      </c>
      <c r="AV7" s="42">
        <f>HLOOKUP(AV5,'customer forecast'!AX3:CW13,6,FALSE)</f>
        <v>211350.10499999998</v>
      </c>
      <c r="AW7" s="42">
        <f>HLOOKUP(AW5,'customer forecast'!AY3:CX13,6,FALSE)</f>
        <v>243307.80000000002</v>
      </c>
      <c r="AX7" s="42">
        <f>HLOOKUP(AX5,'customer forecast'!AZ3:CY13,6,FALSE)</f>
        <v>106030.57499999998</v>
      </c>
      <c r="AY7" s="42">
        <f>HLOOKUP(AY5,'customer forecast'!BA3:CZ13,6,FALSE)</f>
        <v>64240.38</v>
      </c>
      <c r="AZ7" s="42">
        <f>HLOOKUP(AZ5,'customer forecast'!BB3:DA13,6,FALSE)</f>
        <v>21107.79</v>
      </c>
      <c r="BA7" s="42">
        <f>HLOOKUP(BA5,'customer forecast'!BC3:DB13,6,FALSE)</f>
        <v>257886.85499999998</v>
      </c>
      <c r="BB7" s="42">
        <f>HLOOKUP(BB5,'customer forecast'!BD3:DC13,6,FALSE)</f>
        <v>257886.85499999998</v>
      </c>
      <c r="BC7" s="36"/>
      <c r="BD7" s="36"/>
      <c r="BE7" s="36"/>
      <c r="BF7" s="36"/>
      <c r="BG7" s="36"/>
      <c r="BH7" s="36"/>
      <c r="BI7" s="36"/>
      <c r="BJ7" s="36"/>
      <c r="BK7" s="36"/>
      <c r="BL7" s="36"/>
      <c r="BM7" s="36"/>
      <c r="BN7" s="36"/>
      <c r="BO7" s="36"/>
      <c r="BP7" s="36"/>
      <c r="BQ7" s="36"/>
      <c r="BR7" s="36"/>
      <c r="BS7" s="36"/>
      <c r="BT7" s="36"/>
      <c r="BU7" s="36"/>
      <c r="BV7" s="36"/>
      <c r="BW7" s="36"/>
      <c r="BX7" s="36"/>
      <c r="BY7" s="36"/>
      <c r="BZ7" s="36"/>
      <c r="CA7" s="36"/>
      <c r="CB7" s="36"/>
      <c r="CC7" s="36"/>
      <c r="CD7" s="36"/>
      <c r="CE7" s="36"/>
      <c r="CF7" s="36"/>
      <c r="CG7" s="36"/>
      <c r="CH7" s="36"/>
      <c r="CI7" s="36"/>
      <c r="CJ7" s="36"/>
      <c r="CK7" s="36"/>
      <c r="CL7" s="36"/>
      <c r="CM7" s="36"/>
      <c r="CN7" s="36"/>
      <c r="CO7" s="36"/>
      <c r="CP7" s="36"/>
      <c r="CQ7" s="36"/>
      <c r="CR7" s="36"/>
      <c r="CS7" s="36"/>
      <c r="CT7" s="36"/>
      <c r="CU7" s="36"/>
      <c r="CV7" s="36"/>
      <c r="CW7" s="36"/>
      <c r="CX7" s="36"/>
      <c r="CY7" s="36"/>
      <c r="CZ7" s="36"/>
      <c r="DA7" s="36"/>
      <c r="DB7" s="36"/>
      <c r="DC7" s="36"/>
      <c r="DD7" s="36"/>
      <c r="DE7" s="36"/>
      <c r="DF7" s="36"/>
      <c r="DG7" s="36"/>
      <c r="DH7" s="36"/>
      <c r="DI7" s="36"/>
      <c r="DJ7" s="36"/>
      <c r="DK7" s="36"/>
      <c r="DL7" s="36"/>
      <c r="DM7" s="36"/>
      <c r="DN7" s="36"/>
      <c r="DO7" s="36"/>
      <c r="DP7" s="36"/>
      <c r="DQ7" s="36"/>
      <c r="DR7" s="36"/>
      <c r="DS7" s="36"/>
      <c r="DT7" s="36"/>
      <c r="DU7" s="36"/>
      <c r="DV7" s="36"/>
      <c r="DW7" s="36"/>
      <c r="DX7" s="36"/>
      <c r="DY7" s="36"/>
      <c r="DZ7" s="36"/>
      <c r="EA7" s="36"/>
      <c r="EB7" s="36"/>
      <c r="EC7" s="36"/>
      <c r="ED7" s="36"/>
      <c r="EE7" s="36"/>
      <c r="EF7" s="36"/>
      <c r="EG7" s="36"/>
      <c r="EH7" s="36"/>
      <c r="EI7" s="36"/>
      <c r="EJ7" s="36"/>
      <c r="EK7" s="36"/>
      <c r="EL7" s="36"/>
      <c r="EM7" s="36"/>
      <c r="EN7" s="36"/>
      <c r="EO7" s="36"/>
      <c r="EP7" s="36"/>
      <c r="EQ7" s="36"/>
      <c r="ER7" s="36"/>
      <c r="ES7" s="36"/>
      <c r="ET7" s="36"/>
      <c r="EU7" s="36"/>
      <c r="EV7" s="36"/>
      <c r="EW7" s="36"/>
      <c r="EX7" s="36"/>
      <c r="EY7" s="36"/>
      <c r="EZ7" s="36"/>
      <c r="FA7" s="36"/>
      <c r="FB7" s="36"/>
      <c r="FC7" s="36"/>
      <c r="FD7" s="36"/>
      <c r="FE7" s="36"/>
      <c r="FF7" s="36"/>
      <c r="FG7" s="36"/>
      <c r="FH7" s="36"/>
      <c r="FI7" s="36"/>
      <c r="FJ7" s="36"/>
      <c r="FK7" s="36"/>
      <c r="FL7" s="36"/>
      <c r="FM7" s="36"/>
      <c r="FN7" s="36"/>
      <c r="FO7" s="36"/>
      <c r="FP7" s="36"/>
      <c r="FQ7" s="36"/>
      <c r="FR7" s="36"/>
      <c r="FS7" s="36"/>
      <c r="FT7" s="36"/>
      <c r="FU7" s="36"/>
      <c r="FV7" s="36"/>
      <c r="FW7" s="36"/>
      <c r="FX7" s="36"/>
      <c r="FY7" s="36"/>
      <c r="FZ7" s="36"/>
      <c r="GA7" s="36"/>
      <c r="GB7" s="36"/>
      <c r="GC7" s="36"/>
      <c r="GD7" s="36"/>
      <c r="GE7" s="36"/>
      <c r="GF7" s="36"/>
      <c r="GG7" s="36"/>
      <c r="GH7" s="36"/>
      <c r="GI7" s="36"/>
      <c r="GJ7" s="36"/>
      <c r="GK7" s="36"/>
      <c r="GL7" s="36"/>
      <c r="GM7" s="36"/>
      <c r="GN7" s="36"/>
      <c r="GO7" s="36"/>
      <c r="GP7" s="36"/>
      <c r="GQ7" s="36"/>
      <c r="GR7" s="36"/>
      <c r="GS7" s="36"/>
      <c r="GT7" s="36"/>
      <c r="GU7" s="36"/>
      <c r="GV7" s="36"/>
      <c r="GW7" s="36"/>
      <c r="GX7" s="36"/>
      <c r="GY7" s="36"/>
      <c r="GZ7" s="36"/>
      <c r="HA7" s="36"/>
      <c r="HB7" s="36"/>
      <c r="HC7" s="36"/>
      <c r="HD7" s="36"/>
    </row>
    <row r="8" spans="1:239" s="67" customFormat="1" ht="16.05" customHeight="1">
      <c r="A8" s="151" t="s">
        <v>64</v>
      </c>
      <c r="B8" s="152"/>
      <c r="C8" s="45">
        <f>C7</f>
        <v>124055.09999999999</v>
      </c>
      <c r="D8" s="45">
        <f t="shared" ref="D8:BB8" si="0">C8+D7</f>
        <v>212887.74</v>
      </c>
      <c r="E8" s="45">
        <f t="shared" si="0"/>
        <v>325034.57999999996</v>
      </c>
      <c r="F8" s="45">
        <f t="shared" si="0"/>
        <v>425281.74</v>
      </c>
      <c r="G8" s="45">
        <f t="shared" si="0"/>
        <v>517239.06</v>
      </c>
      <c r="H8" s="45">
        <f t="shared" si="0"/>
        <v>581750.52</v>
      </c>
      <c r="I8" s="45">
        <f t="shared" si="0"/>
        <v>648044.28</v>
      </c>
      <c r="J8" s="45">
        <f t="shared" si="0"/>
        <v>705072.42</v>
      </c>
      <c r="K8" s="45">
        <f t="shared" si="0"/>
        <v>776033.46000000008</v>
      </c>
      <c r="L8" s="45">
        <f t="shared" si="0"/>
        <v>848696.58000000007</v>
      </c>
      <c r="M8" s="45">
        <f t="shared" si="0"/>
        <v>926409.06</v>
      </c>
      <c r="N8" s="45">
        <f t="shared" si="0"/>
        <v>998764.02</v>
      </c>
      <c r="O8" s="45">
        <f t="shared" si="0"/>
        <v>1114434.18</v>
      </c>
      <c r="P8" s="45">
        <f t="shared" si="0"/>
        <v>1231074.18</v>
      </c>
      <c r="Q8" s="45">
        <f t="shared" si="0"/>
        <v>1347714.18</v>
      </c>
      <c r="R8" s="45">
        <f t="shared" si="0"/>
        <v>1464354.18</v>
      </c>
      <c r="S8" s="45">
        <f t="shared" si="0"/>
        <v>1580994.18</v>
      </c>
      <c r="T8" s="45">
        <f t="shared" si="0"/>
        <v>1697634.18</v>
      </c>
      <c r="U8" s="45">
        <f t="shared" si="0"/>
        <v>1814274.18</v>
      </c>
      <c r="V8" s="45">
        <f t="shared" si="0"/>
        <v>1900906.7849999999</v>
      </c>
      <c r="W8" s="45">
        <f t="shared" si="0"/>
        <v>1972104.4349999998</v>
      </c>
      <c r="X8" s="45">
        <f t="shared" si="0"/>
        <v>2057687.5499999998</v>
      </c>
      <c r="Y8" s="45">
        <f t="shared" si="0"/>
        <v>2105650.4849999999</v>
      </c>
      <c r="Z8" s="45">
        <f t="shared" si="0"/>
        <v>2162704.86</v>
      </c>
      <c r="AA8" s="45">
        <f t="shared" si="0"/>
        <v>2216392.38</v>
      </c>
      <c r="AB8" s="45">
        <f t="shared" si="0"/>
        <v>2414455.8199999998</v>
      </c>
      <c r="AC8" s="45">
        <f t="shared" si="0"/>
        <v>2597453.5999999996</v>
      </c>
      <c r="AD8" s="45">
        <f t="shared" si="0"/>
        <v>2733242.6499999994</v>
      </c>
      <c r="AE8" s="45">
        <f t="shared" si="0"/>
        <v>2850339.4449999994</v>
      </c>
      <c r="AF8" s="45">
        <f t="shared" si="0"/>
        <v>2925454.5699999994</v>
      </c>
      <c r="AG8" s="45">
        <f t="shared" si="0"/>
        <v>3066132.4349999996</v>
      </c>
      <c r="AH8" s="45">
        <f t="shared" si="0"/>
        <v>3101803.7099999995</v>
      </c>
      <c r="AI8" s="45">
        <f t="shared" si="0"/>
        <v>3105388.9499999997</v>
      </c>
      <c r="AJ8" s="45">
        <f t="shared" si="0"/>
        <v>3130824.0749999997</v>
      </c>
      <c r="AK8" s="45">
        <f t="shared" si="0"/>
        <v>3195589.1999999997</v>
      </c>
      <c r="AL8" s="45">
        <f t="shared" si="0"/>
        <v>3218953.2899999996</v>
      </c>
      <c r="AM8" s="45">
        <f t="shared" si="0"/>
        <v>3246458.4149999996</v>
      </c>
      <c r="AN8" s="45">
        <f t="shared" si="0"/>
        <v>3329678.6249999995</v>
      </c>
      <c r="AO8" s="45">
        <f t="shared" si="0"/>
        <v>3499020.4449999994</v>
      </c>
      <c r="AP8" s="45">
        <f t="shared" si="0"/>
        <v>3786901.5549999992</v>
      </c>
      <c r="AQ8" s="45">
        <f t="shared" si="0"/>
        <v>4067211.6399999992</v>
      </c>
      <c r="AR8" s="45">
        <f t="shared" si="0"/>
        <v>4347058.044999999</v>
      </c>
      <c r="AS8" s="45">
        <f t="shared" si="0"/>
        <v>4624411.1349999988</v>
      </c>
      <c r="AT8" s="45">
        <f t="shared" si="0"/>
        <v>4843006.2399999984</v>
      </c>
      <c r="AU8" s="45">
        <f t="shared" si="0"/>
        <v>5061601.3449999988</v>
      </c>
      <c r="AV8" s="45">
        <f t="shared" si="0"/>
        <v>5272951.4499999993</v>
      </c>
      <c r="AW8" s="45">
        <f t="shared" si="0"/>
        <v>5516259.2499999991</v>
      </c>
      <c r="AX8" s="45">
        <f t="shared" si="0"/>
        <v>5622289.8249999993</v>
      </c>
      <c r="AY8" s="45">
        <f t="shared" si="0"/>
        <v>5686530.2049999991</v>
      </c>
      <c r="AZ8" s="45">
        <f t="shared" si="0"/>
        <v>5707637.9949999992</v>
      </c>
      <c r="BA8" s="45">
        <f t="shared" si="0"/>
        <v>5965524.8499999996</v>
      </c>
      <c r="BB8" s="45">
        <f t="shared" si="0"/>
        <v>6223411.7050000001</v>
      </c>
      <c r="BC8" s="68"/>
      <c r="BD8" s="68"/>
      <c r="BE8" s="68"/>
      <c r="BF8" s="68"/>
      <c r="BG8" s="68"/>
      <c r="BH8" s="68"/>
      <c r="BI8" s="68"/>
      <c r="BJ8" s="68"/>
      <c r="BK8" s="68"/>
      <c r="BL8" s="68"/>
      <c r="BM8" s="68"/>
      <c r="BN8" s="68"/>
      <c r="BO8" s="68"/>
      <c r="BP8" s="68"/>
      <c r="BQ8" s="68"/>
      <c r="BR8" s="68"/>
      <c r="BS8" s="68"/>
      <c r="BT8" s="68"/>
      <c r="BU8" s="68"/>
      <c r="BV8" s="68"/>
      <c r="BW8" s="68"/>
      <c r="BX8" s="68"/>
      <c r="BY8" s="68"/>
      <c r="BZ8" s="68"/>
      <c r="CA8" s="68"/>
      <c r="CB8" s="68"/>
      <c r="CC8" s="68"/>
      <c r="CD8" s="68"/>
      <c r="CE8" s="68"/>
      <c r="CF8" s="68"/>
      <c r="CG8" s="68"/>
      <c r="CH8" s="68"/>
      <c r="CI8" s="68"/>
      <c r="CJ8" s="68"/>
      <c r="CK8" s="68"/>
      <c r="CL8" s="68"/>
      <c r="CM8" s="68"/>
      <c r="CN8" s="68"/>
      <c r="CO8" s="68"/>
      <c r="CP8" s="68"/>
      <c r="CQ8" s="68"/>
      <c r="CR8" s="68"/>
      <c r="CS8" s="68"/>
      <c r="CT8" s="68"/>
      <c r="CU8" s="68"/>
      <c r="CV8" s="68"/>
      <c r="CW8" s="68"/>
      <c r="CX8" s="68"/>
      <c r="CY8" s="68"/>
      <c r="CZ8" s="68"/>
      <c r="DA8" s="68"/>
      <c r="DB8" s="68"/>
      <c r="DC8" s="68"/>
      <c r="DD8" s="68"/>
      <c r="DE8" s="68"/>
      <c r="DF8" s="68"/>
      <c r="DG8" s="68"/>
      <c r="DH8" s="68"/>
      <c r="DI8" s="68"/>
      <c r="DJ8" s="68"/>
      <c r="DK8" s="68"/>
      <c r="DL8" s="68"/>
      <c r="DM8" s="68"/>
      <c r="DN8" s="68"/>
      <c r="DO8" s="68"/>
      <c r="DP8" s="68"/>
      <c r="DQ8" s="68"/>
      <c r="DR8" s="68"/>
      <c r="DS8" s="68"/>
      <c r="DT8" s="68"/>
      <c r="DU8" s="68"/>
      <c r="DV8" s="68"/>
      <c r="DW8" s="68"/>
      <c r="DX8" s="68"/>
      <c r="DY8" s="68"/>
      <c r="DZ8" s="68"/>
      <c r="EA8" s="68"/>
      <c r="EB8" s="68"/>
      <c r="EC8" s="68"/>
      <c r="ED8" s="68"/>
      <c r="EE8" s="68"/>
      <c r="EF8" s="68"/>
      <c r="EG8" s="68"/>
      <c r="EH8" s="68"/>
      <c r="EI8" s="68"/>
      <c r="EJ8" s="68"/>
      <c r="EK8" s="68"/>
      <c r="EL8" s="68"/>
      <c r="EM8" s="68"/>
      <c r="EN8" s="68"/>
      <c r="EO8" s="68"/>
      <c r="EP8" s="68"/>
      <c r="EQ8" s="68"/>
      <c r="ER8" s="68"/>
      <c r="ES8" s="68"/>
      <c r="ET8" s="68"/>
      <c r="EU8" s="68"/>
      <c r="EV8" s="68"/>
      <c r="EW8" s="68"/>
      <c r="EX8" s="68"/>
      <c r="EY8" s="68"/>
      <c r="EZ8" s="68"/>
      <c r="FA8" s="68"/>
      <c r="FB8" s="68"/>
      <c r="FC8" s="68"/>
      <c r="FD8" s="68"/>
      <c r="FE8" s="68"/>
      <c r="FF8" s="68"/>
      <c r="FG8" s="68"/>
      <c r="FH8" s="68"/>
      <c r="FI8" s="68"/>
      <c r="FJ8" s="68"/>
      <c r="FK8" s="68"/>
      <c r="FL8" s="68"/>
      <c r="FM8" s="68"/>
      <c r="FN8" s="68"/>
      <c r="FO8" s="68"/>
      <c r="FP8" s="68"/>
      <c r="FQ8" s="68"/>
      <c r="FR8" s="68"/>
      <c r="FS8" s="68"/>
      <c r="FT8" s="68"/>
      <c r="FU8" s="68"/>
      <c r="FV8" s="68"/>
      <c r="FW8" s="68"/>
      <c r="FX8" s="68"/>
      <c r="FY8" s="68"/>
      <c r="FZ8" s="68"/>
      <c r="GA8" s="68"/>
      <c r="GB8" s="68"/>
      <c r="GC8" s="68"/>
      <c r="GD8" s="68"/>
      <c r="GE8" s="68"/>
      <c r="GF8" s="68"/>
      <c r="GG8" s="68"/>
      <c r="GH8" s="68"/>
      <c r="GI8" s="68"/>
      <c r="GJ8" s="68"/>
      <c r="GK8" s="68"/>
      <c r="GL8" s="68"/>
      <c r="GM8" s="68"/>
      <c r="GN8" s="68"/>
      <c r="GO8" s="68"/>
      <c r="GP8" s="68"/>
      <c r="GQ8" s="68"/>
      <c r="GR8" s="68"/>
      <c r="GS8" s="68"/>
      <c r="GT8" s="68"/>
      <c r="GU8" s="68"/>
      <c r="GV8" s="68"/>
      <c r="GW8" s="68"/>
      <c r="GX8" s="68"/>
      <c r="GY8" s="68"/>
      <c r="GZ8" s="68"/>
      <c r="HA8" s="68"/>
      <c r="HB8" s="68"/>
      <c r="HC8" s="68"/>
      <c r="HD8" s="68"/>
    </row>
    <row r="9" spans="1:239" s="41" customFormat="1" ht="16.05" customHeight="1">
      <c r="A9" s="157" t="s">
        <v>53</v>
      </c>
      <c r="B9" s="158"/>
      <c r="C9" s="41">
        <f>C28</f>
        <v>149965</v>
      </c>
      <c r="D9" s="41">
        <f t="shared" ref="D9:BB9" si="1">D28</f>
        <v>99977</v>
      </c>
      <c r="E9" s="41">
        <f t="shared" si="1"/>
        <v>99977</v>
      </c>
      <c r="F9" s="41">
        <f t="shared" si="1"/>
        <v>99977</v>
      </c>
      <c r="G9" s="41">
        <f t="shared" si="1"/>
        <v>99977</v>
      </c>
      <c r="H9" s="41">
        <f t="shared" si="1"/>
        <v>99977</v>
      </c>
      <c r="I9" s="41">
        <f t="shared" si="1"/>
        <v>49988</v>
      </c>
      <c r="J9" s="41">
        <f t="shared" si="1"/>
        <v>49988</v>
      </c>
      <c r="K9" s="41">
        <f t="shared" si="1"/>
        <v>49988</v>
      </c>
      <c r="L9" s="41">
        <f t="shared" si="1"/>
        <v>99977</v>
      </c>
      <c r="M9" s="41">
        <f t="shared" si="1"/>
        <v>49988</v>
      </c>
      <c r="N9" s="41">
        <f t="shared" si="1"/>
        <v>99977</v>
      </c>
      <c r="O9" s="41">
        <f t="shared" si="1"/>
        <v>99977</v>
      </c>
      <c r="P9" s="41">
        <f t="shared" si="1"/>
        <v>99977</v>
      </c>
      <c r="Q9" s="41">
        <f t="shared" si="1"/>
        <v>99977</v>
      </c>
      <c r="R9" s="41">
        <f t="shared" si="1"/>
        <v>124971</v>
      </c>
      <c r="S9" s="41">
        <f t="shared" si="1"/>
        <v>124971</v>
      </c>
      <c r="T9" s="41">
        <f t="shared" si="1"/>
        <v>124971</v>
      </c>
      <c r="U9" s="41">
        <f t="shared" si="1"/>
        <v>124971</v>
      </c>
      <c r="V9" s="41">
        <f t="shared" si="1"/>
        <v>124971</v>
      </c>
      <c r="W9" s="41">
        <f t="shared" si="1"/>
        <v>49988</v>
      </c>
      <c r="X9" s="41">
        <f t="shared" si="1"/>
        <v>49988</v>
      </c>
      <c r="Y9" s="41">
        <f t="shared" si="1"/>
        <v>49988</v>
      </c>
      <c r="Z9" s="41">
        <f t="shared" si="1"/>
        <v>49988</v>
      </c>
      <c r="AA9" s="41">
        <f t="shared" si="1"/>
        <v>99977</v>
      </c>
      <c r="AB9" s="41">
        <f t="shared" si="1"/>
        <v>199954</v>
      </c>
      <c r="AC9" s="41">
        <f t="shared" si="1"/>
        <v>199954</v>
      </c>
      <c r="AD9" s="41">
        <f t="shared" si="1"/>
        <v>99977</v>
      </c>
      <c r="AE9" s="41">
        <f t="shared" si="1"/>
        <v>99977</v>
      </c>
      <c r="AF9" s="41">
        <f t="shared" si="1"/>
        <v>99977</v>
      </c>
      <c r="AG9" s="41">
        <f t="shared" si="1"/>
        <v>99977</v>
      </c>
      <c r="AH9" s="41">
        <f t="shared" si="1"/>
        <v>49988</v>
      </c>
      <c r="AI9" s="41">
        <f t="shared" si="1"/>
        <v>49988</v>
      </c>
      <c r="AJ9" s="41">
        <f t="shared" si="1"/>
        <v>49988</v>
      </c>
      <c r="AK9" s="41">
        <f t="shared" si="1"/>
        <v>0</v>
      </c>
      <c r="AL9" s="41">
        <f t="shared" si="1"/>
        <v>0</v>
      </c>
      <c r="AM9" s="41">
        <f t="shared" si="1"/>
        <v>49988</v>
      </c>
      <c r="AN9" s="41">
        <f t="shared" si="1"/>
        <v>99977</v>
      </c>
      <c r="AO9" s="41">
        <f t="shared" si="1"/>
        <v>174960</v>
      </c>
      <c r="AP9" s="41">
        <f t="shared" si="1"/>
        <v>249942</v>
      </c>
      <c r="AQ9" s="41">
        <f t="shared" si="1"/>
        <v>299931</v>
      </c>
      <c r="AR9" s="41">
        <f t="shared" si="1"/>
        <v>299931</v>
      </c>
      <c r="AS9" s="41">
        <f t="shared" si="1"/>
        <v>249942</v>
      </c>
      <c r="AT9" s="41">
        <f t="shared" si="1"/>
        <v>249942</v>
      </c>
      <c r="AU9" s="41">
        <f t="shared" si="1"/>
        <v>249942</v>
      </c>
      <c r="AV9" s="41">
        <f t="shared" si="1"/>
        <v>199954</v>
      </c>
      <c r="AW9" s="41">
        <f t="shared" si="1"/>
        <v>199954</v>
      </c>
      <c r="AX9" s="41">
        <f t="shared" si="1"/>
        <v>99977</v>
      </c>
      <c r="AY9" s="41">
        <f t="shared" si="1"/>
        <v>49988</v>
      </c>
      <c r="AZ9" s="41">
        <f t="shared" si="1"/>
        <v>49988</v>
      </c>
      <c r="BA9" s="41">
        <f t="shared" si="1"/>
        <v>249942</v>
      </c>
      <c r="BB9" s="41">
        <f t="shared" si="1"/>
        <v>249942</v>
      </c>
      <c r="BC9" s="36"/>
      <c r="BD9" s="36"/>
      <c r="BE9" s="36"/>
      <c r="BF9" s="36"/>
      <c r="BG9" s="36"/>
      <c r="BH9" s="36"/>
      <c r="BI9" s="36"/>
      <c r="BJ9" s="36"/>
      <c r="BK9" s="36"/>
      <c r="BL9" s="36"/>
      <c r="BM9" s="36"/>
      <c r="BN9" s="36"/>
      <c r="BO9" s="36"/>
      <c r="BP9" s="36"/>
      <c r="BQ9" s="36"/>
      <c r="BR9" s="36"/>
      <c r="BS9" s="36"/>
      <c r="BT9" s="36"/>
      <c r="BU9" s="36"/>
      <c r="BV9" s="36"/>
      <c r="BW9" s="36"/>
      <c r="BX9" s="36"/>
      <c r="BY9" s="36"/>
      <c r="BZ9" s="36"/>
      <c r="CA9" s="36"/>
      <c r="CB9" s="36"/>
      <c r="CC9" s="36"/>
      <c r="CD9" s="36"/>
      <c r="CE9" s="36"/>
      <c r="CF9" s="36"/>
      <c r="CG9" s="36"/>
      <c r="CH9" s="36"/>
      <c r="CI9" s="36"/>
      <c r="CJ9" s="36"/>
      <c r="CK9" s="36"/>
      <c r="CL9" s="36"/>
      <c r="CM9" s="36"/>
      <c r="CN9" s="36"/>
      <c r="CO9" s="36"/>
      <c r="CP9" s="36"/>
      <c r="CQ9" s="36"/>
      <c r="CR9" s="36"/>
      <c r="CS9" s="36"/>
      <c r="CT9" s="36"/>
      <c r="CU9" s="36"/>
      <c r="CV9" s="36"/>
      <c r="CW9" s="36"/>
      <c r="CX9" s="36"/>
      <c r="CY9" s="36"/>
      <c r="CZ9" s="36"/>
      <c r="DA9" s="36"/>
      <c r="DB9" s="36"/>
      <c r="DC9" s="36"/>
      <c r="DD9" s="36"/>
      <c r="DE9" s="36"/>
      <c r="DF9" s="36"/>
      <c r="DG9" s="36"/>
      <c r="DH9" s="36"/>
      <c r="DI9" s="36"/>
      <c r="DJ9" s="36"/>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s="36"/>
      <c r="EP9" s="36"/>
      <c r="EQ9" s="36"/>
      <c r="ER9" s="36"/>
      <c r="ES9" s="36"/>
      <c r="ET9" s="36"/>
      <c r="EU9" s="36"/>
      <c r="EV9" s="36"/>
      <c r="EW9" s="36"/>
      <c r="EX9" s="36"/>
      <c r="EY9" s="36"/>
      <c r="EZ9" s="36"/>
      <c r="FA9" s="36"/>
      <c r="FB9" s="36"/>
      <c r="FC9" s="36"/>
      <c r="FD9" s="36"/>
      <c r="FE9" s="36"/>
      <c r="FF9" s="36"/>
      <c r="FG9" s="36"/>
      <c r="FH9" s="36"/>
      <c r="FI9" s="36"/>
      <c r="FJ9" s="36"/>
      <c r="FK9" s="36"/>
      <c r="FL9" s="36"/>
      <c r="FM9" s="36"/>
      <c r="FN9" s="36"/>
      <c r="FO9" s="36"/>
      <c r="FP9" s="36"/>
      <c r="FQ9" s="36"/>
      <c r="FR9" s="36"/>
      <c r="FS9" s="36"/>
      <c r="FT9" s="36"/>
      <c r="FU9" s="36"/>
      <c r="FV9" s="36"/>
      <c r="FW9" s="36"/>
      <c r="FX9" s="36"/>
      <c r="FY9" s="36"/>
      <c r="FZ9" s="36"/>
      <c r="GA9" s="36"/>
      <c r="GB9" s="36"/>
      <c r="GC9" s="36"/>
      <c r="GD9" s="36"/>
      <c r="GE9" s="36"/>
      <c r="GF9" s="36"/>
      <c r="GG9" s="36"/>
      <c r="GH9" s="36"/>
      <c r="GI9" s="36"/>
      <c r="GJ9" s="36"/>
      <c r="GK9" s="36"/>
      <c r="GL9" s="36"/>
      <c r="GM9" s="36"/>
      <c r="GN9" s="36"/>
      <c r="GO9" s="36"/>
      <c r="GP9" s="36"/>
      <c r="GQ9" s="36"/>
      <c r="GR9" s="36"/>
      <c r="GS9" s="36"/>
      <c r="GT9" s="36"/>
      <c r="GU9" s="36"/>
      <c r="GV9" s="36"/>
      <c r="GW9" s="36"/>
      <c r="GX9" s="36"/>
      <c r="GY9" s="36"/>
      <c r="GZ9" s="36"/>
      <c r="HA9" s="36"/>
      <c r="HB9" s="36"/>
      <c r="HC9" s="36"/>
      <c r="HD9" s="36"/>
    </row>
    <row r="10" spans="1:239" s="67" customFormat="1" ht="16.05" customHeight="1">
      <c r="A10" s="159" t="s">
        <v>54</v>
      </c>
      <c r="B10" s="160"/>
      <c r="C10" s="67">
        <f>C9</f>
        <v>149965</v>
      </c>
      <c r="D10" s="67">
        <f t="shared" ref="D10:BB10" si="2">D9+C10</f>
        <v>249942</v>
      </c>
      <c r="E10" s="67">
        <f t="shared" si="2"/>
        <v>349919</v>
      </c>
      <c r="F10" s="67">
        <f t="shared" si="2"/>
        <v>449896</v>
      </c>
      <c r="G10" s="67">
        <f t="shared" si="2"/>
        <v>549873</v>
      </c>
      <c r="H10" s="67">
        <f t="shared" si="2"/>
        <v>649850</v>
      </c>
      <c r="I10" s="67">
        <f t="shared" si="2"/>
        <v>699838</v>
      </c>
      <c r="J10" s="67">
        <f t="shared" si="2"/>
        <v>749826</v>
      </c>
      <c r="K10" s="67">
        <f t="shared" si="2"/>
        <v>799814</v>
      </c>
      <c r="L10" s="67">
        <f t="shared" si="2"/>
        <v>899791</v>
      </c>
      <c r="M10" s="67">
        <f t="shared" si="2"/>
        <v>949779</v>
      </c>
      <c r="N10" s="67">
        <f t="shared" si="2"/>
        <v>1049756</v>
      </c>
      <c r="O10" s="67">
        <f t="shared" si="2"/>
        <v>1149733</v>
      </c>
      <c r="P10" s="67">
        <f t="shared" si="2"/>
        <v>1249710</v>
      </c>
      <c r="Q10" s="67">
        <f t="shared" si="2"/>
        <v>1349687</v>
      </c>
      <c r="R10" s="67">
        <f t="shared" si="2"/>
        <v>1474658</v>
      </c>
      <c r="S10" s="67">
        <f t="shared" si="2"/>
        <v>1599629</v>
      </c>
      <c r="T10" s="67">
        <f t="shared" si="2"/>
        <v>1724600</v>
      </c>
      <c r="U10" s="67">
        <f t="shared" si="2"/>
        <v>1849571</v>
      </c>
      <c r="V10" s="67">
        <f t="shared" si="2"/>
        <v>1974542</v>
      </c>
      <c r="W10" s="67">
        <f t="shared" si="2"/>
        <v>2024530</v>
      </c>
      <c r="X10" s="67">
        <f t="shared" si="2"/>
        <v>2074518</v>
      </c>
      <c r="Y10" s="67">
        <f t="shared" si="2"/>
        <v>2124506</v>
      </c>
      <c r="Z10" s="67">
        <f t="shared" si="2"/>
        <v>2174494</v>
      </c>
      <c r="AA10" s="67">
        <f t="shared" si="2"/>
        <v>2274471</v>
      </c>
      <c r="AB10" s="67">
        <f t="shared" si="2"/>
        <v>2474425</v>
      </c>
      <c r="AC10" s="67">
        <f t="shared" si="2"/>
        <v>2674379</v>
      </c>
      <c r="AD10" s="67">
        <f t="shared" si="2"/>
        <v>2774356</v>
      </c>
      <c r="AE10" s="67">
        <f t="shared" si="2"/>
        <v>2874333</v>
      </c>
      <c r="AF10" s="67">
        <f t="shared" si="2"/>
        <v>2974310</v>
      </c>
      <c r="AG10" s="67">
        <f t="shared" si="2"/>
        <v>3074287</v>
      </c>
      <c r="AH10" s="67">
        <f t="shared" si="2"/>
        <v>3124275</v>
      </c>
      <c r="AI10" s="67">
        <f t="shared" si="2"/>
        <v>3174263</v>
      </c>
      <c r="AJ10" s="67">
        <f t="shared" si="2"/>
        <v>3224251</v>
      </c>
      <c r="AK10" s="67">
        <f t="shared" si="2"/>
        <v>3224251</v>
      </c>
      <c r="AL10" s="67">
        <f t="shared" si="2"/>
        <v>3224251</v>
      </c>
      <c r="AM10" s="67">
        <f t="shared" si="2"/>
        <v>3274239</v>
      </c>
      <c r="AN10" s="67">
        <f t="shared" si="2"/>
        <v>3374216</v>
      </c>
      <c r="AO10" s="67">
        <f t="shared" si="2"/>
        <v>3549176</v>
      </c>
      <c r="AP10" s="67">
        <f t="shared" si="2"/>
        <v>3799118</v>
      </c>
      <c r="AQ10" s="67">
        <f t="shared" si="2"/>
        <v>4099049</v>
      </c>
      <c r="AR10" s="67">
        <f t="shared" si="2"/>
        <v>4398980</v>
      </c>
      <c r="AS10" s="67">
        <f t="shared" si="2"/>
        <v>4648922</v>
      </c>
      <c r="AT10" s="67">
        <f t="shared" si="2"/>
        <v>4898864</v>
      </c>
      <c r="AU10" s="67">
        <f t="shared" si="2"/>
        <v>5148806</v>
      </c>
      <c r="AV10" s="67">
        <f t="shared" si="2"/>
        <v>5348760</v>
      </c>
      <c r="AW10" s="67">
        <f t="shared" si="2"/>
        <v>5548714</v>
      </c>
      <c r="AX10" s="67">
        <f t="shared" si="2"/>
        <v>5648691</v>
      </c>
      <c r="AY10" s="67">
        <f t="shared" si="2"/>
        <v>5698679</v>
      </c>
      <c r="AZ10" s="67">
        <f t="shared" si="2"/>
        <v>5748667</v>
      </c>
      <c r="BA10" s="67">
        <f t="shared" si="2"/>
        <v>5998609</v>
      </c>
      <c r="BB10" s="67">
        <f t="shared" si="2"/>
        <v>6248551</v>
      </c>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68"/>
      <c r="CL10" s="68"/>
      <c r="CM10" s="68"/>
      <c r="CN10" s="68"/>
      <c r="CO10" s="68"/>
      <c r="CP10" s="68"/>
      <c r="CQ10" s="68"/>
      <c r="CR10" s="68"/>
      <c r="CS10" s="68"/>
      <c r="CT10" s="68"/>
      <c r="CU10" s="68"/>
      <c r="CV10" s="68"/>
      <c r="CW10" s="68"/>
      <c r="CX10" s="68"/>
      <c r="CY10" s="68"/>
      <c r="CZ10" s="68"/>
      <c r="DA10" s="68"/>
      <c r="DB10" s="68"/>
      <c r="DC10" s="68"/>
      <c r="DD10" s="68"/>
      <c r="DE10" s="68"/>
      <c r="DF10" s="68"/>
      <c r="DG10" s="68"/>
      <c r="DH10" s="68"/>
      <c r="DI10" s="68"/>
      <c r="DJ10" s="68"/>
      <c r="DK10" s="68"/>
      <c r="DL10" s="68"/>
      <c r="DM10" s="68"/>
      <c r="DN10" s="68"/>
      <c r="DO10" s="68"/>
      <c r="DP10" s="68"/>
      <c r="DQ10" s="68"/>
      <c r="DR10" s="68"/>
      <c r="DS10" s="68"/>
      <c r="DT10" s="68"/>
      <c r="DU10" s="68"/>
      <c r="DV10" s="68"/>
      <c r="DW10" s="68"/>
      <c r="DX10" s="68"/>
      <c r="DY10" s="68"/>
      <c r="DZ10" s="68"/>
      <c r="EA10" s="68"/>
      <c r="EB10" s="68"/>
      <c r="EC10" s="68"/>
      <c r="ED10" s="68"/>
      <c r="EE10" s="68"/>
      <c r="EF10" s="68"/>
      <c r="EG10" s="68"/>
      <c r="EH10" s="68"/>
      <c r="EI10" s="68"/>
      <c r="EJ10" s="68"/>
      <c r="EK10" s="68"/>
      <c r="EL10" s="68"/>
      <c r="EM10" s="68"/>
      <c r="EN10" s="68"/>
      <c r="EO10" s="68"/>
      <c r="EP10" s="68"/>
      <c r="EQ10" s="68"/>
      <c r="ER10" s="68"/>
      <c r="ES10" s="68"/>
      <c r="ET10" s="68"/>
      <c r="EU10" s="68"/>
      <c r="EV10" s="68"/>
      <c r="EW10" s="68"/>
      <c r="EX10" s="68"/>
      <c r="EY10" s="68"/>
      <c r="EZ10" s="68"/>
      <c r="FA10" s="68"/>
      <c r="FB10" s="68"/>
      <c r="FC10" s="68"/>
      <c r="FD10" s="68"/>
      <c r="FE10" s="68"/>
      <c r="FF10" s="68"/>
      <c r="FG10" s="68"/>
      <c r="FH10" s="68"/>
      <c r="FI10" s="68"/>
      <c r="FJ10" s="68"/>
      <c r="FK10" s="68"/>
      <c r="FL10" s="68"/>
      <c r="FM10" s="68"/>
      <c r="FN10" s="68"/>
      <c r="FO10" s="68"/>
      <c r="FP10" s="68"/>
      <c r="FQ10" s="68"/>
      <c r="FR10" s="68"/>
      <c r="FS10" s="68"/>
      <c r="FT10" s="68"/>
      <c r="FU10" s="68"/>
      <c r="FV10" s="68"/>
      <c r="FW10" s="68"/>
      <c r="FX10" s="68"/>
      <c r="FY10" s="68"/>
      <c r="FZ10" s="68"/>
      <c r="GA10" s="68"/>
      <c r="GB10" s="68"/>
      <c r="GC10" s="68"/>
      <c r="GD10" s="68"/>
      <c r="GE10" s="68"/>
      <c r="GF10" s="68"/>
      <c r="GG10" s="68"/>
      <c r="GH10" s="68"/>
      <c r="GI10" s="68"/>
      <c r="GJ10" s="68"/>
      <c r="GK10" s="68"/>
      <c r="GL10" s="68"/>
      <c r="GM10" s="68"/>
      <c r="GN10" s="68"/>
      <c r="GO10" s="68"/>
      <c r="GP10" s="68"/>
      <c r="GQ10" s="68"/>
      <c r="GR10" s="68"/>
      <c r="GS10" s="68"/>
      <c r="GT10" s="68"/>
      <c r="GU10" s="68"/>
      <c r="GV10" s="68"/>
      <c r="GW10" s="68"/>
      <c r="GX10" s="68"/>
      <c r="GY10" s="68"/>
      <c r="GZ10" s="68"/>
      <c r="HA10" s="68"/>
      <c r="HB10" s="68"/>
      <c r="HC10" s="68"/>
      <c r="HD10" s="68"/>
    </row>
    <row r="11" spans="1:239" s="41" customFormat="1" ht="16.05" customHeight="1">
      <c r="A11" s="161" t="s">
        <v>55</v>
      </c>
      <c r="B11" s="162"/>
      <c r="C11" s="46">
        <f>C10-C8</f>
        <v>25909.900000000009</v>
      </c>
      <c r="D11" s="46">
        <f t="shared" ref="D11:BB11" si="3">D10-D8</f>
        <v>37054.260000000009</v>
      </c>
      <c r="E11" s="46">
        <f t="shared" si="3"/>
        <v>24884.420000000042</v>
      </c>
      <c r="F11" s="46">
        <f t="shared" si="3"/>
        <v>24614.260000000009</v>
      </c>
      <c r="G11" s="46">
        <f t="shared" si="3"/>
        <v>32633.940000000002</v>
      </c>
      <c r="H11" s="46">
        <f t="shared" si="3"/>
        <v>68099.479999999981</v>
      </c>
      <c r="I11" s="46">
        <f t="shared" si="3"/>
        <v>51793.719999999972</v>
      </c>
      <c r="J11" s="46">
        <f t="shared" si="3"/>
        <v>44753.579999999958</v>
      </c>
      <c r="K11" s="46">
        <f t="shared" si="3"/>
        <v>23780.539999999921</v>
      </c>
      <c r="L11" s="46">
        <f t="shared" si="3"/>
        <v>51094.419999999925</v>
      </c>
      <c r="M11" s="46">
        <f t="shared" si="3"/>
        <v>23369.939999999944</v>
      </c>
      <c r="N11" s="46">
        <f t="shared" si="3"/>
        <v>50991.979999999981</v>
      </c>
      <c r="O11" s="46">
        <f t="shared" si="3"/>
        <v>35298.820000000065</v>
      </c>
      <c r="P11" s="46">
        <f t="shared" si="3"/>
        <v>18635.820000000065</v>
      </c>
      <c r="Q11" s="46">
        <f t="shared" si="3"/>
        <v>1972.8200000000652</v>
      </c>
      <c r="R11" s="46">
        <f t="shared" si="3"/>
        <v>10303.820000000065</v>
      </c>
      <c r="S11" s="46">
        <f t="shared" si="3"/>
        <v>18634.820000000065</v>
      </c>
      <c r="T11" s="46">
        <f t="shared" si="3"/>
        <v>26965.820000000065</v>
      </c>
      <c r="U11" s="46">
        <f t="shared" si="3"/>
        <v>35296.820000000065</v>
      </c>
      <c r="V11" s="46">
        <f t="shared" si="3"/>
        <v>73635.215000000084</v>
      </c>
      <c r="W11" s="46">
        <f t="shared" si="3"/>
        <v>52425.565000000177</v>
      </c>
      <c r="X11" s="46">
        <f t="shared" si="3"/>
        <v>16830.450000000186</v>
      </c>
      <c r="Y11" s="46">
        <f t="shared" si="3"/>
        <v>18855.51500000013</v>
      </c>
      <c r="Z11" s="46">
        <f t="shared" si="3"/>
        <v>11789.14000000013</v>
      </c>
      <c r="AA11" s="46">
        <f t="shared" si="3"/>
        <v>58078.620000000112</v>
      </c>
      <c r="AB11" s="46">
        <f t="shared" si="3"/>
        <v>59969.180000000168</v>
      </c>
      <c r="AC11" s="46">
        <f t="shared" si="3"/>
        <v>76925.400000000373</v>
      </c>
      <c r="AD11" s="46">
        <f t="shared" si="3"/>
        <v>41113.350000000559</v>
      </c>
      <c r="AE11" s="46">
        <f t="shared" si="3"/>
        <v>23993.555000000633</v>
      </c>
      <c r="AF11" s="46">
        <f t="shared" si="3"/>
        <v>48855.430000000633</v>
      </c>
      <c r="AG11" s="46">
        <f t="shared" si="3"/>
        <v>8154.5650000004098</v>
      </c>
      <c r="AH11" s="46">
        <f t="shared" si="3"/>
        <v>22471.290000000503</v>
      </c>
      <c r="AI11" s="46">
        <f t="shared" si="3"/>
        <v>68874.050000000279</v>
      </c>
      <c r="AJ11" s="46">
        <f t="shared" si="3"/>
        <v>93426.925000000279</v>
      </c>
      <c r="AK11" s="46">
        <f t="shared" si="3"/>
        <v>28661.800000000279</v>
      </c>
      <c r="AL11" s="46">
        <f t="shared" si="3"/>
        <v>5297.7100000004284</v>
      </c>
      <c r="AM11" s="46">
        <f t="shared" si="3"/>
        <v>27780.585000000428</v>
      </c>
      <c r="AN11" s="46">
        <f t="shared" si="3"/>
        <v>44537.375000000466</v>
      </c>
      <c r="AO11" s="46">
        <f t="shared" si="3"/>
        <v>50155.555000000633</v>
      </c>
      <c r="AP11" s="46">
        <f t="shared" si="3"/>
        <v>12216.445000000764</v>
      </c>
      <c r="AQ11" s="46">
        <f t="shared" si="3"/>
        <v>31837.360000000801</v>
      </c>
      <c r="AR11" s="46">
        <f t="shared" si="3"/>
        <v>51921.955000001006</v>
      </c>
      <c r="AS11" s="46">
        <f t="shared" si="3"/>
        <v>24510.865000001155</v>
      </c>
      <c r="AT11" s="46">
        <f t="shared" si="3"/>
        <v>55857.760000001639</v>
      </c>
      <c r="AU11" s="46">
        <f t="shared" si="3"/>
        <v>87204.655000001192</v>
      </c>
      <c r="AV11" s="46">
        <f t="shared" si="3"/>
        <v>75808.550000000745</v>
      </c>
      <c r="AW11" s="46">
        <f t="shared" si="3"/>
        <v>32454.750000000931</v>
      </c>
      <c r="AX11" s="46">
        <f t="shared" si="3"/>
        <v>26401.175000000745</v>
      </c>
      <c r="AY11" s="46">
        <f t="shared" si="3"/>
        <v>12148.795000000857</v>
      </c>
      <c r="AZ11" s="46">
        <f t="shared" si="3"/>
        <v>41029.00500000082</v>
      </c>
      <c r="BA11" s="46">
        <f t="shared" si="3"/>
        <v>33084.150000000373</v>
      </c>
      <c r="BB11" s="46">
        <f t="shared" si="3"/>
        <v>25139.294999999925</v>
      </c>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c r="CA11" s="36"/>
      <c r="CB11" s="36"/>
      <c r="CC11" s="36"/>
      <c r="CD11" s="36"/>
      <c r="CE11" s="36"/>
      <c r="CF11" s="36"/>
      <c r="CG11" s="36"/>
      <c r="CH11" s="36"/>
      <c r="CI11" s="36"/>
      <c r="CJ11" s="36"/>
      <c r="CK11" s="36"/>
      <c r="CL11" s="36"/>
      <c r="CM11" s="36"/>
      <c r="CN11" s="36"/>
      <c r="CO11" s="36"/>
      <c r="CP11" s="36"/>
      <c r="CQ11" s="36"/>
      <c r="CR11" s="36"/>
      <c r="CS11" s="36"/>
      <c r="CT11" s="36"/>
      <c r="CU11" s="36"/>
      <c r="CV11" s="36"/>
      <c r="CW11" s="36"/>
      <c r="CX11" s="36"/>
      <c r="CY11" s="36"/>
      <c r="CZ11" s="36"/>
      <c r="DA11" s="36"/>
      <c r="DB11" s="36"/>
      <c r="DC11" s="36"/>
      <c r="DD11" s="36"/>
      <c r="DE11" s="36"/>
      <c r="DF11" s="36"/>
      <c r="DG11" s="36"/>
      <c r="DH11" s="36"/>
      <c r="DI11" s="36"/>
      <c r="DJ11" s="36"/>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s="36"/>
      <c r="EP11" s="36"/>
      <c r="EQ11" s="36"/>
      <c r="ER11" s="36"/>
      <c r="ES11" s="36"/>
      <c r="ET11" s="36"/>
      <c r="EU11" s="36"/>
      <c r="EV11" s="36"/>
      <c r="EW11" s="36"/>
      <c r="EX11" s="36"/>
      <c r="EY11" s="36"/>
      <c r="EZ11" s="36"/>
      <c r="FA11" s="36"/>
      <c r="FB11" s="36"/>
      <c r="FC11" s="36"/>
      <c r="FD11" s="36"/>
      <c r="FE11" s="36"/>
      <c r="FF11" s="36"/>
      <c r="FG11" s="36"/>
      <c r="FH11" s="36"/>
      <c r="FI11" s="36"/>
      <c r="FJ11" s="36"/>
      <c r="FK11" s="36"/>
      <c r="FL11" s="36"/>
      <c r="FM11" s="36"/>
      <c r="FN11" s="36"/>
      <c r="FO11" s="36"/>
      <c r="FP11" s="36"/>
      <c r="FQ11" s="36"/>
      <c r="FR11" s="36"/>
      <c r="FS11" s="36"/>
      <c r="FT11" s="36"/>
      <c r="FU11" s="36"/>
      <c r="FV11" s="36"/>
      <c r="FW11" s="36"/>
      <c r="FX11" s="36"/>
      <c r="FY11" s="36"/>
      <c r="FZ11" s="36"/>
      <c r="GA11" s="36"/>
      <c r="GB11" s="36"/>
      <c r="GC11" s="36"/>
      <c r="GD11" s="36"/>
      <c r="GE11" s="36"/>
      <c r="GF11" s="36"/>
      <c r="GG11" s="36"/>
      <c r="GH11" s="36"/>
      <c r="GI11" s="36"/>
      <c r="GJ11" s="36"/>
      <c r="GK11" s="36"/>
      <c r="GL11" s="36"/>
      <c r="GM11" s="36"/>
      <c r="GN11" s="36"/>
      <c r="GO11" s="36"/>
      <c r="GP11" s="36"/>
      <c r="GQ11" s="36"/>
      <c r="GR11" s="36"/>
      <c r="GS11" s="36"/>
      <c r="GT11" s="36"/>
      <c r="GU11" s="36"/>
      <c r="GV11" s="36"/>
      <c r="GW11" s="36"/>
      <c r="GX11" s="36"/>
      <c r="GY11" s="36"/>
      <c r="GZ11" s="36"/>
      <c r="HA11" s="36"/>
      <c r="HB11" s="36"/>
      <c r="HC11" s="36"/>
      <c r="HD11" s="36"/>
    </row>
    <row r="12" spans="1:239" s="43" customFormat="1" ht="16.05" customHeight="1">
      <c r="A12" s="163" t="s">
        <v>125</v>
      </c>
      <c r="B12" s="164"/>
      <c r="C12" s="92">
        <f>'customer forecast'!E23</f>
        <v>0</v>
      </c>
      <c r="D12" s="92">
        <f>'customer forecast'!F23</f>
        <v>0</v>
      </c>
      <c r="E12" s="92">
        <f>'customer forecast'!G23</f>
        <v>0</v>
      </c>
      <c r="F12" s="92">
        <f>'customer forecast'!H23</f>
        <v>0</v>
      </c>
      <c r="G12" s="92">
        <f>'customer forecast'!I23</f>
        <v>150000</v>
      </c>
      <c r="H12" s="92">
        <f>'customer forecast'!J23</f>
        <v>60000</v>
      </c>
      <c r="I12" s="92">
        <f>'customer forecast'!K23</f>
        <v>30000</v>
      </c>
      <c r="J12" s="92">
        <f>'customer forecast'!L23</f>
        <v>75000</v>
      </c>
      <c r="K12" s="92">
        <f>'customer forecast'!M23</f>
        <v>15000</v>
      </c>
      <c r="L12" s="92">
        <f>'customer forecast'!N23</f>
        <v>90000</v>
      </c>
      <c r="M12" s="92">
        <f>'customer forecast'!O23</f>
        <v>0</v>
      </c>
      <c r="N12" s="92">
        <f>'customer forecast'!P23</f>
        <v>45000</v>
      </c>
      <c r="O12" s="92">
        <f>'customer forecast'!Q23</f>
        <v>165000</v>
      </c>
      <c r="P12" s="92">
        <f>'customer forecast'!R23</f>
        <v>0</v>
      </c>
      <c r="Q12" s="92">
        <f>'customer forecast'!S23</f>
        <v>0</v>
      </c>
      <c r="R12" s="92">
        <f>'customer forecast'!T23</f>
        <v>255000</v>
      </c>
      <c r="S12" s="92">
        <f>'customer forecast'!U23</f>
        <v>150000</v>
      </c>
      <c r="T12" s="92">
        <f>'customer forecast'!V23</f>
        <v>0</v>
      </c>
      <c r="U12" s="92">
        <f>'customer forecast'!W23</f>
        <v>210000</v>
      </c>
      <c r="V12" s="92">
        <f>'customer forecast'!X23</f>
        <v>45000</v>
      </c>
      <c r="W12" s="92">
        <f>'customer forecast'!Y23</f>
        <v>0</v>
      </c>
      <c r="X12" s="92">
        <f>'customer forecast'!Z23</f>
        <v>240000</v>
      </c>
      <c r="Y12" s="93">
        <f>'customer forecast'!AA23</f>
        <v>0</v>
      </c>
      <c r="Z12" s="93">
        <f>'customer forecast'!AB23</f>
        <v>0</v>
      </c>
      <c r="AA12" s="93">
        <f>'customer forecast'!AC23</f>
        <v>0</v>
      </c>
      <c r="AB12" s="93">
        <f>'customer forecast'!AD23</f>
        <v>0</v>
      </c>
      <c r="AC12" s="93">
        <f>'customer forecast'!AE23</f>
        <v>0</v>
      </c>
      <c r="AD12" s="93">
        <f>'customer forecast'!AF23</f>
        <v>0</v>
      </c>
      <c r="AE12" s="93">
        <f>'customer forecast'!AG23</f>
        <v>0</v>
      </c>
      <c r="AF12" s="93">
        <f>'customer forecast'!AH23</f>
        <v>0</v>
      </c>
      <c r="AG12" s="93">
        <f>'customer forecast'!AI23</f>
        <v>0</v>
      </c>
      <c r="AH12" s="93">
        <f>'customer forecast'!AJ23</f>
        <v>0</v>
      </c>
      <c r="AI12" s="93">
        <f>'customer forecast'!AK23</f>
        <v>0</v>
      </c>
      <c r="AJ12" s="93">
        <f>'customer forecast'!AL23</f>
        <v>0</v>
      </c>
      <c r="AK12" s="93">
        <f>'customer forecast'!AM23</f>
        <v>0</v>
      </c>
      <c r="AL12" s="93">
        <f>'customer forecast'!AN23</f>
        <v>0</v>
      </c>
      <c r="AM12" s="93">
        <f>'customer forecast'!AO23</f>
        <v>0</v>
      </c>
      <c r="AN12" s="93">
        <f>'customer forecast'!AP23</f>
        <v>0</v>
      </c>
      <c r="AO12" s="93">
        <f>'customer forecast'!AQ23</f>
        <v>0</v>
      </c>
      <c r="AP12" s="93">
        <f>'customer forecast'!AR23</f>
        <v>0</v>
      </c>
      <c r="AQ12" s="93">
        <f>'customer forecast'!AS23</f>
        <v>0</v>
      </c>
      <c r="AR12" s="93">
        <f>'customer forecast'!AT23</f>
        <v>0</v>
      </c>
      <c r="AS12" s="93">
        <f>'customer forecast'!AU23</f>
        <v>0</v>
      </c>
      <c r="AT12" s="93">
        <f>'customer forecast'!AV23</f>
        <v>0</v>
      </c>
      <c r="AU12" s="93">
        <f>'customer forecast'!AW23</f>
        <v>0</v>
      </c>
      <c r="AV12" s="93">
        <f>'customer forecast'!AX23</f>
        <v>0</v>
      </c>
      <c r="AW12" s="93">
        <f>'customer forecast'!AY23</f>
        <v>0</v>
      </c>
      <c r="AX12" s="93">
        <f>'customer forecast'!AZ23</f>
        <v>0</v>
      </c>
      <c r="AY12" s="93">
        <f>'customer forecast'!BA23</f>
        <v>0</v>
      </c>
      <c r="AZ12" s="93">
        <f>'customer forecast'!BB23</f>
        <v>0</v>
      </c>
      <c r="BA12" s="93">
        <f>'customer forecast'!BC23</f>
        <v>0</v>
      </c>
      <c r="BB12" s="93">
        <f>'customer forecast'!BD23</f>
        <v>0</v>
      </c>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c r="CA12" s="36"/>
      <c r="CB12" s="36"/>
      <c r="CC12" s="36"/>
      <c r="CD12" s="36"/>
      <c r="CE12" s="36"/>
      <c r="CF12" s="36"/>
      <c r="CG12" s="36"/>
      <c r="CH12" s="36"/>
      <c r="CI12" s="36"/>
      <c r="CJ12" s="36"/>
      <c r="CK12" s="36"/>
      <c r="CL12" s="36"/>
      <c r="CM12" s="36"/>
      <c r="CN12" s="36"/>
      <c r="CO12" s="36"/>
      <c r="CP12" s="36"/>
      <c r="CQ12" s="36"/>
      <c r="CR12" s="36"/>
      <c r="CS12" s="36"/>
      <c r="CT12" s="36"/>
      <c r="CU12" s="36"/>
      <c r="CV12" s="36"/>
      <c r="CW12" s="36"/>
      <c r="CX12" s="36"/>
      <c r="CY12" s="36"/>
      <c r="CZ12" s="36"/>
      <c r="DA12" s="36"/>
      <c r="DB12" s="36"/>
      <c r="DC12" s="36"/>
      <c r="DD12" s="36"/>
      <c r="DE12" s="36"/>
      <c r="DF12" s="36"/>
      <c r="DG12" s="36"/>
      <c r="DH12" s="36"/>
      <c r="DI12" s="36"/>
      <c r="DJ12" s="36"/>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s="36"/>
      <c r="EP12" s="36"/>
      <c r="EQ12" s="36"/>
      <c r="ER12" s="36"/>
      <c r="ES12" s="36"/>
      <c r="ET12" s="36"/>
      <c r="EU12" s="36"/>
      <c r="EV12" s="36"/>
      <c r="EW12" s="36"/>
      <c r="EX12" s="36"/>
      <c r="EY12" s="36"/>
      <c r="EZ12" s="36"/>
      <c r="FA12" s="36"/>
      <c r="FB12" s="36"/>
      <c r="FC12" s="36"/>
      <c r="FD12" s="36"/>
      <c r="FE12" s="36"/>
      <c r="FF12" s="36"/>
      <c r="FG12" s="36"/>
      <c r="FH12" s="36"/>
      <c r="FI12" s="36"/>
      <c r="FJ12" s="36"/>
      <c r="FK12" s="36"/>
      <c r="FL12" s="36"/>
      <c r="FM12" s="36"/>
      <c r="FN12" s="36"/>
      <c r="FO12" s="36"/>
      <c r="FP12" s="36"/>
      <c r="FQ12" s="36"/>
      <c r="FR12" s="36"/>
      <c r="FS12" s="36"/>
      <c r="FT12" s="36"/>
      <c r="FU12" s="36"/>
      <c r="FV12" s="36"/>
      <c r="FW12" s="36"/>
      <c r="FX12" s="36"/>
      <c r="FY12" s="36"/>
      <c r="FZ12" s="36"/>
      <c r="GA12" s="36"/>
      <c r="GB12" s="36"/>
      <c r="GC12" s="36"/>
      <c r="GD12" s="36"/>
      <c r="GE12" s="36"/>
      <c r="GF12" s="36"/>
      <c r="GG12" s="36"/>
      <c r="GH12" s="36"/>
      <c r="GI12" s="36"/>
      <c r="GJ12" s="36"/>
      <c r="GK12" s="36"/>
      <c r="GL12" s="36"/>
      <c r="GM12" s="36"/>
      <c r="GN12" s="36"/>
      <c r="GO12" s="36"/>
      <c r="GP12" s="36"/>
      <c r="GQ12" s="36"/>
      <c r="GR12" s="36"/>
      <c r="GS12" s="36"/>
      <c r="GT12" s="36"/>
      <c r="GU12" s="36"/>
      <c r="GV12" s="36"/>
      <c r="GW12" s="36"/>
      <c r="GX12" s="36"/>
      <c r="GY12" s="36"/>
      <c r="GZ12" s="36"/>
      <c r="HA12" s="36"/>
      <c r="HB12" s="36"/>
      <c r="HC12" s="36"/>
      <c r="HD12" s="36"/>
      <c r="HE12" s="36"/>
      <c r="HF12" s="36"/>
      <c r="HG12" s="36"/>
      <c r="HH12" s="36"/>
      <c r="HI12" s="36"/>
      <c r="HJ12" s="36"/>
      <c r="HK12" s="36"/>
      <c r="HL12" s="36"/>
      <c r="HM12" s="36"/>
      <c r="HN12" s="36"/>
      <c r="HO12" s="36"/>
      <c r="HP12" s="36"/>
      <c r="HQ12" s="36"/>
      <c r="HR12" s="36"/>
      <c r="HS12" s="36"/>
      <c r="HT12" s="36"/>
      <c r="HU12" s="36"/>
      <c r="HV12" s="36"/>
      <c r="HW12" s="36"/>
      <c r="HX12" s="36"/>
      <c r="HY12" s="36"/>
      <c r="HZ12" s="36"/>
      <c r="IA12" s="36"/>
      <c r="IB12" s="36"/>
      <c r="IC12" s="36"/>
      <c r="ID12" s="36"/>
      <c r="IE12" s="36"/>
    </row>
    <row r="13" spans="1:239" s="43" customFormat="1" ht="16.05" customHeight="1">
      <c r="A13" s="47"/>
      <c r="C13" s="36"/>
      <c r="D13" s="36"/>
      <c r="E13" s="36"/>
      <c r="F13" s="36"/>
      <c r="G13" s="36"/>
      <c r="H13" s="36"/>
      <c r="I13" s="36"/>
      <c r="J13" s="36"/>
      <c r="K13" s="36"/>
      <c r="L13" s="36"/>
      <c r="M13" s="36"/>
      <c r="N13" s="36"/>
      <c r="O13" s="36"/>
      <c r="P13" s="36"/>
      <c r="Q13" s="36"/>
      <c r="R13" s="36"/>
      <c r="S13" s="36"/>
      <c r="T13" s="36"/>
      <c r="U13" s="36"/>
      <c r="V13" s="36"/>
      <c r="W13" s="36"/>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c r="CA13" s="36"/>
      <c r="CB13" s="36"/>
      <c r="CC13" s="36"/>
      <c r="CD13" s="36"/>
      <c r="CE13" s="36"/>
      <c r="CF13" s="36"/>
      <c r="CG13" s="36"/>
      <c r="CH13" s="36"/>
      <c r="CI13" s="36"/>
      <c r="CJ13" s="36"/>
      <c r="CK13" s="36"/>
      <c r="CL13" s="36"/>
      <c r="CM13" s="36"/>
      <c r="CN13" s="36"/>
      <c r="CO13" s="36"/>
      <c r="CP13" s="36"/>
      <c r="CQ13" s="36"/>
      <c r="CR13" s="36"/>
      <c r="CS13" s="36"/>
      <c r="CT13" s="36"/>
      <c r="CU13" s="36"/>
      <c r="CV13" s="36"/>
      <c r="CW13" s="36"/>
      <c r="CX13" s="36"/>
      <c r="CY13" s="36"/>
      <c r="CZ13" s="36"/>
      <c r="DA13" s="36"/>
      <c r="DB13" s="36"/>
      <c r="DC13" s="36"/>
      <c r="DD13" s="36"/>
      <c r="DE13" s="36"/>
      <c r="DF13" s="36"/>
      <c r="DG13" s="36"/>
      <c r="DH13" s="36"/>
      <c r="DI13" s="36"/>
      <c r="DJ13" s="36"/>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s="36"/>
      <c r="EP13" s="36"/>
      <c r="EQ13" s="36"/>
      <c r="ER13" s="36"/>
      <c r="ES13" s="36"/>
      <c r="ET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c r="FU13" s="36"/>
      <c r="FV13" s="36"/>
      <c r="FW13" s="36"/>
      <c r="FX13" s="36"/>
      <c r="FY13" s="36"/>
      <c r="FZ13" s="36"/>
      <c r="GA13" s="36"/>
      <c r="GB13" s="36"/>
      <c r="GC13" s="36"/>
      <c r="GD13" s="36"/>
      <c r="GE13" s="36"/>
      <c r="GF13" s="36"/>
      <c r="GG13" s="36"/>
      <c r="GH13" s="36"/>
      <c r="GI13" s="36"/>
      <c r="GJ13" s="36"/>
      <c r="GK13" s="36"/>
      <c r="GL13" s="36"/>
      <c r="GM13" s="36"/>
      <c r="GN13" s="36"/>
      <c r="GO13" s="36"/>
      <c r="GP13" s="36"/>
      <c r="GQ13" s="36"/>
      <c r="GR13" s="36"/>
      <c r="GS13" s="36"/>
      <c r="GT13" s="36"/>
      <c r="GU13" s="36"/>
      <c r="GV13" s="36"/>
      <c r="GW13" s="36"/>
      <c r="GX13" s="36"/>
      <c r="GY13" s="36"/>
      <c r="GZ13" s="36"/>
      <c r="HA13" s="36"/>
      <c r="HB13" s="36"/>
      <c r="HC13" s="36"/>
      <c r="HD13" s="36"/>
      <c r="HE13" s="36"/>
      <c r="HF13" s="36"/>
      <c r="HG13" s="36"/>
      <c r="HH13" s="36"/>
      <c r="HI13" s="36"/>
      <c r="HJ13" s="36"/>
      <c r="HK13" s="36"/>
      <c r="HL13" s="36"/>
      <c r="HM13" s="36"/>
      <c r="HN13" s="36"/>
      <c r="HO13" s="36"/>
      <c r="HP13" s="36"/>
      <c r="HQ13" s="36"/>
      <c r="HR13" s="36"/>
      <c r="HS13" s="36"/>
      <c r="HT13" s="36"/>
      <c r="HU13" s="36"/>
      <c r="HV13" s="36"/>
      <c r="HW13" s="36"/>
      <c r="HX13" s="36"/>
      <c r="HY13" s="36"/>
      <c r="HZ13" s="36"/>
      <c r="IA13" s="36"/>
      <c r="IB13" s="36"/>
      <c r="IC13" s="36"/>
      <c r="ID13" s="36"/>
      <c r="IE13" s="36"/>
    </row>
    <row r="14" spans="1:239" s="44" customFormat="1" ht="16.05" customHeight="1">
      <c r="A14" s="49" t="s">
        <v>56</v>
      </c>
      <c r="B14" s="50">
        <f>'process parameter'!L8</f>
        <v>0.9</v>
      </c>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c r="CA14" s="36"/>
      <c r="CB14" s="36"/>
      <c r="CC14" s="36"/>
      <c r="CD14" s="36"/>
      <c r="CE14" s="36"/>
      <c r="CF14" s="36"/>
      <c r="CG14" s="36"/>
      <c r="CH14" s="36"/>
      <c r="CI14" s="36"/>
      <c r="CJ14" s="36"/>
      <c r="CK14" s="36"/>
      <c r="CL14" s="36"/>
      <c r="CM14" s="36"/>
      <c r="CN14" s="36"/>
      <c r="CO14" s="36"/>
      <c r="CP14" s="36"/>
      <c r="CQ14" s="36"/>
      <c r="CR14" s="36"/>
      <c r="CS14" s="36"/>
      <c r="CT14" s="36"/>
      <c r="CU14" s="36"/>
      <c r="CV14" s="36"/>
      <c r="CW14" s="36"/>
      <c r="CX14" s="36"/>
      <c r="CY14" s="36"/>
      <c r="CZ14" s="36"/>
      <c r="DA14" s="36"/>
      <c r="DB14" s="36"/>
      <c r="DC14" s="36"/>
      <c r="DD14" s="36"/>
      <c r="DE14" s="36"/>
      <c r="DF14" s="36"/>
      <c r="DG14" s="36"/>
      <c r="DH14" s="36"/>
      <c r="DI14" s="36"/>
      <c r="DJ14" s="36"/>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s="36"/>
      <c r="EP14" s="36"/>
      <c r="EQ14" s="36"/>
      <c r="ER14" s="36"/>
      <c r="ES14" s="36"/>
      <c r="ET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c r="FU14" s="36"/>
      <c r="FV14" s="36"/>
      <c r="FW14" s="36"/>
      <c r="FX14" s="36"/>
      <c r="FY14" s="36"/>
      <c r="FZ14" s="36"/>
      <c r="GA14" s="36"/>
      <c r="GB14" s="36"/>
      <c r="GC14" s="36"/>
      <c r="GD14" s="36"/>
      <c r="GE14" s="36"/>
      <c r="GF14" s="36"/>
      <c r="GG14" s="36"/>
      <c r="GH14" s="36"/>
      <c r="GI14" s="36"/>
      <c r="GJ14" s="36"/>
      <c r="GK14" s="36"/>
      <c r="GL14" s="36"/>
      <c r="GM14" s="36"/>
      <c r="GN14" s="36"/>
      <c r="GO14" s="36"/>
      <c r="GP14" s="36"/>
      <c r="GQ14" s="36"/>
      <c r="GR14" s="36"/>
      <c r="GS14" s="36"/>
      <c r="GT14" s="36"/>
      <c r="GU14" s="36"/>
      <c r="GV14" s="36"/>
      <c r="GW14" s="36"/>
      <c r="GX14" s="36"/>
      <c r="GY14" s="36"/>
      <c r="GZ14" s="36"/>
      <c r="HA14" s="36"/>
      <c r="HB14" s="36"/>
      <c r="HC14" s="36"/>
      <c r="HD14" s="36"/>
    </row>
    <row r="15" spans="1:239" ht="16.05" customHeight="1">
      <c r="A15" s="51" t="s">
        <v>57</v>
      </c>
      <c r="B15" s="52">
        <v>20</v>
      </c>
    </row>
    <row r="16" spans="1:239" ht="16.05" customHeight="1">
      <c r="A16" s="51" t="s">
        <v>58</v>
      </c>
      <c r="B16" s="53">
        <v>6</v>
      </c>
      <c r="C16" s="154">
        <v>44927</v>
      </c>
      <c r="D16" s="154"/>
      <c r="E16" s="154"/>
      <c r="F16" s="154"/>
      <c r="G16" s="154"/>
      <c r="H16" s="154">
        <v>44958</v>
      </c>
      <c r="I16" s="154"/>
      <c r="J16" s="154"/>
      <c r="K16" s="154"/>
      <c r="L16" s="154">
        <v>44986</v>
      </c>
      <c r="M16" s="154"/>
      <c r="N16" s="154"/>
      <c r="O16" s="154"/>
      <c r="P16" s="154">
        <v>45017</v>
      </c>
      <c r="Q16" s="154"/>
      <c r="R16" s="154"/>
      <c r="S16" s="154"/>
      <c r="T16" s="154"/>
      <c r="U16" s="154">
        <v>45047</v>
      </c>
      <c r="V16" s="154"/>
      <c r="W16" s="154"/>
      <c r="X16" s="154"/>
      <c r="Y16" s="154">
        <v>45078</v>
      </c>
      <c r="Z16" s="154"/>
      <c r="AA16" s="154"/>
      <c r="AB16" s="154"/>
      <c r="AC16" s="154">
        <v>45108</v>
      </c>
      <c r="AD16" s="154"/>
      <c r="AE16" s="154"/>
      <c r="AF16" s="154"/>
      <c r="AG16" s="154"/>
      <c r="AH16" s="154">
        <v>45139</v>
      </c>
      <c r="AI16" s="154"/>
      <c r="AJ16" s="154"/>
      <c r="AK16" s="154"/>
      <c r="AL16" s="154">
        <v>45170</v>
      </c>
      <c r="AM16" s="154"/>
      <c r="AN16" s="154"/>
      <c r="AO16" s="154"/>
      <c r="AP16" s="154">
        <v>45200</v>
      </c>
      <c r="AQ16" s="154"/>
      <c r="AR16" s="154"/>
      <c r="AS16" s="154"/>
      <c r="AT16" s="154"/>
      <c r="AU16" s="154">
        <v>45231</v>
      </c>
      <c r="AV16" s="154"/>
      <c r="AW16" s="154"/>
      <c r="AX16" s="154"/>
      <c r="AY16" s="154">
        <v>45261</v>
      </c>
      <c r="AZ16" s="154"/>
      <c r="BA16" s="154"/>
      <c r="BB16" s="154"/>
    </row>
    <row r="17" spans="1:54" ht="16.05" customHeight="1">
      <c r="A17" s="51" t="s">
        <v>59</v>
      </c>
      <c r="B17" s="53">
        <f>'process parameter'!I8</f>
        <v>280</v>
      </c>
      <c r="C17" s="39">
        <v>1</v>
      </c>
      <c r="D17" s="39">
        <v>2</v>
      </c>
      <c r="E17" s="39">
        <v>3</v>
      </c>
      <c r="F17" s="39">
        <v>4</v>
      </c>
      <c r="G17" s="39">
        <v>5</v>
      </c>
      <c r="H17" s="39">
        <v>6</v>
      </c>
      <c r="I17" s="39">
        <v>7</v>
      </c>
      <c r="J17" s="39">
        <v>8</v>
      </c>
      <c r="K17" s="39">
        <v>9</v>
      </c>
      <c r="L17" s="39">
        <v>10</v>
      </c>
      <c r="M17" s="39">
        <v>11</v>
      </c>
      <c r="N17" s="39">
        <v>12</v>
      </c>
      <c r="O17" s="39">
        <v>13</v>
      </c>
      <c r="P17" s="39">
        <v>14</v>
      </c>
      <c r="Q17" s="39">
        <v>15</v>
      </c>
      <c r="R17" s="39">
        <v>16</v>
      </c>
      <c r="S17" s="39">
        <v>17</v>
      </c>
      <c r="T17" s="39">
        <v>18</v>
      </c>
      <c r="U17" s="39">
        <v>19</v>
      </c>
      <c r="V17" s="39">
        <v>20</v>
      </c>
      <c r="W17" s="39">
        <v>21</v>
      </c>
      <c r="X17" s="39">
        <v>22</v>
      </c>
      <c r="Y17" s="39">
        <v>23</v>
      </c>
      <c r="Z17" s="39">
        <v>24</v>
      </c>
      <c r="AA17" s="39">
        <v>25</v>
      </c>
      <c r="AB17" s="39">
        <v>26</v>
      </c>
      <c r="AC17" s="39">
        <v>27</v>
      </c>
      <c r="AD17" s="39">
        <v>28</v>
      </c>
      <c r="AE17" s="39">
        <v>29</v>
      </c>
      <c r="AF17" s="39">
        <v>30</v>
      </c>
      <c r="AG17" s="39">
        <v>31</v>
      </c>
      <c r="AH17" s="39">
        <v>32</v>
      </c>
      <c r="AI17" s="39">
        <v>33</v>
      </c>
      <c r="AJ17" s="39">
        <v>34</v>
      </c>
      <c r="AK17" s="39">
        <v>35</v>
      </c>
      <c r="AL17" s="39">
        <v>36</v>
      </c>
      <c r="AM17" s="39">
        <v>37</v>
      </c>
      <c r="AN17" s="39">
        <v>38</v>
      </c>
      <c r="AO17" s="39">
        <v>39</v>
      </c>
      <c r="AP17" s="39">
        <v>40</v>
      </c>
      <c r="AQ17" s="39">
        <v>41</v>
      </c>
      <c r="AR17" s="39">
        <v>42</v>
      </c>
      <c r="AS17" s="39">
        <v>43</v>
      </c>
      <c r="AT17" s="39">
        <v>44</v>
      </c>
      <c r="AU17" s="39">
        <v>45</v>
      </c>
      <c r="AV17" s="39">
        <v>46</v>
      </c>
      <c r="AW17" s="39">
        <v>47</v>
      </c>
      <c r="AX17" s="39">
        <v>48</v>
      </c>
      <c r="AY17" s="39">
        <v>49</v>
      </c>
      <c r="AZ17" s="39">
        <v>50</v>
      </c>
      <c r="BA17" s="39">
        <v>51</v>
      </c>
      <c r="BB17" s="39">
        <v>52</v>
      </c>
    </row>
    <row r="18" spans="1:54" ht="16.05" customHeight="1" thickBot="1">
      <c r="A18" s="54" t="s">
        <v>60</v>
      </c>
      <c r="B18" s="55">
        <f>'process parameter'!J8</f>
        <v>36</v>
      </c>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56"/>
      <c r="AO18" s="56"/>
      <c r="AP18" s="56"/>
      <c r="AQ18" s="56"/>
      <c r="AR18" s="56"/>
      <c r="AS18" s="56"/>
      <c r="AT18" s="56"/>
      <c r="AU18" s="56"/>
      <c r="AV18" s="56"/>
      <c r="AW18" s="56"/>
      <c r="AX18" s="56"/>
      <c r="AY18" s="56"/>
      <c r="AZ18" s="56"/>
      <c r="BA18" s="56"/>
      <c r="BB18" s="56"/>
    </row>
    <row r="19" spans="1:54" ht="28.05" customHeight="1">
      <c r="A19" s="57" t="s">
        <v>67</v>
      </c>
      <c r="B19" s="58">
        <f>3600/B17*B18*B15*B16*B14</f>
        <v>49988.571428571435</v>
      </c>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row>
    <row r="20" spans="1:54" s="62" customFormat="1" ht="16.05" customHeight="1">
      <c r="A20" s="63"/>
      <c r="B20" s="59"/>
      <c r="C20" s="60"/>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c r="BB20" s="60"/>
    </row>
    <row r="21" spans="1:54" s="61" customFormat="1" ht="16.05" customHeight="1">
      <c r="A21" s="64" t="s">
        <v>65</v>
      </c>
      <c r="B21" s="65"/>
      <c r="C21" s="60">
        <v>1</v>
      </c>
      <c r="D21" s="60">
        <v>1</v>
      </c>
      <c r="E21" s="60">
        <v>1</v>
      </c>
      <c r="F21" s="60">
        <v>1</v>
      </c>
      <c r="G21" s="60">
        <v>1</v>
      </c>
      <c r="H21" s="60">
        <v>1</v>
      </c>
      <c r="I21" s="60">
        <v>1</v>
      </c>
      <c r="J21" s="60">
        <v>1</v>
      </c>
      <c r="K21" s="60">
        <v>1</v>
      </c>
      <c r="L21" s="60">
        <v>1</v>
      </c>
      <c r="M21" s="60">
        <v>1</v>
      </c>
      <c r="N21" s="60">
        <v>1</v>
      </c>
      <c r="O21" s="60">
        <v>1</v>
      </c>
      <c r="P21" s="60">
        <v>1</v>
      </c>
      <c r="Q21" s="60">
        <v>1</v>
      </c>
      <c r="R21" s="60">
        <v>1</v>
      </c>
      <c r="S21" s="60">
        <v>1</v>
      </c>
      <c r="T21" s="60">
        <v>1</v>
      </c>
      <c r="U21" s="60">
        <v>1</v>
      </c>
      <c r="V21" s="60">
        <v>1</v>
      </c>
      <c r="W21" s="60">
        <v>1</v>
      </c>
      <c r="X21" s="60">
        <v>1</v>
      </c>
      <c r="Y21" s="60">
        <v>1</v>
      </c>
      <c r="Z21" s="60">
        <v>1</v>
      </c>
      <c r="AA21" s="60">
        <v>1</v>
      </c>
      <c r="AB21" s="60">
        <v>1</v>
      </c>
      <c r="AC21" s="60">
        <v>1</v>
      </c>
      <c r="AD21" s="60">
        <v>1</v>
      </c>
      <c r="AE21" s="60">
        <v>1</v>
      </c>
      <c r="AF21" s="60">
        <v>1</v>
      </c>
      <c r="AG21" s="60">
        <v>1</v>
      </c>
      <c r="AH21" s="60">
        <v>1</v>
      </c>
      <c r="AI21" s="60">
        <v>1</v>
      </c>
      <c r="AJ21" s="60">
        <v>1</v>
      </c>
      <c r="AK21" s="60"/>
      <c r="AL21" s="60"/>
      <c r="AM21" s="60">
        <v>1</v>
      </c>
      <c r="AN21" s="60">
        <v>1</v>
      </c>
      <c r="AO21" s="60">
        <v>1</v>
      </c>
      <c r="AP21" s="60">
        <v>1</v>
      </c>
      <c r="AQ21" s="60">
        <v>1</v>
      </c>
      <c r="AR21" s="60">
        <v>1</v>
      </c>
      <c r="AS21" s="60">
        <v>1</v>
      </c>
      <c r="AT21" s="60">
        <v>1</v>
      </c>
      <c r="AU21" s="60">
        <v>1</v>
      </c>
      <c r="AV21" s="60">
        <v>1</v>
      </c>
      <c r="AW21" s="60">
        <v>1</v>
      </c>
      <c r="AX21" s="60">
        <v>1</v>
      </c>
      <c r="AY21" s="60">
        <v>1</v>
      </c>
      <c r="AZ21" s="60">
        <v>1</v>
      </c>
      <c r="BA21" s="60">
        <v>1</v>
      </c>
      <c r="BB21" s="60">
        <v>1</v>
      </c>
    </row>
    <row r="22" spans="1:54" s="61" customFormat="1" ht="16.05" customHeight="1">
      <c r="A22" s="64" t="s">
        <v>66</v>
      </c>
      <c r="B22" s="65"/>
      <c r="C22" s="60">
        <v>1</v>
      </c>
      <c r="D22" s="60">
        <v>1</v>
      </c>
      <c r="E22" s="60">
        <v>1</v>
      </c>
      <c r="F22" s="60">
        <v>1</v>
      </c>
      <c r="G22" s="60">
        <v>1</v>
      </c>
      <c r="H22" s="60">
        <v>1</v>
      </c>
      <c r="I22" s="60"/>
      <c r="J22" s="60"/>
      <c r="K22" s="60"/>
      <c r="L22" s="60">
        <v>1</v>
      </c>
      <c r="M22" s="60"/>
      <c r="N22" s="60">
        <v>1</v>
      </c>
      <c r="O22" s="60">
        <v>1</v>
      </c>
      <c r="P22" s="60">
        <v>1</v>
      </c>
      <c r="Q22" s="60">
        <v>1</v>
      </c>
      <c r="R22" s="60">
        <v>1</v>
      </c>
      <c r="S22" s="60">
        <v>1</v>
      </c>
      <c r="T22" s="60">
        <v>1</v>
      </c>
      <c r="U22" s="60">
        <v>1</v>
      </c>
      <c r="V22" s="60">
        <v>1</v>
      </c>
      <c r="W22" s="60"/>
      <c r="X22" s="60"/>
      <c r="Y22" s="60"/>
      <c r="Z22" s="60"/>
      <c r="AA22" s="60">
        <v>1</v>
      </c>
      <c r="AB22" s="60">
        <v>1</v>
      </c>
      <c r="AC22" s="60">
        <v>1</v>
      </c>
      <c r="AD22" s="60">
        <v>1</v>
      </c>
      <c r="AE22" s="60">
        <v>1</v>
      </c>
      <c r="AF22" s="60">
        <v>1</v>
      </c>
      <c r="AG22" s="60">
        <v>1</v>
      </c>
      <c r="AH22" s="60"/>
      <c r="AI22" s="60"/>
      <c r="AJ22" s="60"/>
      <c r="AK22" s="60"/>
      <c r="AL22" s="60"/>
      <c r="AM22" s="60"/>
      <c r="AN22" s="60">
        <v>1</v>
      </c>
      <c r="AO22" s="60">
        <v>1</v>
      </c>
      <c r="AP22" s="60">
        <v>1</v>
      </c>
      <c r="AQ22" s="60">
        <v>1</v>
      </c>
      <c r="AR22" s="60">
        <v>1</v>
      </c>
      <c r="AS22" s="60">
        <v>1</v>
      </c>
      <c r="AT22" s="60">
        <v>1</v>
      </c>
      <c r="AU22" s="60">
        <v>1</v>
      </c>
      <c r="AV22" s="60">
        <v>1</v>
      </c>
      <c r="AW22" s="60">
        <v>1</v>
      </c>
      <c r="AX22" s="60">
        <v>1</v>
      </c>
      <c r="AY22" s="60"/>
      <c r="AZ22" s="60"/>
      <c r="BA22" s="60">
        <v>1</v>
      </c>
      <c r="BB22" s="60">
        <v>1</v>
      </c>
    </row>
    <row r="23" spans="1:54" s="61" customFormat="1" ht="16.05" customHeight="1">
      <c r="A23" s="64" t="s">
        <v>69</v>
      </c>
      <c r="B23" s="65"/>
      <c r="C23" s="60">
        <v>1</v>
      </c>
      <c r="D23" s="60"/>
      <c r="E23" s="60"/>
      <c r="F23" s="60"/>
      <c r="G23" s="60"/>
      <c r="H23" s="60"/>
      <c r="I23" s="60"/>
      <c r="J23" s="60"/>
      <c r="K23" s="60"/>
      <c r="L23" s="60"/>
      <c r="M23" s="60"/>
      <c r="N23" s="60"/>
      <c r="O23" s="60"/>
      <c r="P23" s="60"/>
      <c r="Q23" s="60"/>
      <c r="R23" s="60">
        <v>0.5</v>
      </c>
      <c r="S23" s="60">
        <v>0.5</v>
      </c>
      <c r="T23" s="60">
        <v>0.5</v>
      </c>
      <c r="U23" s="60">
        <v>0.5</v>
      </c>
      <c r="V23" s="60">
        <v>0.5</v>
      </c>
      <c r="W23" s="60"/>
      <c r="X23" s="60"/>
      <c r="Y23" s="60"/>
      <c r="Z23" s="60"/>
      <c r="AA23" s="60"/>
      <c r="AB23" s="60">
        <v>1</v>
      </c>
      <c r="AC23" s="60">
        <v>1</v>
      </c>
      <c r="AD23" s="60"/>
      <c r="AE23" s="60"/>
      <c r="AF23" s="60"/>
      <c r="AG23" s="60"/>
      <c r="AH23" s="60"/>
      <c r="AI23" s="60"/>
      <c r="AJ23" s="60"/>
      <c r="AK23" s="60"/>
      <c r="AL23" s="60"/>
      <c r="AM23" s="60"/>
      <c r="AN23" s="60"/>
      <c r="AO23" s="60">
        <v>1</v>
      </c>
      <c r="AP23" s="60">
        <v>1</v>
      </c>
      <c r="AQ23" s="60">
        <v>1</v>
      </c>
      <c r="AR23" s="60">
        <v>1</v>
      </c>
      <c r="AS23" s="60">
        <v>1</v>
      </c>
      <c r="AT23" s="60">
        <v>1</v>
      </c>
      <c r="AU23" s="60">
        <v>1</v>
      </c>
      <c r="AV23" s="60">
        <v>1</v>
      </c>
      <c r="AW23" s="60">
        <v>1</v>
      </c>
      <c r="AX23" s="60"/>
      <c r="AY23" s="60"/>
      <c r="AZ23" s="60"/>
      <c r="BA23" s="60">
        <v>1</v>
      </c>
      <c r="BB23" s="60">
        <v>1</v>
      </c>
    </row>
    <row r="24" spans="1:54" s="61" customFormat="1" ht="16.05" customHeight="1">
      <c r="A24" s="64" t="s">
        <v>72</v>
      </c>
      <c r="B24" s="65"/>
      <c r="C24" s="60"/>
      <c r="D24" s="60"/>
      <c r="E24" s="60"/>
      <c r="F24" s="60"/>
      <c r="G24" s="60"/>
      <c r="H24" s="60"/>
      <c r="I24" s="60"/>
      <c r="J24" s="60"/>
      <c r="K24" s="60"/>
      <c r="L24" s="60"/>
      <c r="M24" s="60"/>
      <c r="N24" s="60"/>
      <c r="O24" s="60"/>
      <c r="P24" s="60"/>
      <c r="Q24" s="60"/>
      <c r="R24" s="60"/>
      <c r="S24" s="60"/>
      <c r="T24" s="60"/>
      <c r="U24" s="60"/>
      <c r="V24" s="60"/>
      <c r="W24" s="60"/>
      <c r="X24" s="60"/>
      <c r="Y24" s="60"/>
      <c r="Z24" s="60"/>
      <c r="AA24" s="60"/>
      <c r="AB24" s="60">
        <v>1</v>
      </c>
      <c r="AC24" s="60">
        <v>1</v>
      </c>
      <c r="AD24" s="60"/>
      <c r="AE24" s="60"/>
      <c r="AF24" s="60"/>
      <c r="AG24" s="60"/>
      <c r="AH24" s="60"/>
      <c r="AI24" s="60"/>
      <c r="AJ24" s="60"/>
      <c r="AK24" s="60"/>
      <c r="AL24" s="60"/>
      <c r="AM24" s="60"/>
      <c r="AN24" s="60"/>
      <c r="AO24" s="60">
        <v>0.5</v>
      </c>
      <c r="AP24" s="60">
        <v>1</v>
      </c>
      <c r="AQ24" s="60">
        <v>1</v>
      </c>
      <c r="AR24" s="60">
        <v>1</v>
      </c>
      <c r="AS24" s="60">
        <v>1</v>
      </c>
      <c r="AT24" s="60">
        <v>1</v>
      </c>
      <c r="AU24" s="60">
        <v>1</v>
      </c>
      <c r="AV24" s="60">
        <v>1</v>
      </c>
      <c r="AW24" s="60">
        <v>1</v>
      </c>
      <c r="AX24" s="60"/>
      <c r="AY24" s="60"/>
      <c r="AZ24" s="60"/>
      <c r="BA24" s="60">
        <v>1</v>
      </c>
      <c r="BB24" s="60">
        <v>1</v>
      </c>
    </row>
    <row r="25" spans="1:54" s="61" customFormat="1" ht="16.05" customHeight="1">
      <c r="A25" s="64" t="s">
        <v>74</v>
      </c>
      <c r="B25" s="65"/>
      <c r="C25" s="60"/>
      <c r="D25" s="60"/>
      <c r="E25" s="60"/>
      <c r="F25" s="60"/>
      <c r="G25" s="60"/>
      <c r="H25" s="60"/>
      <c r="I25" s="60"/>
      <c r="J25" s="60"/>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v>1</v>
      </c>
      <c r="AQ25" s="60">
        <v>1</v>
      </c>
      <c r="AR25" s="60">
        <v>1</v>
      </c>
      <c r="AS25" s="60">
        <v>1</v>
      </c>
      <c r="AT25" s="60">
        <v>1</v>
      </c>
      <c r="AU25" s="60">
        <v>1</v>
      </c>
      <c r="AV25" s="60"/>
      <c r="AW25" s="60"/>
      <c r="AX25" s="60"/>
      <c r="AY25" s="60"/>
      <c r="AZ25" s="60"/>
      <c r="BA25" s="60">
        <v>1</v>
      </c>
      <c r="BB25" s="60">
        <v>1</v>
      </c>
    </row>
    <row r="26" spans="1:54" s="61" customFormat="1" ht="16.05" customHeight="1">
      <c r="A26" s="64" t="s">
        <v>80</v>
      </c>
      <c r="B26" s="65"/>
      <c r="C26" s="60"/>
      <c r="D26" s="60"/>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v>1</v>
      </c>
      <c r="AR26" s="60">
        <v>1</v>
      </c>
      <c r="AS26" s="60"/>
      <c r="AT26" s="60"/>
      <c r="AU26" s="60"/>
      <c r="AV26" s="60"/>
      <c r="AW26" s="60"/>
      <c r="AX26" s="60"/>
      <c r="AY26" s="60"/>
      <c r="AZ26" s="60"/>
      <c r="BA26" s="60"/>
      <c r="BB26" s="60"/>
    </row>
    <row r="27" spans="1:54" s="61" customFormat="1" ht="16.05" customHeight="1" thickBot="1">
      <c r="A27" s="64"/>
      <c r="B27" s="65"/>
      <c r="C27" s="60"/>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c r="BB27" s="60"/>
    </row>
    <row r="28" spans="1:54" s="43" customFormat="1" ht="16.05" customHeight="1">
      <c r="A28" s="155" t="s">
        <v>61</v>
      </c>
      <c r="B28" s="156"/>
      <c r="C28" s="66">
        <f t="shared" ref="C28:AH28" si="4">ROUNDDOWN($B$14*SUM(C21:C27)*($B$15*$B$16*3600*$B18)/$B17,0)</f>
        <v>149965</v>
      </c>
      <c r="D28" s="66">
        <f t="shared" si="4"/>
        <v>99977</v>
      </c>
      <c r="E28" s="66">
        <f t="shared" si="4"/>
        <v>99977</v>
      </c>
      <c r="F28" s="66">
        <f t="shared" si="4"/>
        <v>99977</v>
      </c>
      <c r="G28" s="66">
        <f t="shared" si="4"/>
        <v>99977</v>
      </c>
      <c r="H28" s="66">
        <f t="shared" si="4"/>
        <v>99977</v>
      </c>
      <c r="I28" s="66">
        <f t="shared" si="4"/>
        <v>49988</v>
      </c>
      <c r="J28" s="66">
        <f t="shared" si="4"/>
        <v>49988</v>
      </c>
      <c r="K28" s="66">
        <f t="shared" si="4"/>
        <v>49988</v>
      </c>
      <c r="L28" s="66">
        <f t="shared" si="4"/>
        <v>99977</v>
      </c>
      <c r="M28" s="66">
        <f t="shared" si="4"/>
        <v>49988</v>
      </c>
      <c r="N28" s="66">
        <f t="shared" si="4"/>
        <v>99977</v>
      </c>
      <c r="O28" s="66">
        <f t="shared" si="4"/>
        <v>99977</v>
      </c>
      <c r="P28" s="66">
        <f t="shared" si="4"/>
        <v>99977</v>
      </c>
      <c r="Q28" s="66">
        <f t="shared" si="4"/>
        <v>99977</v>
      </c>
      <c r="R28" s="66">
        <f t="shared" si="4"/>
        <v>124971</v>
      </c>
      <c r="S28" s="66">
        <f t="shared" si="4"/>
        <v>124971</v>
      </c>
      <c r="T28" s="66">
        <f t="shared" si="4"/>
        <v>124971</v>
      </c>
      <c r="U28" s="66">
        <f t="shared" si="4"/>
        <v>124971</v>
      </c>
      <c r="V28" s="66">
        <f t="shared" si="4"/>
        <v>124971</v>
      </c>
      <c r="W28" s="66">
        <f t="shared" si="4"/>
        <v>49988</v>
      </c>
      <c r="X28" s="66">
        <f t="shared" si="4"/>
        <v>49988</v>
      </c>
      <c r="Y28" s="66">
        <f t="shared" si="4"/>
        <v>49988</v>
      </c>
      <c r="Z28" s="66">
        <f t="shared" si="4"/>
        <v>49988</v>
      </c>
      <c r="AA28" s="66">
        <f t="shared" si="4"/>
        <v>99977</v>
      </c>
      <c r="AB28" s="66">
        <f t="shared" si="4"/>
        <v>199954</v>
      </c>
      <c r="AC28" s="66">
        <f t="shared" si="4"/>
        <v>199954</v>
      </c>
      <c r="AD28" s="66">
        <f t="shared" si="4"/>
        <v>99977</v>
      </c>
      <c r="AE28" s="66">
        <f t="shared" si="4"/>
        <v>99977</v>
      </c>
      <c r="AF28" s="66">
        <f t="shared" si="4"/>
        <v>99977</v>
      </c>
      <c r="AG28" s="66">
        <f t="shared" si="4"/>
        <v>99977</v>
      </c>
      <c r="AH28" s="66">
        <f t="shared" si="4"/>
        <v>49988</v>
      </c>
      <c r="AI28" s="66">
        <f t="shared" ref="AI28:BB28" si="5">ROUNDDOWN($B$14*SUM(AI21:AI27)*($B$15*$B$16*3600*$B18)/$B17,0)</f>
        <v>49988</v>
      </c>
      <c r="AJ28" s="66">
        <f t="shared" si="5"/>
        <v>49988</v>
      </c>
      <c r="AK28" s="66">
        <f t="shared" si="5"/>
        <v>0</v>
      </c>
      <c r="AL28" s="66">
        <f t="shared" si="5"/>
        <v>0</v>
      </c>
      <c r="AM28" s="66">
        <f t="shared" si="5"/>
        <v>49988</v>
      </c>
      <c r="AN28" s="66">
        <f t="shared" si="5"/>
        <v>99977</v>
      </c>
      <c r="AO28" s="66">
        <f t="shared" si="5"/>
        <v>174960</v>
      </c>
      <c r="AP28" s="66">
        <f t="shared" si="5"/>
        <v>249942</v>
      </c>
      <c r="AQ28" s="66">
        <f t="shared" si="5"/>
        <v>299931</v>
      </c>
      <c r="AR28" s="66">
        <f t="shared" si="5"/>
        <v>299931</v>
      </c>
      <c r="AS28" s="66">
        <f t="shared" si="5"/>
        <v>249942</v>
      </c>
      <c r="AT28" s="66">
        <f t="shared" si="5"/>
        <v>249942</v>
      </c>
      <c r="AU28" s="66">
        <f t="shared" si="5"/>
        <v>249942</v>
      </c>
      <c r="AV28" s="66">
        <f t="shared" si="5"/>
        <v>199954</v>
      </c>
      <c r="AW28" s="66">
        <f t="shared" si="5"/>
        <v>199954</v>
      </c>
      <c r="AX28" s="66">
        <f t="shared" si="5"/>
        <v>99977</v>
      </c>
      <c r="AY28" s="66">
        <f t="shared" si="5"/>
        <v>49988</v>
      </c>
      <c r="AZ28" s="66">
        <f t="shared" si="5"/>
        <v>49988</v>
      </c>
      <c r="BA28" s="66">
        <f t="shared" si="5"/>
        <v>249942</v>
      </c>
      <c r="BB28" s="66">
        <f t="shared" si="5"/>
        <v>249942</v>
      </c>
    </row>
    <row r="30" spans="1:54">
      <c r="B30" s="112"/>
      <c r="C30" s="113"/>
      <c r="D30" s="113"/>
      <c r="E30" s="113"/>
      <c r="F30" s="113"/>
      <c r="G30" s="113"/>
      <c r="H30" s="112" t="s">
        <v>165</v>
      </c>
      <c r="I30" s="112" t="s">
        <v>166</v>
      </c>
      <c r="J30" s="112" t="s">
        <v>167</v>
      </c>
    </row>
    <row r="31" spans="1:54" ht="57.6">
      <c r="B31" s="114" t="s">
        <v>152</v>
      </c>
      <c r="C31" s="114" t="s">
        <v>63</v>
      </c>
      <c r="D31" s="114" t="s">
        <v>127</v>
      </c>
      <c r="E31" s="114" t="s">
        <v>160</v>
      </c>
      <c r="F31" s="114" t="s">
        <v>153</v>
      </c>
      <c r="G31" s="114" t="s">
        <v>161</v>
      </c>
      <c r="H31" s="114" t="s">
        <v>162</v>
      </c>
      <c r="I31" s="114" t="s">
        <v>163</v>
      </c>
      <c r="J31" s="114" t="s">
        <v>164</v>
      </c>
      <c r="W31" t="s">
        <v>128</v>
      </c>
      <c r="X31"/>
      <c r="Y31"/>
      <c r="Z31"/>
      <c r="AA31"/>
      <c r="AB31"/>
      <c r="AC31"/>
      <c r="AD31"/>
      <c r="AE31"/>
    </row>
    <row r="32" spans="1:54" ht="16.2" thickBot="1">
      <c r="B32" s="99">
        <v>1</v>
      </c>
      <c r="C32" s="100">
        <v>124055.09999999999</v>
      </c>
      <c r="D32" s="100">
        <v>0</v>
      </c>
      <c r="E32" s="122" t="e">
        <v>#N/A</v>
      </c>
      <c r="F32" s="124" t="e">
        <v>#N/A</v>
      </c>
      <c r="G32" s="105" t="e">
        <f>D32-E32</f>
        <v>#N/A</v>
      </c>
      <c r="H32" s="105" t="e">
        <f>ABS(G32)</f>
        <v>#N/A</v>
      </c>
      <c r="I32" s="105" t="e">
        <f>H32^2</f>
        <v>#N/A</v>
      </c>
      <c r="J32" s="106" t="e">
        <f>H32/D32</f>
        <v>#N/A</v>
      </c>
      <c r="W32"/>
      <c r="X32"/>
      <c r="Y32"/>
      <c r="Z32"/>
      <c r="AA32"/>
      <c r="AB32"/>
      <c r="AC32"/>
      <c r="AD32"/>
      <c r="AE32"/>
    </row>
    <row r="33" spans="2:31" ht="15.6">
      <c r="B33" s="99">
        <v>2</v>
      </c>
      <c r="C33" s="100">
        <v>88832.639999999999</v>
      </c>
      <c r="D33" s="100">
        <v>0</v>
      </c>
      <c r="E33" s="122" t="e">
        <v>#N/A</v>
      </c>
      <c r="F33" s="124" t="e">
        <v>#N/A</v>
      </c>
      <c r="G33" s="105" t="e">
        <f t="shared" ref="G33:G53" si="6">D33-E33</f>
        <v>#N/A</v>
      </c>
      <c r="H33" s="105" t="e">
        <f t="shared" ref="H33:H53" si="7">ABS(G33)</f>
        <v>#N/A</v>
      </c>
      <c r="I33" s="105" t="e">
        <f t="shared" ref="I33:I53" si="8">H33^2</f>
        <v>#N/A</v>
      </c>
      <c r="J33" s="106" t="e">
        <f t="shared" ref="J33:J53" si="9">H33/D33</f>
        <v>#N/A</v>
      </c>
      <c r="W33" s="96" t="s">
        <v>129</v>
      </c>
      <c r="X33" s="96"/>
      <c r="Y33"/>
      <c r="Z33"/>
      <c r="AA33"/>
      <c r="AB33"/>
      <c r="AC33"/>
      <c r="AD33"/>
      <c r="AE33"/>
    </row>
    <row r="34" spans="2:31" ht="15.6">
      <c r="B34" s="99">
        <v>3</v>
      </c>
      <c r="C34" s="100">
        <v>112146.84</v>
      </c>
      <c r="D34" s="100">
        <v>0</v>
      </c>
      <c r="E34" s="122" t="e">
        <v>#N/A</v>
      </c>
      <c r="F34" s="124" t="e">
        <v>#N/A</v>
      </c>
      <c r="G34" s="105" t="e">
        <f t="shared" si="6"/>
        <v>#N/A</v>
      </c>
      <c r="H34" s="105" t="e">
        <f t="shared" si="7"/>
        <v>#N/A</v>
      </c>
      <c r="I34" s="105" t="e">
        <f t="shared" si="8"/>
        <v>#N/A</v>
      </c>
      <c r="J34" s="106" t="e">
        <f t="shared" si="9"/>
        <v>#N/A</v>
      </c>
      <c r="W34" t="s">
        <v>130</v>
      </c>
      <c r="X34">
        <v>0.17454047956575111</v>
      </c>
      <c r="Y34"/>
      <c r="Z34"/>
      <c r="AA34"/>
      <c r="AB34"/>
      <c r="AC34"/>
      <c r="AD34"/>
      <c r="AE34"/>
    </row>
    <row r="35" spans="2:31" ht="15.6">
      <c r="B35" s="99">
        <v>4</v>
      </c>
      <c r="C35" s="100">
        <v>100247.16</v>
      </c>
      <c r="D35" s="100">
        <v>0</v>
      </c>
      <c r="E35" s="122" t="e">
        <v>#N/A</v>
      </c>
      <c r="F35" s="124" t="e">
        <v>#N/A</v>
      </c>
      <c r="G35" s="105" t="e">
        <f t="shared" si="6"/>
        <v>#N/A</v>
      </c>
      <c r="H35" s="105" t="e">
        <f t="shared" si="7"/>
        <v>#N/A</v>
      </c>
      <c r="I35" s="105" t="e">
        <f t="shared" si="8"/>
        <v>#N/A</v>
      </c>
      <c r="J35" s="106" t="e">
        <f t="shared" si="9"/>
        <v>#N/A</v>
      </c>
      <c r="W35" t="s">
        <v>131</v>
      </c>
      <c r="X35">
        <v>3.046437900704238E-2</v>
      </c>
      <c r="Y35"/>
      <c r="Z35"/>
      <c r="AA35"/>
      <c r="AB35"/>
      <c r="AC35"/>
      <c r="AD35"/>
      <c r="AE35"/>
    </row>
    <row r="36" spans="2:31" ht="15.6">
      <c r="B36" s="99">
        <v>5</v>
      </c>
      <c r="C36" s="100">
        <v>91957.32</v>
      </c>
      <c r="D36" s="100">
        <v>150000</v>
      </c>
      <c r="E36" s="122">
        <f t="shared" ref="E36:E83" si="10">AVERAGE(D32:D35)</f>
        <v>0</v>
      </c>
      <c r="F36" s="124" t="e">
        <v>#N/A</v>
      </c>
      <c r="G36" s="105">
        <f t="shared" si="6"/>
        <v>150000</v>
      </c>
      <c r="H36" s="105">
        <f t="shared" si="7"/>
        <v>150000</v>
      </c>
      <c r="I36" s="105">
        <f t="shared" si="8"/>
        <v>22500000000</v>
      </c>
      <c r="J36" s="106">
        <f t="shared" si="9"/>
        <v>1</v>
      </c>
      <c r="W36" t="s">
        <v>132</v>
      </c>
      <c r="X36">
        <v>-1.8012402042605503E-2</v>
      </c>
      <c r="Y36"/>
      <c r="Z36"/>
      <c r="AA36"/>
      <c r="AB36"/>
      <c r="AC36"/>
      <c r="AD36"/>
      <c r="AE36"/>
    </row>
    <row r="37" spans="2:31" ht="15.6">
      <c r="B37" s="99">
        <v>6</v>
      </c>
      <c r="C37" s="100">
        <v>64511.46</v>
      </c>
      <c r="D37" s="100">
        <v>60000</v>
      </c>
      <c r="E37" s="122">
        <f t="shared" si="10"/>
        <v>37500</v>
      </c>
      <c r="F37" s="124" t="e">
        <v>#N/A</v>
      </c>
      <c r="G37" s="105">
        <f t="shared" si="6"/>
        <v>22500</v>
      </c>
      <c r="H37" s="105">
        <f t="shared" si="7"/>
        <v>22500</v>
      </c>
      <c r="I37" s="105">
        <f t="shared" si="8"/>
        <v>506250000</v>
      </c>
      <c r="J37" s="106">
        <f t="shared" si="9"/>
        <v>0.375</v>
      </c>
      <c r="W37" t="s">
        <v>133</v>
      </c>
      <c r="X37">
        <v>86695.470197370363</v>
      </c>
      <c r="Y37"/>
      <c r="Z37"/>
      <c r="AA37"/>
      <c r="AB37"/>
      <c r="AC37"/>
      <c r="AD37"/>
      <c r="AE37"/>
    </row>
    <row r="38" spans="2:31" ht="16.2" thickBot="1">
      <c r="B38" s="99">
        <v>7</v>
      </c>
      <c r="C38" s="100">
        <v>66293.759999999995</v>
      </c>
      <c r="D38" s="100">
        <v>30000</v>
      </c>
      <c r="E38" s="122">
        <f t="shared" si="10"/>
        <v>52500</v>
      </c>
      <c r="F38" s="124" t="e">
        <v>#N/A</v>
      </c>
      <c r="G38" s="105">
        <f t="shared" si="6"/>
        <v>-22500</v>
      </c>
      <c r="H38" s="105">
        <f t="shared" si="7"/>
        <v>22500</v>
      </c>
      <c r="I38" s="105">
        <f t="shared" si="8"/>
        <v>506250000</v>
      </c>
      <c r="J38" s="106">
        <f t="shared" si="9"/>
        <v>0.75</v>
      </c>
      <c r="W38" s="94" t="s">
        <v>134</v>
      </c>
      <c r="X38" s="94">
        <v>22</v>
      </c>
      <c r="Y38"/>
      <c r="Z38"/>
      <c r="AA38"/>
      <c r="AB38"/>
      <c r="AC38"/>
      <c r="AD38"/>
      <c r="AE38"/>
    </row>
    <row r="39" spans="2:31" ht="15.6">
      <c r="B39" s="99">
        <v>8</v>
      </c>
      <c r="C39" s="100">
        <v>57028.140000000007</v>
      </c>
      <c r="D39" s="100">
        <v>75000</v>
      </c>
      <c r="E39" s="122">
        <f t="shared" si="10"/>
        <v>60000</v>
      </c>
      <c r="F39" s="124">
        <f t="shared" ref="F39:F54" si="11">SQRT(SUMXMY2(D35:D38,E36:E39)/4)</f>
        <v>58336.309447890169</v>
      </c>
      <c r="G39" s="105">
        <f t="shared" si="6"/>
        <v>15000</v>
      </c>
      <c r="H39" s="105">
        <f t="shared" si="7"/>
        <v>15000</v>
      </c>
      <c r="I39" s="105">
        <f t="shared" si="8"/>
        <v>225000000</v>
      </c>
      <c r="J39" s="106">
        <f t="shared" si="9"/>
        <v>0.2</v>
      </c>
      <c r="W39"/>
      <c r="X39"/>
      <c r="Y39"/>
      <c r="Z39"/>
      <c r="AA39"/>
      <c r="AB39"/>
      <c r="AC39"/>
      <c r="AD39"/>
      <c r="AE39"/>
    </row>
    <row r="40" spans="2:31" ht="16.2" thickBot="1">
      <c r="B40" s="99">
        <v>9</v>
      </c>
      <c r="C40" s="100">
        <v>70961.039999999994</v>
      </c>
      <c r="D40" s="100">
        <v>15000</v>
      </c>
      <c r="E40" s="122">
        <f t="shared" si="10"/>
        <v>78750</v>
      </c>
      <c r="F40" s="124">
        <f t="shared" si="11"/>
        <v>58366.434061025175</v>
      </c>
      <c r="G40" s="105">
        <f t="shared" si="6"/>
        <v>-63750</v>
      </c>
      <c r="H40" s="105">
        <f t="shared" si="7"/>
        <v>63750</v>
      </c>
      <c r="I40" s="105">
        <f t="shared" si="8"/>
        <v>4064062500</v>
      </c>
      <c r="J40" s="106">
        <f t="shared" si="9"/>
        <v>4.25</v>
      </c>
      <c r="W40" t="s">
        <v>135</v>
      </c>
      <c r="X40"/>
      <c r="Y40"/>
      <c r="Z40"/>
      <c r="AA40"/>
      <c r="AB40"/>
      <c r="AC40"/>
      <c r="AD40"/>
      <c r="AE40"/>
    </row>
    <row r="41" spans="2:31" ht="15.6">
      <c r="B41" s="99">
        <v>10</v>
      </c>
      <c r="C41" s="100">
        <v>72663.12</v>
      </c>
      <c r="D41" s="100">
        <v>90000</v>
      </c>
      <c r="E41" s="122">
        <f t="shared" si="10"/>
        <v>45000</v>
      </c>
      <c r="F41" s="124">
        <f t="shared" si="11"/>
        <v>21623.554865007744</v>
      </c>
      <c r="G41" s="105">
        <f t="shared" si="6"/>
        <v>45000</v>
      </c>
      <c r="H41" s="105">
        <f t="shared" si="7"/>
        <v>45000</v>
      </c>
      <c r="I41" s="105">
        <f t="shared" si="8"/>
        <v>2025000000</v>
      </c>
      <c r="J41" s="106">
        <f t="shared" si="9"/>
        <v>0.5</v>
      </c>
      <c r="W41" s="95"/>
      <c r="X41" s="95" t="s">
        <v>140</v>
      </c>
      <c r="Y41" s="95" t="s">
        <v>141</v>
      </c>
      <c r="Z41" s="95" t="s">
        <v>142</v>
      </c>
      <c r="AA41" s="95" t="s">
        <v>143</v>
      </c>
      <c r="AB41" s="95" t="s">
        <v>144</v>
      </c>
      <c r="AC41"/>
      <c r="AD41"/>
      <c r="AE41"/>
    </row>
    <row r="42" spans="2:31" ht="15.6">
      <c r="B42" s="99">
        <v>11</v>
      </c>
      <c r="C42" s="100">
        <v>77712.479999999996</v>
      </c>
      <c r="D42" s="100">
        <v>0</v>
      </c>
      <c r="E42" s="122">
        <f t="shared" si="10"/>
        <v>52500</v>
      </c>
      <c r="F42" s="124">
        <f t="shared" si="11"/>
        <v>28373.898657040416</v>
      </c>
      <c r="G42" s="105">
        <f t="shared" si="6"/>
        <v>-52500</v>
      </c>
      <c r="H42" s="105">
        <f t="shared" si="7"/>
        <v>52500</v>
      </c>
      <c r="I42" s="105">
        <f t="shared" si="8"/>
        <v>2756250000</v>
      </c>
      <c r="J42" s="106" t="e">
        <f t="shared" si="9"/>
        <v>#DIV/0!</v>
      </c>
      <c r="W42" t="s">
        <v>136</v>
      </c>
      <c r="X42">
        <v>1</v>
      </c>
      <c r="Y42">
        <v>4723363490.5918884</v>
      </c>
      <c r="Z42">
        <v>4723363490.5918884</v>
      </c>
      <c r="AA42">
        <v>0.62843238241916366</v>
      </c>
      <c r="AB42">
        <v>0.43723429515407297</v>
      </c>
      <c r="AC42"/>
      <c r="AD42"/>
      <c r="AE42"/>
    </row>
    <row r="43" spans="2:31" ht="15.6">
      <c r="B43" s="99">
        <v>12</v>
      </c>
      <c r="C43" s="100">
        <v>72354.959999999992</v>
      </c>
      <c r="D43" s="100">
        <v>45000</v>
      </c>
      <c r="E43" s="122">
        <f t="shared" si="10"/>
        <v>45000</v>
      </c>
      <c r="F43" s="124">
        <f t="shared" si="11"/>
        <v>32959.492183588023</v>
      </c>
      <c r="G43" s="105">
        <f t="shared" si="6"/>
        <v>0</v>
      </c>
      <c r="H43" s="105">
        <f t="shared" si="7"/>
        <v>0</v>
      </c>
      <c r="I43" s="105">
        <f t="shared" si="8"/>
        <v>0</v>
      </c>
      <c r="J43" s="106">
        <f t="shared" si="9"/>
        <v>0</v>
      </c>
      <c r="W43" t="s">
        <v>137</v>
      </c>
      <c r="X43">
        <v>20</v>
      </c>
      <c r="Y43">
        <v>150322091054.86264</v>
      </c>
      <c r="Z43">
        <v>7516104552.7431316</v>
      </c>
      <c r="AA43"/>
      <c r="AB43"/>
      <c r="AC43"/>
      <c r="AD43"/>
      <c r="AE43"/>
    </row>
    <row r="44" spans="2:31" ht="16.2" thickBot="1">
      <c r="B44" s="99">
        <v>13</v>
      </c>
      <c r="C44" s="100">
        <v>115670.16</v>
      </c>
      <c r="D44" s="100">
        <v>165000</v>
      </c>
      <c r="E44" s="122">
        <f t="shared" si="10"/>
        <v>37500</v>
      </c>
      <c r="F44" s="124">
        <f t="shared" si="11"/>
        <v>33119.103248729429</v>
      </c>
      <c r="G44" s="105">
        <f t="shared" si="6"/>
        <v>127500</v>
      </c>
      <c r="H44" s="105">
        <f t="shared" si="7"/>
        <v>127500</v>
      </c>
      <c r="I44" s="105">
        <f t="shared" si="8"/>
        <v>16256250000</v>
      </c>
      <c r="J44" s="106">
        <f t="shared" si="9"/>
        <v>0.77272727272727271</v>
      </c>
      <c r="W44" s="94" t="s">
        <v>138</v>
      </c>
      <c r="X44" s="94">
        <v>21</v>
      </c>
      <c r="Y44" s="94">
        <v>155045454545.45453</v>
      </c>
      <c r="Z44" s="94"/>
      <c r="AA44" s="94"/>
      <c r="AB44" s="94"/>
      <c r="AC44"/>
      <c r="AD44"/>
      <c r="AE44"/>
    </row>
    <row r="45" spans="2:31" ht="16.2" thickBot="1">
      <c r="B45" s="99">
        <v>14</v>
      </c>
      <c r="C45" s="100">
        <v>116640</v>
      </c>
      <c r="D45" s="100">
        <v>0</v>
      </c>
      <c r="E45" s="122">
        <f t="shared" si="10"/>
        <v>75000</v>
      </c>
      <c r="F45" s="124">
        <f t="shared" si="11"/>
        <v>53822.625354027463</v>
      </c>
      <c r="G45" s="105">
        <f t="shared" si="6"/>
        <v>-75000</v>
      </c>
      <c r="H45" s="105">
        <f t="shared" si="7"/>
        <v>75000</v>
      </c>
      <c r="I45" s="105">
        <f t="shared" si="8"/>
        <v>5625000000</v>
      </c>
      <c r="J45" s="106" t="e">
        <f t="shared" si="9"/>
        <v>#DIV/0!</v>
      </c>
      <c r="W45"/>
      <c r="X45"/>
      <c r="Y45"/>
      <c r="Z45"/>
      <c r="AA45"/>
      <c r="AB45"/>
      <c r="AC45"/>
      <c r="AD45"/>
      <c r="AE45"/>
    </row>
    <row r="46" spans="2:31" ht="15.6">
      <c r="B46" s="99">
        <v>15</v>
      </c>
      <c r="C46" s="100">
        <v>116640</v>
      </c>
      <c r="D46" s="100">
        <v>0</v>
      </c>
      <c r="E46" s="122">
        <f t="shared" si="10"/>
        <v>52500</v>
      </c>
      <c r="F46" s="124">
        <f t="shared" si="11"/>
        <v>56871.565830386629</v>
      </c>
      <c r="G46" s="105">
        <f t="shared" si="6"/>
        <v>-52500</v>
      </c>
      <c r="H46" s="105">
        <f t="shared" si="7"/>
        <v>52500</v>
      </c>
      <c r="I46" s="105">
        <f t="shared" si="8"/>
        <v>2756250000</v>
      </c>
      <c r="J46" s="106" t="e">
        <f t="shared" si="9"/>
        <v>#DIV/0!</v>
      </c>
      <c r="W46" s="95"/>
      <c r="X46" s="95" t="s">
        <v>145</v>
      </c>
      <c r="Y46" s="95" t="s">
        <v>133</v>
      </c>
      <c r="Z46" s="95" t="s">
        <v>146</v>
      </c>
      <c r="AA46" s="95" t="s">
        <v>147</v>
      </c>
      <c r="AB46" s="95" t="s">
        <v>148</v>
      </c>
      <c r="AC46" s="95" t="s">
        <v>149</v>
      </c>
      <c r="AD46" s="95" t="s">
        <v>150</v>
      </c>
      <c r="AE46" s="95" t="s">
        <v>151</v>
      </c>
    </row>
    <row r="47" spans="2:31" ht="15.6">
      <c r="B47" s="99">
        <v>16</v>
      </c>
      <c r="C47" s="100">
        <v>116640</v>
      </c>
      <c r="D47" s="100">
        <v>255000</v>
      </c>
      <c r="E47" s="122">
        <f t="shared" si="10"/>
        <v>52500</v>
      </c>
      <c r="F47" s="124">
        <f t="shared" si="11"/>
        <v>58456.714755449611</v>
      </c>
      <c r="G47" s="105">
        <f t="shared" si="6"/>
        <v>202500</v>
      </c>
      <c r="H47" s="105">
        <f t="shared" si="7"/>
        <v>202500</v>
      </c>
      <c r="I47" s="105">
        <f t="shared" si="8"/>
        <v>41006250000</v>
      </c>
      <c r="J47" s="106">
        <f t="shared" si="9"/>
        <v>0.79411764705882348</v>
      </c>
      <c r="W47" t="s">
        <v>139</v>
      </c>
      <c r="X47">
        <v>5934.4130385525859</v>
      </c>
      <c r="Y47">
        <v>82343.570947658212</v>
      </c>
      <c r="Z47">
        <v>7.2068929853974908E-2</v>
      </c>
      <c r="AA47">
        <v>0.94326289966892496</v>
      </c>
      <c r="AB47">
        <v>-165831.26607560585</v>
      </c>
      <c r="AC47">
        <v>177700.09215271103</v>
      </c>
      <c r="AD47">
        <v>-165831.26607560585</v>
      </c>
      <c r="AE47">
        <v>177700.09215271103</v>
      </c>
    </row>
    <row r="48" spans="2:31" ht="16.2" thickBot="1">
      <c r="B48" s="99">
        <v>17</v>
      </c>
      <c r="C48" s="100">
        <v>116640</v>
      </c>
      <c r="D48" s="100">
        <v>150000</v>
      </c>
      <c r="E48" s="122">
        <f t="shared" si="10"/>
        <v>105000</v>
      </c>
      <c r="F48" s="124">
        <f t="shared" si="11"/>
        <v>95016.44594489946</v>
      </c>
      <c r="G48" s="105">
        <f t="shared" si="6"/>
        <v>45000</v>
      </c>
      <c r="H48" s="105">
        <f t="shared" si="7"/>
        <v>45000</v>
      </c>
      <c r="I48" s="105">
        <f t="shared" si="8"/>
        <v>2025000000</v>
      </c>
      <c r="J48" s="106">
        <f t="shared" si="9"/>
        <v>0.3</v>
      </c>
      <c r="W48" s="94" t="s">
        <v>63</v>
      </c>
      <c r="X48" s="94">
        <v>0.68010467048403112</v>
      </c>
      <c r="Y48" s="94">
        <v>0.85791938200100004</v>
      </c>
      <c r="Z48" s="94">
        <v>0.79273727200073718</v>
      </c>
      <c r="AA48" s="98">
        <v>0.43723429515407042</v>
      </c>
      <c r="AB48" s="94">
        <v>-1.1094838010709753</v>
      </c>
      <c r="AC48" s="94">
        <v>2.4696931420390373</v>
      </c>
      <c r="AD48" s="94">
        <v>-1.1094838010709753</v>
      </c>
      <c r="AE48" s="94">
        <v>2.4696931420390373</v>
      </c>
    </row>
    <row r="49" spans="2:31" ht="15.6">
      <c r="B49" s="99">
        <v>18</v>
      </c>
      <c r="C49" s="100">
        <v>116640</v>
      </c>
      <c r="D49" s="100">
        <v>0</v>
      </c>
      <c r="E49" s="122">
        <f t="shared" si="10"/>
        <v>101250</v>
      </c>
      <c r="F49" s="124">
        <f t="shared" si="11"/>
        <v>87162.294743770937</v>
      </c>
      <c r="G49" s="105">
        <f t="shared" si="6"/>
        <v>-101250</v>
      </c>
      <c r="H49" s="105">
        <f t="shared" si="7"/>
        <v>101250</v>
      </c>
      <c r="I49" s="105">
        <f t="shared" si="8"/>
        <v>10251562500</v>
      </c>
      <c r="J49" s="106" t="e">
        <f t="shared" si="9"/>
        <v>#DIV/0!</v>
      </c>
      <c r="W49"/>
      <c r="X49"/>
      <c r="Y49"/>
      <c r="Z49"/>
      <c r="AA49"/>
      <c r="AB49"/>
      <c r="AC49"/>
      <c r="AD49"/>
      <c r="AE49"/>
    </row>
    <row r="50" spans="2:31" ht="15.6">
      <c r="B50" s="99">
        <v>19</v>
      </c>
      <c r="C50" s="100">
        <v>116640</v>
      </c>
      <c r="D50" s="100">
        <v>210000</v>
      </c>
      <c r="E50" s="122">
        <f t="shared" si="10"/>
        <v>101250</v>
      </c>
      <c r="F50" s="124">
        <f t="shared" si="11"/>
        <v>97319.544542707357</v>
      </c>
      <c r="G50" s="105">
        <f t="shared" si="6"/>
        <v>108750</v>
      </c>
      <c r="H50" s="105">
        <f t="shared" si="7"/>
        <v>108750</v>
      </c>
      <c r="I50" s="105">
        <f t="shared" si="8"/>
        <v>11826562500</v>
      </c>
      <c r="J50" s="106">
        <f t="shared" si="9"/>
        <v>0.5178571428571429</v>
      </c>
      <c r="W50"/>
      <c r="X50"/>
      <c r="Y50"/>
      <c r="Z50"/>
      <c r="AA50"/>
      <c r="AB50"/>
      <c r="AC50"/>
      <c r="AD50"/>
      <c r="AE50"/>
    </row>
    <row r="51" spans="2:31" ht="15.6">
      <c r="B51" s="99">
        <v>20</v>
      </c>
      <c r="C51" s="100">
        <v>86632.604999999996</v>
      </c>
      <c r="D51" s="100">
        <v>45000</v>
      </c>
      <c r="E51" s="122">
        <f t="shared" si="10"/>
        <v>153750</v>
      </c>
      <c r="F51" s="124">
        <f t="shared" si="11"/>
        <v>97841.948442373119</v>
      </c>
      <c r="G51" s="105">
        <f t="shared" si="6"/>
        <v>-108750</v>
      </c>
      <c r="H51" s="105">
        <f t="shared" si="7"/>
        <v>108750</v>
      </c>
      <c r="I51" s="105">
        <f t="shared" si="8"/>
        <v>11826562500</v>
      </c>
      <c r="J51" s="106">
        <f t="shared" si="9"/>
        <v>2.4166666666666665</v>
      </c>
      <c r="W51"/>
      <c r="X51"/>
      <c r="Y51"/>
      <c r="Z51"/>
      <c r="AA51"/>
      <c r="AB51"/>
      <c r="AC51"/>
      <c r="AD51"/>
      <c r="AE51"/>
    </row>
    <row r="52" spans="2:31" ht="15.6">
      <c r="B52" s="99">
        <v>21</v>
      </c>
      <c r="C52" s="100">
        <v>71197.650000000009</v>
      </c>
      <c r="D52" s="100">
        <v>0</v>
      </c>
      <c r="E52" s="122">
        <f t="shared" si="10"/>
        <v>101250</v>
      </c>
      <c r="F52" s="124">
        <f t="shared" si="11"/>
        <v>68840.849065071816</v>
      </c>
      <c r="G52" s="105">
        <f t="shared" si="6"/>
        <v>-101250</v>
      </c>
      <c r="H52" s="105">
        <f t="shared" si="7"/>
        <v>101250</v>
      </c>
      <c r="I52" s="105">
        <f t="shared" si="8"/>
        <v>10251562500</v>
      </c>
      <c r="J52" s="106" t="e">
        <f t="shared" si="9"/>
        <v>#DIV/0!</v>
      </c>
      <c r="W52" t="s">
        <v>154</v>
      </c>
      <c r="X52"/>
      <c r="Y52"/>
      <c r="Z52"/>
      <c r="AA52" t="s">
        <v>158</v>
      </c>
      <c r="AB52"/>
      <c r="AC52"/>
      <c r="AD52"/>
      <c r="AE52"/>
    </row>
    <row r="53" spans="2:31" ht="16.2" thickBot="1">
      <c r="B53" s="99">
        <v>22</v>
      </c>
      <c r="C53" s="100">
        <v>85583.114999999991</v>
      </c>
      <c r="D53" s="100">
        <v>240000</v>
      </c>
      <c r="E53" s="122">
        <f t="shared" si="10"/>
        <v>63750</v>
      </c>
      <c r="F53" s="124">
        <f t="shared" si="11"/>
        <v>71839.665227505058</v>
      </c>
      <c r="G53" s="105">
        <f t="shared" si="6"/>
        <v>176250</v>
      </c>
      <c r="H53" s="105">
        <f t="shared" si="7"/>
        <v>176250</v>
      </c>
      <c r="I53" s="105">
        <f t="shared" si="8"/>
        <v>31064062500</v>
      </c>
      <c r="J53" s="106">
        <f t="shared" si="9"/>
        <v>0.734375</v>
      </c>
      <c r="W53"/>
      <c r="X53"/>
      <c r="Y53"/>
      <c r="Z53"/>
      <c r="AA53"/>
      <c r="AB53"/>
      <c r="AC53"/>
      <c r="AD53"/>
      <c r="AE53"/>
    </row>
    <row r="54" spans="2:31" ht="16.2" thickBot="1">
      <c r="B54" s="99">
        <v>23</v>
      </c>
      <c r="C54" s="103"/>
      <c r="D54" s="101"/>
      <c r="E54" s="122">
        <f t="shared" si="10"/>
        <v>123750</v>
      </c>
      <c r="F54" s="124">
        <f t="shared" si="11"/>
        <v>77308.230480331142</v>
      </c>
      <c r="G54" s="108"/>
      <c r="H54" s="108">
        <f>AVERAGE(H36:H53)</f>
        <v>81666.666666666672</v>
      </c>
      <c r="I54" s="108">
        <f t="shared" ref="I54" si="12">AVERAGE(I36:I53)</f>
        <v>9748437500</v>
      </c>
      <c r="J54" s="116">
        <f>K54/18</f>
        <v>0.70059687385055036</v>
      </c>
      <c r="K54" s="104">
        <f>SUMIF(J36:J53, "&gt;0")</f>
        <v>12.610743729309906</v>
      </c>
      <c r="W54" s="95" t="s">
        <v>155</v>
      </c>
      <c r="X54" s="95" t="s">
        <v>156</v>
      </c>
      <c r="Y54" s="95" t="s">
        <v>157</v>
      </c>
      <c r="Z54"/>
      <c r="AA54" s="95" t="s">
        <v>159</v>
      </c>
      <c r="AB54" s="95" t="s">
        <v>127</v>
      </c>
      <c r="AC54"/>
      <c r="AD54"/>
      <c r="AE54"/>
    </row>
    <row r="55" spans="2:31" ht="16.2" thickTop="1">
      <c r="B55" s="99">
        <v>24</v>
      </c>
      <c r="C55" s="103"/>
      <c r="D55" s="101"/>
      <c r="E55" s="122">
        <f t="shared" si="10"/>
        <v>95000</v>
      </c>
      <c r="F55" s="124"/>
      <c r="W55">
        <v>1</v>
      </c>
      <c r="X55">
        <v>90304.865945916099</v>
      </c>
      <c r="Y55">
        <v>-90304.865945916099</v>
      </c>
      <c r="Z55"/>
      <c r="AA55">
        <v>2.2727272727272729</v>
      </c>
      <c r="AB55">
        <v>0</v>
      </c>
      <c r="AC55"/>
      <c r="AD55"/>
      <c r="AE55"/>
    </row>
    <row r="56" spans="2:31" ht="15.6">
      <c r="B56" s="99">
        <v>25</v>
      </c>
      <c r="C56" s="103"/>
      <c r="D56" s="101"/>
      <c r="E56" s="122">
        <f t="shared" si="10"/>
        <v>120000</v>
      </c>
      <c r="F56" s="124"/>
      <c r="W56">
        <v>2</v>
      </c>
      <c r="X56">
        <v>66349.906393979152</v>
      </c>
      <c r="Y56">
        <v>-66349.906393979152</v>
      </c>
      <c r="Z56"/>
      <c r="AA56">
        <v>6.8181818181818183</v>
      </c>
      <c r="AB56">
        <v>0</v>
      </c>
      <c r="AC56"/>
      <c r="AD56"/>
      <c r="AE56"/>
    </row>
    <row r="57" spans="2:31" ht="15.6">
      <c r="B57" s="99">
        <v>26</v>
      </c>
      <c r="C57" s="103"/>
      <c r="D57" s="102"/>
      <c r="E57" s="122">
        <f t="shared" si="10"/>
        <v>240000</v>
      </c>
      <c r="F57" s="124"/>
      <c r="W57">
        <v>3</v>
      </c>
      <c r="X57">
        <v>82206.002702577942</v>
      </c>
      <c r="Y57">
        <v>-82206.002702577942</v>
      </c>
      <c r="Z57"/>
      <c r="AA57">
        <v>11.363636363636365</v>
      </c>
      <c r="AB57">
        <v>0</v>
      </c>
      <c r="AC57"/>
      <c r="AD57"/>
      <c r="AE57"/>
    </row>
    <row r="58" spans="2:31" ht="15.6">
      <c r="B58" s="99">
        <v>27</v>
      </c>
      <c r="C58" s="103"/>
      <c r="D58" s="102"/>
      <c r="E58" s="122" t="e">
        <f t="shared" si="10"/>
        <v>#DIV/0!</v>
      </c>
      <c r="F58" s="124"/>
      <c r="W58">
        <v>4</v>
      </c>
      <c r="X58">
        <v>74112.974757312535</v>
      </c>
      <c r="Y58">
        <v>-74112.974757312535</v>
      </c>
      <c r="Z58"/>
      <c r="AA58">
        <v>15.90909090909091</v>
      </c>
      <c r="AB58">
        <v>0</v>
      </c>
      <c r="AC58"/>
      <c r="AD58"/>
      <c r="AE58"/>
    </row>
    <row r="59" spans="2:31" ht="15.6">
      <c r="B59" s="99">
        <v>28</v>
      </c>
      <c r="C59" s="103"/>
      <c r="D59" s="102"/>
      <c r="E59" s="122" t="e">
        <f t="shared" si="10"/>
        <v>#DIV/0!</v>
      </c>
      <c r="F59" s="124"/>
      <c r="W59">
        <v>5</v>
      </c>
      <c r="X59">
        <v>68475.015855747188</v>
      </c>
      <c r="Y59">
        <v>81524.984144252812</v>
      </c>
      <c r="Z59"/>
      <c r="AA59">
        <v>20.454545454545457</v>
      </c>
      <c r="AB59">
        <v>0</v>
      </c>
      <c r="AC59"/>
      <c r="AD59"/>
      <c r="AE59"/>
    </row>
    <row r="60" spans="2:31" ht="15.6">
      <c r="B60" s="99">
        <v>29</v>
      </c>
      <c r="C60" s="103"/>
      <c r="D60" s="102"/>
      <c r="E60" s="122" t="e">
        <f t="shared" si="10"/>
        <v>#DIV/0!</v>
      </c>
      <c r="F60" s="124"/>
      <c r="W60">
        <v>6</v>
      </c>
      <c r="X60">
        <v>49808.958284296343</v>
      </c>
      <c r="Y60">
        <v>10191.041715703657</v>
      </c>
      <c r="Z60"/>
      <c r="AA60">
        <v>25.000000000000004</v>
      </c>
      <c r="AB60">
        <v>0</v>
      </c>
      <c r="AC60"/>
      <c r="AD60"/>
      <c r="AE60"/>
    </row>
    <row r="61" spans="2:31" ht="15.6">
      <c r="B61" s="99">
        <v>30</v>
      </c>
      <c r="C61" s="103"/>
      <c r="D61" s="102"/>
      <c r="E61" s="122" t="e">
        <f t="shared" si="10"/>
        <v>#DIV/0!</v>
      </c>
      <c r="F61" s="124"/>
      <c r="W61">
        <v>7</v>
      </c>
      <c r="X61">
        <v>51021.108838500026</v>
      </c>
      <c r="Y61">
        <v>-21021.108838500026</v>
      </c>
      <c r="Z61"/>
      <c r="AA61">
        <v>29.545454545454547</v>
      </c>
      <c r="AB61">
        <v>0</v>
      </c>
      <c r="AC61"/>
      <c r="AD61"/>
      <c r="AE61"/>
    </row>
    <row r="62" spans="2:31" ht="15.6">
      <c r="B62" s="99">
        <v>31</v>
      </c>
      <c r="C62" s="103"/>
      <c r="D62" s="102"/>
      <c r="E62" s="122" t="e">
        <f t="shared" si="10"/>
        <v>#DIV/0!</v>
      </c>
      <c r="F62" s="124"/>
      <c r="W62">
        <v>8</v>
      </c>
      <c r="X62">
        <v>44719.517401569785</v>
      </c>
      <c r="Y62">
        <v>30280.482598430215</v>
      </c>
      <c r="Z62"/>
      <c r="AA62">
        <v>34.090909090909093</v>
      </c>
      <c r="AB62">
        <v>0</v>
      </c>
      <c r="AC62"/>
      <c r="AD62"/>
      <c r="AE62"/>
    </row>
    <row r="63" spans="2:31" ht="15.6">
      <c r="B63" s="99">
        <v>32</v>
      </c>
      <c r="C63" s="103"/>
      <c r="D63" s="102"/>
      <c r="E63" s="122" t="e">
        <f t="shared" si="10"/>
        <v>#DIV/0!</v>
      </c>
      <c r="F63" s="124"/>
      <c r="W63">
        <v>9</v>
      </c>
      <c r="X63">
        <v>54195.347764956736</v>
      </c>
      <c r="Y63">
        <v>-39195.347764956736</v>
      </c>
      <c r="Z63"/>
      <c r="AA63">
        <v>38.63636363636364</v>
      </c>
      <c r="AB63">
        <v>0</v>
      </c>
      <c r="AC63"/>
      <c r="AD63"/>
      <c r="AE63"/>
    </row>
    <row r="64" spans="2:31" ht="15.6">
      <c r="B64" s="99">
        <v>33</v>
      </c>
      <c r="C64" s="103"/>
      <c r="D64" s="102"/>
      <c r="E64" s="122" t="e">
        <f t="shared" si="10"/>
        <v>#DIV/0!</v>
      </c>
      <c r="F64" s="124"/>
      <c r="W64">
        <v>10</v>
      </c>
      <c r="X64">
        <v>55352.940322494193</v>
      </c>
      <c r="Y64">
        <v>34647.059677505807</v>
      </c>
      <c r="Z64"/>
      <c r="AA64">
        <v>43.181818181818187</v>
      </c>
      <c r="AB64">
        <v>15000</v>
      </c>
      <c r="AC64"/>
      <c r="AD64"/>
      <c r="AE64"/>
    </row>
    <row r="65" spans="2:31" ht="15.6">
      <c r="B65" s="99">
        <v>34</v>
      </c>
      <c r="C65" s="103"/>
      <c r="D65" s="102"/>
      <c r="E65" s="122" t="e">
        <f t="shared" si="10"/>
        <v>#DIV/0!</v>
      </c>
      <c r="F65" s="124"/>
      <c r="W65">
        <v>11</v>
      </c>
      <c r="X65">
        <v>58787.033641449445</v>
      </c>
      <c r="Y65">
        <v>-58787.033641449445</v>
      </c>
      <c r="Z65"/>
      <c r="AA65">
        <v>47.727272727272734</v>
      </c>
      <c r="AB65">
        <v>30000</v>
      </c>
      <c r="AC65"/>
      <c r="AD65"/>
      <c r="AE65"/>
    </row>
    <row r="66" spans="2:31" ht="15.6">
      <c r="B66" s="99">
        <v>35</v>
      </c>
      <c r="C66" s="103"/>
      <c r="D66" s="102"/>
      <c r="E66" s="122" t="e">
        <f t="shared" si="10"/>
        <v>#DIV/0!</v>
      </c>
      <c r="F66" s="124"/>
      <c r="W66">
        <v>12</v>
      </c>
      <c r="X66">
        <v>55143.359267237829</v>
      </c>
      <c r="Y66">
        <v>-10143.359267237829</v>
      </c>
      <c r="Z66"/>
      <c r="AA66">
        <v>52.27272727272728</v>
      </c>
      <c r="AB66">
        <v>45000</v>
      </c>
      <c r="AC66"/>
      <c r="AD66"/>
      <c r="AE66"/>
    </row>
    <row r="67" spans="2:31" ht="15.6">
      <c r="B67" s="99">
        <v>36</v>
      </c>
      <c r="C67" s="103"/>
      <c r="D67" s="102"/>
      <c r="E67" s="122" t="e">
        <f t="shared" si="10"/>
        <v>#DIV/0!</v>
      </c>
      <c r="F67" s="124"/>
      <c r="W67">
        <v>13</v>
      </c>
      <c r="X67">
        <v>84602.229090187757</v>
      </c>
      <c r="Y67">
        <v>80397.770909812243</v>
      </c>
      <c r="Z67"/>
      <c r="AA67">
        <v>56.81818181818182</v>
      </c>
      <c r="AB67">
        <v>45000</v>
      </c>
      <c r="AC67"/>
      <c r="AD67"/>
      <c r="AE67"/>
    </row>
    <row r="68" spans="2:31" ht="15.6">
      <c r="B68" s="99">
        <v>37</v>
      </c>
      <c r="C68" s="103"/>
      <c r="D68" s="102"/>
      <c r="E68" s="122" t="e">
        <f t="shared" si="10"/>
        <v>#DIV/0!</v>
      </c>
      <c r="F68" s="124"/>
      <c r="W68">
        <v>14</v>
      </c>
      <c r="X68">
        <v>85261.821803809988</v>
      </c>
      <c r="Y68">
        <v>-85261.821803809988</v>
      </c>
      <c r="Z68"/>
      <c r="AA68">
        <v>61.363636363636367</v>
      </c>
      <c r="AB68">
        <v>60000</v>
      </c>
      <c r="AC68"/>
      <c r="AD68"/>
      <c r="AE68"/>
    </row>
    <row r="69" spans="2:31" ht="15.6">
      <c r="B69" s="99">
        <v>38</v>
      </c>
      <c r="C69" s="103"/>
      <c r="D69" s="102"/>
      <c r="E69" s="122" t="e">
        <f t="shared" si="10"/>
        <v>#DIV/0!</v>
      </c>
      <c r="F69" s="124"/>
      <c r="W69">
        <v>15</v>
      </c>
      <c r="X69">
        <v>85261.821803809988</v>
      </c>
      <c r="Y69">
        <v>-85261.821803809988</v>
      </c>
      <c r="Z69"/>
      <c r="AA69">
        <v>65.909090909090907</v>
      </c>
      <c r="AB69">
        <v>75000</v>
      </c>
      <c r="AC69"/>
      <c r="AD69"/>
      <c r="AE69"/>
    </row>
    <row r="70" spans="2:31" ht="15.6">
      <c r="B70" s="99">
        <v>39</v>
      </c>
      <c r="C70" s="103"/>
      <c r="D70" s="102"/>
      <c r="E70" s="122" t="e">
        <f t="shared" si="10"/>
        <v>#DIV/0!</v>
      </c>
      <c r="F70" s="124"/>
      <c r="W70">
        <v>16</v>
      </c>
      <c r="X70">
        <v>85261.821803809988</v>
      </c>
      <c r="Y70">
        <v>169738.17819619001</v>
      </c>
      <c r="Z70"/>
      <c r="AA70">
        <v>70.454545454545453</v>
      </c>
      <c r="AB70">
        <v>90000</v>
      </c>
      <c r="AC70"/>
      <c r="AD70"/>
      <c r="AE70"/>
    </row>
    <row r="71" spans="2:31" ht="15.6">
      <c r="B71" s="99">
        <v>40</v>
      </c>
      <c r="C71" s="103"/>
      <c r="D71" s="102"/>
      <c r="E71" s="122" t="e">
        <f t="shared" si="10"/>
        <v>#DIV/0!</v>
      </c>
      <c r="F71" s="124"/>
      <c r="W71">
        <v>17</v>
      </c>
      <c r="X71">
        <v>85261.821803809988</v>
      </c>
      <c r="Y71">
        <v>64738.178196190012</v>
      </c>
      <c r="Z71"/>
      <c r="AA71">
        <v>75</v>
      </c>
      <c r="AB71">
        <v>150000</v>
      </c>
      <c r="AC71"/>
      <c r="AD71"/>
      <c r="AE71"/>
    </row>
    <row r="72" spans="2:31" ht="15.6">
      <c r="B72" s="99">
        <v>41</v>
      </c>
      <c r="C72" s="103"/>
      <c r="D72" s="102"/>
      <c r="E72" s="122" t="e">
        <f t="shared" si="10"/>
        <v>#DIV/0!</v>
      </c>
      <c r="F72" s="124"/>
      <c r="W72">
        <v>18</v>
      </c>
      <c r="X72">
        <v>85261.821803809988</v>
      </c>
      <c r="Y72">
        <v>-85261.821803809988</v>
      </c>
      <c r="Z72"/>
      <c r="AA72">
        <v>79.545454545454547</v>
      </c>
      <c r="AB72">
        <v>150000</v>
      </c>
      <c r="AC72"/>
      <c r="AD72"/>
      <c r="AE72"/>
    </row>
    <row r="73" spans="2:31" ht="15.6">
      <c r="B73" s="99">
        <v>42</v>
      </c>
      <c r="C73" s="103"/>
      <c r="D73" s="102"/>
      <c r="E73" s="122" t="e">
        <f t="shared" si="10"/>
        <v>#DIV/0!</v>
      </c>
      <c r="F73" s="124"/>
      <c r="W73">
        <v>19</v>
      </c>
      <c r="X73">
        <v>85261.821803809988</v>
      </c>
      <c r="Y73">
        <v>124738.17819619001</v>
      </c>
      <c r="Z73"/>
      <c r="AA73">
        <v>84.090909090909093</v>
      </c>
      <c r="AB73">
        <v>165000</v>
      </c>
      <c r="AC73"/>
      <c r="AD73"/>
      <c r="AE73"/>
    </row>
    <row r="74" spans="2:31" ht="15.6">
      <c r="B74" s="99">
        <v>43</v>
      </c>
      <c r="C74" s="103"/>
      <c r="D74" s="102"/>
      <c r="E74" s="122" t="e">
        <f t="shared" si="10"/>
        <v>#DIV/0!</v>
      </c>
      <c r="F74" s="124"/>
      <c r="W74">
        <v>20</v>
      </c>
      <c r="X74">
        <v>64853.652315250809</v>
      </c>
      <c r="Y74">
        <v>-19853.652315250809</v>
      </c>
      <c r="Z74"/>
      <c r="AA74">
        <v>88.63636363636364</v>
      </c>
      <c r="AB74">
        <v>210000</v>
      </c>
      <c r="AC74"/>
      <c r="AD74"/>
      <c r="AE74"/>
    </row>
    <row r="75" spans="2:31" ht="15.6">
      <c r="B75" s="99">
        <v>44</v>
      </c>
      <c r="C75" s="103"/>
      <c r="D75" s="102"/>
      <c r="E75" s="122" t="e">
        <f t="shared" si="10"/>
        <v>#DIV/0!</v>
      </c>
      <c r="F75" s="124"/>
      <c r="W75">
        <v>21</v>
      </c>
      <c r="X75">
        <v>54356.26733103997</v>
      </c>
      <c r="Y75">
        <v>-54356.26733103997</v>
      </c>
      <c r="Z75"/>
      <c r="AA75">
        <v>93.181818181818187</v>
      </c>
      <c r="AB75">
        <v>240000</v>
      </c>
      <c r="AC75"/>
      <c r="AD75"/>
      <c r="AE75"/>
    </row>
    <row r="76" spans="2:31" ht="16.2" thickBot="1">
      <c r="B76" s="99">
        <v>45</v>
      </c>
      <c r="C76" s="103"/>
      <c r="D76" s="103"/>
      <c r="E76" s="122" t="e">
        <f t="shared" si="10"/>
        <v>#DIV/0!</v>
      </c>
      <c r="F76" s="124"/>
      <c r="W76" s="94">
        <v>22</v>
      </c>
      <c r="X76" s="94">
        <v>64139.889264624522</v>
      </c>
      <c r="Y76" s="94">
        <v>175860.11073537549</v>
      </c>
      <c r="Z76"/>
      <c r="AA76" s="94">
        <v>97.727272727272734</v>
      </c>
      <c r="AB76" s="94">
        <v>255000</v>
      </c>
      <c r="AC76"/>
      <c r="AD76"/>
      <c r="AE76"/>
    </row>
    <row r="77" spans="2:31" ht="15.6">
      <c r="B77" s="99">
        <v>46</v>
      </c>
      <c r="C77" s="103"/>
      <c r="D77" s="103"/>
      <c r="E77" s="122" t="e">
        <f t="shared" si="10"/>
        <v>#DIV/0!</v>
      </c>
      <c r="F77" s="124"/>
    </row>
    <row r="78" spans="2:31" ht="15.6">
      <c r="B78" s="99">
        <v>47</v>
      </c>
      <c r="C78" s="103"/>
      <c r="D78" s="103"/>
      <c r="E78" s="122" t="e">
        <f t="shared" si="10"/>
        <v>#DIV/0!</v>
      </c>
      <c r="F78" s="124"/>
    </row>
    <row r="79" spans="2:31" ht="15.6">
      <c r="B79" s="99">
        <v>48</v>
      </c>
      <c r="C79" s="103"/>
      <c r="D79" s="103"/>
      <c r="E79" s="122" t="e">
        <f t="shared" si="10"/>
        <v>#DIV/0!</v>
      </c>
      <c r="F79" s="124"/>
    </row>
    <row r="80" spans="2:31" ht="15.6">
      <c r="B80" s="99">
        <v>49</v>
      </c>
      <c r="C80" s="103"/>
      <c r="D80" s="103"/>
      <c r="E80" s="122" t="e">
        <f t="shared" si="10"/>
        <v>#DIV/0!</v>
      </c>
      <c r="F80" s="124"/>
    </row>
    <row r="81" spans="2:6" ht="15.6">
      <c r="B81" s="99">
        <v>50</v>
      </c>
      <c r="C81" s="103"/>
      <c r="D81" s="103"/>
      <c r="E81" s="122" t="e">
        <f t="shared" si="10"/>
        <v>#DIV/0!</v>
      </c>
      <c r="F81" s="124"/>
    </row>
    <row r="82" spans="2:6" ht="15.6">
      <c r="B82" s="99">
        <v>51</v>
      </c>
      <c r="C82" s="103"/>
      <c r="D82" s="103"/>
      <c r="E82" s="122" t="e">
        <f t="shared" si="10"/>
        <v>#DIV/0!</v>
      </c>
      <c r="F82" s="124"/>
    </row>
    <row r="83" spans="2:6" ht="15.6">
      <c r="B83" s="99">
        <v>52</v>
      </c>
      <c r="C83" s="103"/>
      <c r="D83" s="103"/>
      <c r="E83" s="122" t="e">
        <f t="shared" si="10"/>
        <v>#DIV/0!</v>
      </c>
      <c r="F83" s="124"/>
    </row>
  </sheetData>
  <sortState xmlns:xlrd2="http://schemas.microsoft.com/office/spreadsheetml/2017/richdata2" ref="AB55:AB76">
    <sortCondition ref="AB55"/>
  </sortState>
  <mergeCells count="31">
    <mergeCell ref="AH16:AK16"/>
    <mergeCell ref="AL16:AO16"/>
    <mergeCell ref="AP16:AT16"/>
    <mergeCell ref="AU16:AX16"/>
    <mergeCell ref="AY16:BB16"/>
    <mergeCell ref="A28:B28"/>
    <mergeCell ref="H16:K16"/>
    <mergeCell ref="L16:O16"/>
    <mergeCell ref="P16:T16"/>
    <mergeCell ref="U16:X16"/>
    <mergeCell ref="Y16:AB16"/>
    <mergeCell ref="AC16:AG16"/>
    <mergeCell ref="A7:B7"/>
    <mergeCell ref="A8:B8"/>
    <mergeCell ref="A9:B9"/>
    <mergeCell ref="A10:B10"/>
    <mergeCell ref="A11:B11"/>
    <mergeCell ref="C16:G16"/>
    <mergeCell ref="A12:B12"/>
    <mergeCell ref="AY4:BB4"/>
    <mergeCell ref="C4:G4"/>
    <mergeCell ref="H4:K4"/>
    <mergeCell ref="L4:O4"/>
    <mergeCell ref="P4:T4"/>
    <mergeCell ref="U4:X4"/>
    <mergeCell ref="Y4:AB4"/>
    <mergeCell ref="AC4:AG4"/>
    <mergeCell ref="AH4:AK4"/>
    <mergeCell ref="AL4:AO4"/>
    <mergeCell ref="AP4:AT4"/>
    <mergeCell ref="AU4:AX4"/>
  </mergeCells>
  <conditionalFormatting sqref="C21:BB26">
    <cfRule type="cellIs" dxfId="4" priority="1" stopIfTrue="1" operator="equal">
      <formula>"TF"</formula>
    </cfRule>
  </conditionalFormatting>
  <pageMargins left="0.75" right="0.75" top="1" bottom="1" header="0.5" footer="0.5"/>
  <pageSetup paperSize="9" orientation="portrait" horizontalDpi="4294967292" verticalDpi="429496729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6C64C-8A3B-2B44-87EC-6BA0F8AC089A}">
  <dimension ref="A2:IE83"/>
  <sheetViews>
    <sheetView showGridLines="0" zoomScaleNormal="80" workbookViewId="0">
      <pane xSplit="2" ySplit="6" topLeftCell="C22" activePane="bottomRight" state="frozen"/>
      <selection activeCell="EM17" sqref="EM17"/>
      <selection pane="topRight" activeCell="EM17" sqref="EM17"/>
      <selection pane="bottomLeft" activeCell="EM17" sqref="EM17"/>
      <selection pane="bottomRight" activeCell="O58" sqref="O58"/>
    </sheetView>
  </sheetViews>
  <sheetFormatPr defaultColWidth="9.5" defaultRowHeight="14.4"/>
  <cols>
    <col min="1" max="1" width="21.296875" style="36" bestFit="1" customWidth="1"/>
    <col min="2" max="2" width="24.796875" style="48" bestFit="1" customWidth="1"/>
    <col min="3" max="24" width="8" style="36" customWidth="1"/>
    <col min="25" max="54" width="10.69921875" style="36" customWidth="1"/>
    <col min="55" max="16384" width="9.5" style="36"/>
  </cols>
  <sheetData>
    <row r="2" spans="1:239" ht="21" customHeight="1">
      <c r="A2" s="35" t="str">
        <f>'process parameter'!C9</f>
        <v>105-07638</v>
      </c>
      <c r="B2" s="35" t="str">
        <f>'process parameter'!D9</f>
        <v>ORING, SEAL</v>
      </c>
    </row>
    <row r="3" spans="1:239" ht="12.75" customHeight="1">
      <c r="A3" s="37"/>
      <c r="B3" s="37"/>
    </row>
    <row r="4" spans="1:239" ht="16.05" customHeight="1">
      <c r="B4" s="38"/>
      <c r="C4" s="153">
        <v>44927</v>
      </c>
      <c r="D4" s="153"/>
      <c r="E4" s="153"/>
      <c r="F4" s="153"/>
      <c r="G4" s="153"/>
      <c r="H4" s="153">
        <v>44958</v>
      </c>
      <c r="I4" s="153"/>
      <c r="J4" s="153"/>
      <c r="K4" s="153"/>
      <c r="L4" s="153">
        <v>44986</v>
      </c>
      <c r="M4" s="153"/>
      <c r="N4" s="153"/>
      <c r="O4" s="153"/>
      <c r="P4" s="153">
        <v>45017</v>
      </c>
      <c r="Q4" s="153"/>
      <c r="R4" s="153"/>
      <c r="S4" s="153"/>
      <c r="T4" s="153"/>
      <c r="U4" s="153">
        <v>45047</v>
      </c>
      <c r="V4" s="153"/>
      <c r="W4" s="153"/>
      <c r="X4" s="153"/>
      <c r="Y4" s="153">
        <v>45078</v>
      </c>
      <c r="Z4" s="153"/>
      <c r="AA4" s="153"/>
      <c r="AB4" s="153"/>
      <c r="AC4" s="153">
        <v>45108</v>
      </c>
      <c r="AD4" s="153"/>
      <c r="AE4" s="153"/>
      <c r="AF4" s="153"/>
      <c r="AG4" s="153"/>
      <c r="AH4" s="153">
        <v>45139</v>
      </c>
      <c r="AI4" s="153"/>
      <c r="AJ4" s="153"/>
      <c r="AK4" s="153"/>
      <c r="AL4" s="153">
        <v>45170</v>
      </c>
      <c r="AM4" s="153"/>
      <c r="AN4" s="153"/>
      <c r="AO4" s="153"/>
      <c r="AP4" s="153">
        <v>45200</v>
      </c>
      <c r="AQ4" s="153"/>
      <c r="AR4" s="153"/>
      <c r="AS4" s="153"/>
      <c r="AT4" s="153"/>
      <c r="AU4" s="153">
        <v>45231</v>
      </c>
      <c r="AV4" s="153"/>
      <c r="AW4" s="153"/>
      <c r="AX4" s="153"/>
      <c r="AY4" s="153">
        <v>45261</v>
      </c>
      <c r="AZ4" s="153"/>
      <c r="BA4" s="153"/>
      <c r="BB4" s="153"/>
    </row>
    <row r="5" spans="1:239" ht="16.05" customHeight="1">
      <c r="B5" s="38"/>
      <c r="C5" s="40">
        <v>1</v>
      </c>
      <c r="D5" s="40">
        <v>2</v>
      </c>
      <c r="E5" s="40">
        <v>3</v>
      </c>
      <c r="F5" s="40">
        <v>4</v>
      </c>
      <c r="G5" s="40">
        <v>5</v>
      </c>
      <c r="H5" s="40">
        <v>6</v>
      </c>
      <c r="I5" s="40">
        <v>7</v>
      </c>
      <c r="J5" s="40">
        <v>8</v>
      </c>
      <c r="K5" s="40">
        <v>9</v>
      </c>
      <c r="L5" s="40">
        <v>10</v>
      </c>
      <c r="M5" s="40">
        <v>11</v>
      </c>
      <c r="N5" s="40">
        <v>12</v>
      </c>
      <c r="O5" s="40">
        <v>13</v>
      </c>
      <c r="P5" s="40">
        <v>14</v>
      </c>
      <c r="Q5" s="40">
        <v>15</v>
      </c>
      <c r="R5" s="40">
        <v>16</v>
      </c>
      <c r="S5" s="40">
        <v>17</v>
      </c>
      <c r="T5" s="40">
        <v>18</v>
      </c>
      <c r="U5" s="40">
        <v>19</v>
      </c>
      <c r="V5" s="40">
        <v>20</v>
      </c>
      <c r="W5" s="40">
        <v>21</v>
      </c>
      <c r="X5" s="40">
        <v>22</v>
      </c>
      <c r="Y5" s="40">
        <v>23</v>
      </c>
      <c r="Z5" s="40">
        <v>24</v>
      </c>
      <c r="AA5" s="40">
        <v>25</v>
      </c>
      <c r="AB5" s="40">
        <v>26</v>
      </c>
      <c r="AC5" s="40">
        <v>27</v>
      </c>
      <c r="AD5" s="40">
        <v>28</v>
      </c>
      <c r="AE5" s="40">
        <v>29</v>
      </c>
      <c r="AF5" s="40">
        <v>30</v>
      </c>
      <c r="AG5" s="40">
        <v>31</v>
      </c>
      <c r="AH5" s="40">
        <v>32</v>
      </c>
      <c r="AI5" s="40">
        <v>33</v>
      </c>
      <c r="AJ5" s="40">
        <v>34</v>
      </c>
      <c r="AK5" s="40">
        <v>35</v>
      </c>
      <c r="AL5" s="40">
        <v>36</v>
      </c>
      <c r="AM5" s="40">
        <v>37</v>
      </c>
      <c r="AN5" s="40">
        <v>38</v>
      </c>
      <c r="AO5" s="40">
        <v>39</v>
      </c>
      <c r="AP5" s="40">
        <v>40</v>
      </c>
      <c r="AQ5" s="40">
        <v>41</v>
      </c>
      <c r="AR5" s="40">
        <v>42</v>
      </c>
      <c r="AS5" s="40">
        <v>43</v>
      </c>
      <c r="AT5" s="40">
        <v>44</v>
      </c>
      <c r="AU5" s="40">
        <v>45</v>
      </c>
      <c r="AV5" s="40">
        <v>46</v>
      </c>
      <c r="AW5" s="40">
        <v>47</v>
      </c>
      <c r="AX5" s="40">
        <v>48</v>
      </c>
      <c r="AY5" s="40">
        <v>49</v>
      </c>
      <c r="AZ5" s="40">
        <v>50</v>
      </c>
      <c r="BA5" s="40">
        <v>51</v>
      </c>
      <c r="BB5" s="40">
        <v>52</v>
      </c>
    </row>
    <row r="6" spans="1:239" ht="16.05" customHeight="1">
      <c r="B6" s="36"/>
    </row>
    <row r="7" spans="1:239" s="41" customFormat="1" ht="16.05" customHeight="1">
      <c r="A7" s="149" t="s">
        <v>63</v>
      </c>
      <c r="B7" s="150"/>
      <c r="C7" s="42">
        <f>HLOOKUP(C5,'customer forecast'!E3:BD13,7,FALSE)</f>
        <v>1559652.6400000001</v>
      </c>
      <c r="D7" s="42">
        <f>HLOOKUP(D5,'customer forecast'!F3:BE13,7,FALSE)</f>
        <v>1309012.6400000001</v>
      </c>
      <c r="E7" s="42">
        <f>HLOOKUP(E5,'customer forecast'!G3:BF13,7,FALSE)</f>
        <v>1194404.6400000001</v>
      </c>
      <c r="F7" s="42">
        <f>HLOOKUP(F5,'customer forecast'!H3:BG13,7,FALSE)</f>
        <v>1071651.3600000001</v>
      </c>
      <c r="G7" s="42">
        <f>HLOOKUP(G5,'customer forecast'!I3:BH13,7,FALSE)</f>
        <v>1026923.04</v>
      </c>
      <c r="H7" s="42">
        <f>HLOOKUP(H5,'customer forecast'!J3:BI13,7,FALSE)</f>
        <v>874003.52</v>
      </c>
      <c r="I7" s="42">
        <f>HLOOKUP(I5,'customer forecast'!K3:BJ13,7,FALSE)</f>
        <v>801914.88</v>
      </c>
      <c r="J7" s="42">
        <f>HLOOKUP(J5,'customer forecast'!L3:BK13,7,FALSE)</f>
        <v>781110.92</v>
      </c>
      <c r="K7" s="42">
        <f>HLOOKUP(K5,'customer forecast'!M3:BL13,7,FALSE)</f>
        <v>754844</v>
      </c>
      <c r="L7" s="42">
        <f>HLOOKUP(L5,'customer forecast'!N3:BM13,7,FALSE)</f>
        <v>757477.44</v>
      </c>
      <c r="M7" s="42">
        <f>HLOOKUP(M5,'customer forecast'!O3:BN13,7,FALSE)</f>
        <v>746124.80000000005</v>
      </c>
      <c r="N7" s="42">
        <f>HLOOKUP(N5,'customer forecast'!P3:BO13,7,FALSE)</f>
        <v>868395.84</v>
      </c>
      <c r="O7" s="42">
        <f>HLOOKUP(O5,'customer forecast'!Q3:BP13,7,FALSE)</f>
        <v>941693.76</v>
      </c>
      <c r="P7" s="42">
        <f>HLOOKUP(P5,'customer forecast'!R3:BQ13,7,FALSE)</f>
        <v>1102480</v>
      </c>
      <c r="Q7" s="42">
        <f>HLOOKUP(Q5,'customer forecast'!S3:BR13,7,FALSE)</f>
        <v>1102480</v>
      </c>
      <c r="R7" s="42">
        <f>HLOOKUP(R5,'customer forecast'!T3:BS13,7,FALSE)</f>
        <v>1097880</v>
      </c>
      <c r="S7" s="42">
        <f>HLOOKUP(S5,'customer forecast'!U3:BT13,7,FALSE)</f>
        <v>1097880</v>
      </c>
      <c r="T7" s="42">
        <f>HLOOKUP(T5,'customer forecast'!V3:BU13,7,FALSE)</f>
        <v>1079480</v>
      </c>
      <c r="U7" s="42">
        <f>HLOOKUP(U5,'customer forecast'!W3:BV13,7,FALSE)</f>
        <v>1079480</v>
      </c>
      <c r="V7" s="42">
        <f>HLOOKUP(V5,'customer forecast'!X3:BW13,7,FALSE)</f>
        <v>710553.2</v>
      </c>
      <c r="W7" s="42">
        <f>HLOOKUP(W5,'customer forecast'!Y3:BX13,7,FALSE)</f>
        <v>751419.6</v>
      </c>
      <c r="X7" s="42">
        <f>HLOOKUP(X5,'customer forecast'!Z3:BY13,7,FALSE)</f>
        <v>892546</v>
      </c>
      <c r="Y7" s="42">
        <f>HLOOKUP(Y5,'customer forecast'!AA3:BZ13,7,FALSE)</f>
        <v>758600.56</v>
      </c>
      <c r="Z7" s="42">
        <f>HLOOKUP(Z5,'customer forecast'!AB3:CA13,7,FALSE)</f>
        <v>699483.11999999988</v>
      </c>
      <c r="AA7" s="42">
        <f>HLOOKUP(AA5,'customer forecast'!AC3:CB13,7,FALSE)</f>
        <v>650010.48</v>
      </c>
      <c r="AB7" s="42">
        <f>HLOOKUP(AB5,'customer forecast'!AD3:CC13,7,FALSE)</f>
        <v>1670736.16</v>
      </c>
      <c r="AC7" s="42">
        <f>HLOOKUP(AC5,'customer forecast'!AE3:CD13,7,FALSE)</f>
        <v>1809415.28</v>
      </c>
      <c r="AD7" s="42">
        <f>HLOOKUP(AD5,'customer forecast'!AF3:CE13,7,FALSE)</f>
        <v>321266.40000000002</v>
      </c>
      <c r="AE7" s="42">
        <f>HLOOKUP(AE5,'customer forecast'!AG3:CF13,7,FALSE)</f>
        <v>317689.04000000004</v>
      </c>
      <c r="AF7" s="42">
        <f>HLOOKUP(AF5,'customer forecast'!AH3:CG13,7,FALSE)</f>
        <v>542679.6</v>
      </c>
      <c r="AG7" s="42">
        <f>HLOOKUP(AG5,'customer forecast'!AI3:CH13,7,FALSE)</f>
        <v>826823.04</v>
      </c>
      <c r="AH7" s="42">
        <f>HLOOKUP(AH5,'customer forecast'!AJ3:CI13,7,FALSE)</f>
        <v>872049.6</v>
      </c>
      <c r="AI7" s="42">
        <f>HLOOKUP(AI5,'customer forecast'!AK3:CJ13,7,FALSE)</f>
        <v>949713.14</v>
      </c>
      <c r="AJ7" s="42">
        <f>HLOOKUP(AJ5,'customer forecast'!AL3:CK13,7,FALSE)</f>
        <v>1023409.6</v>
      </c>
      <c r="AK7" s="42">
        <f>HLOOKUP(AK5,'customer forecast'!AM3:CL13,7,FALSE)</f>
        <v>67509.600000000006</v>
      </c>
      <c r="AL7" s="42">
        <f>HLOOKUP(AL5,'customer forecast'!AN3:CM13,7,FALSE)</f>
        <v>63809.36</v>
      </c>
      <c r="AM7" s="42">
        <f>HLOOKUP(AM5,'customer forecast'!AO3:CN13,7,FALSE)</f>
        <v>40809.82</v>
      </c>
      <c r="AN7" s="42">
        <f>HLOOKUP(AN5,'customer forecast'!AP3:CO13,7,FALSE)</f>
        <v>983320.5</v>
      </c>
      <c r="AO7" s="42">
        <f>HLOOKUP(AO5,'customer forecast'!AQ3:CP13,7,FALSE)</f>
        <v>1416031.24</v>
      </c>
      <c r="AP7" s="42">
        <f>HLOOKUP(AP5,'customer forecast'!AR3:CQ13,7,FALSE)</f>
        <v>3344225.4440000001</v>
      </c>
      <c r="AQ7" s="42">
        <f>HLOOKUP(AQ5,'customer forecast'!AS3:CR13,7,FALSE)</f>
        <v>3397988.5239999997</v>
      </c>
      <c r="AR7" s="42">
        <f>HLOOKUP(AR5,'customer forecast'!AT3:CS13,7,FALSE)</f>
        <v>3166149.602</v>
      </c>
      <c r="AS7" s="42">
        <f>HLOOKUP(AS5,'customer forecast'!AU3:CT13,7,FALSE)</f>
        <v>2592937.5219999999</v>
      </c>
      <c r="AT7" s="42">
        <f>HLOOKUP(AT5,'customer forecast'!AV3:CU13,7,FALSE)</f>
        <v>2337768.1319999998</v>
      </c>
      <c r="AU7" s="42">
        <f>HLOOKUP(AU5,'customer forecast'!AW3:CV13,7,FALSE)</f>
        <v>3020869.9359999998</v>
      </c>
      <c r="AV7" s="42">
        <f>HLOOKUP(AV5,'customer forecast'!AX3:CW13,7,FALSE)</f>
        <v>3657034.0239999997</v>
      </c>
      <c r="AW7" s="42">
        <f>HLOOKUP(AW5,'customer forecast'!AY3:CX13,7,FALSE)</f>
        <v>3226855.9134979998</v>
      </c>
      <c r="AX7" s="42">
        <f>HLOOKUP(AX5,'customer forecast'!AZ3:CY13,7,FALSE)</f>
        <v>3126881.898</v>
      </c>
      <c r="AY7" s="42">
        <f>HLOOKUP(AY5,'customer forecast'!BA3:CZ13,7,FALSE)</f>
        <v>1825568.8919999998</v>
      </c>
      <c r="AZ7" s="42">
        <f>HLOOKUP(AZ5,'customer forecast'!BB3:DA13,7,FALSE)</f>
        <v>1098013.8679999998</v>
      </c>
      <c r="BA7" s="42">
        <f>HLOOKUP(BA5,'customer forecast'!BC3:DB13,7,FALSE)</f>
        <v>2630515.42</v>
      </c>
      <c r="BB7" s="42">
        <f>HLOOKUP(BB5,'customer forecast'!BD3:DC13,7,FALSE)</f>
        <v>2630515.42</v>
      </c>
      <c r="BC7" s="36"/>
      <c r="BD7" s="36"/>
      <c r="BE7" s="36"/>
      <c r="BF7" s="36"/>
      <c r="BG7" s="36"/>
      <c r="BH7" s="36"/>
      <c r="BI7" s="36"/>
      <c r="BJ7" s="36"/>
      <c r="BK7" s="36"/>
      <c r="BL7" s="36"/>
      <c r="BM7" s="36"/>
      <c r="BN7" s="36"/>
      <c r="BO7" s="36"/>
      <c r="BP7" s="36"/>
      <c r="BQ7" s="36"/>
      <c r="BR7" s="36"/>
      <c r="BS7" s="36"/>
      <c r="BT7" s="36"/>
      <c r="BU7" s="36"/>
      <c r="BV7" s="36"/>
      <c r="BW7" s="36"/>
      <c r="BX7" s="36"/>
      <c r="BY7" s="36"/>
      <c r="BZ7" s="36"/>
      <c r="CA7" s="36"/>
      <c r="CB7" s="36"/>
      <c r="CC7" s="36"/>
      <c r="CD7" s="36"/>
      <c r="CE7" s="36"/>
      <c r="CF7" s="36"/>
      <c r="CG7" s="36"/>
      <c r="CH7" s="36"/>
      <c r="CI7" s="36"/>
      <c r="CJ7" s="36"/>
      <c r="CK7" s="36"/>
      <c r="CL7" s="36"/>
      <c r="CM7" s="36"/>
      <c r="CN7" s="36"/>
      <c r="CO7" s="36"/>
      <c r="CP7" s="36"/>
      <c r="CQ7" s="36"/>
      <c r="CR7" s="36"/>
      <c r="CS7" s="36"/>
      <c r="CT7" s="36"/>
      <c r="CU7" s="36"/>
      <c r="CV7" s="36"/>
      <c r="CW7" s="36"/>
      <c r="CX7" s="36"/>
      <c r="CY7" s="36"/>
      <c r="CZ7" s="36"/>
      <c r="DA7" s="36"/>
      <c r="DB7" s="36"/>
      <c r="DC7" s="36"/>
      <c r="DD7" s="36"/>
      <c r="DE7" s="36"/>
      <c r="DF7" s="36"/>
      <c r="DG7" s="36"/>
      <c r="DH7" s="36"/>
      <c r="DI7" s="36"/>
      <c r="DJ7" s="36"/>
      <c r="DK7" s="36"/>
      <c r="DL7" s="36"/>
      <c r="DM7" s="36"/>
      <c r="DN7" s="36"/>
      <c r="DO7" s="36"/>
      <c r="DP7" s="36"/>
      <c r="DQ7" s="36"/>
      <c r="DR7" s="36"/>
      <c r="DS7" s="36"/>
      <c r="DT7" s="36"/>
      <c r="DU7" s="36"/>
      <c r="DV7" s="36"/>
      <c r="DW7" s="36"/>
      <c r="DX7" s="36"/>
      <c r="DY7" s="36"/>
      <c r="DZ7" s="36"/>
      <c r="EA7" s="36"/>
      <c r="EB7" s="36"/>
      <c r="EC7" s="36"/>
      <c r="ED7" s="36"/>
      <c r="EE7" s="36"/>
      <c r="EF7" s="36"/>
      <c r="EG7" s="36"/>
      <c r="EH7" s="36"/>
      <c r="EI7" s="36"/>
      <c r="EJ7" s="36"/>
      <c r="EK7" s="36"/>
      <c r="EL7" s="36"/>
      <c r="EM7" s="36"/>
      <c r="EN7" s="36"/>
      <c r="EO7" s="36"/>
      <c r="EP7" s="36"/>
      <c r="EQ7" s="36"/>
      <c r="ER7" s="36"/>
      <c r="ES7" s="36"/>
      <c r="ET7" s="36"/>
      <c r="EU7" s="36"/>
      <c r="EV7" s="36"/>
      <c r="EW7" s="36"/>
      <c r="EX7" s="36"/>
      <c r="EY7" s="36"/>
      <c r="EZ7" s="36"/>
      <c r="FA7" s="36"/>
      <c r="FB7" s="36"/>
      <c r="FC7" s="36"/>
      <c r="FD7" s="36"/>
      <c r="FE7" s="36"/>
      <c r="FF7" s="36"/>
      <c r="FG7" s="36"/>
      <c r="FH7" s="36"/>
      <c r="FI7" s="36"/>
      <c r="FJ7" s="36"/>
      <c r="FK7" s="36"/>
      <c r="FL7" s="36"/>
      <c r="FM7" s="36"/>
      <c r="FN7" s="36"/>
      <c r="FO7" s="36"/>
      <c r="FP7" s="36"/>
      <c r="FQ7" s="36"/>
      <c r="FR7" s="36"/>
      <c r="FS7" s="36"/>
      <c r="FT7" s="36"/>
      <c r="FU7" s="36"/>
      <c r="FV7" s="36"/>
      <c r="FW7" s="36"/>
      <c r="FX7" s="36"/>
      <c r="FY7" s="36"/>
      <c r="FZ7" s="36"/>
      <c r="GA7" s="36"/>
      <c r="GB7" s="36"/>
      <c r="GC7" s="36"/>
      <c r="GD7" s="36"/>
      <c r="GE7" s="36"/>
      <c r="GF7" s="36"/>
      <c r="GG7" s="36"/>
      <c r="GH7" s="36"/>
      <c r="GI7" s="36"/>
      <c r="GJ7" s="36"/>
      <c r="GK7" s="36"/>
      <c r="GL7" s="36"/>
      <c r="GM7" s="36"/>
      <c r="GN7" s="36"/>
      <c r="GO7" s="36"/>
      <c r="GP7" s="36"/>
      <c r="GQ7" s="36"/>
      <c r="GR7" s="36"/>
      <c r="GS7" s="36"/>
      <c r="GT7" s="36"/>
      <c r="GU7" s="36"/>
      <c r="GV7" s="36"/>
      <c r="GW7" s="36"/>
      <c r="GX7" s="36"/>
      <c r="GY7" s="36"/>
      <c r="GZ7" s="36"/>
      <c r="HA7" s="36"/>
      <c r="HB7" s="36"/>
      <c r="HC7" s="36"/>
      <c r="HD7" s="36"/>
    </row>
    <row r="8" spans="1:239" s="67" customFormat="1" ht="16.05" customHeight="1">
      <c r="A8" s="151" t="s">
        <v>64</v>
      </c>
      <c r="B8" s="152"/>
      <c r="C8" s="45">
        <f>C7</f>
        <v>1559652.6400000001</v>
      </c>
      <c r="D8" s="45">
        <f t="shared" ref="D8:BB8" si="0">C8+D7</f>
        <v>2868665.2800000003</v>
      </c>
      <c r="E8" s="45">
        <f t="shared" si="0"/>
        <v>4063069.9200000004</v>
      </c>
      <c r="F8" s="45">
        <f t="shared" si="0"/>
        <v>5134721.28</v>
      </c>
      <c r="G8" s="45">
        <f t="shared" si="0"/>
        <v>6161644.3200000003</v>
      </c>
      <c r="H8" s="45">
        <f t="shared" si="0"/>
        <v>7035647.8399999999</v>
      </c>
      <c r="I8" s="45">
        <f t="shared" si="0"/>
        <v>7837562.7199999997</v>
      </c>
      <c r="J8" s="45">
        <f t="shared" si="0"/>
        <v>8618673.6400000006</v>
      </c>
      <c r="K8" s="45">
        <f t="shared" si="0"/>
        <v>9373517.6400000006</v>
      </c>
      <c r="L8" s="45">
        <f t="shared" si="0"/>
        <v>10130995.08</v>
      </c>
      <c r="M8" s="45">
        <f t="shared" si="0"/>
        <v>10877119.880000001</v>
      </c>
      <c r="N8" s="45">
        <f t="shared" si="0"/>
        <v>11745515.720000001</v>
      </c>
      <c r="O8" s="45">
        <f t="shared" si="0"/>
        <v>12687209.48</v>
      </c>
      <c r="P8" s="45">
        <f t="shared" si="0"/>
        <v>13789689.48</v>
      </c>
      <c r="Q8" s="45">
        <f t="shared" si="0"/>
        <v>14892169.48</v>
      </c>
      <c r="R8" s="45">
        <f t="shared" si="0"/>
        <v>15990049.48</v>
      </c>
      <c r="S8" s="45">
        <f t="shared" si="0"/>
        <v>17087929.48</v>
      </c>
      <c r="T8" s="45">
        <f t="shared" si="0"/>
        <v>18167409.48</v>
      </c>
      <c r="U8" s="45">
        <f t="shared" si="0"/>
        <v>19246889.48</v>
      </c>
      <c r="V8" s="45">
        <f t="shared" si="0"/>
        <v>19957442.68</v>
      </c>
      <c r="W8" s="45">
        <f t="shared" si="0"/>
        <v>20708862.280000001</v>
      </c>
      <c r="X8" s="45">
        <f t="shared" si="0"/>
        <v>21601408.280000001</v>
      </c>
      <c r="Y8" s="45">
        <f t="shared" si="0"/>
        <v>22360008.84</v>
      </c>
      <c r="Z8" s="45">
        <f t="shared" si="0"/>
        <v>23059491.960000001</v>
      </c>
      <c r="AA8" s="45">
        <f t="shared" si="0"/>
        <v>23709502.440000001</v>
      </c>
      <c r="AB8" s="45">
        <f t="shared" si="0"/>
        <v>25380238.600000001</v>
      </c>
      <c r="AC8" s="45">
        <f t="shared" si="0"/>
        <v>27189653.880000003</v>
      </c>
      <c r="AD8" s="45">
        <f t="shared" si="0"/>
        <v>27510920.280000001</v>
      </c>
      <c r="AE8" s="45">
        <f t="shared" si="0"/>
        <v>27828609.32</v>
      </c>
      <c r="AF8" s="45">
        <f t="shared" si="0"/>
        <v>28371288.920000002</v>
      </c>
      <c r="AG8" s="45">
        <f t="shared" si="0"/>
        <v>29198111.960000001</v>
      </c>
      <c r="AH8" s="45">
        <f t="shared" si="0"/>
        <v>30070161.560000002</v>
      </c>
      <c r="AI8" s="45">
        <f t="shared" si="0"/>
        <v>31019874.700000003</v>
      </c>
      <c r="AJ8" s="45">
        <f t="shared" si="0"/>
        <v>32043284.300000004</v>
      </c>
      <c r="AK8" s="45">
        <f t="shared" si="0"/>
        <v>32110793.900000006</v>
      </c>
      <c r="AL8" s="45">
        <f t="shared" si="0"/>
        <v>32174603.260000005</v>
      </c>
      <c r="AM8" s="45">
        <f t="shared" si="0"/>
        <v>32215413.080000006</v>
      </c>
      <c r="AN8" s="45">
        <f t="shared" si="0"/>
        <v>33198733.580000006</v>
      </c>
      <c r="AO8" s="45">
        <f t="shared" si="0"/>
        <v>34614764.820000008</v>
      </c>
      <c r="AP8" s="45">
        <f t="shared" si="0"/>
        <v>37958990.264000006</v>
      </c>
      <c r="AQ8" s="45">
        <f t="shared" si="0"/>
        <v>41356978.788000003</v>
      </c>
      <c r="AR8" s="45">
        <f t="shared" si="0"/>
        <v>44523128.390000001</v>
      </c>
      <c r="AS8" s="45">
        <f t="shared" si="0"/>
        <v>47116065.912</v>
      </c>
      <c r="AT8" s="45">
        <f t="shared" si="0"/>
        <v>49453834.044</v>
      </c>
      <c r="AU8" s="45">
        <f t="shared" si="0"/>
        <v>52474703.979999997</v>
      </c>
      <c r="AV8" s="45">
        <f t="shared" si="0"/>
        <v>56131738.003999993</v>
      </c>
      <c r="AW8" s="45">
        <f t="shared" si="0"/>
        <v>59358593.917497993</v>
      </c>
      <c r="AX8" s="45">
        <f t="shared" si="0"/>
        <v>62485475.815497994</v>
      </c>
      <c r="AY8" s="45">
        <f t="shared" si="0"/>
        <v>64311044.707497992</v>
      </c>
      <c r="AZ8" s="45">
        <f t="shared" si="0"/>
        <v>65409058.575497992</v>
      </c>
      <c r="BA8" s="45">
        <f t="shared" si="0"/>
        <v>68039573.995497987</v>
      </c>
      <c r="BB8" s="45">
        <f t="shared" si="0"/>
        <v>70670089.415497988</v>
      </c>
      <c r="BC8" s="68"/>
      <c r="BD8" s="68"/>
      <c r="BE8" s="68"/>
      <c r="BF8" s="68"/>
      <c r="BG8" s="68"/>
      <c r="BH8" s="68"/>
      <c r="BI8" s="68"/>
      <c r="BJ8" s="68"/>
      <c r="BK8" s="68"/>
      <c r="BL8" s="68"/>
      <c r="BM8" s="68"/>
      <c r="BN8" s="68"/>
      <c r="BO8" s="68"/>
      <c r="BP8" s="68"/>
      <c r="BQ8" s="68"/>
      <c r="BR8" s="68"/>
      <c r="BS8" s="68"/>
      <c r="BT8" s="68"/>
      <c r="BU8" s="68"/>
      <c r="BV8" s="68"/>
      <c r="BW8" s="68"/>
      <c r="BX8" s="68"/>
      <c r="BY8" s="68"/>
      <c r="BZ8" s="68"/>
      <c r="CA8" s="68"/>
      <c r="CB8" s="68"/>
      <c r="CC8" s="68"/>
      <c r="CD8" s="68"/>
      <c r="CE8" s="68"/>
      <c r="CF8" s="68"/>
      <c r="CG8" s="68"/>
      <c r="CH8" s="68"/>
      <c r="CI8" s="68"/>
      <c r="CJ8" s="68"/>
      <c r="CK8" s="68"/>
      <c r="CL8" s="68"/>
      <c r="CM8" s="68"/>
      <c r="CN8" s="68"/>
      <c r="CO8" s="68"/>
      <c r="CP8" s="68"/>
      <c r="CQ8" s="68"/>
      <c r="CR8" s="68"/>
      <c r="CS8" s="68"/>
      <c r="CT8" s="68"/>
      <c r="CU8" s="68"/>
      <c r="CV8" s="68"/>
      <c r="CW8" s="68"/>
      <c r="CX8" s="68"/>
      <c r="CY8" s="68"/>
      <c r="CZ8" s="68"/>
      <c r="DA8" s="68"/>
      <c r="DB8" s="68"/>
      <c r="DC8" s="68"/>
      <c r="DD8" s="68"/>
      <c r="DE8" s="68"/>
      <c r="DF8" s="68"/>
      <c r="DG8" s="68"/>
      <c r="DH8" s="68"/>
      <c r="DI8" s="68"/>
      <c r="DJ8" s="68"/>
      <c r="DK8" s="68"/>
      <c r="DL8" s="68"/>
      <c r="DM8" s="68"/>
      <c r="DN8" s="68"/>
      <c r="DO8" s="68"/>
      <c r="DP8" s="68"/>
      <c r="DQ8" s="68"/>
      <c r="DR8" s="68"/>
      <c r="DS8" s="68"/>
      <c r="DT8" s="68"/>
      <c r="DU8" s="68"/>
      <c r="DV8" s="68"/>
      <c r="DW8" s="68"/>
      <c r="DX8" s="68"/>
      <c r="DY8" s="68"/>
      <c r="DZ8" s="68"/>
      <c r="EA8" s="68"/>
      <c r="EB8" s="68"/>
      <c r="EC8" s="68"/>
      <c r="ED8" s="68"/>
      <c r="EE8" s="68"/>
      <c r="EF8" s="68"/>
      <c r="EG8" s="68"/>
      <c r="EH8" s="68"/>
      <c r="EI8" s="68"/>
      <c r="EJ8" s="68"/>
      <c r="EK8" s="68"/>
      <c r="EL8" s="68"/>
      <c r="EM8" s="68"/>
      <c r="EN8" s="68"/>
      <c r="EO8" s="68"/>
      <c r="EP8" s="68"/>
      <c r="EQ8" s="68"/>
      <c r="ER8" s="68"/>
      <c r="ES8" s="68"/>
      <c r="ET8" s="68"/>
      <c r="EU8" s="68"/>
      <c r="EV8" s="68"/>
      <c r="EW8" s="68"/>
      <c r="EX8" s="68"/>
      <c r="EY8" s="68"/>
      <c r="EZ8" s="68"/>
      <c r="FA8" s="68"/>
      <c r="FB8" s="68"/>
      <c r="FC8" s="68"/>
      <c r="FD8" s="68"/>
      <c r="FE8" s="68"/>
      <c r="FF8" s="68"/>
      <c r="FG8" s="68"/>
      <c r="FH8" s="68"/>
      <c r="FI8" s="68"/>
      <c r="FJ8" s="68"/>
      <c r="FK8" s="68"/>
      <c r="FL8" s="68"/>
      <c r="FM8" s="68"/>
      <c r="FN8" s="68"/>
      <c r="FO8" s="68"/>
      <c r="FP8" s="68"/>
      <c r="FQ8" s="68"/>
      <c r="FR8" s="68"/>
      <c r="FS8" s="68"/>
      <c r="FT8" s="68"/>
      <c r="FU8" s="68"/>
      <c r="FV8" s="68"/>
      <c r="FW8" s="68"/>
      <c r="FX8" s="68"/>
      <c r="FY8" s="68"/>
      <c r="FZ8" s="68"/>
      <c r="GA8" s="68"/>
      <c r="GB8" s="68"/>
      <c r="GC8" s="68"/>
      <c r="GD8" s="68"/>
      <c r="GE8" s="68"/>
      <c r="GF8" s="68"/>
      <c r="GG8" s="68"/>
      <c r="GH8" s="68"/>
      <c r="GI8" s="68"/>
      <c r="GJ8" s="68"/>
      <c r="GK8" s="68"/>
      <c r="GL8" s="68"/>
      <c r="GM8" s="68"/>
      <c r="GN8" s="68"/>
      <c r="GO8" s="68"/>
      <c r="GP8" s="68"/>
      <c r="GQ8" s="68"/>
      <c r="GR8" s="68"/>
      <c r="GS8" s="68"/>
      <c r="GT8" s="68"/>
      <c r="GU8" s="68"/>
      <c r="GV8" s="68"/>
      <c r="GW8" s="68"/>
      <c r="GX8" s="68"/>
      <c r="GY8" s="68"/>
      <c r="GZ8" s="68"/>
      <c r="HA8" s="68"/>
      <c r="HB8" s="68"/>
      <c r="HC8" s="68"/>
      <c r="HD8" s="68"/>
    </row>
    <row r="9" spans="1:239" s="41" customFormat="1" ht="16.05" customHeight="1">
      <c r="A9" s="157" t="s">
        <v>53</v>
      </c>
      <c r="B9" s="158"/>
      <c r="C9" s="41">
        <f>C28</f>
        <v>1794461</v>
      </c>
      <c r="D9" s="41">
        <f t="shared" ref="D9:BB9" si="1">D28</f>
        <v>1794461</v>
      </c>
      <c r="E9" s="41">
        <f t="shared" si="1"/>
        <v>897230</v>
      </c>
      <c r="F9" s="41">
        <f t="shared" si="1"/>
        <v>897230</v>
      </c>
      <c r="G9" s="41">
        <f t="shared" si="1"/>
        <v>897230</v>
      </c>
      <c r="H9" s="41">
        <f t="shared" si="1"/>
        <v>897230</v>
      </c>
      <c r="I9" s="41">
        <f t="shared" si="1"/>
        <v>897230</v>
      </c>
      <c r="J9" s="41">
        <f t="shared" si="1"/>
        <v>897230</v>
      </c>
      <c r="K9" s="41">
        <f t="shared" si="1"/>
        <v>897230</v>
      </c>
      <c r="L9" s="41">
        <f t="shared" si="1"/>
        <v>897230</v>
      </c>
      <c r="M9" s="41">
        <f t="shared" si="1"/>
        <v>897230</v>
      </c>
      <c r="N9" s="41">
        <f t="shared" si="1"/>
        <v>897230</v>
      </c>
      <c r="O9" s="41">
        <f t="shared" si="1"/>
        <v>897230</v>
      </c>
      <c r="P9" s="41">
        <f t="shared" si="1"/>
        <v>897230</v>
      </c>
      <c r="Q9" s="41">
        <f t="shared" si="1"/>
        <v>897230</v>
      </c>
      <c r="R9" s="41">
        <f t="shared" si="1"/>
        <v>897230</v>
      </c>
      <c r="S9" s="41">
        <f t="shared" si="1"/>
        <v>1345846</v>
      </c>
      <c r="T9" s="41">
        <f t="shared" si="1"/>
        <v>897230</v>
      </c>
      <c r="U9" s="41">
        <f t="shared" si="1"/>
        <v>897230</v>
      </c>
      <c r="V9" s="41">
        <f t="shared" si="1"/>
        <v>897230</v>
      </c>
      <c r="W9" s="41">
        <f t="shared" si="1"/>
        <v>897230</v>
      </c>
      <c r="X9" s="41">
        <f t="shared" si="1"/>
        <v>897230</v>
      </c>
      <c r="Y9" s="41">
        <f t="shared" si="1"/>
        <v>897230</v>
      </c>
      <c r="Z9" s="41">
        <f t="shared" si="1"/>
        <v>897230</v>
      </c>
      <c r="AA9" s="41">
        <f t="shared" si="1"/>
        <v>897230</v>
      </c>
      <c r="AB9" s="41">
        <f t="shared" si="1"/>
        <v>897230</v>
      </c>
      <c r="AC9" s="41">
        <f t="shared" si="1"/>
        <v>1794461</v>
      </c>
      <c r="AD9" s="41">
        <f t="shared" si="1"/>
        <v>448615</v>
      </c>
      <c r="AE9" s="41">
        <f t="shared" si="1"/>
        <v>448615</v>
      </c>
      <c r="AF9" s="41">
        <f t="shared" si="1"/>
        <v>538338</v>
      </c>
      <c r="AG9" s="41">
        <f t="shared" si="1"/>
        <v>897230</v>
      </c>
      <c r="AH9" s="41">
        <f t="shared" si="1"/>
        <v>897230</v>
      </c>
      <c r="AI9" s="41">
        <f t="shared" si="1"/>
        <v>897230</v>
      </c>
      <c r="AJ9" s="41">
        <f t="shared" si="1"/>
        <v>897230</v>
      </c>
      <c r="AK9" s="41">
        <f t="shared" si="1"/>
        <v>0</v>
      </c>
      <c r="AL9" s="41">
        <f t="shared" si="1"/>
        <v>0</v>
      </c>
      <c r="AM9" s="41">
        <f t="shared" si="1"/>
        <v>0</v>
      </c>
      <c r="AN9" s="41">
        <f t="shared" si="1"/>
        <v>897230</v>
      </c>
      <c r="AO9" s="41">
        <f t="shared" si="1"/>
        <v>1794461</v>
      </c>
      <c r="AP9" s="41">
        <f t="shared" si="1"/>
        <v>3140307</v>
      </c>
      <c r="AQ9" s="41">
        <f t="shared" si="1"/>
        <v>3140307</v>
      </c>
      <c r="AR9" s="41">
        <f t="shared" si="1"/>
        <v>3409476</v>
      </c>
      <c r="AS9" s="41">
        <f t="shared" si="1"/>
        <v>2691692</v>
      </c>
      <c r="AT9" s="41">
        <f t="shared" si="1"/>
        <v>2691692</v>
      </c>
      <c r="AU9" s="41">
        <f t="shared" si="1"/>
        <v>2691692</v>
      </c>
      <c r="AV9" s="41">
        <f t="shared" si="1"/>
        <v>3588923</v>
      </c>
      <c r="AW9" s="41">
        <f t="shared" si="1"/>
        <v>3140307</v>
      </c>
      <c r="AX9" s="41">
        <f t="shared" si="1"/>
        <v>3140307</v>
      </c>
      <c r="AY9" s="41">
        <f t="shared" si="1"/>
        <v>1794461</v>
      </c>
      <c r="AZ9" s="41">
        <f t="shared" si="1"/>
        <v>1794461</v>
      </c>
      <c r="BA9" s="41">
        <f t="shared" si="1"/>
        <v>1794461</v>
      </c>
      <c r="BB9" s="41">
        <f t="shared" si="1"/>
        <v>2691692</v>
      </c>
      <c r="BC9" s="36"/>
      <c r="BD9" s="36"/>
      <c r="BE9" s="36"/>
      <c r="BF9" s="36"/>
      <c r="BG9" s="36"/>
      <c r="BH9" s="36"/>
      <c r="BI9" s="36"/>
      <c r="BJ9" s="36"/>
      <c r="BK9" s="36"/>
      <c r="BL9" s="36"/>
      <c r="BM9" s="36"/>
      <c r="BN9" s="36"/>
      <c r="BO9" s="36"/>
      <c r="BP9" s="36"/>
      <c r="BQ9" s="36"/>
      <c r="BR9" s="36"/>
      <c r="BS9" s="36"/>
      <c r="BT9" s="36"/>
      <c r="BU9" s="36"/>
      <c r="BV9" s="36"/>
      <c r="BW9" s="36"/>
      <c r="BX9" s="36"/>
      <c r="BY9" s="36"/>
      <c r="BZ9" s="36"/>
      <c r="CA9" s="36"/>
      <c r="CB9" s="36"/>
      <c r="CC9" s="36"/>
      <c r="CD9" s="36"/>
      <c r="CE9" s="36"/>
      <c r="CF9" s="36"/>
      <c r="CG9" s="36"/>
      <c r="CH9" s="36"/>
      <c r="CI9" s="36"/>
      <c r="CJ9" s="36"/>
      <c r="CK9" s="36"/>
      <c r="CL9" s="36"/>
      <c r="CM9" s="36"/>
      <c r="CN9" s="36"/>
      <c r="CO9" s="36"/>
      <c r="CP9" s="36"/>
      <c r="CQ9" s="36"/>
      <c r="CR9" s="36"/>
      <c r="CS9" s="36"/>
      <c r="CT9" s="36"/>
      <c r="CU9" s="36"/>
      <c r="CV9" s="36"/>
      <c r="CW9" s="36"/>
      <c r="CX9" s="36"/>
      <c r="CY9" s="36"/>
      <c r="CZ9" s="36"/>
      <c r="DA9" s="36"/>
      <c r="DB9" s="36"/>
      <c r="DC9" s="36"/>
      <c r="DD9" s="36"/>
      <c r="DE9" s="36"/>
      <c r="DF9" s="36"/>
      <c r="DG9" s="36"/>
      <c r="DH9" s="36"/>
      <c r="DI9" s="36"/>
      <c r="DJ9" s="36"/>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s="36"/>
      <c r="EP9" s="36"/>
      <c r="EQ9" s="36"/>
      <c r="ER9" s="36"/>
      <c r="ES9" s="36"/>
      <c r="ET9" s="36"/>
      <c r="EU9" s="36"/>
      <c r="EV9" s="36"/>
      <c r="EW9" s="36"/>
      <c r="EX9" s="36"/>
      <c r="EY9" s="36"/>
      <c r="EZ9" s="36"/>
      <c r="FA9" s="36"/>
      <c r="FB9" s="36"/>
      <c r="FC9" s="36"/>
      <c r="FD9" s="36"/>
      <c r="FE9" s="36"/>
      <c r="FF9" s="36"/>
      <c r="FG9" s="36"/>
      <c r="FH9" s="36"/>
      <c r="FI9" s="36"/>
      <c r="FJ9" s="36"/>
      <c r="FK9" s="36"/>
      <c r="FL9" s="36"/>
      <c r="FM9" s="36"/>
      <c r="FN9" s="36"/>
      <c r="FO9" s="36"/>
      <c r="FP9" s="36"/>
      <c r="FQ9" s="36"/>
      <c r="FR9" s="36"/>
      <c r="FS9" s="36"/>
      <c r="FT9" s="36"/>
      <c r="FU9" s="36"/>
      <c r="FV9" s="36"/>
      <c r="FW9" s="36"/>
      <c r="FX9" s="36"/>
      <c r="FY9" s="36"/>
      <c r="FZ9" s="36"/>
      <c r="GA9" s="36"/>
      <c r="GB9" s="36"/>
      <c r="GC9" s="36"/>
      <c r="GD9" s="36"/>
      <c r="GE9" s="36"/>
      <c r="GF9" s="36"/>
      <c r="GG9" s="36"/>
      <c r="GH9" s="36"/>
      <c r="GI9" s="36"/>
      <c r="GJ9" s="36"/>
      <c r="GK9" s="36"/>
      <c r="GL9" s="36"/>
      <c r="GM9" s="36"/>
      <c r="GN9" s="36"/>
      <c r="GO9" s="36"/>
      <c r="GP9" s="36"/>
      <c r="GQ9" s="36"/>
      <c r="GR9" s="36"/>
      <c r="GS9" s="36"/>
      <c r="GT9" s="36"/>
      <c r="GU9" s="36"/>
      <c r="GV9" s="36"/>
      <c r="GW9" s="36"/>
      <c r="GX9" s="36"/>
      <c r="GY9" s="36"/>
      <c r="GZ9" s="36"/>
      <c r="HA9" s="36"/>
      <c r="HB9" s="36"/>
      <c r="HC9" s="36"/>
      <c r="HD9" s="36"/>
    </row>
    <row r="10" spans="1:239" s="67" customFormat="1" ht="16.05" customHeight="1">
      <c r="A10" s="159" t="s">
        <v>54</v>
      </c>
      <c r="B10" s="160"/>
      <c r="C10" s="67">
        <f>C9</f>
        <v>1794461</v>
      </c>
      <c r="D10" s="67">
        <f t="shared" ref="D10:BB10" si="2">D9+C10</f>
        <v>3588922</v>
      </c>
      <c r="E10" s="67">
        <f t="shared" si="2"/>
        <v>4486152</v>
      </c>
      <c r="F10" s="67">
        <f t="shared" si="2"/>
        <v>5383382</v>
      </c>
      <c r="G10" s="67">
        <f t="shared" si="2"/>
        <v>6280612</v>
      </c>
      <c r="H10" s="67">
        <f t="shared" si="2"/>
        <v>7177842</v>
      </c>
      <c r="I10" s="67">
        <f t="shared" si="2"/>
        <v>8075072</v>
      </c>
      <c r="J10" s="67">
        <f t="shared" si="2"/>
        <v>8972302</v>
      </c>
      <c r="K10" s="67">
        <f t="shared" si="2"/>
        <v>9869532</v>
      </c>
      <c r="L10" s="67">
        <f t="shared" si="2"/>
        <v>10766762</v>
      </c>
      <c r="M10" s="67">
        <f t="shared" si="2"/>
        <v>11663992</v>
      </c>
      <c r="N10" s="67">
        <f t="shared" si="2"/>
        <v>12561222</v>
      </c>
      <c r="O10" s="67">
        <f t="shared" si="2"/>
        <v>13458452</v>
      </c>
      <c r="P10" s="67">
        <f t="shared" si="2"/>
        <v>14355682</v>
      </c>
      <c r="Q10" s="67">
        <f t="shared" si="2"/>
        <v>15252912</v>
      </c>
      <c r="R10" s="67">
        <f t="shared" si="2"/>
        <v>16150142</v>
      </c>
      <c r="S10" s="67">
        <f t="shared" si="2"/>
        <v>17495988</v>
      </c>
      <c r="T10" s="67">
        <f t="shared" si="2"/>
        <v>18393218</v>
      </c>
      <c r="U10" s="67">
        <f t="shared" si="2"/>
        <v>19290448</v>
      </c>
      <c r="V10" s="67">
        <f t="shared" si="2"/>
        <v>20187678</v>
      </c>
      <c r="W10" s="67">
        <f t="shared" si="2"/>
        <v>21084908</v>
      </c>
      <c r="X10" s="67">
        <f t="shared" si="2"/>
        <v>21982138</v>
      </c>
      <c r="Y10" s="67">
        <f t="shared" si="2"/>
        <v>22879368</v>
      </c>
      <c r="Z10" s="67">
        <f t="shared" si="2"/>
        <v>23776598</v>
      </c>
      <c r="AA10" s="67">
        <f t="shared" si="2"/>
        <v>24673828</v>
      </c>
      <c r="AB10" s="67">
        <f t="shared" si="2"/>
        <v>25571058</v>
      </c>
      <c r="AC10" s="67">
        <f t="shared" si="2"/>
        <v>27365519</v>
      </c>
      <c r="AD10" s="67">
        <f t="shared" si="2"/>
        <v>27814134</v>
      </c>
      <c r="AE10" s="67">
        <f t="shared" si="2"/>
        <v>28262749</v>
      </c>
      <c r="AF10" s="67">
        <f t="shared" si="2"/>
        <v>28801087</v>
      </c>
      <c r="AG10" s="67">
        <f t="shared" si="2"/>
        <v>29698317</v>
      </c>
      <c r="AH10" s="67">
        <f t="shared" si="2"/>
        <v>30595547</v>
      </c>
      <c r="AI10" s="67">
        <f t="shared" si="2"/>
        <v>31492777</v>
      </c>
      <c r="AJ10" s="67">
        <f t="shared" si="2"/>
        <v>32390007</v>
      </c>
      <c r="AK10" s="67">
        <f t="shared" si="2"/>
        <v>32390007</v>
      </c>
      <c r="AL10" s="67">
        <f t="shared" si="2"/>
        <v>32390007</v>
      </c>
      <c r="AM10" s="67">
        <f t="shared" si="2"/>
        <v>32390007</v>
      </c>
      <c r="AN10" s="67">
        <f t="shared" si="2"/>
        <v>33287237</v>
      </c>
      <c r="AO10" s="67">
        <f t="shared" si="2"/>
        <v>35081698</v>
      </c>
      <c r="AP10" s="67">
        <f t="shared" si="2"/>
        <v>38222005</v>
      </c>
      <c r="AQ10" s="67">
        <f t="shared" si="2"/>
        <v>41362312</v>
      </c>
      <c r="AR10" s="67">
        <f t="shared" si="2"/>
        <v>44771788</v>
      </c>
      <c r="AS10" s="67">
        <f t="shared" si="2"/>
        <v>47463480</v>
      </c>
      <c r="AT10" s="67">
        <f t="shared" si="2"/>
        <v>50155172</v>
      </c>
      <c r="AU10" s="67">
        <f t="shared" si="2"/>
        <v>52846864</v>
      </c>
      <c r="AV10" s="67">
        <f t="shared" si="2"/>
        <v>56435787</v>
      </c>
      <c r="AW10" s="67">
        <f t="shared" si="2"/>
        <v>59576094</v>
      </c>
      <c r="AX10" s="67">
        <f t="shared" si="2"/>
        <v>62716401</v>
      </c>
      <c r="AY10" s="67">
        <f t="shared" si="2"/>
        <v>64510862</v>
      </c>
      <c r="AZ10" s="67">
        <f t="shared" si="2"/>
        <v>66305323</v>
      </c>
      <c r="BA10" s="67">
        <f t="shared" si="2"/>
        <v>68099784</v>
      </c>
      <c r="BB10" s="67">
        <f t="shared" si="2"/>
        <v>70791476</v>
      </c>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68"/>
      <c r="CL10" s="68"/>
      <c r="CM10" s="68"/>
      <c r="CN10" s="68"/>
      <c r="CO10" s="68"/>
      <c r="CP10" s="68"/>
      <c r="CQ10" s="68"/>
      <c r="CR10" s="68"/>
      <c r="CS10" s="68"/>
      <c r="CT10" s="68"/>
      <c r="CU10" s="68"/>
      <c r="CV10" s="68"/>
      <c r="CW10" s="68"/>
      <c r="CX10" s="68"/>
      <c r="CY10" s="68"/>
      <c r="CZ10" s="68"/>
      <c r="DA10" s="68"/>
      <c r="DB10" s="68"/>
      <c r="DC10" s="68"/>
      <c r="DD10" s="68"/>
      <c r="DE10" s="68"/>
      <c r="DF10" s="68"/>
      <c r="DG10" s="68"/>
      <c r="DH10" s="68"/>
      <c r="DI10" s="68"/>
      <c r="DJ10" s="68"/>
      <c r="DK10" s="68"/>
      <c r="DL10" s="68"/>
      <c r="DM10" s="68"/>
      <c r="DN10" s="68"/>
      <c r="DO10" s="68"/>
      <c r="DP10" s="68"/>
      <c r="DQ10" s="68"/>
      <c r="DR10" s="68"/>
      <c r="DS10" s="68"/>
      <c r="DT10" s="68"/>
      <c r="DU10" s="68"/>
      <c r="DV10" s="68"/>
      <c r="DW10" s="68"/>
      <c r="DX10" s="68"/>
      <c r="DY10" s="68"/>
      <c r="DZ10" s="68"/>
      <c r="EA10" s="68"/>
      <c r="EB10" s="68"/>
      <c r="EC10" s="68"/>
      <c r="ED10" s="68"/>
      <c r="EE10" s="68"/>
      <c r="EF10" s="68"/>
      <c r="EG10" s="68"/>
      <c r="EH10" s="68"/>
      <c r="EI10" s="68"/>
      <c r="EJ10" s="68"/>
      <c r="EK10" s="68"/>
      <c r="EL10" s="68"/>
      <c r="EM10" s="68"/>
      <c r="EN10" s="68"/>
      <c r="EO10" s="68"/>
      <c r="EP10" s="68"/>
      <c r="EQ10" s="68"/>
      <c r="ER10" s="68"/>
      <c r="ES10" s="68"/>
      <c r="ET10" s="68"/>
      <c r="EU10" s="68"/>
      <c r="EV10" s="68"/>
      <c r="EW10" s="68"/>
      <c r="EX10" s="68"/>
      <c r="EY10" s="68"/>
      <c r="EZ10" s="68"/>
      <c r="FA10" s="68"/>
      <c r="FB10" s="68"/>
      <c r="FC10" s="68"/>
      <c r="FD10" s="68"/>
      <c r="FE10" s="68"/>
      <c r="FF10" s="68"/>
      <c r="FG10" s="68"/>
      <c r="FH10" s="68"/>
      <c r="FI10" s="68"/>
      <c r="FJ10" s="68"/>
      <c r="FK10" s="68"/>
      <c r="FL10" s="68"/>
      <c r="FM10" s="68"/>
      <c r="FN10" s="68"/>
      <c r="FO10" s="68"/>
      <c r="FP10" s="68"/>
      <c r="FQ10" s="68"/>
      <c r="FR10" s="68"/>
      <c r="FS10" s="68"/>
      <c r="FT10" s="68"/>
      <c r="FU10" s="68"/>
      <c r="FV10" s="68"/>
      <c r="FW10" s="68"/>
      <c r="FX10" s="68"/>
      <c r="FY10" s="68"/>
      <c r="FZ10" s="68"/>
      <c r="GA10" s="68"/>
      <c r="GB10" s="68"/>
      <c r="GC10" s="68"/>
      <c r="GD10" s="68"/>
      <c r="GE10" s="68"/>
      <c r="GF10" s="68"/>
      <c r="GG10" s="68"/>
      <c r="GH10" s="68"/>
      <c r="GI10" s="68"/>
      <c r="GJ10" s="68"/>
      <c r="GK10" s="68"/>
      <c r="GL10" s="68"/>
      <c r="GM10" s="68"/>
      <c r="GN10" s="68"/>
      <c r="GO10" s="68"/>
      <c r="GP10" s="68"/>
      <c r="GQ10" s="68"/>
      <c r="GR10" s="68"/>
      <c r="GS10" s="68"/>
      <c r="GT10" s="68"/>
      <c r="GU10" s="68"/>
      <c r="GV10" s="68"/>
      <c r="GW10" s="68"/>
      <c r="GX10" s="68"/>
      <c r="GY10" s="68"/>
      <c r="GZ10" s="68"/>
      <c r="HA10" s="68"/>
      <c r="HB10" s="68"/>
      <c r="HC10" s="68"/>
      <c r="HD10" s="68"/>
    </row>
    <row r="11" spans="1:239" s="41" customFormat="1" ht="16.05" customHeight="1">
      <c r="A11" s="161" t="s">
        <v>55</v>
      </c>
      <c r="B11" s="162"/>
      <c r="C11" s="46">
        <f>C10-C8</f>
        <v>234808.35999999987</v>
      </c>
      <c r="D11" s="46">
        <f t="shared" ref="D11:BB11" si="3">D10-D8</f>
        <v>720256.71999999974</v>
      </c>
      <c r="E11" s="46">
        <f t="shared" si="3"/>
        <v>423082.07999999961</v>
      </c>
      <c r="F11" s="46">
        <f t="shared" si="3"/>
        <v>248660.71999999974</v>
      </c>
      <c r="G11" s="46">
        <f t="shared" si="3"/>
        <v>118967.6799999997</v>
      </c>
      <c r="H11" s="46">
        <f t="shared" si="3"/>
        <v>142194.16000000015</v>
      </c>
      <c r="I11" s="46">
        <f t="shared" si="3"/>
        <v>237509.28000000026</v>
      </c>
      <c r="J11" s="46">
        <f t="shared" si="3"/>
        <v>353628.3599999994</v>
      </c>
      <c r="K11" s="46">
        <f t="shared" si="3"/>
        <v>496014.3599999994</v>
      </c>
      <c r="L11" s="46">
        <f t="shared" si="3"/>
        <v>635766.91999999993</v>
      </c>
      <c r="M11" s="46">
        <f t="shared" si="3"/>
        <v>786872.11999999918</v>
      </c>
      <c r="N11" s="46">
        <f t="shared" si="3"/>
        <v>815706.27999999933</v>
      </c>
      <c r="O11" s="46">
        <f t="shared" si="3"/>
        <v>771242.51999999955</v>
      </c>
      <c r="P11" s="46">
        <f t="shared" si="3"/>
        <v>565992.51999999955</v>
      </c>
      <c r="Q11" s="46">
        <f t="shared" si="3"/>
        <v>360742.51999999955</v>
      </c>
      <c r="R11" s="46">
        <f t="shared" si="3"/>
        <v>160092.51999999955</v>
      </c>
      <c r="S11" s="46">
        <f t="shared" si="3"/>
        <v>408058.51999999955</v>
      </c>
      <c r="T11" s="46">
        <f t="shared" si="3"/>
        <v>225808.51999999955</v>
      </c>
      <c r="U11" s="46">
        <f t="shared" si="3"/>
        <v>43558.519999999553</v>
      </c>
      <c r="V11" s="46">
        <f t="shared" si="3"/>
        <v>230235.3200000003</v>
      </c>
      <c r="W11" s="46">
        <f t="shared" si="3"/>
        <v>376045.71999999881</v>
      </c>
      <c r="X11" s="46">
        <f t="shared" si="3"/>
        <v>380729.71999999881</v>
      </c>
      <c r="Y11" s="46">
        <f t="shared" si="3"/>
        <v>519359.16000000015</v>
      </c>
      <c r="Z11" s="46">
        <f t="shared" si="3"/>
        <v>717106.03999999911</v>
      </c>
      <c r="AA11" s="46">
        <f t="shared" si="3"/>
        <v>964325.55999999866</v>
      </c>
      <c r="AB11" s="46">
        <f t="shared" si="3"/>
        <v>190819.39999999851</v>
      </c>
      <c r="AC11" s="46">
        <f t="shared" si="3"/>
        <v>175865.11999999732</v>
      </c>
      <c r="AD11" s="46">
        <f t="shared" si="3"/>
        <v>303213.71999999881</v>
      </c>
      <c r="AE11" s="46">
        <f t="shared" si="3"/>
        <v>434139.6799999997</v>
      </c>
      <c r="AF11" s="46">
        <f t="shared" si="3"/>
        <v>429798.07999999821</v>
      </c>
      <c r="AG11" s="46">
        <f t="shared" si="3"/>
        <v>500205.03999999911</v>
      </c>
      <c r="AH11" s="46">
        <f t="shared" si="3"/>
        <v>525385.43999999762</v>
      </c>
      <c r="AI11" s="46">
        <f t="shared" si="3"/>
        <v>472902.29999999702</v>
      </c>
      <c r="AJ11" s="46">
        <f t="shared" si="3"/>
        <v>346722.69999999553</v>
      </c>
      <c r="AK11" s="46">
        <f t="shared" si="3"/>
        <v>279213.09999999404</v>
      </c>
      <c r="AL11" s="46">
        <f t="shared" si="3"/>
        <v>215403.73999999464</v>
      </c>
      <c r="AM11" s="46">
        <f t="shared" si="3"/>
        <v>174593.91999999434</v>
      </c>
      <c r="AN11" s="46">
        <f t="shared" si="3"/>
        <v>88503.419999994338</v>
      </c>
      <c r="AO11" s="46">
        <f t="shared" si="3"/>
        <v>466933.17999999225</v>
      </c>
      <c r="AP11" s="46">
        <f t="shared" si="3"/>
        <v>263014.73599999398</v>
      </c>
      <c r="AQ11" s="46">
        <f t="shared" si="3"/>
        <v>5333.2119999974966</v>
      </c>
      <c r="AR11" s="46">
        <f t="shared" si="3"/>
        <v>248659.6099999994</v>
      </c>
      <c r="AS11" s="46">
        <f t="shared" si="3"/>
        <v>347414.08799999952</v>
      </c>
      <c r="AT11" s="46">
        <f t="shared" si="3"/>
        <v>701337.95600000024</v>
      </c>
      <c r="AU11" s="46">
        <f t="shared" si="3"/>
        <v>372160.02000000328</v>
      </c>
      <c r="AV11" s="46">
        <f t="shared" si="3"/>
        <v>304048.99600000679</v>
      </c>
      <c r="AW11" s="46">
        <f t="shared" si="3"/>
        <v>217500.08250200748</v>
      </c>
      <c r="AX11" s="46">
        <f t="shared" si="3"/>
        <v>230925.18450200558</v>
      </c>
      <c r="AY11" s="46">
        <f t="shared" si="3"/>
        <v>199817.29250200838</v>
      </c>
      <c r="AZ11" s="46">
        <f t="shared" si="3"/>
        <v>896264.42450200766</v>
      </c>
      <c r="BA11" s="46">
        <f t="shared" si="3"/>
        <v>60210.004502013326</v>
      </c>
      <c r="BB11" s="46">
        <f t="shared" si="3"/>
        <v>121386.58450201154</v>
      </c>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c r="CA11" s="36"/>
      <c r="CB11" s="36"/>
      <c r="CC11" s="36"/>
      <c r="CD11" s="36"/>
      <c r="CE11" s="36"/>
      <c r="CF11" s="36"/>
      <c r="CG11" s="36"/>
      <c r="CH11" s="36"/>
      <c r="CI11" s="36"/>
      <c r="CJ11" s="36"/>
      <c r="CK11" s="36"/>
      <c r="CL11" s="36"/>
      <c r="CM11" s="36"/>
      <c r="CN11" s="36"/>
      <c r="CO11" s="36"/>
      <c r="CP11" s="36"/>
      <c r="CQ11" s="36"/>
      <c r="CR11" s="36"/>
      <c r="CS11" s="36"/>
      <c r="CT11" s="36"/>
      <c r="CU11" s="36"/>
      <c r="CV11" s="36"/>
      <c r="CW11" s="36"/>
      <c r="CX11" s="36"/>
      <c r="CY11" s="36"/>
      <c r="CZ11" s="36"/>
      <c r="DA11" s="36"/>
      <c r="DB11" s="36"/>
      <c r="DC11" s="36"/>
      <c r="DD11" s="36"/>
      <c r="DE11" s="36"/>
      <c r="DF11" s="36"/>
      <c r="DG11" s="36"/>
      <c r="DH11" s="36"/>
      <c r="DI11" s="36"/>
      <c r="DJ11" s="36"/>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s="36"/>
      <c r="EP11" s="36"/>
      <c r="EQ11" s="36"/>
      <c r="ER11" s="36"/>
      <c r="ES11" s="36"/>
      <c r="ET11" s="36"/>
      <c r="EU11" s="36"/>
      <c r="EV11" s="36"/>
      <c r="EW11" s="36"/>
      <c r="EX11" s="36"/>
      <c r="EY11" s="36"/>
      <c r="EZ11" s="36"/>
      <c r="FA11" s="36"/>
      <c r="FB11" s="36"/>
      <c r="FC11" s="36"/>
      <c r="FD11" s="36"/>
      <c r="FE11" s="36"/>
      <c r="FF11" s="36"/>
      <c r="FG11" s="36"/>
      <c r="FH11" s="36"/>
      <c r="FI11" s="36"/>
      <c r="FJ11" s="36"/>
      <c r="FK11" s="36"/>
      <c r="FL11" s="36"/>
      <c r="FM11" s="36"/>
      <c r="FN11" s="36"/>
      <c r="FO11" s="36"/>
      <c r="FP11" s="36"/>
      <c r="FQ11" s="36"/>
      <c r="FR11" s="36"/>
      <c r="FS11" s="36"/>
      <c r="FT11" s="36"/>
      <c r="FU11" s="36"/>
      <c r="FV11" s="36"/>
      <c r="FW11" s="36"/>
      <c r="FX11" s="36"/>
      <c r="FY11" s="36"/>
      <c r="FZ11" s="36"/>
      <c r="GA11" s="36"/>
      <c r="GB11" s="36"/>
      <c r="GC11" s="36"/>
      <c r="GD11" s="36"/>
      <c r="GE11" s="36"/>
      <c r="GF11" s="36"/>
      <c r="GG11" s="36"/>
      <c r="GH11" s="36"/>
      <c r="GI11" s="36"/>
      <c r="GJ11" s="36"/>
      <c r="GK11" s="36"/>
      <c r="GL11" s="36"/>
      <c r="GM11" s="36"/>
      <c r="GN11" s="36"/>
      <c r="GO11" s="36"/>
      <c r="GP11" s="36"/>
      <c r="GQ11" s="36"/>
      <c r="GR11" s="36"/>
      <c r="GS11" s="36"/>
      <c r="GT11" s="36"/>
      <c r="GU11" s="36"/>
      <c r="GV11" s="36"/>
      <c r="GW11" s="36"/>
      <c r="GX11" s="36"/>
      <c r="GY11" s="36"/>
      <c r="GZ11" s="36"/>
      <c r="HA11" s="36"/>
      <c r="HB11" s="36"/>
      <c r="HC11" s="36"/>
      <c r="HD11" s="36"/>
    </row>
    <row r="12" spans="1:239" s="43" customFormat="1" ht="16.05" customHeight="1">
      <c r="A12" s="163" t="s">
        <v>125</v>
      </c>
      <c r="B12" s="164"/>
      <c r="C12" s="92">
        <f>'customer forecast'!E24</f>
        <v>0</v>
      </c>
      <c r="D12" s="92">
        <f>'customer forecast'!F24</f>
        <v>0</v>
      </c>
      <c r="E12" s="92">
        <f>'customer forecast'!G24</f>
        <v>0</v>
      </c>
      <c r="F12" s="92">
        <f>'customer forecast'!H24</f>
        <v>0</v>
      </c>
      <c r="G12" s="92">
        <f>'customer forecast'!I24</f>
        <v>420000</v>
      </c>
      <c r="H12" s="92">
        <f>'customer forecast'!J24</f>
        <v>90000</v>
      </c>
      <c r="I12" s="92">
        <f>'customer forecast'!K24</f>
        <v>180000</v>
      </c>
      <c r="J12" s="92">
        <f>'customer forecast'!L24</f>
        <v>540000</v>
      </c>
      <c r="K12" s="92">
        <f>'customer forecast'!M24</f>
        <v>120000</v>
      </c>
      <c r="L12" s="92">
        <f>'customer forecast'!N24</f>
        <v>1140000</v>
      </c>
      <c r="M12" s="92">
        <f>'customer forecast'!O24</f>
        <v>0</v>
      </c>
      <c r="N12" s="92">
        <f>'customer forecast'!P24</f>
        <v>690000</v>
      </c>
      <c r="O12" s="92">
        <f>'customer forecast'!Q24</f>
        <v>1230000</v>
      </c>
      <c r="P12" s="92">
        <f>'customer forecast'!R24</f>
        <v>690000</v>
      </c>
      <c r="Q12" s="92">
        <f>'customer forecast'!S24</f>
        <v>570000</v>
      </c>
      <c r="R12" s="92">
        <f>'customer forecast'!T24</f>
        <v>1170000</v>
      </c>
      <c r="S12" s="92">
        <f>'customer forecast'!U24</f>
        <v>1050000</v>
      </c>
      <c r="T12" s="92">
        <f>'customer forecast'!V24</f>
        <v>0</v>
      </c>
      <c r="U12" s="92">
        <f>'customer forecast'!W24</f>
        <v>1890000</v>
      </c>
      <c r="V12" s="92">
        <f>'customer forecast'!X24</f>
        <v>840000</v>
      </c>
      <c r="W12" s="92">
        <f>'customer forecast'!Y24</f>
        <v>60000</v>
      </c>
      <c r="X12" s="92">
        <f>'customer forecast'!Z24</f>
        <v>1650000</v>
      </c>
      <c r="Y12" s="93">
        <f>'customer forecast'!AA24</f>
        <v>0</v>
      </c>
      <c r="Z12" s="93">
        <f>'customer forecast'!AB24</f>
        <v>0</v>
      </c>
      <c r="AA12" s="93">
        <f>'customer forecast'!AC24</f>
        <v>0</v>
      </c>
      <c r="AB12" s="93">
        <f>'customer forecast'!AD24</f>
        <v>0</v>
      </c>
      <c r="AC12" s="93">
        <f>'customer forecast'!AE24</f>
        <v>0</v>
      </c>
      <c r="AD12" s="93">
        <f>'customer forecast'!AF24</f>
        <v>0</v>
      </c>
      <c r="AE12" s="93">
        <f>'customer forecast'!AG24</f>
        <v>0</v>
      </c>
      <c r="AF12" s="93">
        <f>'customer forecast'!AH24</f>
        <v>0</v>
      </c>
      <c r="AG12" s="93">
        <f>'customer forecast'!AI24</f>
        <v>0</v>
      </c>
      <c r="AH12" s="93">
        <f>'customer forecast'!AJ24</f>
        <v>0</v>
      </c>
      <c r="AI12" s="93">
        <f>'customer forecast'!AK24</f>
        <v>0</v>
      </c>
      <c r="AJ12" s="93">
        <f>'customer forecast'!AL24</f>
        <v>0</v>
      </c>
      <c r="AK12" s="93">
        <f>'customer forecast'!AM24</f>
        <v>0</v>
      </c>
      <c r="AL12" s="93">
        <f>'customer forecast'!AN24</f>
        <v>0</v>
      </c>
      <c r="AM12" s="93">
        <f>'customer forecast'!AO24</f>
        <v>0</v>
      </c>
      <c r="AN12" s="93">
        <f>'customer forecast'!AP24</f>
        <v>0</v>
      </c>
      <c r="AO12" s="93">
        <f>'customer forecast'!AQ24</f>
        <v>0</v>
      </c>
      <c r="AP12" s="93">
        <f>'customer forecast'!AR24</f>
        <v>0</v>
      </c>
      <c r="AQ12" s="93">
        <f>'customer forecast'!AS24</f>
        <v>0</v>
      </c>
      <c r="AR12" s="93">
        <f>'customer forecast'!AT24</f>
        <v>0</v>
      </c>
      <c r="AS12" s="93">
        <f>'customer forecast'!AU24</f>
        <v>0</v>
      </c>
      <c r="AT12" s="93">
        <f>'customer forecast'!AV24</f>
        <v>0</v>
      </c>
      <c r="AU12" s="93">
        <f>'customer forecast'!AW24</f>
        <v>0</v>
      </c>
      <c r="AV12" s="93">
        <f>'customer forecast'!AX24</f>
        <v>0</v>
      </c>
      <c r="AW12" s="93">
        <f>'customer forecast'!AY24</f>
        <v>0</v>
      </c>
      <c r="AX12" s="93">
        <f>'customer forecast'!AZ24</f>
        <v>0</v>
      </c>
      <c r="AY12" s="93">
        <f>'customer forecast'!BA24</f>
        <v>0</v>
      </c>
      <c r="AZ12" s="93">
        <f>'customer forecast'!BB24</f>
        <v>0</v>
      </c>
      <c r="BA12" s="93">
        <f>'customer forecast'!BC24</f>
        <v>0</v>
      </c>
      <c r="BB12" s="93">
        <f>'customer forecast'!BD24</f>
        <v>0</v>
      </c>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c r="CA12" s="36"/>
      <c r="CB12" s="36"/>
      <c r="CC12" s="36"/>
      <c r="CD12" s="36"/>
      <c r="CE12" s="36"/>
      <c r="CF12" s="36"/>
      <c r="CG12" s="36"/>
      <c r="CH12" s="36"/>
      <c r="CI12" s="36"/>
      <c r="CJ12" s="36"/>
      <c r="CK12" s="36"/>
      <c r="CL12" s="36"/>
      <c r="CM12" s="36"/>
      <c r="CN12" s="36"/>
      <c r="CO12" s="36"/>
      <c r="CP12" s="36"/>
      <c r="CQ12" s="36"/>
      <c r="CR12" s="36"/>
      <c r="CS12" s="36"/>
      <c r="CT12" s="36"/>
      <c r="CU12" s="36"/>
      <c r="CV12" s="36"/>
      <c r="CW12" s="36"/>
      <c r="CX12" s="36"/>
      <c r="CY12" s="36"/>
      <c r="CZ12" s="36"/>
      <c r="DA12" s="36"/>
      <c r="DB12" s="36"/>
      <c r="DC12" s="36"/>
      <c r="DD12" s="36"/>
      <c r="DE12" s="36"/>
      <c r="DF12" s="36"/>
      <c r="DG12" s="36"/>
      <c r="DH12" s="36"/>
      <c r="DI12" s="36"/>
      <c r="DJ12" s="36"/>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s="36"/>
      <c r="EP12" s="36"/>
      <c r="EQ12" s="36"/>
      <c r="ER12" s="36"/>
      <c r="ES12" s="36"/>
      <c r="ET12" s="36"/>
      <c r="EU12" s="36"/>
      <c r="EV12" s="36"/>
      <c r="EW12" s="36"/>
      <c r="EX12" s="36"/>
      <c r="EY12" s="36"/>
      <c r="EZ12" s="36"/>
      <c r="FA12" s="36"/>
      <c r="FB12" s="36"/>
      <c r="FC12" s="36"/>
      <c r="FD12" s="36"/>
      <c r="FE12" s="36"/>
      <c r="FF12" s="36"/>
      <c r="FG12" s="36"/>
      <c r="FH12" s="36"/>
      <c r="FI12" s="36"/>
      <c r="FJ12" s="36"/>
      <c r="FK12" s="36"/>
      <c r="FL12" s="36"/>
      <c r="FM12" s="36"/>
      <c r="FN12" s="36"/>
      <c r="FO12" s="36"/>
      <c r="FP12" s="36"/>
      <c r="FQ12" s="36"/>
      <c r="FR12" s="36"/>
      <c r="FS12" s="36"/>
      <c r="FT12" s="36"/>
      <c r="FU12" s="36"/>
      <c r="FV12" s="36"/>
      <c r="FW12" s="36"/>
      <c r="FX12" s="36"/>
      <c r="FY12" s="36"/>
      <c r="FZ12" s="36"/>
      <c r="GA12" s="36"/>
      <c r="GB12" s="36"/>
      <c r="GC12" s="36"/>
      <c r="GD12" s="36"/>
      <c r="GE12" s="36"/>
      <c r="GF12" s="36"/>
      <c r="GG12" s="36"/>
      <c r="GH12" s="36"/>
      <c r="GI12" s="36"/>
      <c r="GJ12" s="36"/>
      <c r="GK12" s="36"/>
      <c r="GL12" s="36"/>
      <c r="GM12" s="36"/>
      <c r="GN12" s="36"/>
      <c r="GO12" s="36"/>
      <c r="GP12" s="36"/>
      <c r="GQ12" s="36"/>
      <c r="GR12" s="36"/>
      <c r="GS12" s="36"/>
      <c r="GT12" s="36"/>
      <c r="GU12" s="36"/>
      <c r="GV12" s="36"/>
      <c r="GW12" s="36"/>
      <c r="GX12" s="36"/>
      <c r="GY12" s="36"/>
      <c r="GZ12" s="36"/>
      <c r="HA12" s="36"/>
      <c r="HB12" s="36"/>
      <c r="HC12" s="36"/>
      <c r="HD12" s="36"/>
      <c r="HE12" s="36"/>
      <c r="HF12" s="36"/>
      <c r="HG12" s="36"/>
      <c r="HH12" s="36"/>
      <c r="HI12" s="36"/>
      <c r="HJ12" s="36"/>
      <c r="HK12" s="36"/>
      <c r="HL12" s="36"/>
      <c r="HM12" s="36"/>
      <c r="HN12" s="36"/>
      <c r="HO12" s="36"/>
      <c r="HP12" s="36"/>
      <c r="HQ12" s="36"/>
      <c r="HR12" s="36"/>
      <c r="HS12" s="36"/>
      <c r="HT12" s="36"/>
      <c r="HU12" s="36"/>
      <c r="HV12" s="36"/>
      <c r="HW12" s="36"/>
      <c r="HX12" s="36"/>
      <c r="HY12" s="36"/>
      <c r="HZ12" s="36"/>
      <c r="IA12" s="36"/>
      <c r="IB12" s="36"/>
      <c r="IC12" s="36"/>
      <c r="ID12" s="36"/>
      <c r="IE12" s="36"/>
    </row>
    <row r="13" spans="1:239" s="43" customFormat="1" ht="16.05" customHeight="1">
      <c r="A13" s="47"/>
      <c r="C13" s="36"/>
      <c r="D13" s="36"/>
      <c r="E13" s="36"/>
      <c r="F13" s="36"/>
      <c r="G13" s="36"/>
      <c r="H13" s="36"/>
      <c r="I13" s="36"/>
      <c r="J13" s="36"/>
      <c r="K13" s="36"/>
      <c r="L13" s="36"/>
      <c r="M13" s="36"/>
      <c r="N13" s="36"/>
      <c r="O13" s="36"/>
      <c r="P13" s="36"/>
      <c r="Q13" s="36"/>
      <c r="R13" s="36"/>
      <c r="S13" s="36"/>
      <c r="T13" s="36"/>
      <c r="U13" s="36"/>
      <c r="V13" s="36"/>
      <c r="W13" s="36"/>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c r="CA13" s="36"/>
      <c r="CB13" s="36"/>
      <c r="CC13" s="36"/>
      <c r="CD13" s="36"/>
      <c r="CE13" s="36"/>
      <c r="CF13" s="36"/>
      <c r="CG13" s="36"/>
      <c r="CH13" s="36"/>
      <c r="CI13" s="36"/>
      <c r="CJ13" s="36"/>
      <c r="CK13" s="36"/>
      <c r="CL13" s="36"/>
      <c r="CM13" s="36"/>
      <c r="CN13" s="36"/>
      <c r="CO13" s="36"/>
      <c r="CP13" s="36"/>
      <c r="CQ13" s="36"/>
      <c r="CR13" s="36"/>
      <c r="CS13" s="36"/>
      <c r="CT13" s="36"/>
      <c r="CU13" s="36"/>
      <c r="CV13" s="36"/>
      <c r="CW13" s="36"/>
      <c r="CX13" s="36"/>
      <c r="CY13" s="36"/>
      <c r="CZ13" s="36"/>
      <c r="DA13" s="36"/>
      <c r="DB13" s="36"/>
      <c r="DC13" s="36"/>
      <c r="DD13" s="36"/>
      <c r="DE13" s="36"/>
      <c r="DF13" s="36"/>
      <c r="DG13" s="36"/>
      <c r="DH13" s="36"/>
      <c r="DI13" s="36"/>
      <c r="DJ13" s="36"/>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s="36"/>
      <c r="EP13" s="36"/>
      <c r="EQ13" s="36"/>
      <c r="ER13" s="36"/>
      <c r="ES13" s="36"/>
      <c r="ET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c r="FU13" s="36"/>
      <c r="FV13" s="36"/>
      <c r="FW13" s="36"/>
      <c r="FX13" s="36"/>
      <c r="FY13" s="36"/>
      <c r="FZ13" s="36"/>
      <c r="GA13" s="36"/>
      <c r="GB13" s="36"/>
      <c r="GC13" s="36"/>
      <c r="GD13" s="36"/>
      <c r="GE13" s="36"/>
      <c r="GF13" s="36"/>
      <c r="GG13" s="36"/>
      <c r="GH13" s="36"/>
      <c r="GI13" s="36"/>
      <c r="GJ13" s="36"/>
      <c r="GK13" s="36"/>
      <c r="GL13" s="36"/>
      <c r="GM13" s="36"/>
      <c r="GN13" s="36"/>
      <c r="GO13" s="36"/>
      <c r="GP13" s="36"/>
      <c r="GQ13" s="36"/>
      <c r="GR13" s="36"/>
      <c r="GS13" s="36"/>
      <c r="GT13" s="36"/>
      <c r="GU13" s="36"/>
      <c r="GV13" s="36"/>
      <c r="GW13" s="36"/>
      <c r="GX13" s="36"/>
      <c r="GY13" s="36"/>
      <c r="GZ13" s="36"/>
      <c r="HA13" s="36"/>
      <c r="HB13" s="36"/>
      <c r="HC13" s="36"/>
      <c r="HD13" s="36"/>
      <c r="HE13" s="36"/>
      <c r="HF13" s="36"/>
      <c r="HG13" s="36"/>
      <c r="HH13" s="36"/>
      <c r="HI13" s="36"/>
      <c r="HJ13" s="36"/>
      <c r="HK13" s="36"/>
      <c r="HL13" s="36"/>
      <c r="HM13" s="36"/>
      <c r="HN13" s="36"/>
      <c r="HO13" s="36"/>
      <c r="HP13" s="36"/>
      <c r="HQ13" s="36"/>
      <c r="HR13" s="36"/>
      <c r="HS13" s="36"/>
      <c r="HT13" s="36"/>
      <c r="HU13" s="36"/>
      <c r="HV13" s="36"/>
      <c r="HW13" s="36"/>
      <c r="HX13" s="36"/>
      <c r="HY13" s="36"/>
      <c r="HZ13" s="36"/>
      <c r="IA13" s="36"/>
      <c r="IB13" s="36"/>
      <c r="IC13" s="36"/>
      <c r="ID13" s="36"/>
      <c r="IE13" s="36"/>
    </row>
    <row r="14" spans="1:239" s="44" customFormat="1" ht="16.05" customHeight="1">
      <c r="A14" s="49" t="s">
        <v>56</v>
      </c>
      <c r="B14" s="50">
        <f>'process parameter'!L9</f>
        <v>0.9</v>
      </c>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c r="CA14" s="36"/>
      <c r="CB14" s="36"/>
      <c r="CC14" s="36"/>
      <c r="CD14" s="36"/>
      <c r="CE14" s="36"/>
      <c r="CF14" s="36"/>
      <c r="CG14" s="36"/>
      <c r="CH14" s="36"/>
      <c r="CI14" s="36"/>
      <c r="CJ14" s="36"/>
      <c r="CK14" s="36"/>
      <c r="CL14" s="36"/>
      <c r="CM14" s="36"/>
      <c r="CN14" s="36"/>
      <c r="CO14" s="36"/>
      <c r="CP14" s="36"/>
      <c r="CQ14" s="36"/>
      <c r="CR14" s="36"/>
      <c r="CS14" s="36"/>
      <c r="CT14" s="36"/>
      <c r="CU14" s="36"/>
      <c r="CV14" s="36"/>
      <c r="CW14" s="36"/>
      <c r="CX14" s="36"/>
      <c r="CY14" s="36"/>
      <c r="CZ14" s="36"/>
      <c r="DA14" s="36"/>
      <c r="DB14" s="36"/>
      <c r="DC14" s="36"/>
      <c r="DD14" s="36"/>
      <c r="DE14" s="36"/>
      <c r="DF14" s="36"/>
      <c r="DG14" s="36"/>
      <c r="DH14" s="36"/>
      <c r="DI14" s="36"/>
      <c r="DJ14" s="36"/>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s="36"/>
      <c r="EP14" s="36"/>
      <c r="EQ14" s="36"/>
      <c r="ER14" s="36"/>
      <c r="ES14" s="36"/>
      <c r="ET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c r="FU14" s="36"/>
      <c r="FV14" s="36"/>
      <c r="FW14" s="36"/>
      <c r="FX14" s="36"/>
      <c r="FY14" s="36"/>
      <c r="FZ14" s="36"/>
      <c r="GA14" s="36"/>
      <c r="GB14" s="36"/>
      <c r="GC14" s="36"/>
      <c r="GD14" s="36"/>
      <c r="GE14" s="36"/>
      <c r="GF14" s="36"/>
      <c r="GG14" s="36"/>
      <c r="GH14" s="36"/>
      <c r="GI14" s="36"/>
      <c r="GJ14" s="36"/>
      <c r="GK14" s="36"/>
      <c r="GL14" s="36"/>
      <c r="GM14" s="36"/>
      <c r="GN14" s="36"/>
      <c r="GO14" s="36"/>
      <c r="GP14" s="36"/>
      <c r="GQ14" s="36"/>
      <c r="GR14" s="36"/>
      <c r="GS14" s="36"/>
      <c r="GT14" s="36"/>
      <c r="GU14" s="36"/>
      <c r="GV14" s="36"/>
      <c r="GW14" s="36"/>
      <c r="GX14" s="36"/>
      <c r="GY14" s="36"/>
      <c r="GZ14" s="36"/>
      <c r="HA14" s="36"/>
      <c r="HB14" s="36"/>
      <c r="HC14" s="36"/>
      <c r="HD14" s="36"/>
    </row>
    <row r="15" spans="1:239" ht="16.05" customHeight="1">
      <c r="A15" s="51" t="s">
        <v>57</v>
      </c>
      <c r="B15" s="52">
        <v>20</v>
      </c>
    </row>
    <row r="16" spans="1:239" ht="16.05" customHeight="1">
      <c r="A16" s="51" t="s">
        <v>58</v>
      </c>
      <c r="B16" s="53">
        <v>6</v>
      </c>
      <c r="C16" s="154">
        <v>44927</v>
      </c>
      <c r="D16" s="154"/>
      <c r="E16" s="154"/>
      <c r="F16" s="154"/>
      <c r="G16" s="154"/>
      <c r="H16" s="154">
        <v>44958</v>
      </c>
      <c r="I16" s="154"/>
      <c r="J16" s="154"/>
      <c r="K16" s="154"/>
      <c r="L16" s="154">
        <v>44986</v>
      </c>
      <c r="M16" s="154"/>
      <c r="N16" s="154"/>
      <c r="O16" s="154"/>
      <c r="P16" s="154">
        <v>45017</v>
      </c>
      <c r="Q16" s="154"/>
      <c r="R16" s="154"/>
      <c r="S16" s="154"/>
      <c r="T16" s="154"/>
      <c r="U16" s="154">
        <v>45047</v>
      </c>
      <c r="V16" s="154"/>
      <c r="W16" s="154"/>
      <c r="X16" s="154"/>
      <c r="Y16" s="154">
        <v>45078</v>
      </c>
      <c r="Z16" s="154"/>
      <c r="AA16" s="154"/>
      <c r="AB16" s="154"/>
      <c r="AC16" s="154">
        <v>45108</v>
      </c>
      <c r="AD16" s="154"/>
      <c r="AE16" s="154"/>
      <c r="AF16" s="154"/>
      <c r="AG16" s="154"/>
      <c r="AH16" s="154">
        <v>45139</v>
      </c>
      <c r="AI16" s="154"/>
      <c r="AJ16" s="154"/>
      <c r="AK16" s="154"/>
      <c r="AL16" s="154">
        <v>45170</v>
      </c>
      <c r="AM16" s="154"/>
      <c r="AN16" s="154"/>
      <c r="AO16" s="154"/>
      <c r="AP16" s="154">
        <v>45200</v>
      </c>
      <c r="AQ16" s="154"/>
      <c r="AR16" s="154"/>
      <c r="AS16" s="154"/>
      <c r="AT16" s="154"/>
      <c r="AU16" s="154">
        <v>45231</v>
      </c>
      <c r="AV16" s="154"/>
      <c r="AW16" s="154"/>
      <c r="AX16" s="154"/>
      <c r="AY16" s="154">
        <v>45261</v>
      </c>
      <c r="AZ16" s="154"/>
      <c r="BA16" s="154"/>
      <c r="BB16" s="154"/>
    </row>
    <row r="17" spans="1:54" ht="16.05" customHeight="1">
      <c r="A17" s="51" t="s">
        <v>59</v>
      </c>
      <c r="B17" s="53">
        <f>'process parameter'!I9</f>
        <v>260</v>
      </c>
      <c r="C17" s="39">
        <v>1</v>
      </c>
      <c r="D17" s="39">
        <v>2</v>
      </c>
      <c r="E17" s="39">
        <v>3</v>
      </c>
      <c r="F17" s="39">
        <v>4</v>
      </c>
      <c r="G17" s="39">
        <v>5</v>
      </c>
      <c r="H17" s="39">
        <v>6</v>
      </c>
      <c r="I17" s="39">
        <v>7</v>
      </c>
      <c r="J17" s="39">
        <v>8</v>
      </c>
      <c r="K17" s="39">
        <v>9</v>
      </c>
      <c r="L17" s="39">
        <v>10</v>
      </c>
      <c r="M17" s="39">
        <v>11</v>
      </c>
      <c r="N17" s="39">
        <v>12</v>
      </c>
      <c r="O17" s="39">
        <v>13</v>
      </c>
      <c r="P17" s="39">
        <v>14</v>
      </c>
      <c r="Q17" s="39">
        <v>15</v>
      </c>
      <c r="R17" s="39">
        <v>16</v>
      </c>
      <c r="S17" s="39">
        <v>17</v>
      </c>
      <c r="T17" s="39">
        <v>18</v>
      </c>
      <c r="U17" s="39">
        <v>19</v>
      </c>
      <c r="V17" s="39">
        <v>20</v>
      </c>
      <c r="W17" s="39">
        <v>21</v>
      </c>
      <c r="X17" s="39">
        <v>22</v>
      </c>
      <c r="Y17" s="39">
        <v>23</v>
      </c>
      <c r="Z17" s="39">
        <v>24</v>
      </c>
      <c r="AA17" s="39">
        <v>25</v>
      </c>
      <c r="AB17" s="39">
        <v>26</v>
      </c>
      <c r="AC17" s="39">
        <v>27</v>
      </c>
      <c r="AD17" s="39">
        <v>28</v>
      </c>
      <c r="AE17" s="39">
        <v>29</v>
      </c>
      <c r="AF17" s="39">
        <v>30</v>
      </c>
      <c r="AG17" s="39">
        <v>31</v>
      </c>
      <c r="AH17" s="39">
        <v>32</v>
      </c>
      <c r="AI17" s="39">
        <v>33</v>
      </c>
      <c r="AJ17" s="39">
        <v>34</v>
      </c>
      <c r="AK17" s="39">
        <v>35</v>
      </c>
      <c r="AL17" s="39">
        <v>36</v>
      </c>
      <c r="AM17" s="39">
        <v>37</v>
      </c>
      <c r="AN17" s="39">
        <v>38</v>
      </c>
      <c r="AO17" s="39">
        <v>39</v>
      </c>
      <c r="AP17" s="39">
        <v>40</v>
      </c>
      <c r="AQ17" s="39">
        <v>41</v>
      </c>
      <c r="AR17" s="39">
        <v>42</v>
      </c>
      <c r="AS17" s="39">
        <v>43</v>
      </c>
      <c r="AT17" s="39">
        <v>44</v>
      </c>
      <c r="AU17" s="39">
        <v>45</v>
      </c>
      <c r="AV17" s="39">
        <v>46</v>
      </c>
      <c r="AW17" s="39">
        <v>47</v>
      </c>
      <c r="AX17" s="39">
        <v>48</v>
      </c>
      <c r="AY17" s="39">
        <v>49</v>
      </c>
      <c r="AZ17" s="39">
        <v>50</v>
      </c>
      <c r="BA17" s="39">
        <v>51</v>
      </c>
      <c r="BB17" s="39">
        <v>52</v>
      </c>
    </row>
    <row r="18" spans="1:54" ht="16.05" customHeight="1" thickBot="1">
      <c r="A18" s="54" t="s">
        <v>60</v>
      </c>
      <c r="B18" s="55">
        <f>'process parameter'!J9</f>
        <v>600</v>
      </c>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56"/>
      <c r="AO18" s="56"/>
      <c r="AP18" s="56"/>
      <c r="AQ18" s="56"/>
      <c r="AR18" s="56"/>
      <c r="AS18" s="56"/>
      <c r="AT18" s="56"/>
      <c r="AU18" s="56"/>
      <c r="AV18" s="56"/>
      <c r="AW18" s="56"/>
      <c r="AX18" s="56"/>
      <c r="AY18" s="56"/>
      <c r="AZ18" s="56"/>
      <c r="BA18" s="56"/>
      <c r="BB18" s="56"/>
    </row>
    <row r="19" spans="1:54" ht="28.05" customHeight="1">
      <c r="A19" s="57" t="s">
        <v>67</v>
      </c>
      <c r="B19" s="58">
        <f>3600/B17*B18*B15*B16*B14</f>
        <v>897230.76923076937</v>
      </c>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row>
    <row r="20" spans="1:54" s="62" customFormat="1" ht="16.05" customHeight="1">
      <c r="A20" s="63"/>
      <c r="B20" s="59"/>
      <c r="C20" s="60"/>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c r="BB20" s="60"/>
    </row>
    <row r="21" spans="1:54" s="61" customFormat="1" ht="16.05" customHeight="1">
      <c r="A21" s="64" t="s">
        <v>65</v>
      </c>
      <c r="B21" s="65"/>
      <c r="C21" s="60">
        <v>1</v>
      </c>
      <c r="D21" s="60">
        <v>1</v>
      </c>
      <c r="E21" s="60">
        <v>1</v>
      </c>
      <c r="F21" s="60">
        <v>1</v>
      </c>
      <c r="G21" s="60">
        <v>1</v>
      </c>
      <c r="H21" s="60">
        <v>1</v>
      </c>
      <c r="I21" s="60">
        <v>1</v>
      </c>
      <c r="J21" s="60">
        <v>1</v>
      </c>
      <c r="K21" s="60">
        <v>1</v>
      </c>
      <c r="L21" s="60">
        <v>1</v>
      </c>
      <c r="M21" s="60">
        <v>1</v>
      </c>
      <c r="N21" s="60">
        <v>1</v>
      </c>
      <c r="O21" s="60">
        <v>1</v>
      </c>
      <c r="P21" s="60">
        <v>1</v>
      </c>
      <c r="Q21" s="60">
        <v>1</v>
      </c>
      <c r="R21" s="60">
        <v>1</v>
      </c>
      <c r="S21" s="60">
        <v>1</v>
      </c>
      <c r="T21" s="60">
        <v>1</v>
      </c>
      <c r="U21" s="60">
        <v>1</v>
      </c>
      <c r="V21" s="60">
        <v>1</v>
      </c>
      <c r="W21" s="60">
        <v>1</v>
      </c>
      <c r="X21" s="60">
        <v>1</v>
      </c>
      <c r="Y21" s="60">
        <v>1</v>
      </c>
      <c r="Z21" s="60">
        <v>1</v>
      </c>
      <c r="AA21" s="60">
        <v>1</v>
      </c>
      <c r="AB21" s="60">
        <v>1</v>
      </c>
      <c r="AC21" s="60">
        <v>1</v>
      </c>
      <c r="AD21" s="60">
        <v>0.5</v>
      </c>
      <c r="AE21" s="60">
        <v>0.5</v>
      </c>
      <c r="AF21" s="60">
        <v>0.6</v>
      </c>
      <c r="AG21" s="60">
        <v>1</v>
      </c>
      <c r="AH21" s="60">
        <v>1</v>
      </c>
      <c r="AI21" s="60">
        <v>1</v>
      </c>
      <c r="AJ21" s="60">
        <v>1</v>
      </c>
      <c r="AK21" s="60"/>
      <c r="AL21" s="60"/>
      <c r="AM21" s="60"/>
      <c r="AN21" s="60">
        <v>1</v>
      </c>
      <c r="AO21" s="60">
        <v>1</v>
      </c>
      <c r="AP21" s="60">
        <v>1</v>
      </c>
      <c r="AQ21" s="60">
        <v>1</v>
      </c>
      <c r="AR21" s="60">
        <v>1</v>
      </c>
      <c r="AS21" s="60">
        <v>1</v>
      </c>
      <c r="AT21" s="60">
        <v>1</v>
      </c>
      <c r="AU21" s="60">
        <v>1</v>
      </c>
      <c r="AV21" s="60">
        <v>1</v>
      </c>
      <c r="AW21" s="60">
        <v>1</v>
      </c>
      <c r="AX21" s="60">
        <v>1</v>
      </c>
      <c r="AY21" s="60">
        <v>1</v>
      </c>
      <c r="AZ21" s="60">
        <v>1</v>
      </c>
      <c r="BA21" s="60">
        <v>1</v>
      </c>
      <c r="BB21" s="60">
        <v>1</v>
      </c>
    </row>
    <row r="22" spans="1:54" s="61" customFormat="1" ht="16.05" customHeight="1">
      <c r="A22" s="64" t="s">
        <v>66</v>
      </c>
      <c r="B22" s="65"/>
      <c r="C22" s="60">
        <v>1</v>
      </c>
      <c r="D22" s="60">
        <v>1</v>
      </c>
      <c r="E22" s="60"/>
      <c r="F22" s="60"/>
      <c r="G22" s="60"/>
      <c r="H22" s="60"/>
      <c r="I22" s="60"/>
      <c r="J22" s="60"/>
      <c r="K22" s="60"/>
      <c r="L22" s="60"/>
      <c r="M22" s="60"/>
      <c r="N22" s="60"/>
      <c r="O22" s="60"/>
      <c r="P22" s="60"/>
      <c r="Q22" s="60"/>
      <c r="R22" s="60"/>
      <c r="S22" s="60">
        <v>0.5</v>
      </c>
      <c r="T22" s="60"/>
      <c r="U22" s="60"/>
      <c r="V22" s="60"/>
      <c r="W22" s="60"/>
      <c r="X22" s="60"/>
      <c r="Y22" s="60"/>
      <c r="Z22" s="60"/>
      <c r="AA22" s="60"/>
      <c r="AB22" s="60"/>
      <c r="AC22" s="60">
        <v>1</v>
      </c>
      <c r="AD22" s="60"/>
      <c r="AE22" s="60"/>
      <c r="AF22" s="60"/>
      <c r="AG22" s="60"/>
      <c r="AH22" s="60"/>
      <c r="AI22" s="60"/>
      <c r="AJ22" s="60"/>
      <c r="AK22" s="60"/>
      <c r="AL22" s="60"/>
      <c r="AM22" s="60"/>
      <c r="AN22" s="60"/>
      <c r="AO22" s="60">
        <v>1</v>
      </c>
      <c r="AP22" s="60">
        <v>1</v>
      </c>
      <c r="AQ22" s="60">
        <v>1</v>
      </c>
      <c r="AR22" s="60">
        <v>1</v>
      </c>
      <c r="AS22" s="60">
        <v>1</v>
      </c>
      <c r="AT22" s="60">
        <v>1</v>
      </c>
      <c r="AU22" s="60">
        <v>1</v>
      </c>
      <c r="AV22" s="60">
        <v>1</v>
      </c>
      <c r="AW22" s="60">
        <v>1</v>
      </c>
      <c r="AX22" s="60">
        <v>1</v>
      </c>
      <c r="AY22" s="60">
        <v>1</v>
      </c>
      <c r="AZ22" s="60">
        <v>1</v>
      </c>
      <c r="BA22" s="60">
        <v>1</v>
      </c>
      <c r="BB22" s="60">
        <v>1</v>
      </c>
    </row>
    <row r="23" spans="1:54" s="61" customFormat="1" ht="16.05" customHeight="1">
      <c r="A23" s="64" t="s">
        <v>69</v>
      </c>
      <c r="B23" s="65"/>
      <c r="C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v>1</v>
      </c>
      <c r="AQ23" s="60">
        <v>1</v>
      </c>
      <c r="AR23" s="60">
        <v>1</v>
      </c>
      <c r="AS23" s="60">
        <v>1</v>
      </c>
      <c r="AT23" s="60">
        <v>1</v>
      </c>
      <c r="AU23" s="60">
        <v>1</v>
      </c>
      <c r="AV23" s="60">
        <v>1</v>
      </c>
      <c r="AW23" s="60">
        <v>1</v>
      </c>
      <c r="AX23" s="60">
        <v>1</v>
      </c>
      <c r="AY23" s="60"/>
      <c r="AZ23" s="60"/>
      <c r="BA23" s="60"/>
      <c r="BB23" s="60">
        <v>1</v>
      </c>
    </row>
    <row r="24" spans="1:54" s="61" customFormat="1" ht="16.05" customHeight="1">
      <c r="A24" s="64" t="s">
        <v>72</v>
      </c>
      <c r="B24" s="65"/>
      <c r="C24" s="60"/>
      <c r="D24" s="60"/>
      <c r="E24" s="60"/>
      <c r="F24" s="60"/>
      <c r="G24" s="60"/>
      <c r="H24" s="60"/>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v>0.5</v>
      </c>
      <c r="AQ24" s="60">
        <v>0.5</v>
      </c>
      <c r="AR24" s="60">
        <v>0.8</v>
      </c>
      <c r="AS24" s="60"/>
      <c r="AT24" s="60"/>
      <c r="AU24" s="60"/>
      <c r="AV24" s="60">
        <v>1</v>
      </c>
      <c r="AW24" s="60">
        <v>0.5</v>
      </c>
      <c r="AX24" s="60">
        <v>0.5</v>
      </c>
      <c r="AY24" s="60"/>
      <c r="AZ24" s="60"/>
      <c r="BA24" s="60"/>
      <c r="BB24" s="60"/>
    </row>
    <row r="25" spans="1:54" s="61" customFormat="1" ht="16.05" customHeight="1">
      <c r="A25" s="64" t="s">
        <v>74</v>
      </c>
      <c r="B25" s="65"/>
      <c r="C25" s="60"/>
      <c r="D25" s="60"/>
      <c r="E25" s="60"/>
      <c r="F25" s="60"/>
      <c r="G25" s="60"/>
      <c r="H25" s="60"/>
      <c r="I25" s="60"/>
      <c r="J25" s="60"/>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60"/>
      <c r="AU25" s="60"/>
      <c r="AV25" s="60"/>
      <c r="AW25" s="60"/>
      <c r="AX25" s="60"/>
      <c r="AY25" s="60"/>
      <c r="AZ25" s="60"/>
      <c r="BA25" s="60"/>
      <c r="BB25" s="60"/>
    </row>
    <row r="26" spans="1:54" s="61" customFormat="1" ht="16.05" customHeight="1">
      <c r="A26" s="64" t="s">
        <v>80</v>
      </c>
      <c r="B26" s="65"/>
      <c r="C26" s="60"/>
      <c r="D26" s="60"/>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c r="AT26" s="60"/>
      <c r="AU26" s="60"/>
      <c r="AV26" s="60"/>
      <c r="AW26" s="60"/>
      <c r="AX26" s="60"/>
      <c r="AY26" s="60"/>
      <c r="AZ26" s="60"/>
      <c r="BA26" s="60"/>
      <c r="BB26" s="60"/>
    </row>
    <row r="27" spans="1:54" s="61" customFormat="1" ht="16.05" customHeight="1" thickBot="1">
      <c r="A27" s="64"/>
      <c r="B27" s="65"/>
      <c r="C27" s="60"/>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c r="BB27" s="60"/>
    </row>
    <row r="28" spans="1:54" s="43" customFormat="1" ht="16.05" customHeight="1">
      <c r="A28" s="155" t="s">
        <v>61</v>
      </c>
      <c r="B28" s="156"/>
      <c r="C28" s="66">
        <f t="shared" ref="C28:AH28" si="4">ROUNDDOWN($B$14*SUM(C21:C27)*($B$15*$B$16*3600*$B18)/$B17,0)</f>
        <v>1794461</v>
      </c>
      <c r="D28" s="66">
        <f t="shared" si="4"/>
        <v>1794461</v>
      </c>
      <c r="E28" s="66">
        <f t="shared" si="4"/>
        <v>897230</v>
      </c>
      <c r="F28" s="66">
        <f t="shared" si="4"/>
        <v>897230</v>
      </c>
      <c r="G28" s="66">
        <f t="shared" si="4"/>
        <v>897230</v>
      </c>
      <c r="H28" s="66">
        <f t="shared" si="4"/>
        <v>897230</v>
      </c>
      <c r="I28" s="66">
        <f t="shared" si="4"/>
        <v>897230</v>
      </c>
      <c r="J28" s="66">
        <f t="shared" si="4"/>
        <v>897230</v>
      </c>
      <c r="K28" s="66">
        <f t="shared" si="4"/>
        <v>897230</v>
      </c>
      <c r="L28" s="66">
        <f t="shared" si="4"/>
        <v>897230</v>
      </c>
      <c r="M28" s="66">
        <f t="shared" si="4"/>
        <v>897230</v>
      </c>
      <c r="N28" s="66">
        <f t="shared" si="4"/>
        <v>897230</v>
      </c>
      <c r="O28" s="66">
        <f t="shared" si="4"/>
        <v>897230</v>
      </c>
      <c r="P28" s="66">
        <f t="shared" si="4"/>
        <v>897230</v>
      </c>
      <c r="Q28" s="66">
        <f t="shared" si="4"/>
        <v>897230</v>
      </c>
      <c r="R28" s="66">
        <f t="shared" si="4"/>
        <v>897230</v>
      </c>
      <c r="S28" s="66">
        <f t="shared" si="4"/>
        <v>1345846</v>
      </c>
      <c r="T28" s="66">
        <f t="shared" si="4"/>
        <v>897230</v>
      </c>
      <c r="U28" s="66">
        <f t="shared" si="4"/>
        <v>897230</v>
      </c>
      <c r="V28" s="66">
        <f t="shared" si="4"/>
        <v>897230</v>
      </c>
      <c r="W28" s="66">
        <f t="shared" si="4"/>
        <v>897230</v>
      </c>
      <c r="X28" s="66">
        <f t="shared" si="4"/>
        <v>897230</v>
      </c>
      <c r="Y28" s="66">
        <f t="shared" si="4"/>
        <v>897230</v>
      </c>
      <c r="Z28" s="66">
        <f t="shared" si="4"/>
        <v>897230</v>
      </c>
      <c r="AA28" s="66">
        <f t="shared" si="4"/>
        <v>897230</v>
      </c>
      <c r="AB28" s="66">
        <f t="shared" si="4"/>
        <v>897230</v>
      </c>
      <c r="AC28" s="66">
        <f t="shared" si="4"/>
        <v>1794461</v>
      </c>
      <c r="AD28" s="66">
        <f t="shared" si="4"/>
        <v>448615</v>
      </c>
      <c r="AE28" s="66">
        <f t="shared" si="4"/>
        <v>448615</v>
      </c>
      <c r="AF28" s="66">
        <f t="shared" si="4"/>
        <v>538338</v>
      </c>
      <c r="AG28" s="66">
        <f t="shared" si="4"/>
        <v>897230</v>
      </c>
      <c r="AH28" s="66">
        <f t="shared" si="4"/>
        <v>897230</v>
      </c>
      <c r="AI28" s="66">
        <f t="shared" ref="AI28:BB28" si="5">ROUNDDOWN($B$14*SUM(AI21:AI27)*($B$15*$B$16*3600*$B18)/$B17,0)</f>
        <v>897230</v>
      </c>
      <c r="AJ28" s="66">
        <f t="shared" si="5"/>
        <v>897230</v>
      </c>
      <c r="AK28" s="66">
        <f t="shared" si="5"/>
        <v>0</v>
      </c>
      <c r="AL28" s="66">
        <f t="shared" si="5"/>
        <v>0</v>
      </c>
      <c r="AM28" s="66">
        <f t="shared" si="5"/>
        <v>0</v>
      </c>
      <c r="AN28" s="66">
        <f t="shared" si="5"/>
        <v>897230</v>
      </c>
      <c r="AO28" s="66">
        <f t="shared" si="5"/>
        <v>1794461</v>
      </c>
      <c r="AP28" s="66">
        <f t="shared" si="5"/>
        <v>3140307</v>
      </c>
      <c r="AQ28" s="66">
        <f t="shared" si="5"/>
        <v>3140307</v>
      </c>
      <c r="AR28" s="66">
        <f t="shared" si="5"/>
        <v>3409476</v>
      </c>
      <c r="AS28" s="66">
        <f t="shared" si="5"/>
        <v>2691692</v>
      </c>
      <c r="AT28" s="66">
        <f t="shared" si="5"/>
        <v>2691692</v>
      </c>
      <c r="AU28" s="66">
        <f t="shared" si="5"/>
        <v>2691692</v>
      </c>
      <c r="AV28" s="66">
        <f t="shared" si="5"/>
        <v>3588923</v>
      </c>
      <c r="AW28" s="66">
        <f t="shared" si="5"/>
        <v>3140307</v>
      </c>
      <c r="AX28" s="66">
        <f t="shared" si="5"/>
        <v>3140307</v>
      </c>
      <c r="AY28" s="66">
        <f t="shared" si="5"/>
        <v>1794461</v>
      </c>
      <c r="AZ28" s="66">
        <f t="shared" si="5"/>
        <v>1794461</v>
      </c>
      <c r="BA28" s="66">
        <f t="shared" si="5"/>
        <v>1794461</v>
      </c>
      <c r="BB28" s="66">
        <f t="shared" si="5"/>
        <v>2691692</v>
      </c>
    </row>
    <row r="30" spans="1:54">
      <c r="B30" s="112"/>
      <c r="C30" s="113"/>
      <c r="D30" s="113"/>
      <c r="E30" s="113"/>
      <c r="F30" s="113"/>
      <c r="G30" s="113"/>
      <c r="H30" s="112" t="s">
        <v>165</v>
      </c>
      <c r="I30" s="112" t="s">
        <v>166</v>
      </c>
      <c r="J30" s="112" t="s">
        <v>167</v>
      </c>
    </row>
    <row r="31" spans="1:54" ht="57.6">
      <c r="B31" s="114" t="s">
        <v>152</v>
      </c>
      <c r="C31" s="114" t="s">
        <v>63</v>
      </c>
      <c r="D31" s="114" t="s">
        <v>127</v>
      </c>
      <c r="E31" s="114" t="s">
        <v>160</v>
      </c>
      <c r="F31" s="114" t="s">
        <v>153</v>
      </c>
      <c r="G31" s="114" t="s">
        <v>161</v>
      </c>
      <c r="H31" s="114" t="s">
        <v>162</v>
      </c>
      <c r="I31" s="114" t="s">
        <v>163</v>
      </c>
      <c r="J31" s="114" t="s">
        <v>164</v>
      </c>
      <c r="W31" t="s">
        <v>128</v>
      </c>
      <c r="X31"/>
      <c r="Y31"/>
      <c r="Z31"/>
      <c r="AA31"/>
      <c r="AB31"/>
      <c r="AC31"/>
      <c r="AD31"/>
      <c r="AE31"/>
    </row>
    <row r="32" spans="1:54" ht="16.2" thickBot="1">
      <c r="B32" s="99">
        <v>1</v>
      </c>
      <c r="C32" s="100">
        <v>1559652.6400000001</v>
      </c>
      <c r="D32" s="100">
        <v>0</v>
      </c>
      <c r="E32" s="118" t="e">
        <v>#N/A</v>
      </c>
      <c r="F32" s="126" t="e">
        <v>#N/A</v>
      </c>
      <c r="G32" s="115" t="e">
        <f>D32-E32</f>
        <v>#N/A</v>
      </c>
      <c r="H32" s="105" t="e">
        <f>ABS(G32)</f>
        <v>#N/A</v>
      </c>
      <c r="I32" s="105" t="e">
        <f>H32^2</f>
        <v>#N/A</v>
      </c>
      <c r="J32" s="106" t="e">
        <f>H32/D32</f>
        <v>#N/A</v>
      </c>
      <c r="W32"/>
      <c r="X32"/>
      <c r="Y32"/>
      <c r="Z32"/>
      <c r="AA32"/>
      <c r="AB32"/>
      <c r="AC32"/>
      <c r="AD32"/>
      <c r="AE32"/>
    </row>
    <row r="33" spans="2:31" ht="15.6">
      <c r="B33" s="99">
        <v>2</v>
      </c>
      <c r="C33" s="100">
        <v>1309012.6400000001</v>
      </c>
      <c r="D33" s="100">
        <v>0</v>
      </c>
      <c r="E33" s="118" t="e">
        <v>#N/A</v>
      </c>
      <c r="F33" s="126" t="e">
        <v>#N/A</v>
      </c>
      <c r="G33" s="115" t="e">
        <f t="shared" ref="G33:G53" si="6">D33-E33</f>
        <v>#N/A</v>
      </c>
      <c r="H33" s="105" t="e">
        <f t="shared" ref="H33:H53" si="7">ABS(G33)</f>
        <v>#N/A</v>
      </c>
      <c r="I33" s="105" t="e">
        <f t="shared" ref="I33:I53" si="8">H33^2</f>
        <v>#N/A</v>
      </c>
      <c r="J33" s="106" t="e">
        <f t="shared" ref="J33:J53" si="9">H33/D33</f>
        <v>#N/A</v>
      </c>
      <c r="W33" s="96" t="s">
        <v>129</v>
      </c>
      <c r="X33" s="96"/>
      <c r="Y33"/>
      <c r="Z33"/>
      <c r="AA33"/>
      <c r="AB33"/>
      <c r="AC33"/>
      <c r="AD33"/>
      <c r="AE33"/>
    </row>
    <row r="34" spans="2:31" ht="15.6">
      <c r="B34" s="99">
        <v>3</v>
      </c>
      <c r="C34" s="100">
        <v>1194404.6400000001</v>
      </c>
      <c r="D34" s="100">
        <v>0</v>
      </c>
      <c r="E34" s="118" t="e">
        <v>#N/A</v>
      </c>
      <c r="F34" s="126" t="e">
        <v>#N/A</v>
      </c>
      <c r="G34" s="115" t="e">
        <f t="shared" si="6"/>
        <v>#N/A</v>
      </c>
      <c r="H34" s="105" t="e">
        <f t="shared" si="7"/>
        <v>#N/A</v>
      </c>
      <c r="I34" s="105" t="e">
        <f t="shared" si="8"/>
        <v>#N/A</v>
      </c>
      <c r="J34" s="106" t="e">
        <f t="shared" si="9"/>
        <v>#N/A</v>
      </c>
      <c r="W34" t="s">
        <v>130</v>
      </c>
      <c r="X34">
        <v>0.12847886582933582</v>
      </c>
      <c r="Y34"/>
      <c r="Z34"/>
      <c r="AA34"/>
      <c r="AB34"/>
      <c r="AC34"/>
      <c r="AD34"/>
      <c r="AE34"/>
    </row>
    <row r="35" spans="2:31" ht="15.6">
      <c r="B35" s="99">
        <v>4</v>
      </c>
      <c r="C35" s="100">
        <v>1071651.3600000001</v>
      </c>
      <c r="D35" s="100">
        <v>0</v>
      </c>
      <c r="E35" s="118" t="e">
        <v>#N/A</v>
      </c>
      <c r="F35" s="126" t="e">
        <v>#N/A</v>
      </c>
      <c r="G35" s="115" t="e">
        <f t="shared" si="6"/>
        <v>#N/A</v>
      </c>
      <c r="H35" s="105" t="e">
        <f t="shared" si="7"/>
        <v>#N/A</v>
      </c>
      <c r="I35" s="105" t="e">
        <f t="shared" si="8"/>
        <v>#N/A</v>
      </c>
      <c r="J35" s="106" t="e">
        <f t="shared" si="9"/>
        <v>#N/A</v>
      </c>
      <c r="W35" t="s">
        <v>131</v>
      </c>
      <c r="X35">
        <v>1.6506818964792478E-2</v>
      </c>
      <c r="Y35"/>
      <c r="Z35"/>
      <c r="AA35"/>
      <c r="AB35"/>
      <c r="AC35"/>
      <c r="AD35"/>
      <c r="AE35"/>
    </row>
    <row r="36" spans="2:31" ht="15.6">
      <c r="B36" s="99">
        <v>5</v>
      </c>
      <c r="C36" s="100">
        <v>1026923.04</v>
      </c>
      <c r="D36" s="100">
        <v>420000</v>
      </c>
      <c r="E36" s="118">
        <f t="shared" ref="E36:E83" si="10">AVERAGE(D32:D35)</f>
        <v>0</v>
      </c>
      <c r="F36" s="126" t="e">
        <v>#N/A</v>
      </c>
      <c r="G36" s="115">
        <f t="shared" si="6"/>
        <v>420000</v>
      </c>
      <c r="H36" s="105">
        <f t="shared" si="7"/>
        <v>420000</v>
      </c>
      <c r="I36" s="105">
        <f t="shared" si="8"/>
        <v>176400000000</v>
      </c>
      <c r="J36" s="106">
        <f t="shared" si="9"/>
        <v>1</v>
      </c>
      <c r="W36" t="s">
        <v>132</v>
      </c>
      <c r="X36">
        <v>-3.2667840086967895E-2</v>
      </c>
      <c r="Y36"/>
      <c r="Z36"/>
      <c r="AA36"/>
      <c r="AB36"/>
      <c r="AC36"/>
      <c r="AD36"/>
      <c r="AE36"/>
    </row>
    <row r="37" spans="2:31" ht="15.6">
      <c r="B37" s="99">
        <v>6</v>
      </c>
      <c r="C37" s="100">
        <v>874003.52</v>
      </c>
      <c r="D37" s="100">
        <v>90000</v>
      </c>
      <c r="E37" s="118">
        <f t="shared" si="10"/>
        <v>105000</v>
      </c>
      <c r="F37" s="126" t="e">
        <v>#N/A</v>
      </c>
      <c r="G37" s="115">
        <f t="shared" si="6"/>
        <v>-15000</v>
      </c>
      <c r="H37" s="105">
        <f t="shared" si="7"/>
        <v>15000</v>
      </c>
      <c r="I37" s="105">
        <f t="shared" si="8"/>
        <v>225000000</v>
      </c>
      <c r="J37" s="106">
        <f t="shared" si="9"/>
        <v>0.16666666666666666</v>
      </c>
      <c r="W37" t="s">
        <v>133</v>
      </c>
      <c r="X37">
        <v>594088.42514479463</v>
      </c>
      <c r="Y37"/>
      <c r="Z37"/>
      <c r="AA37"/>
      <c r="AB37"/>
      <c r="AC37"/>
      <c r="AD37"/>
      <c r="AE37"/>
    </row>
    <row r="38" spans="2:31" ht="16.2" thickBot="1">
      <c r="B38" s="99">
        <v>7</v>
      </c>
      <c r="C38" s="100">
        <v>801914.88</v>
      </c>
      <c r="D38" s="100">
        <v>180000</v>
      </c>
      <c r="E38" s="118">
        <f t="shared" si="10"/>
        <v>127500</v>
      </c>
      <c r="F38" s="126" t="e">
        <v>#N/A</v>
      </c>
      <c r="G38" s="115">
        <f t="shared" si="6"/>
        <v>52500</v>
      </c>
      <c r="H38" s="105">
        <f t="shared" si="7"/>
        <v>52500</v>
      </c>
      <c r="I38" s="105">
        <f t="shared" si="8"/>
        <v>2756250000</v>
      </c>
      <c r="J38" s="106">
        <f t="shared" si="9"/>
        <v>0.29166666666666669</v>
      </c>
      <c r="W38" s="94" t="s">
        <v>134</v>
      </c>
      <c r="X38" s="94">
        <v>22</v>
      </c>
      <c r="Y38"/>
      <c r="Z38"/>
      <c r="AA38"/>
      <c r="AB38"/>
      <c r="AC38"/>
      <c r="AD38"/>
      <c r="AE38"/>
    </row>
    <row r="39" spans="2:31" ht="15.6">
      <c r="B39" s="99">
        <v>8</v>
      </c>
      <c r="C39" s="100">
        <v>781110.92</v>
      </c>
      <c r="D39" s="100">
        <v>540000</v>
      </c>
      <c r="E39" s="118">
        <f t="shared" si="10"/>
        <v>172500</v>
      </c>
      <c r="F39" s="126">
        <f t="shared" ref="F39:F54" si="11">SQRT(SUMXMY2(D35:D38,E36:E39)/4)</f>
        <v>158656.46850979634</v>
      </c>
      <c r="G39" s="115">
        <f t="shared" si="6"/>
        <v>367500</v>
      </c>
      <c r="H39" s="105">
        <f t="shared" si="7"/>
        <v>367500</v>
      </c>
      <c r="I39" s="105">
        <f t="shared" si="8"/>
        <v>135056250000</v>
      </c>
      <c r="J39" s="106">
        <f t="shared" si="9"/>
        <v>0.68055555555555558</v>
      </c>
      <c r="W39"/>
      <c r="X39"/>
      <c r="Y39"/>
      <c r="Z39"/>
      <c r="AA39"/>
      <c r="AB39"/>
      <c r="AC39"/>
      <c r="AD39"/>
      <c r="AE39"/>
    </row>
    <row r="40" spans="2:31" ht="16.2" thickBot="1">
      <c r="B40" s="99">
        <v>9</v>
      </c>
      <c r="C40" s="100">
        <v>754844</v>
      </c>
      <c r="D40" s="100">
        <v>120000</v>
      </c>
      <c r="E40" s="118">
        <f t="shared" si="10"/>
        <v>307500</v>
      </c>
      <c r="F40" s="126">
        <f t="shared" si="11"/>
        <v>196687.41062915034</v>
      </c>
      <c r="G40" s="115">
        <f t="shared" si="6"/>
        <v>-187500</v>
      </c>
      <c r="H40" s="105">
        <f t="shared" si="7"/>
        <v>187500</v>
      </c>
      <c r="I40" s="105">
        <f t="shared" si="8"/>
        <v>35156250000</v>
      </c>
      <c r="J40" s="106">
        <f t="shared" si="9"/>
        <v>1.5625</v>
      </c>
      <c r="W40" t="s">
        <v>135</v>
      </c>
      <c r="X40"/>
      <c r="Y40"/>
      <c r="Z40"/>
      <c r="AA40"/>
      <c r="AB40"/>
      <c r="AC40"/>
      <c r="AD40"/>
      <c r="AE40"/>
    </row>
    <row r="41" spans="2:31" ht="15.6">
      <c r="B41" s="99">
        <v>10</v>
      </c>
      <c r="C41" s="100">
        <v>757477.44</v>
      </c>
      <c r="D41" s="100">
        <v>1140000</v>
      </c>
      <c r="E41" s="118">
        <f t="shared" si="10"/>
        <v>232500</v>
      </c>
      <c r="F41" s="126">
        <f t="shared" si="11"/>
        <v>130551.71389146907</v>
      </c>
      <c r="G41" s="115">
        <f t="shared" si="6"/>
        <v>907500</v>
      </c>
      <c r="H41" s="105">
        <f t="shared" si="7"/>
        <v>907500</v>
      </c>
      <c r="I41" s="105">
        <f t="shared" si="8"/>
        <v>823556250000</v>
      </c>
      <c r="J41" s="106">
        <f t="shared" si="9"/>
        <v>0.79605263157894735</v>
      </c>
      <c r="W41" s="95"/>
      <c r="X41" s="95" t="s">
        <v>140</v>
      </c>
      <c r="Y41" s="95" t="s">
        <v>141</v>
      </c>
      <c r="Z41" s="95" t="s">
        <v>142</v>
      </c>
      <c r="AA41" s="95" t="s">
        <v>143</v>
      </c>
      <c r="AB41" s="95" t="s">
        <v>144</v>
      </c>
      <c r="AC41"/>
      <c r="AD41"/>
      <c r="AE41"/>
    </row>
    <row r="42" spans="2:31" ht="15.6">
      <c r="B42" s="99">
        <v>11</v>
      </c>
      <c r="C42" s="100">
        <v>746124.80000000005</v>
      </c>
      <c r="D42" s="100">
        <v>0</v>
      </c>
      <c r="E42" s="118">
        <f t="shared" si="10"/>
        <v>495000</v>
      </c>
      <c r="F42" s="126">
        <f t="shared" si="11"/>
        <v>347416.80658828234</v>
      </c>
      <c r="G42" s="115">
        <f t="shared" si="6"/>
        <v>-495000</v>
      </c>
      <c r="H42" s="105">
        <f t="shared" si="7"/>
        <v>495000</v>
      </c>
      <c r="I42" s="105">
        <f t="shared" si="8"/>
        <v>245025000000</v>
      </c>
      <c r="J42" s="106" t="e">
        <f t="shared" si="9"/>
        <v>#DIV/0!</v>
      </c>
      <c r="W42" t="s">
        <v>136</v>
      </c>
      <c r="X42">
        <v>1</v>
      </c>
      <c r="Y42">
        <v>118474316725.00977</v>
      </c>
      <c r="Z42">
        <v>118474316725.00977</v>
      </c>
      <c r="AA42">
        <v>0.33567734445128927</v>
      </c>
      <c r="AB42">
        <v>0.56880428899105562</v>
      </c>
      <c r="AC42"/>
      <c r="AD42"/>
      <c r="AE42"/>
    </row>
    <row r="43" spans="2:31" ht="15.6">
      <c r="B43" s="99">
        <v>12</v>
      </c>
      <c r="C43" s="100">
        <v>868395.84</v>
      </c>
      <c r="D43" s="100">
        <v>690000</v>
      </c>
      <c r="E43" s="118">
        <f t="shared" si="10"/>
        <v>450000</v>
      </c>
      <c r="F43" s="126">
        <f t="shared" si="11"/>
        <v>413895.36721253599</v>
      </c>
      <c r="G43" s="115">
        <f t="shared" si="6"/>
        <v>240000</v>
      </c>
      <c r="H43" s="105">
        <f t="shared" si="7"/>
        <v>240000</v>
      </c>
      <c r="I43" s="105">
        <f t="shared" si="8"/>
        <v>57600000000</v>
      </c>
      <c r="J43" s="106">
        <f t="shared" si="9"/>
        <v>0.34782608695652173</v>
      </c>
      <c r="W43" t="s">
        <v>137</v>
      </c>
      <c r="X43">
        <v>20</v>
      </c>
      <c r="Y43">
        <v>7058821137820.4453</v>
      </c>
      <c r="Z43">
        <v>352941056891.02228</v>
      </c>
      <c r="AA43"/>
      <c r="AB43"/>
      <c r="AC43"/>
      <c r="AD43"/>
      <c r="AE43"/>
    </row>
    <row r="44" spans="2:31" ht="16.2" thickBot="1">
      <c r="B44" s="99">
        <v>13</v>
      </c>
      <c r="C44" s="100">
        <v>941693.76</v>
      </c>
      <c r="D44" s="100">
        <v>1230000</v>
      </c>
      <c r="E44" s="118">
        <f t="shared" si="10"/>
        <v>487500</v>
      </c>
      <c r="F44" s="126">
        <f t="shared" si="11"/>
        <v>409935.20829516463</v>
      </c>
      <c r="G44" s="115">
        <f t="shared" si="6"/>
        <v>742500</v>
      </c>
      <c r="H44" s="105">
        <f t="shared" si="7"/>
        <v>742500</v>
      </c>
      <c r="I44" s="105">
        <f t="shared" si="8"/>
        <v>551306250000</v>
      </c>
      <c r="J44" s="106">
        <f t="shared" si="9"/>
        <v>0.60365853658536583</v>
      </c>
      <c r="W44" s="94" t="s">
        <v>138</v>
      </c>
      <c r="X44" s="94">
        <v>21</v>
      </c>
      <c r="Y44" s="94">
        <v>7177295454545.4551</v>
      </c>
      <c r="Z44" s="94"/>
      <c r="AA44" s="94"/>
      <c r="AB44" s="94"/>
      <c r="AC44"/>
      <c r="AD44"/>
      <c r="AE44"/>
    </row>
    <row r="45" spans="2:31" ht="16.2" thickBot="1">
      <c r="B45" s="99">
        <v>14</v>
      </c>
      <c r="C45" s="100">
        <v>1102480</v>
      </c>
      <c r="D45" s="100">
        <v>690000</v>
      </c>
      <c r="E45" s="118">
        <f t="shared" si="10"/>
        <v>765000</v>
      </c>
      <c r="F45" s="126">
        <f t="shared" si="11"/>
        <v>467909.24600824038</v>
      </c>
      <c r="G45" s="115">
        <f t="shared" si="6"/>
        <v>-75000</v>
      </c>
      <c r="H45" s="105">
        <f t="shared" si="7"/>
        <v>75000</v>
      </c>
      <c r="I45" s="105">
        <f t="shared" si="8"/>
        <v>5625000000</v>
      </c>
      <c r="J45" s="106">
        <f t="shared" si="9"/>
        <v>0.10869565217391304</v>
      </c>
      <c r="W45"/>
      <c r="X45"/>
      <c r="Y45"/>
      <c r="Z45"/>
      <c r="AA45"/>
      <c r="AB45"/>
      <c r="AC45"/>
      <c r="AD45"/>
      <c r="AE45"/>
    </row>
    <row r="46" spans="2:31" ht="15.6">
      <c r="B46" s="99">
        <v>15</v>
      </c>
      <c r="C46" s="100">
        <v>1102480</v>
      </c>
      <c r="D46" s="100">
        <v>570000</v>
      </c>
      <c r="E46" s="118">
        <f t="shared" si="10"/>
        <v>652500</v>
      </c>
      <c r="F46" s="126">
        <f t="shared" si="11"/>
        <v>339535.52833245596</v>
      </c>
      <c r="G46" s="115">
        <f t="shared" si="6"/>
        <v>-82500</v>
      </c>
      <c r="H46" s="105">
        <f t="shared" si="7"/>
        <v>82500</v>
      </c>
      <c r="I46" s="105">
        <f t="shared" si="8"/>
        <v>6806250000</v>
      </c>
      <c r="J46" s="106">
        <f t="shared" si="9"/>
        <v>0.14473684210526316</v>
      </c>
      <c r="W46" s="95"/>
      <c r="X46" s="95" t="s">
        <v>145</v>
      </c>
      <c r="Y46" s="95" t="s">
        <v>133</v>
      </c>
      <c r="Z46" s="95" t="s">
        <v>146</v>
      </c>
      <c r="AA46" s="95" t="s">
        <v>147</v>
      </c>
      <c r="AB46" s="95" t="s">
        <v>148</v>
      </c>
      <c r="AC46" s="95" t="s">
        <v>149</v>
      </c>
      <c r="AD46" s="95" t="s">
        <v>150</v>
      </c>
      <c r="AE46" s="95" t="s">
        <v>151</v>
      </c>
    </row>
    <row r="47" spans="2:31" ht="15.6">
      <c r="B47" s="99">
        <v>16</v>
      </c>
      <c r="C47" s="100">
        <v>1097880</v>
      </c>
      <c r="D47" s="100">
        <v>1170000</v>
      </c>
      <c r="E47" s="118">
        <f t="shared" si="10"/>
        <v>795000</v>
      </c>
      <c r="F47" s="126">
        <f t="shared" si="11"/>
        <v>278056.87367874943</v>
      </c>
      <c r="G47" s="115">
        <f t="shared" si="6"/>
        <v>375000</v>
      </c>
      <c r="H47" s="105">
        <f t="shared" si="7"/>
        <v>375000</v>
      </c>
      <c r="I47" s="105">
        <f t="shared" si="8"/>
        <v>140625000000</v>
      </c>
      <c r="J47" s="106">
        <f t="shared" si="9"/>
        <v>0.32051282051282054</v>
      </c>
      <c r="W47" t="s">
        <v>139</v>
      </c>
      <c r="X47">
        <v>905000.42285622016</v>
      </c>
      <c r="Y47">
        <v>608022.60702614964</v>
      </c>
      <c r="Z47">
        <v>1.4884321938004819</v>
      </c>
      <c r="AA47">
        <v>0.15223609514291864</v>
      </c>
      <c r="AB47">
        <v>-363312.51051162521</v>
      </c>
      <c r="AC47">
        <v>2173313.3562240656</v>
      </c>
      <c r="AD47">
        <v>-363312.51051162521</v>
      </c>
      <c r="AE47">
        <v>2173313.3562240656</v>
      </c>
    </row>
    <row r="48" spans="2:31" ht="16.2" thickBot="1">
      <c r="B48" s="99">
        <v>17</v>
      </c>
      <c r="C48" s="100">
        <v>1097880</v>
      </c>
      <c r="D48" s="100">
        <v>1050000</v>
      </c>
      <c r="E48" s="118">
        <f t="shared" si="10"/>
        <v>915000</v>
      </c>
      <c r="F48" s="126">
        <f t="shared" si="11"/>
        <v>288652.58096888725</v>
      </c>
      <c r="G48" s="115">
        <f t="shared" si="6"/>
        <v>135000</v>
      </c>
      <c r="H48" s="105">
        <f t="shared" si="7"/>
        <v>135000</v>
      </c>
      <c r="I48" s="105">
        <f t="shared" si="8"/>
        <v>18225000000</v>
      </c>
      <c r="J48" s="106">
        <f t="shared" si="9"/>
        <v>0.12857142857142856</v>
      </c>
      <c r="W48" s="94" t="s">
        <v>63</v>
      </c>
      <c r="X48" s="94">
        <v>-0.35090347835584934</v>
      </c>
      <c r="Y48" s="94">
        <v>0.60565688393354711</v>
      </c>
      <c r="Z48" s="94">
        <v>-0.57937668614751614</v>
      </c>
      <c r="AA48" s="98">
        <v>0.56880428899106228</v>
      </c>
      <c r="AB48" s="94">
        <v>-1.614281599826173</v>
      </c>
      <c r="AC48" s="94">
        <v>0.91247464311447435</v>
      </c>
      <c r="AD48" s="94">
        <v>-1.614281599826173</v>
      </c>
      <c r="AE48" s="94">
        <v>0.91247464311447435</v>
      </c>
    </row>
    <row r="49" spans="2:31" ht="15.6">
      <c r="B49" s="99">
        <v>18</v>
      </c>
      <c r="C49" s="100">
        <v>1079480</v>
      </c>
      <c r="D49" s="100">
        <v>0</v>
      </c>
      <c r="E49" s="118">
        <f t="shared" si="10"/>
        <v>870000</v>
      </c>
      <c r="F49" s="126">
        <f t="shared" si="11"/>
        <v>193297.85953289809</v>
      </c>
      <c r="G49" s="115">
        <f t="shared" si="6"/>
        <v>-870000</v>
      </c>
      <c r="H49" s="105">
        <f t="shared" si="7"/>
        <v>870000</v>
      </c>
      <c r="I49" s="105">
        <f t="shared" si="8"/>
        <v>756900000000</v>
      </c>
      <c r="J49" s="106" t="e">
        <f t="shared" si="9"/>
        <v>#DIV/0!</v>
      </c>
      <c r="W49"/>
      <c r="X49"/>
      <c r="Y49"/>
      <c r="Z49"/>
      <c r="AA49"/>
      <c r="AB49"/>
      <c r="AC49"/>
      <c r="AD49"/>
      <c r="AE49"/>
    </row>
    <row r="50" spans="2:31" ht="15.6">
      <c r="B50" s="99">
        <v>19</v>
      </c>
      <c r="C50" s="100">
        <v>1079480</v>
      </c>
      <c r="D50" s="100">
        <v>1890000</v>
      </c>
      <c r="E50" s="118">
        <f t="shared" si="10"/>
        <v>697500</v>
      </c>
      <c r="F50" s="126">
        <f t="shared" si="11"/>
        <v>398295.19517563854</v>
      </c>
      <c r="G50" s="115">
        <f t="shared" si="6"/>
        <v>1192500</v>
      </c>
      <c r="H50" s="105">
        <f t="shared" si="7"/>
        <v>1192500</v>
      </c>
      <c r="I50" s="105">
        <f t="shared" si="8"/>
        <v>1422056250000</v>
      </c>
      <c r="J50" s="106">
        <f t="shared" si="9"/>
        <v>0.63095238095238093</v>
      </c>
      <c r="W50"/>
      <c r="X50"/>
      <c r="Y50"/>
      <c r="Z50"/>
      <c r="AA50"/>
      <c r="AB50"/>
      <c r="AC50"/>
      <c r="AD50"/>
      <c r="AE50"/>
    </row>
    <row r="51" spans="2:31" ht="15.6">
      <c r="B51" s="99">
        <v>20</v>
      </c>
      <c r="C51" s="100">
        <v>710553.2</v>
      </c>
      <c r="D51" s="100">
        <v>840000</v>
      </c>
      <c r="E51" s="118">
        <f t="shared" si="10"/>
        <v>1027500</v>
      </c>
      <c r="F51" s="126">
        <f t="shared" si="11"/>
        <v>576159.15769863455</v>
      </c>
      <c r="G51" s="115">
        <f t="shared" si="6"/>
        <v>-187500</v>
      </c>
      <c r="H51" s="105">
        <f t="shared" si="7"/>
        <v>187500</v>
      </c>
      <c r="I51" s="105">
        <f t="shared" si="8"/>
        <v>35156250000</v>
      </c>
      <c r="J51" s="106">
        <f t="shared" si="9"/>
        <v>0.22321428571428573</v>
      </c>
      <c r="W51"/>
      <c r="X51"/>
      <c r="Y51"/>
      <c r="Z51"/>
      <c r="AA51"/>
      <c r="AB51"/>
      <c r="AC51"/>
      <c r="AD51"/>
      <c r="AE51"/>
    </row>
    <row r="52" spans="2:31" ht="15.6">
      <c r="B52" s="99">
        <v>21</v>
      </c>
      <c r="C52" s="100">
        <v>751419.6</v>
      </c>
      <c r="D52" s="100">
        <v>60000</v>
      </c>
      <c r="E52" s="118">
        <f t="shared" si="10"/>
        <v>945000</v>
      </c>
      <c r="F52" s="126">
        <f t="shared" si="11"/>
        <v>564322.04901102348</v>
      </c>
      <c r="G52" s="115">
        <f t="shared" si="6"/>
        <v>-885000</v>
      </c>
      <c r="H52" s="105">
        <f t="shared" si="7"/>
        <v>885000</v>
      </c>
      <c r="I52" s="105">
        <f t="shared" si="8"/>
        <v>783225000000</v>
      </c>
      <c r="J52" s="106">
        <f t="shared" si="9"/>
        <v>14.75</v>
      </c>
      <c r="W52" t="s">
        <v>154</v>
      </c>
      <c r="X52"/>
      <c r="Y52"/>
      <c r="Z52"/>
      <c r="AA52" t="s">
        <v>158</v>
      </c>
      <c r="AB52"/>
      <c r="AC52"/>
      <c r="AD52"/>
      <c r="AE52"/>
    </row>
    <row r="53" spans="2:31" ht="16.2" thickBot="1">
      <c r="B53" s="99">
        <v>22</v>
      </c>
      <c r="C53" s="100">
        <v>892546</v>
      </c>
      <c r="D53" s="100">
        <v>1650000</v>
      </c>
      <c r="E53" s="118">
        <f t="shared" si="10"/>
        <v>697500</v>
      </c>
      <c r="F53" s="126">
        <f t="shared" si="11"/>
        <v>641841.83215181599</v>
      </c>
      <c r="G53" s="110">
        <f t="shared" si="6"/>
        <v>952500</v>
      </c>
      <c r="H53" s="110">
        <f t="shared" si="7"/>
        <v>952500</v>
      </c>
      <c r="I53" s="110">
        <f t="shared" si="8"/>
        <v>907256250000</v>
      </c>
      <c r="J53" s="111">
        <f t="shared" si="9"/>
        <v>0.57727272727272727</v>
      </c>
      <c r="W53"/>
      <c r="X53"/>
      <c r="Y53"/>
      <c r="Z53"/>
      <c r="AA53"/>
      <c r="AB53"/>
      <c r="AC53"/>
      <c r="AD53"/>
      <c r="AE53"/>
    </row>
    <row r="54" spans="2:31" ht="16.8" thickTop="1" thickBot="1">
      <c r="B54" s="99">
        <v>23</v>
      </c>
      <c r="C54" s="103"/>
      <c r="D54" s="100"/>
      <c r="E54" s="118">
        <f t="shared" si="10"/>
        <v>1110000</v>
      </c>
      <c r="F54" s="126">
        <f t="shared" si="11"/>
        <v>602689.28561904933</v>
      </c>
      <c r="G54" s="108"/>
      <c r="H54" s="108">
        <f>AVERAGE(H36:H53)</f>
        <v>454583.33333333331</v>
      </c>
      <c r="I54" s="108">
        <f t="shared" ref="I54" si="12">AVERAGE(I36:I53)</f>
        <v>339053125000</v>
      </c>
      <c r="J54" s="116">
        <f>K54/18</f>
        <v>1.2407156822951413</v>
      </c>
      <c r="K54" s="104">
        <f>SUMIF(J36:J53, "&gt;0")</f>
        <v>22.332882281312543</v>
      </c>
      <c r="W54" s="95" t="s">
        <v>155</v>
      </c>
      <c r="X54" s="95" t="s">
        <v>156</v>
      </c>
      <c r="Y54" s="95" t="s">
        <v>157</v>
      </c>
      <c r="Z54"/>
      <c r="AA54" s="95" t="s">
        <v>159</v>
      </c>
      <c r="AB54" s="95" t="s">
        <v>127</v>
      </c>
      <c r="AC54"/>
      <c r="AD54"/>
      <c r="AE54"/>
    </row>
    <row r="55" spans="2:31" ht="16.2" thickTop="1">
      <c r="B55" s="99">
        <v>24</v>
      </c>
      <c r="C55" s="103"/>
      <c r="D55" s="100"/>
      <c r="E55" s="118">
        <f t="shared" si="10"/>
        <v>850000</v>
      </c>
      <c r="F55" s="126"/>
      <c r="W55">
        <v>1</v>
      </c>
      <c r="X55">
        <v>357712.8864533368</v>
      </c>
      <c r="Y55">
        <v>-357712.8864533368</v>
      </c>
      <c r="Z55"/>
      <c r="AA55">
        <v>2.2727272727272729</v>
      </c>
      <c r="AB55">
        <v>0</v>
      </c>
      <c r="AC55"/>
      <c r="AD55"/>
      <c r="AE55"/>
    </row>
    <row r="56" spans="2:31" ht="15.6">
      <c r="B56" s="99">
        <v>25</v>
      </c>
      <c r="C56" s="103"/>
      <c r="D56" s="100"/>
      <c r="E56" s="118">
        <f t="shared" si="10"/>
        <v>855000</v>
      </c>
      <c r="F56" s="126"/>
      <c r="W56">
        <v>2</v>
      </c>
      <c r="X56">
        <v>445663.3342684469</v>
      </c>
      <c r="Y56">
        <v>-445663.3342684469</v>
      </c>
      <c r="Z56"/>
      <c r="AA56">
        <v>6.8181818181818183</v>
      </c>
      <c r="AB56">
        <v>0</v>
      </c>
      <c r="AC56"/>
      <c r="AD56"/>
      <c r="AE56"/>
    </row>
    <row r="57" spans="2:31" ht="15.6">
      <c r="B57" s="99">
        <v>26</v>
      </c>
      <c r="C57" s="103"/>
      <c r="D57" s="100"/>
      <c r="E57" s="118">
        <f t="shared" si="10"/>
        <v>1650000</v>
      </c>
      <c r="F57" s="126"/>
      <c r="W57">
        <v>3</v>
      </c>
      <c r="X57">
        <v>485879.68011585408</v>
      </c>
      <c r="Y57">
        <v>-485879.68011585408</v>
      </c>
      <c r="Z57"/>
      <c r="AA57">
        <v>11.363636363636365</v>
      </c>
      <c r="AB57">
        <v>0</v>
      </c>
      <c r="AC57"/>
      <c r="AD57"/>
      <c r="AE57"/>
    </row>
    <row r="58" spans="2:31" ht="15.6">
      <c r="B58" s="99">
        <v>27</v>
      </c>
      <c r="C58" s="103"/>
      <c r="D58" s="100"/>
      <c r="E58" s="118" t="e">
        <f t="shared" si="10"/>
        <v>#DIV/0!</v>
      </c>
      <c r="F58" s="126"/>
      <c r="W58">
        <v>4</v>
      </c>
      <c r="X58">
        <v>528954.23304744367</v>
      </c>
      <c r="Y58">
        <v>-528954.23304744367</v>
      </c>
      <c r="Z58"/>
      <c r="AA58">
        <v>15.90909090909091</v>
      </c>
      <c r="AB58">
        <v>0</v>
      </c>
      <c r="AC58"/>
      <c r="AD58"/>
      <c r="AE58"/>
    </row>
    <row r="59" spans="2:31" ht="15.6">
      <c r="B59" s="99">
        <v>28</v>
      </c>
      <c r="C59" s="103"/>
      <c r="D59" s="100"/>
      <c r="E59" s="118" t="e">
        <f t="shared" si="10"/>
        <v>#DIV/0!</v>
      </c>
      <c r="F59" s="126"/>
      <c r="W59">
        <v>5</v>
      </c>
      <c r="X59">
        <v>544649.5561164571</v>
      </c>
      <c r="Y59">
        <v>-124649.5561164571</v>
      </c>
      <c r="Z59"/>
      <c r="AA59">
        <v>20.454545454545457</v>
      </c>
      <c r="AB59">
        <v>0</v>
      </c>
      <c r="AC59"/>
      <c r="AD59"/>
      <c r="AE59"/>
    </row>
    <row r="60" spans="2:31" ht="15.6">
      <c r="B60" s="99">
        <v>29</v>
      </c>
      <c r="C60" s="103"/>
      <c r="D60" s="100"/>
      <c r="E60" s="118" t="e">
        <f t="shared" si="10"/>
        <v>#DIV/0!</v>
      </c>
      <c r="F60" s="126"/>
      <c r="W60">
        <v>6</v>
      </c>
      <c r="X60">
        <v>598309.54759296402</v>
      </c>
      <c r="Y60">
        <v>-508309.54759296402</v>
      </c>
      <c r="Z60"/>
      <c r="AA60">
        <v>25.000000000000004</v>
      </c>
      <c r="AB60">
        <v>0</v>
      </c>
      <c r="AC60"/>
      <c r="AD60"/>
      <c r="AE60"/>
    </row>
    <row r="61" spans="2:31" ht="15.6">
      <c r="B61" s="99">
        <v>30</v>
      </c>
      <c r="C61" s="103"/>
      <c r="D61" s="100"/>
      <c r="E61" s="118" t="e">
        <f t="shared" si="10"/>
        <v>#DIV/0!</v>
      </c>
      <c r="F61" s="126"/>
      <c r="W61">
        <v>7</v>
      </c>
      <c r="X61">
        <v>623605.70211890666</v>
      </c>
      <c r="Y61">
        <v>-443605.70211890666</v>
      </c>
      <c r="Z61"/>
      <c r="AA61">
        <v>29.545454545454547</v>
      </c>
      <c r="AB61">
        <v>60000</v>
      </c>
      <c r="AC61"/>
      <c r="AD61"/>
      <c r="AE61"/>
    </row>
    <row r="62" spans="2:31" ht="15.6">
      <c r="B62" s="99">
        <v>31</v>
      </c>
      <c r="C62" s="103"/>
      <c r="D62" s="100"/>
      <c r="E62" s="118" t="e">
        <f t="shared" si="10"/>
        <v>#DIV/0!</v>
      </c>
      <c r="F62" s="126"/>
      <c r="W62">
        <v>8</v>
      </c>
      <c r="X62">
        <v>630905.88404648262</v>
      </c>
      <c r="Y62">
        <v>-90905.884046482621</v>
      </c>
      <c r="Z62"/>
      <c r="AA62">
        <v>34.090909090909093</v>
      </c>
      <c r="AB62">
        <v>90000</v>
      </c>
      <c r="AC62"/>
      <c r="AD62"/>
      <c r="AE62"/>
    </row>
    <row r="63" spans="2:31" ht="15.6">
      <c r="B63" s="99">
        <v>32</v>
      </c>
      <c r="C63" s="103"/>
      <c r="D63" s="100"/>
      <c r="E63" s="118" t="e">
        <f t="shared" si="10"/>
        <v>#DIV/0!</v>
      </c>
      <c r="F63" s="126"/>
      <c r="W63">
        <v>9</v>
      </c>
      <c r="X63">
        <v>640123.03764017741</v>
      </c>
      <c r="Y63">
        <v>-520123.03764017741</v>
      </c>
      <c r="Z63"/>
      <c r="AA63">
        <v>38.63636363636364</v>
      </c>
      <c r="AB63">
        <v>120000</v>
      </c>
      <c r="AC63"/>
      <c r="AD63"/>
      <c r="AE63"/>
    </row>
    <row r="64" spans="2:31" ht="15.6">
      <c r="B64" s="99">
        <v>33</v>
      </c>
      <c r="C64" s="103"/>
      <c r="D64" s="100"/>
      <c r="E64" s="118" t="e">
        <f t="shared" si="10"/>
        <v>#DIV/0!</v>
      </c>
      <c r="F64" s="126"/>
      <c r="W64">
        <v>10</v>
      </c>
      <c r="X64">
        <v>639198.95438413601</v>
      </c>
      <c r="Y64">
        <v>500801.04561586399</v>
      </c>
      <c r="Z64"/>
      <c r="AA64">
        <v>43.181818181818187</v>
      </c>
      <c r="AB64">
        <v>180000</v>
      </c>
      <c r="AC64"/>
      <c r="AD64"/>
      <c r="AE64"/>
    </row>
    <row r="65" spans="2:31" ht="15.6">
      <c r="B65" s="99">
        <v>34</v>
      </c>
      <c r="C65" s="103"/>
      <c r="D65" s="100"/>
      <c r="E65" s="118" t="e">
        <f t="shared" si="10"/>
        <v>#DIV/0!</v>
      </c>
      <c r="F65" s="126"/>
      <c r="W65">
        <v>11</v>
      </c>
      <c r="X65">
        <v>643182.63524865778</v>
      </c>
      <c r="Y65">
        <v>-643182.63524865778</v>
      </c>
      <c r="Z65"/>
      <c r="AA65">
        <v>47.727272727272734</v>
      </c>
      <c r="AB65">
        <v>420000</v>
      </c>
      <c r="AC65"/>
      <c r="AD65"/>
      <c r="AE65"/>
    </row>
    <row r="66" spans="2:31" ht="15.6">
      <c r="B66" s="99">
        <v>35</v>
      </c>
      <c r="C66" s="103"/>
      <c r="D66" s="100"/>
      <c r="E66" s="118" t="e">
        <f t="shared" si="10"/>
        <v>#DIV/0!</v>
      </c>
      <c r="F66" s="126"/>
      <c r="W66">
        <v>12</v>
      </c>
      <c r="X66">
        <v>600277.30201047054</v>
      </c>
      <c r="Y66">
        <v>89722.697989529464</v>
      </c>
      <c r="Z66"/>
      <c r="AA66">
        <v>52.27272727272728</v>
      </c>
      <c r="AB66">
        <v>540000</v>
      </c>
      <c r="AC66"/>
      <c r="AD66"/>
      <c r="AE66"/>
    </row>
    <row r="67" spans="2:31" ht="15.6">
      <c r="B67" s="99">
        <v>36</v>
      </c>
      <c r="C67" s="103"/>
      <c r="D67" s="100"/>
      <c r="E67" s="118" t="e">
        <f t="shared" si="10"/>
        <v>#DIV/0!</v>
      </c>
      <c r="F67" s="126"/>
      <c r="W67">
        <v>13</v>
      </c>
      <c r="X67">
        <v>574556.80692622182</v>
      </c>
      <c r="Y67">
        <v>655443.19307377818</v>
      </c>
      <c r="Z67"/>
      <c r="AA67">
        <v>56.81818181818182</v>
      </c>
      <c r="AB67">
        <v>570000</v>
      </c>
      <c r="AC67"/>
      <c r="AD67"/>
      <c r="AE67"/>
    </row>
    <row r="68" spans="2:31" ht="15.6">
      <c r="B68" s="99">
        <v>37</v>
      </c>
      <c r="C68" s="103"/>
      <c r="D68" s="100"/>
      <c r="E68" s="118" t="e">
        <f t="shared" si="10"/>
        <v>#DIV/0!</v>
      </c>
      <c r="F68" s="126"/>
      <c r="W68">
        <v>14</v>
      </c>
      <c r="X68">
        <v>518136.35603846336</v>
      </c>
      <c r="Y68">
        <v>171863.64396153664</v>
      </c>
      <c r="Z68"/>
      <c r="AA68">
        <v>61.363636363636367</v>
      </c>
      <c r="AB68">
        <v>690000</v>
      </c>
      <c r="AC68"/>
      <c r="AD68"/>
      <c r="AE68"/>
    </row>
    <row r="69" spans="2:31" ht="15.6">
      <c r="B69" s="99">
        <v>38</v>
      </c>
      <c r="C69" s="103"/>
      <c r="D69" s="100"/>
      <c r="E69" s="118" t="e">
        <f t="shared" si="10"/>
        <v>#DIV/0!</v>
      </c>
      <c r="F69" s="126"/>
      <c r="W69">
        <v>15</v>
      </c>
      <c r="X69">
        <v>518136.35603846336</v>
      </c>
      <c r="Y69">
        <v>51863.64396153664</v>
      </c>
      <c r="Z69"/>
      <c r="AA69">
        <v>65.909090909090907</v>
      </c>
      <c r="AB69">
        <v>690000</v>
      </c>
      <c r="AC69"/>
      <c r="AD69"/>
      <c r="AE69"/>
    </row>
    <row r="70" spans="2:31" ht="15.6">
      <c r="B70" s="99">
        <v>39</v>
      </c>
      <c r="C70" s="103"/>
      <c r="D70" s="100"/>
      <c r="E70" s="118" t="e">
        <f t="shared" si="10"/>
        <v>#DIV/0!</v>
      </c>
      <c r="F70" s="126"/>
      <c r="W70">
        <v>16</v>
      </c>
      <c r="X70">
        <v>519750.51203890028</v>
      </c>
      <c r="Y70">
        <v>650249.48796109972</v>
      </c>
      <c r="Z70"/>
      <c r="AA70">
        <v>70.454545454545453</v>
      </c>
      <c r="AB70">
        <v>840000</v>
      </c>
      <c r="AC70"/>
      <c r="AD70"/>
      <c r="AE70"/>
    </row>
    <row r="71" spans="2:31" ht="15.6">
      <c r="B71" s="99">
        <v>40</v>
      </c>
      <c r="C71" s="103"/>
      <c r="D71" s="100"/>
      <c r="E71" s="118" t="e">
        <f t="shared" si="10"/>
        <v>#DIV/0!</v>
      </c>
      <c r="F71" s="126"/>
      <c r="W71">
        <v>17</v>
      </c>
      <c r="X71">
        <v>519750.51203890028</v>
      </c>
      <c r="Y71">
        <v>530249.48796109972</v>
      </c>
      <c r="Z71"/>
      <c r="AA71">
        <v>75</v>
      </c>
      <c r="AB71">
        <v>1050000</v>
      </c>
      <c r="AC71"/>
      <c r="AD71"/>
      <c r="AE71"/>
    </row>
    <row r="72" spans="2:31" ht="15.6">
      <c r="B72" s="99">
        <v>41</v>
      </c>
      <c r="C72" s="103"/>
      <c r="D72" s="100"/>
      <c r="E72" s="118" t="e">
        <f t="shared" si="10"/>
        <v>#DIV/0!</v>
      </c>
      <c r="F72" s="126"/>
      <c r="W72">
        <v>18</v>
      </c>
      <c r="X72">
        <v>526207.13604064798</v>
      </c>
      <c r="Y72">
        <v>-526207.13604064798</v>
      </c>
      <c r="Z72"/>
      <c r="AA72">
        <v>79.545454545454547</v>
      </c>
      <c r="AB72">
        <v>1140000</v>
      </c>
      <c r="AC72"/>
      <c r="AD72"/>
      <c r="AE72"/>
    </row>
    <row r="73" spans="2:31" ht="15.6">
      <c r="B73" s="99">
        <v>42</v>
      </c>
      <c r="C73" s="103"/>
      <c r="D73" s="102"/>
      <c r="E73" s="118" t="e">
        <f t="shared" si="10"/>
        <v>#DIV/0!</v>
      </c>
      <c r="F73" s="126"/>
      <c r="W73">
        <v>19</v>
      </c>
      <c r="X73">
        <v>526207.13604064798</v>
      </c>
      <c r="Y73">
        <v>1363792.863959352</v>
      </c>
      <c r="Z73"/>
      <c r="AA73">
        <v>84.090909090909093</v>
      </c>
      <c r="AB73">
        <v>1170000</v>
      </c>
      <c r="AC73"/>
      <c r="AD73"/>
      <c r="AE73"/>
    </row>
    <row r="74" spans="2:31" ht="15.6">
      <c r="B74" s="99">
        <v>43</v>
      </c>
      <c r="C74" s="103"/>
      <c r="D74" s="102"/>
      <c r="E74" s="118" t="e">
        <f t="shared" si="10"/>
        <v>#DIV/0!</v>
      </c>
      <c r="F74" s="126"/>
      <c r="W74">
        <v>20</v>
      </c>
      <c r="X74">
        <v>655664.83341934066</v>
      </c>
      <c r="Y74">
        <v>184335.16658065934</v>
      </c>
      <c r="Z74"/>
      <c r="AA74">
        <v>88.63636363636364</v>
      </c>
      <c r="AB74">
        <v>1230000</v>
      </c>
      <c r="AC74"/>
      <c r="AD74"/>
      <c r="AE74"/>
    </row>
    <row r="75" spans="2:31" ht="15.6">
      <c r="B75" s="99">
        <v>44</v>
      </c>
      <c r="C75" s="103"/>
      <c r="D75" s="102"/>
      <c r="E75" s="118" t="e">
        <f t="shared" si="10"/>
        <v>#DIV/0!</v>
      </c>
      <c r="F75" s="126"/>
      <c r="W75">
        <v>21</v>
      </c>
      <c r="X75">
        <v>641324.67151145916</v>
      </c>
      <c r="Y75">
        <v>-581324.67151145916</v>
      </c>
      <c r="Z75"/>
      <c r="AA75">
        <v>93.181818181818187</v>
      </c>
      <c r="AB75">
        <v>1650000</v>
      </c>
      <c r="AC75"/>
      <c r="AD75"/>
      <c r="AE75"/>
    </row>
    <row r="76" spans="2:31" ht="16.2" thickBot="1">
      <c r="B76" s="99">
        <v>45</v>
      </c>
      <c r="C76" s="103"/>
      <c r="D76" s="103"/>
      <c r="E76" s="118" t="e">
        <f t="shared" si="10"/>
        <v>#DIV/0!</v>
      </c>
      <c r="F76" s="126"/>
      <c r="W76" s="94">
        <v>22</v>
      </c>
      <c r="X76" s="94">
        <v>591802.92686362029</v>
      </c>
      <c r="Y76" s="94">
        <v>1058197.0731363797</v>
      </c>
      <c r="Z76"/>
      <c r="AA76" s="94">
        <v>97.727272727272734</v>
      </c>
      <c r="AB76" s="94">
        <v>1890000</v>
      </c>
      <c r="AC76"/>
      <c r="AD76"/>
      <c r="AE76"/>
    </row>
    <row r="77" spans="2:31">
      <c r="B77" s="99">
        <v>46</v>
      </c>
      <c r="C77" s="103"/>
      <c r="D77" s="103"/>
      <c r="E77" s="118" t="e">
        <f t="shared" si="10"/>
        <v>#DIV/0!</v>
      </c>
      <c r="F77" s="126"/>
    </row>
    <row r="78" spans="2:31">
      <c r="B78" s="99">
        <v>47</v>
      </c>
      <c r="C78" s="103"/>
      <c r="D78" s="103"/>
      <c r="E78" s="118" t="e">
        <f t="shared" si="10"/>
        <v>#DIV/0!</v>
      </c>
      <c r="F78" s="126"/>
    </row>
    <row r="79" spans="2:31">
      <c r="B79" s="99">
        <v>48</v>
      </c>
      <c r="C79" s="103"/>
      <c r="D79" s="103"/>
      <c r="E79" s="118" t="e">
        <f t="shared" si="10"/>
        <v>#DIV/0!</v>
      </c>
      <c r="F79" s="126"/>
    </row>
    <row r="80" spans="2:31">
      <c r="B80" s="99">
        <v>49</v>
      </c>
      <c r="C80" s="103"/>
      <c r="D80" s="103"/>
      <c r="E80" s="118" t="e">
        <f t="shared" si="10"/>
        <v>#DIV/0!</v>
      </c>
      <c r="F80" s="126"/>
    </row>
    <row r="81" spans="2:6">
      <c r="B81" s="99">
        <v>50</v>
      </c>
      <c r="C81" s="103"/>
      <c r="D81" s="103"/>
      <c r="E81" s="118" t="e">
        <f t="shared" si="10"/>
        <v>#DIV/0!</v>
      </c>
      <c r="F81" s="126"/>
    </row>
    <row r="82" spans="2:6">
      <c r="B82" s="99">
        <v>51</v>
      </c>
      <c r="C82" s="103"/>
      <c r="D82" s="103"/>
      <c r="E82" s="118" t="e">
        <f t="shared" si="10"/>
        <v>#DIV/0!</v>
      </c>
      <c r="F82" s="126"/>
    </row>
    <row r="83" spans="2:6">
      <c r="B83" s="99">
        <v>52</v>
      </c>
      <c r="C83" s="103"/>
      <c r="D83" s="103"/>
      <c r="E83" s="118" t="e">
        <f t="shared" si="10"/>
        <v>#DIV/0!</v>
      </c>
      <c r="F83" s="126"/>
    </row>
  </sheetData>
  <sortState xmlns:xlrd2="http://schemas.microsoft.com/office/spreadsheetml/2017/richdata2" ref="AB55:AB76">
    <sortCondition ref="AB55"/>
  </sortState>
  <mergeCells count="31">
    <mergeCell ref="AH16:AK16"/>
    <mergeCell ref="AL16:AO16"/>
    <mergeCell ref="AP16:AT16"/>
    <mergeCell ref="AU16:AX16"/>
    <mergeCell ref="AY16:BB16"/>
    <mergeCell ref="A28:B28"/>
    <mergeCell ref="H16:K16"/>
    <mergeCell ref="L16:O16"/>
    <mergeCell ref="P16:T16"/>
    <mergeCell ref="U16:X16"/>
    <mergeCell ref="Y16:AB16"/>
    <mergeCell ref="AC16:AG16"/>
    <mergeCell ref="A7:B7"/>
    <mergeCell ref="A8:B8"/>
    <mergeCell ref="A9:B9"/>
    <mergeCell ref="A10:B10"/>
    <mergeCell ref="A11:B11"/>
    <mergeCell ref="C16:G16"/>
    <mergeCell ref="A12:B12"/>
    <mergeCell ref="AY4:BB4"/>
    <mergeCell ref="C4:G4"/>
    <mergeCell ref="H4:K4"/>
    <mergeCell ref="L4:O4"/>
    <mergeCell ref="P4:T4"/>
    <mergeCell ref="U4:X4"/>
    <mergeCell ref="Y4:AB4"/>
    <mergeCell ref="AC4:AG4"/>
    <mergeCell ref="AH4:AK4"/>
    <mergeCell ref="AL4:AO4"/>
    <mergeCell ref="AP4:AT4"/>
    <mergeCell ref="AU4:AX4"/>
  </mergeCells>
  <conditionalFormatting sqref="C21:BB26">
    <cfRule type="cellIs" dxfId="3" priority="1" stopIfTrue="1" operator="equal">
      <formula>"TF"</formula>
    </cfRule>
  </conditionalFormatting>
  <pageMargins left="0.75" right="0.75" top="1" bottom="1" header="0.5" footer="0.5"/>
  <pageSetup paperSize="9" orientation="portrait" horizontalDpi="4294967292" verticalDpi="429496729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2E28E-249C-1A4F-94AC-96BAD9DF685F}">
  <dimension ref="A2:IE79"/>
  <sheetViews>
    <sheetView showGridLines="0" zoomScaleNormal="80" workbookViewId="0">
      <pane xSplit="2" ySplit="6" topLeftCell="C7" activePane="bottomRight" state="frozen"/>
      <selection activeCell="EM17" sqref="EM17"/>
      <selection pane="topRight" activeCell="EM17" sqref="EM17"/>
      <selection pane="bottomLeft" activeCell="EM17" sqref="EM17"/>
      <selection pane="bottomRight" activeCell="K50" sqref="K50"/>
    </sheetView>
  </sheetViews>
  <sheetFormatPr defaultColWidth="9.5" defaultRowHeight="14.4"/>
  <cols>
    <col min="1" max="1" width="21.296875" style="36" bestFit="1" customWidth="1"/>
    <col min="2" max="2" width="24.796875" style="48" bestFit="1" customWidth="1"/>
    <col min="3" max="24" width="8" style="36" customWidth="1"/>
    <col min="25" max="54" width="10.69921875" style="36" customWidth="1"/>
    <col min="55" max="16384" width="9.5" style="36"/>
  </cols>
  <sheetData>
    <row r="2" spans="1:239" ht="21" customHeight="1">
      <c r="A2" s="35" t="str">
        <f>'process parameter'!C10</f>
        <v>105-06116</v>
      </c>
      <c r="B2" s="35" t="str">
        <f>'process parameter'!D10</f>
        <v>ORING, MIC</v>
      </c>
    </row>
    <row r="3" spans="1:239" ht="12.75" customHeight="1">
      <c r="A3" s="37"/>
      <c r="B3" s="37"/>
    </row>
    <row r="4" spans="1:239" ht="16.05" customHeight="1">
      <c r="B4" s="38"/>
      <c r="C4" s="153">
        <v>44927</v>
      </c>
      <c r="D4" s="153"/>
      <c r="E4" s="153"/>
      <c r="F4" s="153"/>
      <c r="G4" s="153"/>
      <c r="H4" s="153">
        <v>44958</v>
      </c>
      <c r="I4" s="153"/>
      <c r="J4" s="153"/>
      <c r="K4" s="153"/>
      <c r="L4" s="153">
        <v>44986</v>
      </c>
      <c r="M4" s="153"/>
      <c r="N4" s="153"/>
      <c r="O4" s="153"/>
      <c r="P4" s="153">
        <v>45017</v>
      </c>
      <c r="Q4" s="153"/>
      <c r="R4" s="153"/>
      <c r="S4" s="153"/>
      <c r="T4" s="153"/>
      <c r="U4" s="153">
        <v>45047</v>
      </c>
      <c r="V4" s="153"/>
      <c r="W4" s="153"/>
      <c r="X4" s="153"/>
      <c r="Y4" s="153">
        <v>45078</v>
      </c>
      <c r="Z4" s="153"/>
      <c r="AA4" s="153"/>
      <c r="AB4" s="153"/>
      <c r="AC4" s="153">
        <v>45108</v>
      </c>
      <c r="AD4" s="153"/>
      <c r="AE4" s="153"/>
      <c r="AF4" s="153"/>
      <c r="AG4" s="153"/>
      <c r="AH4" s="153">
        <v>45139</v>
      </c>
      <c r="AI4" s="153"/>
      <c r="AJ4" s="153"/>
      <c r="AK4" s="153"/>
      <c r="AL4" s="153">
        <v>45170</v>
      </c>
      <c r="AM4" s="153"/>
      <c r="AN4" s="153"/>
      <c r="AO4" s="153"/>
      <c r="AP4" s="153">
        <v>45200</v>
      </c>
      <c r="AQ4" s="153"/>
      <c r="AR4" s="153"/>
      <c r="AS4" s="153"/>
      <c r="AT4" s="153"/>
      <c r="AU4" s="153">
        <v>45231</v>
      </c>
      <c r="AV4" s="153"/>
      <c r="AW4" s="153"/>
      <c r="AX4" s="153"/>
      <c r="AY4" s="153">
        <v>45261</v>
      </c>
      <c r="AZ4" s="153"/>
      <c r="BA4" s="153"/>
      <c r="BB4" s="153"/>
    </row>
    <row r="5" spans="1:239" ht="16.05" customHeight="1">
      <c r="B5" s="38"/>
      <c r="C5" s="40">
        <v>1</v>
      </c>
      <c r="D5" s="40">
        <v>2</v>
      </c>
      <c r="E5" s="40">
        <v>3</v>
      </c>
      <c r="F5" s="40">
        <v>4</v>
      </c>
      <c r="G5" s="40">
        <v>5</v>
      </c>
      <c r="H5" s="40">
        <v>6</v>
      </c>
      <c r="I5" s="40">
        <v>7</v>
      </c>
      <c r="J5" s="40">
        <v>8</v>
      </c>
      <c r="K5" s="40">
        <v>9</v>
      </c>
      <c r="L5" s="40">
        <v>10</v>
      </c>
      <c r="M5" s="40">
        <v>11</v>
      </c>
      <c r="N5" s="40">
        <v>12</v>
      </c>
      <c r="O5" s="40">
        <v>13</v>
      </c>
      <c r="P5" s="40">
        <v>14</v>
      </c>
      <c r="Q5" s="40">
        <v>15</v>
      </c>
      <c r="R5" s="40">
        <v>16</v>
      </c>
      <c r="S5" s="40">
        <v>17</v>
      </c>
      <c r="T5" s="40">
        <v>18</v>
      </c>
      <c r="U5" s="40">
        <v>19</v>
      </c>
      <c r="V5" s="40">
        <v>20</v>
      </c>
      <c r="W5" s="40">
        <v>21</v>
      </c>
      <c r="X5" s="40">
        <v>22</v>
      </c>
      <c r="Y5" s="40">
        <v>23</v>
      </c>
      <c r="Z5" s="40">
        <v>24</v>
      </c>
      <c r="AA5" s="40">
        <v>25</v>
      </c>
      <c r="AB5" s="40">
        <v>26</v>
      </c>
      <c r="AC5" s="40">
        <v>27</v>
      </c>
      <c r="AD5" s="40">
        <v>28</v>
      </c>
      <c r="AE5" s="40">
        <v>29</v>
      </c>
      <c r="AF5" s="40">
        <v>30</v>
      </c>
      <c r="AG5" s="40">
        <v>31</v>
      </c>
      <c r="AH5" s="40">
        <v>32</v>
      </c>
      <c r="AI5" s="40">
        <v>33</v>
      </c>
      <c r="AJ5" s="40">
        <v>34</v>
      </c>
      <c r="AK5" s="40">
        <v>35</v>
      </c>
      <c r="AL5" s="40">
        <v>36</v>
      </c>
      <c r="AM5" s="40">
        <v>37</v>
      </c>
      <c r="AN5" s="40">
        <v>38</v>
      </c>
      <c r="AO5" s="40">
        <v>39</v>
      </c>
      <c r="AP5" s="40">
        <v>40</v>
      </c>
      <c r="AQ5" s="40">
        <v>41</v>
      </c>
      <c r="AR5" s="40">
        <v>42</v>
      </c>
      <c r="AS5" s="40">
        <v>43</v>
      </c>
      <c r="AT5" s="40">
        <v>44</v>
      </c>
      <c r="AU5" s="40">
        <v>45</v>
      </c>
      <c r="AV5" s="40">
        <v>46</v>
      </c>
      <c r="AW5" s="40">
        <v>47</v>
      </c>
      <c r="AX5" s="40">
        <v>48</v>
      </c>
      <c r="AY5" s="40">
        <v>49</v>
      </c>
      <c r="AZ5" s="40">
        <v>50</v>
      </c>
      <c r="BA5" s="40">
        <v>51</v>
      </c>
      <c r="BB5" s="40">
        <v>52</v>
      </c>
    </row>
    <row r="6" spans="1:239" ht="16.05" customHeight="1">
      <c r="B6" s="36"/>
    </row>
    <row r="7" spans="1:239" s="41" customFormat="1" ht="16.05" customHeight="1">
      <c r="A7" s="149" t="s">
        <v>63</v>
      </c>
      <c r="B7" s="150"/>
      <c r="C7" s="42">
        <f>HLOOKUP(C5,'customer forecast'!E3:BD13,8,FALSE)</f>
        <v>120000</v>
      </c>
      <c r="D7" s="42">
        <f>HLOOKUP(D5,'customer forecast'!F3:BE13,8,FALSE)</f>
        <v>144000</v>
      </c>
      <c r="E7" s="42">
        <f>HLOOKUP(E5,'customer forecast'!G3:BF13,8,FALSE)</f>
        <v>144000</v>
      </c>
      <c r="F7" s="42">
        <f>HLOOKUP(F5,'customer forecast'!H3:BG13,8,FALSE)</f>
        <v>120000</v>
      </c>
      <c r="G7" s="42">
        <f>HLOOKUP(G5,'customer forecast'!I3:BH13,8,FALSE)</f>
        <v>108000</v>
      </c>
      <c r="H7" s="42">
        <f>HLOOKUP(H5,'customer forecast'!J3:BI13,8,FALSE)</f>
        <v>90000</v>
      </c>
      <c r="I7" s="42">
        <f>HLOOKUP(I5,'customer forecast'!K3:BJ13,8,FALSE)</f>
        <v>90000</v>
      </c>
      <c r="J7" s="42">
        <f>HLOOKUP(J5,'customer forecast'!L3:BK13,8,FALSE)</f>
        <v>90000</v>
      </c>
      <c r="K7" s="42">
        <f>HLOOKUP(K5,'customer forecast'!M3:BL13,8,FALSE)</f>
        <v>120000</v>
      </c>
      <c r="L7" s="42">
        <f>HLOOKUP(L5,'customer forecast'!N3:BM13,8,FALSE)</f>
        <v>120000</v>
      </c>
      <c r="M7" s="42">
        <f>HLOOKUP(M5,'customer forecast'!O3:BN13,8,FALSE)</f>
        <v>110000</v>
      </c>
      <c r="N7" s="42">
        <f>HLOOKUP(N5,'customer forecast'!P3:BO13,8,FALSE)</f>
        <v>110000</v>
      </c>
      <c r="O7" s="42">
        <f>HLOOKUP(O5,'customer forecast'!Q3:BP13,8,FALSE)</f>
        <v>90000</v>
      </c>
      <c r="P7" s="42">
        <f>HLOOKUP(P5,'customer forecast'!R3:BQ13,8,FALSE)</f>
        <v>90000</v>
      </c>
      <c r="Q7" s="42">
        <f>HLOOKUP(Q5,'customer forecast'!S3:BR13,8,FALSE)</f>
        <v>45000</v>
      </c>
      <c r="R7" s="42">
        <f>HLOOKUP(R5,'customer forecast'!T3:BS13,8,FALSE)</f>
        <v>0</v>
      </c>
      <c r="S7" s="42">
        <f>HLOOKUP(S5,'customer forecast'!U3:BT13,8,FALSE)</f>
        <v>0</v>
      </c>
      <c r="T7" s="42">
        <f>HLOOKUP(T5,'customer forecast'!V3:BU13,8,FALSE)</f>
        <v>0</v>
      </c>
      <c r="U7" s="42">
        <f>HLOOKUP(U5,'customer forecast'!W3:BV13,8,FALSE)</f>
        <v>0</v>
      </c>
      <c r="V7" s="42">
        <f>HLOOKUP(V5,'customer forecast'!X3:BW13,8,FALSE)</f>
        <v>4800</v>
      </c>
      <c r="W7" s="42">
        <f>HLOOKUP(W5,'customer forecast'!Y3:BX13,8,FALSE)</f>
        <v>12000</v>
      </c>
      <c r="X7" s="42">
        <f>HLOOKUP(X5,'customer forecast'!Z3:BY13,8,FALSE)</f>
        <v>28800</v>
      </c>
      <c r="Y7" s="42">
        <f>HLOOKUP(Y5,'customer forecast'!AA3:BZ13,8,FALSE)</f>
        <v>43200</v>
      </c>
      <c r="Z7" s="42">
        <f>HLOOKUP(Z5,'customer forecast'!AB3:CA13,8,FALSE)</f>
        <v>51600</v>
      </c>
      <c r="AA7" s="42">
        <f>HLOOKUP(AA5,'customer forecast'!AC3:CB13,8,FALSE)</f>
        <v>54000</v>
      </c>
      <c r="AB7" s="42">
        <f>HLOOKUP(AB5,'customer forecast'!AD3:CC13,8,FALSE)</f>
        <v>52800</v>
      </c>
      <c r="AC7" s="42">
        <f>HLOOKUP(AC5,'customer forecast'!AE3:CD13,8,FALSE)</f>
        <v>45600</v>
      </c>
      <c r="AD7" s="42">
        <f>HLOOKUP(AD5,'customer forecast'!AF3:CE13,8,FALSE)</f>
        <v>45600</v>
      </c>
      <c r="AE7" s="42">
        <f>HLOOKUP(AE5,'customer forecast'!AG3:CF13,8,FALSE)</f>
        <v>48000</v>
      </c>
      <c r="AF7" s="42">
        <f>HLOOKUP(AF5,'customer forecast'!AH3:CG13,8,FALSE)</f>
        <v>44400</v>
      </c>
      <c r="AG7" s="42">
        <f>HLOOKUP(AG5,'customer forecast'!AI3:CH13,8,FALSE)</f>
        <v>49200</v>
      </c>
      <c r="AH7" s="42">
        <f>HLOOKUP(AH5,'customer forecast'!AJ3:CI13,8,FALSE)</f>
        <v>51600</v>
      </c>
      <c r="AI7" s="42">
        <f>HLOOKUP(AI5,'customer forecast'!AK3:CJ13,8,FALSE)</f>
        <v>61200</v>
      </c>
      <c r="AJ7" s="42">
        <f>HLOOKUP(AJ5,'customer forecast'!AL3:CK13,8,FALSE)</f>
        <v>60000</v>
      </c>
      <c r="AK7" s="42">
        <f>HLOOKUP(AK5,'customer forecast'!AM3:CL13,8,FALSE)</f>
        <v>66000</v>
      </c>
      <c r="AL7" s="42">
        <f>HLOOKUP(AL5,'customer forecast'!AN3:CM13,8,FALSE)</f>
        <v>60000</v>
      </c>
      <c r="AM7" s="42">
        <f>HLOOKUP(AM5,'customer forecast'!AO3:CN13,8,FALSE)</f>
        <v>66000</v>
      </c>
      <c r="AN7" s="42">
        <f>HLOOKUP(AN5,'customer forecast'!AP3:CO13,8,FALSE)</f>
        <v>61200</v>
      </c>
      <c r="AO7" s="42">
        <f>HLOOKUP(AO5,'customer forecast'!AQ3:CP13,8,FALSE)</f>
        <v>61200</v>
      </c>
      <c r="AP7" s="42">
        <f>HLOOKUP(AP5,'customer forecast'!AR3:CQ13,8,FALSE)</f>
        <v>144000</v>
      </c>
      <c r="AQ7" s="42">
        <f>HLOOKUP(AQ5,'customer forecast'!AS3:CR13,8,FALSE)</f>
        <v>144000</v>
      </c>
      <c r="AR7" s="42">
        <f>HLOOKUP(AR5,'customer forecast'!AT3:CS13,8,FALSE)</f>
        <v>108000</v>
      </c>
      <c r="AS7" s="42">
        <f>HLOOKUP(AS5,'customer forecast'!AU3:CT13,8,FALSE)</f>
        <v>90000</v>
      </c>
      <c r="AT7" s="42">
        <f>HLOOKUP(AT5,'customer forecast'!AV3:CU13,8,FALSE)</f>
        <v>90000</v>
      </c>
      <c r="AU7" s="42">
        <f>HLOOKUP(AU5,'customer forecast'!AW3:CV13,8,FALSE)</f>
        <v>90000</v>
      </c>
      <c r="AV7" s="42">
        <f>HLOOKUP(AV5,'customer forecast'!AX3:CW13,8,FALSE)</f>
        <v>90000</v>
      </c>
      <c r="AW7" s="42">
        <f>HLOOKUP(AW5,'customer forecast'!AY3:CX13,8,FALSE)</f>
        <v>90000</v>
      </c>
      <c r="AX7" s="42">
        <f>HLOOKUP(AX5,'customer forecast'!AZ3:CY13,8,FALSE)</f>
        <v>90000</v>
      </c>
      <c r="AY7" s="42">
        <f>HLOOKUP(AY5,'customer forecast'!BA3:CZ13,8,FALSE)</f>
        <v>90000</v>
      </c>
      <c r="AZ7" s="42">
        <f>HLOOKUP(AZ5,'customer forecast'!BB3:DA13,8,FALSE)</f>
        <v>90000</v>
      </c>
      <c r="BA7" s="42">
        <f>HLOOKUP(BA5,'customer forecast'!BC3:DB13,8,FALSE)</f>
        <v>90000</v>
      </c>
      <c r="BB7" s="42">
        <f>HLOOKUP(BB5,'customer forecast'!BD3:DC13,8,FALSE)</f>
        <v>108000</v>
      </c>
      <c r="BC7" s="36"/>
      <c r="BD7" s="36"/>
      <c r="BE7" s="36"/>
      <c r="BF7" s="36"/>
      <c r="BG7" s="36"/>
      <c r="BH7" s="36"/>
      <c r="BI7" s="36"/>
      <c r="BJ7" s="36"/>
      <c r="BK7" s="36"/>
      <c r="BL7" s="36"/>
      <c r="BM7" s="36"/>
      <c r="BN7" s="36"/>
      <c r="BO7" s="36"/>
      <c r="BP7" s="36"/>
      <c r="BQ7" s="36"/>
      <c r="BR7" s="36"/>
      <c r="BS7" s="36"/>
      <c r="BT7" s="36"/>
      <c r="BU7" s="36"/>
      <c r="BV7" s="36"/>
      <c r="BW7" s="36"/>
      <c r="BX7" s="36"/>
      <c r="BY7" s="36"/>
      <c r="BZ7" s="36"/>
      <c r="CA7" s="36"/>
      <c r="CB7" s="36"/>
      <c r="CC7" s="36"/>
      <c r="CD7" s="36"/>
      <c r="CE7" s="36"/>
      <c r="CF7" s="36"/>
      <c r="CG7" s="36"/>
      <c r="CH7" s="36"/>
      <c r="CI7" s="36"/>
      <c r="CJ7" s="36"/>
      <c r="CK7" s="36"/>
      <c r="CL7" s="36"/>
      <c r="CM7" s="36"/>
      <c r="CN7" s="36"/>
      <c r="CO7" s="36"/>
      <c r="CP7" s="36"/>
      <c r="CQ7" s="36"/>
      <c r="CR7" s="36"/>
      <c r="CS7" s="36"/>
      <c r="CT7" s="36"/>
      <c r="CU7" s="36"/>
      <c r="CV7" s="36"/>
      <c r="CW7" s="36"/>
      <c r="CX7" s="36"/>
      <c r="CY7" s="36"/>
      <c r="CZ7" s="36"/>
      <c r="DA7" s="36"/>
      <c r="DB7" s="36"/>
      <c r="DC7" s="36"/>
      <c r="DD7" s="36"/>
      <c r="DE7" s="36"/>
      <c r="DF7" s="36"/>
      <c r="DG7" s="36"/>
      <c r="DH7" s="36"/>
      <c r="DI7" s="36"/>
      <c r="DJ7" s="36"/>
      <c r="DK7" s="36"/>
      <c r="DL7" s="36"/>
      <c r="DM7" s="36"/>
      <c r="DN7" s="36"/>
      <c r="DO7" s="36"/>
      <c r="DP7" s="36"/>
      <c r="DQ7" s="36"/>
      <c r="DR7" s="36"/>
      <c r="DS7" s="36"/>
      <c r="DT7" s="36"/>
      <c r="DU7" s="36"/>
      <c r="DV7" s="36"/>
      <c r="DW7" s="36"/>
      <c r="DX7" s="36"/>
      <c r="DY7" s="36"/>
      <c r="DZ7" s="36"/>
      <c r="EA7" s="36"/>
      <c r="EB7" s="36"/>
      <c r="EC7" s="36"/>
      <c r="ED7" s="36"/>
      <c r="EE7" s="36"/>
      <c r="EF7" s="36"/>
      <c r="EG7" s="36"/>
      <c r="EH7" s="36"/>
      <c r="EI7" s="36"/>
      <c r="EJ7" s="36"/>
      <c r="EK7" s="36"/>
      <c r="EL7" s="36"/>
      <c r="EM7" s="36"/>
      <c r="EN7" s="36"/>
      <c r="EO7" s="36"/>
      <c r="EP7" s="36"/>
      <c r="EQ7" s="36"/>
      <c r="ER7" s="36"/>
      <c r="ES7" s="36"/>
      <c r="ET7" s="36"/>
      <c r="EU7" s="36"/>
      <c r="EV7" s="36"/>
      <c r="EW7" s="36"/>
      <c r="EX7" s="36"/>
      <c r="EY7" s="36"/>
      <c r="EZ7" s="36"/>
      <c r="FA7" s="36"/>
      <c r="FB7" s="36"/>
      <c r="FC7" s="36"/>
      <c r="FD7" s="36"/>
      <c r="FE7" s="36"/>
      <c r="FF7" s="36"/>
      <c r="FG7" s="36"/>
      <c r="FH7" s="36"/>
      <c r="FI7" s="36"/>
      <c r="FJ7" s="36"/>
      <c r="FK7" s="36"/>
      <c r="FL7" s="36"/>
      <c r="FM7" s="36"/>
      <c r="FN7" s="36"/>
      <c r="FO7" s="36"/>
      <c r="FP7" s="36"/>
      <c r="FQ7" s="36"/>
      <c r="FR7" s="36"/>
      <c r="FS7" s="36"/>
      <c r="FT7" s="36"/>
      <c r="FU7" s="36"/>
      <c r="FV7" s="36"/>
      <c r="FW7" s="36"/>
      <c r="FX7" s="36"/>
      <c r="FY7" s="36"/>
      <c r="FZ7" s="36"/>
      <c r="GA7" s="36"/>
      <c r="GB7" s="36"/>
      <c r="GC7" s="36"/>
      <c r="GD7" s="36"/>
      <c r="GE7" s="36"/>
      <c r="GF7" s="36"/>
      <c r="GG7" s="36"/>
      <c r="GH7" s="36"/>
      <c r="GI7" s="36"/>
      <c r="GJ7" s="36"/>
      <c r="GK7" s="36"/>
      <c r="GL7" s="36"/>
      <c r="GM7" s="36"/>
      <c r="GN7" s="36"/>
      <c r="GO7" s="36"/>
      <c r="GP7" s="36"/>
      <c r="GQ7" s="36"/>
      <c r="GR7" s="36"/>
      <c r="GS7" s="36"/>
      <c r="GT7" s="36"/>
      <c r="GU7" s="36"/>
      <c r="GV7" s="36"/>
      <c r="GW7" s="36"/>
      <c r="GX7" s="36"/>
      <c r="GY7" s="36"/>
      <c r="GZ7" s="36"/>
      <c r="HA7" s="36"/>
      <c r="HB7" s="36"/>
      <c r="HC7" s="36"/>
      <c r="HD7" s="36"/>
    </row>
    <row r="8" spans="1:239" s="67" customFormat="1" ht="16.05" customHeight="1">
      <c r="A8" s="151" t="s">
        <v>64</v>
      </c>
      <c r="B8" s="152"/>
      <c r="C8" s="45">
        <f>C7</f>
        <v>120000</v>
      </c>
      <c r="D8" s="45">
        <f t="shared" ref="D8:BB8" si="0">C8+D7</f>
        <v>264000</v>
      </c>
      <c r="E8" s="45">
        <f t="shared" si="0"/>
        <v>408000</v>
      </c>
      <c r="F8" s="45">
        <f t="shared" si="0"/>
        <v>528000</v>
      </c>
      <c r="G8" s="45">
        <f t="shared" si="0"/>
        <v>636000</v>
      </c>
      <c r="H8" s="45">
        <f t="shared" si="0"/>
        <v>726000</v>
      </c>
      <c r="I8" s="45">
        <f t="shared" si="0"/>
        <v>816000</v>
      </c>
      <c r="J8" s="45">
        <f t="shared" si="0"/>
        <v>906000</v>
      </c>
      <c r="K8" s="45">
        <f t="shared" si="0"/>
        <v>1026000</v>
      </c>
      <c r="L8" s="45">
        <f t="shared" si="0"/>
        <v>1146000</v>
      </c>
      <c r="M8" s="45">
        <f t="shared" si="0"/>
        <v>1256000</v>
      </c>
      <c r="N8" s="45">
        <f t="shared" si="0"/>
        <v>1366000</v>
      </c>
      <c r="O8" s="45">
        <f t="shared" si="0"/>
        <v>1456000</v>
      </c>
      <c r="P8" s="45">
        <f t="shared" si="0"/>
        <v>1546000</v>
      </c>
      <c r="Q8" s="45">
        <f t="shared" si="0"/>
        <v>1591000</v>
      </c>
      <c r="R8" s="45">
        <f t="shared" si="0"/>
        <v>1591000</v>
      </c>
      <c r="S8" s="45">
        <f t="shared" si="0"/>
        <v>1591000</v>
      </c>
      <c r="T8" s="45">
        <f t="shared" si="0"/>
        <v>1591000</v>
      </c>
      <c r="U8" s="45">
        <f t="shared" si="0"/>
        <v>1591000</v>
      </c>
      <c r="V8" s="45">
        <f t="shared" si="0"/>
        <v>1595800</v>
      </c>
      <c r="W8" s="45">
        <f t="shared" si="0"/>
        <v>1607800</v>
      </c>
      <c r="X8" s="45">
        <f t="shared" si="0"/>
        <v>1636600</v>
      </c>
      <c r="Y8" s="45">
        <f t="shared" si="0"/>
        <v>1679800</v>
      </c>
      <c r="Z8" s="45">
        <f t="shared" si="0"/>
        <v>1731400</v>
      </c>
      <c r="AA8" s="45">
        <f t="shared" si="0"/>
        <v>1785400</v>
      </c>
      <c r="AB8" s="45">
        <f t="shared" si="0"/>
        <v>1838200</v>
      </c>
      <c r="AC8" s="45">
        <f t="shared" si="0"/>
        <v>1883800</v>
      </c>
      <c r="AD8" s="45">
        <f t="shared" si="0"/>
        <v>1929400</v>
      </c>
      <c r="AE8" s="45">
        <f t="shared" si="0"/>
        <v>1977400</v>
      </c>
      <c r="AF8" s="45">
        <f t="shared" si="0"/>
        <v>2021800</v>
      </c>
      <c r="AG8" s="45">
        <f t="shared" si="0"/>
        <v>2071000</v>
      </c>
      <c r="AH8" s="45">
        <f t="shared" si="0"/>
        <v>2122600</v>
      </c>
      <c r="AI8" s="45">
        <f t="shared" si="0"/>
        <v>2183800</v>
      </c>
      <c r="AJ8" s="45">
        <f t="shared" si="0"/>
        <v>2243800</v>
      </c>
      <c r="AK8" s="45">
        <f t="shared" si="0"/>
        <v>2309800</v>
      </c>
      <c r="AL8" s="45">
        <f t="shared" si="0"/>
        <v>2369800</v>
      </c>
      <c r="AM8" s="45">
        <f t="shared" si="0"/>
        <v>2435800</v>
      </c>
      <c r="AN8" s="45">
        <f t="shared" si="0"/>
        <v>2497000</v>
      </c>
      <c r="AO8" s="45">
        <f t="shared" si="0"/>
        <v>2558200</v>
      </c>
      <c r="AP8" s="45">
        <f t="shared" si="0"/>
        <v>2702200</v>
      </c>
      <c r="AQ8" s="45">
        <f t="shared" si="0"/>
        <v>2846200</v>
      </c>
      <c r="AR8" s="45">
        <f t="shared" si="0"/>
        <v>2954200</v>
      </c>
      <c r="AS8" s="45">
        <f t="shared" si="0"/>
        <v>3044200</v>
      </c>
      <c r="AT8" s="45">
        <f t="shared" si="0"/>
        <v>3134200</v>
      </c>
      <c r="AU8" s="45">
        <f t="shared" si="0"/>
        <v>3224200</v>
      </c>
      <c r="AV8" s="45">
        <f t="shared" si="0"/>
        <v>3314200</v>
      </c>
      <c r="AW8" s="45">
        <f t="shared" si="0"/>
        <v>3404200</v>
      </c>
      <c r="AX8" s="45">
        <f t="shared" si="0"/>
        <v>3494200</v>
      </c>
      <c r="AY8" s="45">
        <f t="shared" si="0"/>
        <v>3584200</v>
      </c>
      <c r="AZ8" s="45">
        <f t="shared" si="0"/>
        <v>3674200</v>
      </c>
      <c r="BA8" s="45">
        <f t="shared" si="0"/>
        <v>3764200</v>
      </c>
      <c r="BB8" s="45">
        <f t="shared" si="0"/>
        <v>3872200</v>
      </c>
      <c r="BC8" s="68"/>
      <c r="BD8" s="68"/>
      <c r="BE8" s="68"/>
      <c r="BF8" s="68"/>
      <c r="BG8" s="68"/>
      <c r="BH8" s="68"/>
      <c r="BI8" s="68"/>
      <c r="BJ8" s="68"/>
      <c r="BK8" s="68"/>
      <c r="BL8" s="68"/>
      <c r="BM8" s="68"/>
      <c r="BN8" s="68"/>
      <c r="BO8" s="68"/>
      <c r="BP8" s="68"/>
      <c r="BQ8" s="68"/>
      <c r="BR8" s="68"/>
      <c r="BS8" s="68"/>
      <c r="BT8" s="68"/>
      <c r="BU8" s="68"/>
      <c r="BV8" s="68"/>
      <c r="BW8" s="68"/>
      <c r="BX8" s="68"/>
      <c r="BY8" s="68"/>
      <c r="BZ8" s="68"/>
      <c r="CA8" s="68"/>
      <c r="CB8" s="68"/>
      <c r="CC8" s="68"/>
      <c r="CD8" s="68"/>
      <c r="CE8" s="68"/>
      <c r="CF8" s="68"/>
      <c r="CG8" s="68"/>
      <c r="CH8" s="68"/>
      <c r="CI8" s="68"/>
      <c r="CJ8" s="68"/>
      <c r="CK8" s="68"/>
      <c r="CL8" s="68"/>
      <c r="CM8" s="68"/>
      <c r="CN8" s="68"/>
      <c r="CO8" s="68"/>
      <c r="CP8" s="68"/>
      <c r="CQ8" s="68"/>
      <c r="CR8" s="68"/>
      <c r="CS8" s="68"/>
      <c r="CT8" s="68"/>
      <c r="CU8" s="68"/>
      <c r="CV8" s="68"/>
      <c r="CW8" s="68"/>
      <c r="CX8" s="68"/>
      <c r="CY8" s="68"/>
      <c r="CZ8" s="68"/>
      <c r="DA8" s="68"/>
      <c r="DB8" s="68"/>
      <c r="DC8" s="68"/>
      <c r="DD8" s="68"/>
      <c r="DE8" s="68"/>
      <c r="DF8" s="68"/>
      <c r="DG8" s="68"/>
      <c r="DH8" s="68"/>
      <c r="DI8" s="68"/>
      <c r="DJ8" s="68"/>
      <c r="DK8" s="68"/>
      <c r="DL8" s="68"/>
      <c r="DM8" s="68"/>
      <c r="DN8" s="68"/>
      <c r="DO8" s="68"/>
      <c r="DP8" s="68"/>
      <c r="DQ8" s="68"/>
      <c r="DR8" s="68"/>
      <c r="DS8" s="68"/>
      <c r="DT8" s="68"/>
      <c r="DU8" s="68"/>
      <c r="DV8" s="68"/>
      <c r="DW8" s="68"/>
      <c r="DX8" s="68"/>
      <c r="DY8" s="68"/>
      <c r="DZ8" s="68"/>
      <c r="EA8" s="68"/>
      <c r="EB8" s="68"/>
      <c r="EC8" s="68"/>
      <c r="ED8" s="68"/>
      <c r="EE8" s="68"/>
      <c r="EF8" s="68"/>
      <c r="EG8" s="68"/>
      <c r="EH8" s="68"/>
      <c r="EI8" s="68"/>
      <c r="EJ8" s="68"/>
      <c r="EK8" s="68"/>
      <c r="EL8" s="68"/>
      <c r="EM8" s="68"/>
      <c r="EN8" s="68"/>
      <c r="EO8" s="68"/>
      <c r="EP8" s="68"/>
      <c r="EQ8" s="68"/>
      <c r="ER8" s="68"/>
      <c r="ES8" s="68"/>
      <c r="ET8" s="68"/>
      <c r="EU8" s="68"/>
      <c r="EV8" s="68"/>
      <c r="EW8" s="68"/>
      <c r="EX8" s="68"/>
      <c r="EY8" s="68"/>
      <c r="EZ8" s="68"/>
      <c r="FA8" s="68"/>
      <c r="FB8" s="68"/>
      <c r="FC8" s="68"/>
      <c r="FD8" s="68"/>
      <c r="FE8" s="68"/>
      <c r="FF8" s="68"/>
      <c r="FG8" s="68"/>
      <c r="FH8" s="68"/>
      <c r="FI8" s="68"/>
      <c r="FJ8" s="68"/>
      <c r="FK8" s="68"/>
      <c r="FL8" s="68"/>
      <c r="FM8" s="68"/>
      <c r="FN8" s="68"/>
      <c r="FO8" s="68"/>
      <c r="FP8" s="68"/>
      <c r="FQ8" s="68"/>
      <c r="FR8" s="68"/>
      <c r="FS8" s="68"/>
      <c r="FT8" s="68"/>
      <c r="FU8" s="68"/>
      <c r="FV8" s="68"/>
      <c r="FW8" s="68"/>
      <c r="FX8" s="68"/>
      <c r="FY8" s="68"/>
      <c r="FZ8" s="68"/>
      <c r="GA8" s="68"/>
      <c r="GB8" s="68"/>
      <c r="GC8" s="68"/>
      <c r="GD8" s="68"/>
      <c r="GE8" s="68"/>
      <c r="GF8" s="68"/>
      <c r="GG8" s="68"/>
      <c r="GH8" s="68"/>
      <c r="GI8" s="68"/>
      <c r="GJ8" s="68"/>
      <c r="GK8" s="68"/>
      <c r="GL8" s="68"/>
      <c r="GM8" s="68"/>
      <c r="GN8" s="68"/>
      <c r="GO8" s="68"/>
      <c r="GP8" s="68"/>
      <c r="GQ8" s="68"/>
      <c r="GR8" s="68"/>
      <c r="GS8" s="68"/>
      <c r="GT8" s="68"/>
      <c r="GU8" s="68"/>
      <c r="GV8" s="68"/>
      <c r="GW8" s="68"/>
      <c r="GX8" s="68"/>
      <c r="GY8" s="68"/>
      <c r="GZ8" s="68"/>
      <c r="HA8" s="68"/>
      <c r="HB8" s="68"/>
      <c r="HC8" s="68"/>
      <c r="HD8" s="68"/>
    </row>
    <row r="9" spans="1:239" s="41" customFormat="1" ht="16.05" customHeight="1">
      <c r="A9" s="157" t="s">
        <v>53</v>
      </c>
      <c r="B9" s="158"/>
      <c r="C9" s="41">
        <f>C24</f>
        <v>993600</v>
      </c>
      <c r="D9" s="41">
        <f t="shared" ref="D9:BB9" si="1">D24</f>
        <v>0</v>
      </c>
      <c r="E9" s="41">
        <f t="shared" si="1"/>
        <v>0</v>
      </c>
      <c r="F9" s="41">
        <f t="shared" si="1"/>
        <v>0</v>
      </c>
      <c r="G9" s="41">
        <f t="shared" si="1"/>
        <v>0</v>
      </c>
      <c r="H9" s="41">
        <f t="shared" si="1"/>
        <v>0</v>
      </c>
      <c r="I9" s="41">
        <f t="shared" si="1"/>
        <v>0</v>
      </c>
      <c r="J9" s="41">
        <f t="shared" si="1"/>
        <v>0</v>
      </c>
      <c r="K9" s="41">
        <f t="shared" si="1"/>
        <v>794880</v>
      </c>
      <c r="L9" s="41">
        <f t="shared" si="1"/>
        <v>0</v>
      </c>
      <c r="M9" s="41">
        <f t="shared" si="1"/>
        <v>0</v>
      </c>
      <c r="N9" s="41">
        <f t="shared" si="1"/>
        <v>0</v>
      </c>
      <c r="O9" s="41">
        <f t="shared" si="1"/>
        <v>0</v>
      </c>
      <c r="P9" s="41">
        <f t="shared" si="1"/>
        <v>0</v>
      </c>
      <c r="Q9" s="41">
        <f t="shared" si="1"/>
        <v>0</v>
      </c>
      <c r="R9" s="41">
        <f t="shared" si="1"/>
        <v>0</v>
      </c>
      <c r="S9" s="41">
        <f t="shared" si="1"/>
        <v>0</v>
      </c>
      <c r="T9" s="41">
        <f t="shared" si="1"/>
        <v>0</v>
      </c>
      <c r="U9" s="41">
        <f t="shared" si="1"/>
        <v>0</v>
      </c>
      <c r="V9" s="41">
        <f t="shared" si="1"/>
        <v>0</v>
      </c>
      <c r="W9" s="41">
        <f t="shared" si="1"/>
        <v>0</v>
      </c>
      <c r="X9" s="41">
        <f t="shared" si="1"/>
        <v>0</v>
      </c>
      <c r="Y9" s="41">
        <f t="shared" si="1"/>
        <v>0</v>
      </c>
      <c r="Z9" s="41">
        <f t="shared" si="1"/>
        <v>0</v>
      </c>
      <c r="AA9" s="41">
        <f t="shared" si="1"/>
        <v>0</v>
      </c>
      <c r="AB9" s="41">
        <f t="shared" si="1"/>
        <v>496800</v>
      </c>
      <c r="AC9" s="41">
        <f t="shared" si="1"/>
        <v>0</v>
      </c>
      <c r="AD9" s="41">
        <f t="shared" si="1"/>
        <v>0</v>
      </c>
      <c r="AE9" s="41">
        <f t="shared" si="1"/>
        <v>0</v>
      </c>
      <c r="AF9" s="41">
        <f t="shared" si="1"/>
        <v>0</v>
      </c>
      <c r="AG9" s="41">
        <f t="shared" si="1"/>
        <v>0</v>
      </c>
      <c r="AH9" s="41">
        <f t="shared" si="1"/>
        <v>0</v>
      </c>
      <c r="AI9" s="41">
        <f t="shared" si="1"/>
        <v>0</v>
      </c>
      <c r="AJ9" s="41">
        <f t="shared" si="1"/>
        <v>0</v>
      </c>
      <c r="AK9" s="41">
        <f t="shared" si="1"/>
        <v>496800</v>
      </c>
      <c r="AL9" s="41">
        <f t="shared" si="1"/>
        <v>0</v>
      </c>
      <c r="AM9" s="41">
        <f t="shared" si="1"/>
        <v>0</v>
      </c>
      <c r="AN9" s="41">
        <f t="shared" si="1"/>
        <v>0</v>
      </c>
      <c r="AO9" s="41">
        <f t="shared" si="1"/>
        <v>0</v>
      </c>
      <c r="AP9" s="41">
        <f t="shared" si="1"/>
        <v>0</v>
      </c>
      <c r="AQ9" s="41">
        <f t="shared" si="1"/>
        <v>496800</v>
      </c>
      <c r="AR9" s="41">
        <f t="shared" si="1"/>
        <v>0</v>
      </c>
      <c r="AS9" s="41">
        <f t="shared" si="1"/>
        <v>0</v>
      </c>
      <c r="AT9" s="41">
        <f t="shared" si="1"/>
        <v>0</v>
      </c>
      <c r="AU9" s="41">
        <f t="shared" si="1"/>
        <v>0</v>
      </c>
      <c r="AV9" s="41">
        <f t="shared" si="1"/>
        <v>496800</v>
      </c>
      <c r="AW9" s="41">
        <f t="shared" si="1"/>
        <v>0</v>
      </c>
      <c r="AX9" s="41">
        <f t="shared" si="1"/>
        <v>0</v>
      </c>
      <c r="AY9" s="41">
        <f t="shared" si="1"/>
        <v>0</v>
      </c>
      <c r="AZ9" s="41">
        <f t="shared" si="1"/>
        <v>0</v>
      </c>
      <c r="BA9" s="41">
        <f t="shared" si="1"/>
        <v>0</v>
      </c>
      <c r="BB9" s="41">
        <f t="shared" si="1"/>
        <v>99360</v>
      </c>
      <c r="BC9" s="36"/>
      <c r="BD9" s="36"/>
      <c r="BE9" s="36"/>
      <c r="BF9" s="36"/>
      <c r="BG9" s="36"/>
      <c r="BH9" s="36"/>
      <c r="BI9" s="36"/>
      <c r="BJ9" s="36"/>
      <c r="BK9" s="36"/>
      <c r="BL9" s="36"/>
      <c r="BM9" s="36"/>
      <c r="BN9" s="36"/>
      <c r="BO9" s="36"/>
      <c r="BP9" s="36"/>
      <c r="BQ9" s="36"/>
      <c r="BR9" s="36"/>
      <c r="BS9" s="36"/>
      <c r="BT9" s="36"/>
      <c r="BU9" s="36"/>
      <c r="BV9" s="36"/>
      <c r="BW9" s="36"/>
      <c r="BX9" s="36"/>
      <c r="BY9" s="36"/>
      <c r="BZ9" s="36"/>
      <c r="CA9" s="36"/>
      <c r="CB9" s="36"/>
      <c r="CC9" s="36"/>
      <c r="CD9" s="36"/>
      <c r="CE9" s="36"/>
      <c r="CF9" s="36"/>
      <c r="CG9" s="36"/>
      <c r="CH9" s="36"/>
      <c r="CI9" s="36"/>
      <c r="CJ9" s="36"/>
      <c r="CK9" s="36"/>
      <c r="CL9" s="36"/>
      <c r="CM9" s="36"/>
      <c r="CN9" s="36"/>
      <c r="CO9" s="36"/>
      <c r="CP9" s="36"/>
      <c r="CQ9" s="36"/>
      <c r="CR9" s="36"/>
      <c r="CS9" s="36"/>
      <c r="CT9" s="36"/>
      <c r="CU9" s="36"/>
      <c r="CV9" s="36"/>
      <c r="CW9" s="36"/>
      <c r="CX9" s="36"/>
      <c r="CY9" s="36"/>
      <c r="CZ9" s="36"/>
      <c r="DA9" s="36"/>
      <c r="DB9" s="36"/>
      <c r="DC9" s="36"/>
      <c r="DD9" s="36"/>
      <c r="DE9" s="36"/>
      <c r="DF9" s="36"/>
      <c r="DG9" s="36"/>
      <c r="DH9" s="36"/>
      <c r="DI9" s="36"/>
      <c r="DJ9" s="36"/>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s="36"/>
      <c r="EP9" s="36"/>
      <c r="EQ9" s="36"/>
      <c r="ER9" s="36"/>
      <c r="ES9" s="36"/>
      <c r="ET9" s="36"/>
      <c r="EU9" s="36"/>
      <c r="EV9" s="36"/>
      <c r="EW9" s="36"/>
      <c r="EX9" s="36"/>
      <c r="EY9" s="36"/>
      <c r="EZ9" s="36"/>
      <c r="FA9" s="36"/>
      <c r="FB9" s="36"/>
      <c r="FC9" s="36"/>
      <c r="FD9" s="36"/>
      <c r="FE9" s="36"/>
      <c r="FF9" s="36"/>
      <c r="FG9" s="36"/>
      <c r="FH9" s="36"/>
      <c r="FI9" s="36"/>
      <c r="FJ9" s="36"/>
      <c r="FK9" s="36"/>
      <c r="FL9" s="36"/>
      <c r="FM9" s="36"/>
      <c r="FN9" s="36"/>
      <c r="FO9" s="36"/>
      <c r="FP9" s="36"/>
      <c r="FQ9" s="36"/>
      <c r="FR9" s="36"/>
      <c r="FS9" s="36"/>
      <c r="FT9" s="36"/>
      <c r="FU9" s="36"/>
      <c r="FV9" s="36"/>
      <c r="FW9" s="36"/>
      <c r="FX9" s="36"/>
      <c r="FY9" s="36"/>
      <c r="FZ9" s="36"/>
      <c r="GA9" s="36"/>
      <c r="GB9" s="36"/>
      <c r="GC9" s="36"/>
      <c r="GD9" s="36"/>
      <c r="GE9" s="36"/>
      <c r="GF9" s="36"/>
      <c r="GG9" s="36"/>
      <c r="GH9" s="36"/>
      <c r="GI9" s="36"/>
      <c r="GJ9" s="36"/>
      <c r="GK9" s="36"/>
      <c r="GL9" s="36"/>
      <c r="GM9" s="36"/>
      <c r="GN9" s="36"/>
      <c r="GO9" s="36"/>
      <c r="GP9" s="36"/>
      <c r="GQ9" s="36"/>
      <c r="GR9" s="36"/>
      <c r="GS9" s="36"/>
      <c r="GT9" s="36"/>
      <c r="GU9" s="36"/>
      <c r="GV9" s="36"/>
      <c r="GW9" s="36"/>
      <c r="GX9" s="36"/>
      <c r="GY9" s="36"/>
      <c r="GZ9" s="36"/>
      <c r="HA9" s="36"/>
      <c r="HB9" s="36"/>
      <c r="HC9" s="36"/>
      <c r="HD9" s="36"/>
    </row>
    <row r="10" spans="1:239" s="67" customFormat="1" ht="16.05" customHeight="1">
      <c r="A10" s="159" t="s">
        <v>54</v>
      </c>
      <c r="B10" s="160"/>
      <c r="C10" s="67">
        <f>C9</f>
        <v>993600</v>
      </c>
      <c r="D10" s="67">
        <f t="shared" ref="D10:BB10" si="2">D9+C10</f>
        <v>993600</v>
      </c>
      <c r="E10" s="67">
        <f t="shared" si="2"/>
        <v>993600</v>
      </c>
      <c r="F10" s="67">
        <f t="shared" si="2"/>
        <v>993600</v>
      </c>
      <c r="G10" s="67">
        <f t="shared" si="2"/>
        <v>993600</v>
      </c>
      <c r="H10" s="67">
        <f t="shared" si="2"/>
        <v>993600</v>
      </c>
      <c r="I10" s="67">
        <f t="shared" si="2"/>
        <v>993600</v>
      </c>
      <c r="J10" s="67">
        <f t="shared" si="2"/>
        <v>993600</v>
      </c>
      <c r="K10" s="67">
        <f t="shared" si="2"/>
        <v>1788480</v>
      </c>
      <c r="L10" s="67">
        <f t="shared" si="2"/>
        <v>1788480</v>
      </c>
      <c r="M10" s="67">
        <f t="shared" si="2"/>
        <v>1788480</v>
      </c>
      <c r="N10" s="67">
        <f t="shared" si="2"/>
        <v>1788480</v>
      </c>
      <c r="O10" s="67">
        <f t="shared" si="2"/>
        <v>1788480</v>
      </c>
      <c r="P10" s="67">
        <f t="shared" si="2"/>
        <v>1788480</v>
      </c>
      <c r="Q10" s="67">
        <f t="shared" si="2"/>
        <v>1788480</v>
      </c>
      <c r="R10" s="67">
        <f t="shared" si="2"/>
        <v>1788480</v>
      </c>
      <c r="S10" s="67">
        <f t="shared" si="2"/>
        <v>1788480</v>
      </c>
      <c r="T10" s="67">
        <f t="shared" si="2"/>
        <v>1788480</v>
      </c>
      <c r="U10" s="67">
        <f t="shared" si="2"/>
        <v>1788480</v>
      </c>
      <c r="V10" s="67">
        <f t="shared" si="2"/>
        <v>1788480</v>
      </c>
      <c r="W10" s="67">
        <f t="shared" si="2"/>
        <v>1788480</v>
      </c>
      <c r="X10" s="67">
        <f t="shared" si="2"/>
        <v>1788480</v>
      </c>
      <c r="Y10" s="67">
        <f t="shared" si="2"/>
        <v>1788480</v>
      </c>
      <c r="Z10" s="67">
        <f t="shared" si="2"/>
        <v>1788480</v>
      </c>
      <c r="AA10" s="67">
        <f t="shared" si="2"/>
        <v>1788480</v>
      </c>
      <c r="AB10" s="67">
        <f t="shared" si="2"/>
        <v>2285280</v>
      </c>
      <c r="AC10" s="67">
        <f t="shared" si="2"/>
        <v>2285280</v>
      </c>
      <c r="AD10" s="67">
        <f t="shared" si="2"/>
        <v>2285280</v>
      </c>
      <c r="AE10" s="67">
        <f t="shared" si="2"/>
        <v>2285280</v>
      </c>
      <c r="AF10" s="67">
        <f t="shared" si="2"/>
        <v>2285280</v>
      </c>
      <c r="AG10" s="67">
        <f t="shared" si="2"/>
        <v>2285280</v>
      </c>
      <c r="AH10" s="67">
        <f t="shared" si="2"/>
        <v>2285280</v>
      </c>
      <c r="AI10" s="67">
        <f t="shared" si="2"/>
        <v>2285280</v>
      </c>
      <c r="AJ10" s="67">
        <f t="shared" si="2"/>
        <v>2285280</v>
      </c>
      <c r="AK10" s="67">
        <f t="shared" si="2"/>
        <v>2782080</v>
      </c>
      <c r="AL10" s="67">
        <f t="shared" si="2"/>
        <v>2782080</v>
      </c>
      <c r="AM10" s="67">
        <f t="shared" si="2"/>
        <v>2782080</v>
      </c>
      <c r="AN10" s="67">
        <f t="shared" si="2"/>
        <v>2782080</v>
      </c>
      <c r="AO10" s="67">
        <f t="shared" si="2"/>
        <v>2782080</v>
      </c>
      <c r="AP10" s="67">
        <f t="shared" si="2"/>
        <v>2782080</v>
      </c>
      <c r="AQ10" s="67">
        <f t="shared" si="2"/>
        <v>3278880</v>
      </c>
      <c r="AR10" s="67">
        <f t="shared" si="2"/>
        <v>3278880</v>
      </c>
      <c r="AS10" s="67">
        <f t="shared" si="2"/>
        <v>3278880</v>
      </c>
      <c r="AT10" s="67">
        <f t="shared" si="2"/>
        <v>3278880</v>
      </c>
      <c r="AU10" s="67">
        <f t="shared" si="2"/>
        <v>3278880</v>
      </c>
      <c r="AV10" s="67">
        <f t="shared" si="2"/>
        <v>3775680</v>
      </c>
      <c r="AW10" s="67">
        <f t="shared" si="2"/>
        <v>3775680</v>
      </c>
      <c r="AX10" s="67">
        <f t="shared" si="2"/>
        <v>3775680</v>
      </c>
      <c r="AY10" s="67">
        <f t="shared" si="2"/>
        <v>3775680</v>
      </c>
      <c r="AZ10" s="67">
        <f t="shared" si="2"/>
        <v>3775680</v>
      </c>
      <c r="BA10" s="67">
        <f t="shared" si="2"/>
        <v>3775680</v>
      </c>
      <c r="BB10" s="67">
        <f t="shared" si="2"/>
        <v>3875040</v>
      </c>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68"/>
      <c r="CL10" s="68"/>
      <c r="CM10" s="68"/>
      <c r="CN10" s="68"/>
      <c r="CO10" s="68"/>
      <c r="CP10" s="68"/>
      <c r="CQ10" s="68"/>
      <c r="CR10" s="68"/>
      <c r="CS10" s="68"/>
      <c r="CT10" s="68"/>
      <c r="CU10" s="68"/>
      <c r="CV10" s="68"/>
      <c r="CW10" s="68"/>
      <c r="CX10" s="68"/>
      <c r="CY10" s="68"/>
      <c r="CZ10" s="68"/>
      <c r="DA10" s="68"/>
      <c r="DB10" s="68"/>
      <c r="DC10" s="68"/>
      <c r="DD10" s="68"/>
      <c r="DE10" s="68"/>
      <c r="DF10" s="68"/>
      <c r="DG10" s="68"/>
      <c r="DH10" s="68"/>
      <c r="DI10" s="68"/>
      <c r="DJ10" s="68"/>
      <c r="DK10" s="68"/>
      <c r="DL10" s="68"/>
      <c r="DM10" s="68"/>
      <c r="DN10" s="68"/>
      <c r="DO10" s="68"/>
      <c r="DP10" s="68"/>
      <c r="DQ10" s="68"/>
      <c r="DR10" s="68"/>
      <c r="DS10" s="68"/>
      <c r="DT10" s="68"/>
      <c r="DU10" s="68"/>
      <c r="DV10" s="68"/>
      <c r="DW10" s="68"/>
      <c r="DX10" s="68"/>
      <c r="DY10" s="68"/>
      <c r="DZ10" s="68"/>
      <c r="EA10" s="68"/>
      <c r="EB10" s="68"/>
      <c r="EC10" s="68"/>
      <c r="ED10" s="68"/>
      <c r="EE10" s="68"/>
      <c r="EF10" s="68"/>
      <c r="EG10" s="68"/>
      <c r="EH10" s="68"/>
      <c r="EI10" s="68"/>
      <c r="EJ10" s="68"/>
      <c r="EK10" s="68"/>
      <c r="EL10" s="68"/>
      <c r="EM10" s="68"/>
      <c r="EN10" s="68"/>
      <c r="EO10" s="68"/>
      <c r="EP10" s="68"/>
      <c r="EQ10" s="68"/>
      <c r="ER10" s="68"/>
      <c r="ES10" s="68"/>
      <c r="ET10" s="68"/>
      <c r="EU10" s="68"/>
      <c r="EV10" s="68"/>
      <c r="EW10" s="68"/>
      <c r="EX10" s="68"/>
      <c r="EY10" s="68"/>
      <c r="EZ10" s="68"/>
      <c r="FA10" s="68"/>
      <c r="FB10" s="68"/>
      <c r="FC10" s="68"/>
      <c r="FD10" s="68"/>
      <c r="FE10" s="68"/>
      <c r="FF10" s="68"/>
      <c r="FG10" s="68"/>
      <c r="FH10" s="68"/>
      <c r="FI10" s="68"/>
      <c r="FJ10" s="68"/>
      <c r="FK10" s="68"/>
      <c r="FL10" s="68"/>
      <c r="FM10" s="68"/>
      <c r="FN10" s="68"/>
      <c r="FO10" s="68"/>
      <c r="FP10" s="68"/>
      <c r="FQ10" s="68"/>
      <c r="FR10" s="68"/>
      <c r="FS10" s="68"/>
      <c r="FT10" s="68"/>
      <c r="FU10" s="68"/>
      <c r="FV10" s="68"/>
      <c r="FW10" s="68"/>
      <c r="FX10" s="68"/>
      <c r="FY10" s="68"/>
      <c r="FZ10" s="68"/>
      <c r="GA10" s="68"/>
      <c r="GB10" s="68"/>
      <c r="GC10" s="68"/>
      <c r="GD10" s="68"/>
      <c r="GE10" s="68"/>
      <c r="GF10" s="68"/>
      <c r="GG10" s="68"/>
      <c r="GH10" s="68"/>
      <c r="GI10" s="68"/>
      <c r="GJ10" s="68"/>
      <c r="GK10" s="68"/>
      <c r="GL10" s="68"/>
      <c r="GM10" s="68"/>
      <c r="GN10" s="68"/>
      <c r="GO10" s="68"/>
      <c r="GP10" s="68"/>
      <c r="GQ10" s="68"/>
      <c r="GR10" s="68"/>
      <c r="GS10" s="68"/>
      <c r="GT10" s="68"/>
      <c r="GU10" s="68"/>
      <c r="GV10" s="68"/>
      <c r="GW10" s="68"/>
      <c r="GX10" s="68"/>
      <c r="GY10" s="68"/>
      <c r="GZ10" s="68"/>
      <c r="HA10" s="68"/>
      <c r="HB10" s="68"/>
      <c r="HC10" s="68"/>
      <c r="HD10" s="68"/>
    </row>
    <row r="11" spans="1:239" s="41" customFormat="1" ht="16.05" customHeight="1">
      <c r="A11" s="161" t="s">
        <v>55</v>
      </c>
      <c r="B11" s="162"/>
      <c r="C11" s="46">
        <f>C10-C8</f>
        <v>873600</v>
      </c>
      <c r="D11" s="46">
        <f t="shared" ref="D11:BB11" si="3">D10-D8</f>
        <v>729600</v>
      </c>
      <c r="E11" s="46">
        <f t="shared" si="3"/>
        <v>585600</v>
      </c>
      <c r="F11" s="46">
        <f t="shared" si="3"/>
        <v>465600</v>
      </c>
      <c r="G11" s="46">
        <f t="shared" si="3"/>
        <v>357600</v>
      </c>
      <c r="H11" s="46">
        <f t="shared" si="3"/>
        <v>267600</v>
      </c>
      <c r="I11" s="46">
        <f t="shared" si="3"/>
        <v>177600</v>
      </c>
      <c r="J11" s="46">
        <f t="shared" si="3"/>
        <v>87600</v>
      </c>
      <c r="K11" s="46">
        <f t="shared" si="3"/>
        <v>762480</v>
      </c>
      <c r="L11" s="46">
        <f t="shared" si="3"/>
        <v>642480</v>
      </c>
      <c r="M11" s="46">
        <f t="shared" si="3"/>
        <v>532480</v>
      </c>
      <c r="N11" s="46">
        <f t="shared" si="3"/>
        <v>422480</v>
      </c>
      <c r="O11" s="46">
        <f t="shared" si="3"/>
        <v>332480</v>
      </c>
      <c r="P11" s="46">
        <f t="shared" si="3"/>
        <v>242480</v>
      </c>
      <c r="Q11" s="46">
        <f t="shared" si="3"/>
        <v>197480</v>
      </c>
      <c r="R11" s="46">
        <f t="shared" si="3"/>
        <v>197480</v>
      </c>
      <c r="S11" s="46">
        <f t="shared" si="3"/>
        <v>197480</v>
      </c>
      <c r="T11" s="46">
        <f t="shared" si="3"/>
        <v>197480</v>
      </c>
      <c r="U11" s="46">
        <f t="shared" si="3"/>
        <v>197480</v>
      </c>
      <c r="V11" s="46">
        <f t="shared" si="3"/>
        <v>192680</v>
      </c>
      <c r="W11" s="46">
        <f t="shared" si="3"/>
        <v>180680</v>
      </c>
      <c r="X11" s="46">
        <f t="shared" si="3"/>
        <v>151880</v>
      </c>
      <c r="Y11" s="46">
        <f t="shared" si="3"/>
        <v>108680</v>
      </c>
      <c r="Z11" s="46">
        <f t="shared" si="3"/>
        <v>57080</v>
      </c>
      <c r="AA11" s="46">
        <f t="shared" si="3"/>
        <v>3080</v>
      </c>
      <c r="AB11" s="46">
        <f t="shared" si="3"/>
        <v>447080</v>
      </c>
      <c r="AC11" s="46">
        <f t="shared" si="3"/>
        <v>401480</v>
      </c>
      <c r="AD11" s="46">
        <f t="shared" si="3"/>
        <v>355880</v>
      </c>
      <c r="AE11" s="46">
        <f t="shared" si="3"/>
        <v>307880</v>
      </c>
      <c r="AF11" s="46">
        <f t="shared" si="3"/>
        <v>263480</v>
      </c>
      <c r="AG11" s="46">
        <f t="shared" si="3"/>
        <v>214280</v>
      </c>
      <c r="AH11" s="46">
        <f t="shared" si="3"/>
        <v>162680</v>
      </c>
      <c r="AI11" s="46">
        <f t="shared" si="3"/>
        <v>101480</v>
      </c>
      <c r="AJ11" s="46">
        <f t="shared" si="3"/>
        <v>41480</v>
      </c>
      <c r="AK11" s="46">
        <f t="shared" si="3"/>
        <v>472280</v>
      </c>
      <c r="AL11" s="46">
        <f t="shared" si="3"/>
        <v>412280</v>
      </c>
      <c r="AM11" s="46">
        <f t="shared" si="3"/>
        <v>346280</v>
      </c>
      <c r="AN11" s="46">
        <f t="shared" si="3"/>
        <v>285080</v>
      </c>
      <c r="AO11" s="46">
        <f t="shared" si="3"/>
        <v>223880</v>
      </c>
      <c r="AP11" s="46">
        <f t="shared" si="3"/>
        <v>79880</v>
      </c>
      <c r="AQ11" s="46">
        <f t="shared" si="3"/>
        <v>432680</v>
      </c>
      <c r="AR11" s="46">
        <f t="shared" si="3"/>
        <v>324680</v>
      </c>
      <c r="AS11" s="46">
        <f t="shared" si="3"/>
        <v>234680</v>
      </c>
      <c r="AT11" s="46">
        <f t="shared" si="3"/>
        <v>144680</v>
      </c>
      <c r="AU11" s="46">
        <f t="shared" si="3"/>
        <v>54680</v>
      </c>
      <c r="AV11" s="46">
        <f t="shared" si="3"/>
        <v>461480</v>
      </c>
      <c r="AW11" s="46">
        <f t="shared" si="3"/>
        <v>371480</v>
      </c>
      <c r="AX11" s="46">
        <f t="shared" si="3"/>
        <v>281480</v>
      </c>
      <c r="AY11" s="46">
        <f t="shared" si="3"/>
        <v>191480</v>
      </c>
      <c r="AZ11" s="46">
        <f t="shared" si="3"/>
        <v>101480</v>
      </c>
      <c r="BA11" s="46">
        <f t="shared" si="3"/>
        <v>11480</v>
      </c>
      <c r="BB11" s="46">
        <f t="shared" si="3"/>
        <v>2840</v>
      </c>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c r="CA11" s="36"/>
      <c r="CB11" s="36"/>
      <c r="CC11" s="36"/>
      <c r="CD11" s="36"/>
      <c r="CE11" s="36"/>
      <c r="CF11" s="36"/>
      <c r="CG11" s="36"/>
      <c r="CH11" s="36"/>
      <c r="CI11" s="36"/>
      <c r="CJ11" s="36"/>
      <c r="CK11" s="36"/>
      <c r="CL11" s="36"/>
      <c r="CM11" s="36"/>
      <c r="CN11" s="36"/>
      <c r="CO11" s="36"/>
      <c r="CP11" s="36"/>
      <c r="CQ11" s="36"/>
      <c r="CR11" s="36"/>
      <c r="CS11" s="36"/>
      <c r="CT11" s="36"/>
      <c r="CU11" s="36"/>
      <c r="CV11" s="36"/>
      <c r="CW11" s="36"/>
      <c r="CX11" s="36"/>
      <c r="CY11" s="36"/>
      <c r="CZ11" s="36"/>
      <c r="DA11" s="36"/>
      <c r="DB11" s="36"/>
      <c r="DC11" s="36"/>
      <c r="DD11" s="36"/>
      <c r="DE11" s="36"/>
      <c r="DF11" s="36"/>
      <c r="DG11" s="36"/>
      <c r="DH11" s="36"/>
      <c r="DI11" s="36"/>
      <c r="DJ11" s="36"/>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s="36"/>
      <c r="EP11" s="36"/>
      <c r="EQ11" s="36"/>
      <c r="ER11" s="36"/>
      <c r="ES11" s="36"/>
      <c r="ET11" s="36"/>
      <c r="EU11" s="36"/>
      <c r="EV11" s="36"/>
      <c r="EW11" s="36"/>
      <c r="EX11" s="36"/>
      <c r="EY11" s="36"/>
      <c r="EZ11" s="36"/>
      <c r="FA11" s="36"/>
      <c r="FB11" s="36"/>
      <c r="FC11" s="36"/>
      <c r="FD11" s="36"/>
      <c r="FE11" s="36"/>
      <c r="FF11" s="36"/>
      <c r="FG11" s="36"/>
      <c r="FH11" s="36"/>
      <c r="FI11" s="36"/>
      <c r="FJ11" s="36"/>
      <c r="FK11" s="36"/>
      <c r="FL11" s="36"/>
      <c r="FM11" s="36"/>
      <c r="FN11" s="36"/>
      <c r="FO11" s="36"/>
      <c r="FP11" s="36"/>
      <c r="FQ11" s="36"/>
      <c r="FR11" s="36"/>
      <c r="FS11" s="36"/>
      <c r="FT11" s="36"/>
      <c r="FU11" s="36"/>
      <c r="FV11" s="36"/>
      <c r="FW11" s="36"/>
      <c r="FX11" s="36"/>
      <c r="FY11" s="36"/>
      <c r="FZ11" s="36"/>
      <c r="GA11" s="36"/>
      <c r="GB11" s="36"/>
      <c r="GC11" s="36"/>
      <c r="GD11" s="36"/>
      <c r="GE11" s="36"/>
      <c r="GF11" s="36"/>
      <c r="GG11" s="36"/>
      <c r="GH11" s="36"/>
      <c r="GI11" s="36"/>
      <c r="GJ11" s="36"/>
      <c r="GK11" s="36"/>
      <c r="GL11" s="36"/>
      <c r="GM11" s="36"/>
      <c r="GN11" s="36"/>
      <c r="GO11" s="36"/>
      <c r="GP11" s="36"/>
      <c r="GQ11" s="36"/>
      <c r="GR11" s="36"/>
      <c r="GS11" s="36"/>
      <c r="GT11" s="36"/>
      <c r="GU11" s="36"/>
      <c r="GV11" s="36"/>
      <c r="GW11" s="36"/>
      <c r="GX11" s="36"/>
      <c r="GY11" s="36"/>
      <c r="GZ11" s="36"/>
      <c r="HA11" s="36"/>
      <c r="HB11" s="36"/>
      <c r="HC11" s="36"/>
      <c r="HD11" s="36"/>
    </row>
    <row r="12" spans="1:239" s="43" customFormat="1" ht="16.05" customHeight="1">
      <c r="A12" s="163" t="s">
        <v>125</v>
      </c>
      <c r="B12" s="164"/>
      <c r="C12" s="92">
        <f>'customer forecast'!E25</f>
        <v>0</v>
      </c>
      <c r="D12" s="92">
        <f>'customer forecast'!F25</f>
        <v>0</v>
      </c>
      <c r="E12" s="92">
        <f>'customer forecast'!G25</f>
        <v>0</v>
      </c>
      <c r="F12" s="92">
        <f>'customer forecast'!H25</f>
        <v>0</v>
      </c>
      <c r="G12" s="92">
        <f>'customer forecast'!I25</f>
        <v>0</v>
      </c>
      <c r="H12" s="92">
        <f>'customer forecast'!J25</f>
        <v>30000</v>
      </c>
      <c r="I12" s="92">
        <f>'customer forecast'!K25</f>
        <v>0</v>
      </c>
      <c r="J12" s="92">
        <f>'customer forecast'!L25</f>
        <v>0</v>
      </c>
      <c r="K12" s="92">
        <f>'customer forecast'!M25</f>
        <v>0</v>
      </c>
      <c r="L12" s="92">
        <f>'customer forecast'!N25</f>
        <v>0</v>
      </c>
      <c r="M12" s="92">
        <f>'customer forecast'!O25</f>
        <v>0</v>
      </c>
      <c r="N12" s="92">
        <f>'customer forecast'!P25</f>
        <v>0</v>
      </c>
      <c r="O12" s="92">
        <f>'customer forecast'!Q25</f>
        <v>100000</v>
      </c>
      <c r="P12" s="92">
        <f>'customer forecast'!R25</f>
        <v>0</v>
      </c>
      <c r="Q12" s="92">
        <f>'customer forecast'!S25</f>
        <v>160000</v>
      </c>
      <c r="R12" s="92">
        <f>'customer forecast'!T25</f>
        <v>0</v>
      </c>
      <c r="S12" s="92">
        <f>'customer forecast'!U25</f>
        <v>0</v>
      </c>
      <c r="T12" s="92">
        <f>'customer forecast'!V25</f>
        <v>0</v>
      </c>
      <c r="U12" s="92">
        <f>'customer forecast'!W25</f>
        <v>200000</v>
      </c>
      <c r="V12" s="92">
        <f>'customer forecast'!X25</f>
        <v>300000</v>
      </c>
      <c r="W12" s="92">
        <f>'customer forecast'!Y25</f>
        <v>0</v>
      </c>
      <c r="X12" s="92">
        <f>'customer forecast'!Z25</f>
        <v>100000</v>
      </c>
      <c r="Y12" s="93">
        <f>'customer forecast'!AA25</f>
        <v>0</v>
      </c>
      <c r="Z12" s="93">
        <f>'customer forecast'!AB25</f>
        <v>0</v>
      </c>
      <c r="AA12" s="93">
        <f>'customer forecast'!AC25</f>
        <v>0</v>
      </c>
      <c r="AB12" s="93">
        <f>'customer forecast'!AD25</f>
        <v>0</v>
      </c>
      <c r="AC12" s="93">
        <f>'customer forecast'!AE25</f>
        <v>0</v>
      </c>
      <c r="AD12" s="93">
        <f>'customer forecast'!AF25</f>
        <v>0</v>
      </c>
      <c r="AE12" s="93">
        <f>'customer forecast'!AG25</f>
        <v>0</v>
      </c>
      <c r="AF12" s="93">
        <f>'customer forecast'!AH25</f>
        <v>0</v>
      </c>
      <c r="AG12" s="93">
        <f>'customer forecast'!AI25</f>
        <v>0</v>
      </c>
      <c r="AH12" s="93">
        <f>'customer forecast'!AJ25</f>
        <v>0</v>
      </c>
      <c r="AI12" s="93">
        <f>'customer forecast'!AK25</f>
        <v>0</v>
      </c>
      <c r="AJ12" s="93">
        <f>'customer forecast'!AL25</f>
        <v>0</v>
      </c>
      <c r="AK12" s="93">
        <f>'customer forecast'!AM25</f>
        <v>0</v>
      </c>
      <c r="AL12" s="93">
        <f>'customer forecast'!AN25</f>
        <v>0</v>
      </c>
      <c r="AM12" s="93">
        <f>'customer forecast'!AO25</f>
        <v>0</v>
      </c>
      <c r="AN12" s="93">
        <f>'customer forecast'!AP25</f>
        <v>0</v>
      </c>
      <c r="AO12" s="93">
        <f>'customer forecast'!AQ25</f>
        <v>0</v>
      </c>
      <c r="AP12" s="93">
        <f>'customer forecast'!AR25</f>
        <v>0</v>
      </c>
      <c r="AQ12" s="93">
        <f>'customer forecast'!AS25</f>
        <v>0</v>
      </c>
      <c r="AR12" s="93">
        <f>'customer forecast'!AT25</f>
        <v>0</v>
      </c>
      <c r="AS12" s="93">
        <f>'customer forecast'!AU25</f>
        <v>0</v>
      </c>
      <c r="AT12" s="93">
        <f>'customer forecast'!AV25</f>
        <v>0</v>
      </c>
      <c r="AU12" s="93">
        <f>'customer forecast'!AW25</f>
        <v>0</v>
      </c>
      <c r="AV12" s="93">
        <f>'customer forecast'!AX25</f>
        <v>0</v>
      </c>
      <c r="AW12" s="93">
        <f>'customer forecast'!AY25</f>
        <v>0</v>
      </c>
      <c r="AX12" s="93">
        <f>'customer forecast'!AZ25</f>
        <v>0</v>
      </c>
      <c r="AY12" s="93">
        <f>'customer forecast'!BA25</f>
        <v>0</v>
      </c>
      <c r="AZ12" s="93">
        <f>'customer forecast'!BB25</f>
        <v>0</v>
      </c>
      <c r="BA12" s="93">
        <f>'customer forecast'!BC25</f>
        <v>0</v>
      </c>
      <c r="BB12" s="93">
        <f>'customer forecast'!BD25</f>
        <v>0</v>
      </c>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c r="CA12" s="36"/>
      <c r="CB12" s="36"/>
      <c r="CC12" s="36"/>
      <c r="CD12" s="36"/>
      <c r="CE12" s="36"/>
      <c r="CF12" s="36"/>
      <c r="CG12" s="36"/>
      <c r="CH12" s="36"/>
      <c r="CI12" s="36"/>
      <c r="CJ12" s="36"/>
      <c r="CK12" s="36"/>
      <c r="CL12" s="36"/>
      <c r="CM12" s="36"/>
      <c r="CN12" s="36"/>
      <c r="CO12" s="36"/>
      <c r="CP12" s="36"/>
      <c r="CQ12" s="36"/>
      <c r="CR12" s="36"/>
      <c r="CS12" s="36"/>
      <c r="CT12" s="36"/>
      <c r="CU12" s="36"/>
      <c r="CV12" s="36"/>
      <c r="CW12" s="36"/>
      <c r="CX12" s="36"/>
      <c r="CY12" s="36"/>
      <c r="CZ12" s="36"/>
      <c r="DA12" s="36"/>
      <c r="DB12" s="36"/>
      <c r="DC12" s="36"/>
      <c r="DD12" s="36"/>
      <c r="DE12" s="36"/>
      <c r="DF12" s="36"/>
      <c r="DG12" s="36"/>
      <c r="DH12" s="36"/>
      <c r="DI12" s="36"/>
      <c r="DJ12" s="36"/>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s="36"/>
      <c r="EP12" s="36"/>
      <c r="EQ12" s="36"/>
      <c r="ER12" s="36"/>
      <c r="ES12" s="36"/>
      <c r="ET12" s="36"/>
      <c r="EU12" s="36"/>
      <c r="EV12" s="36"/>
      <c r="EW12" s="36"/>
      <c r="EX12" s="36"/>
      <c r="EY12" s="36"/>
      <c r="EZ12" s="36"/>
      <c r="FA12" s="36"/>
      <c r="FB12" s="36"/>
      <c r="FC12" s="36"/>
      <c r="FD12" s="36"/>
      <c r="FE12" s="36"/>
      <c r="FF12" s="36"/>
      <c r="FG12" s="36"/>
      <c r="FH12" s="36"/>
      <c r="FI12" s="36"/>
      <c r="FJ12" s="36"/>
      <c r="FK12" s="36"/>
      <c r="FL12" s="36"/>
      <c r="FM12" s="36"/>
      <c r="FN12" s="36"/>
      <c r="FO12" s="36"/>
      <c r="FP12" s="36"/>
      <c r="FQ12" s="36"/>
      <c r="FR12" s="36"/>
      <c r="FS12" s="36"/>
      <c r="FT12" s="36"/>
      <c r="FU12" s="36"/>
      <c r="FV12" s="36"/>
      <c r="FW12" s="36"/>
      <c r="FX12" s="36"/>
      <c r="FY12" s="36"/>
      <c r="FZ12" s="36"/>
      <c r="GA12" s="36"/>
      <c r="GB12" s="36"/>
      <c r="GC12" s="36"/>
      <c r="GD12" s="36"/>
      <c r="GE12" s="36"/>
      <c r="GF12" s="36"/>
      <c r="GG12" s="36"/>
      <c r="GH12" s="36"/>
      <c r="GI12" s="36"/>
      <c r="GJ12" s="36"/>
      <c r="GK12" s="36"/>
      <c r="GL12" s="36"/>
      <c r="GM12" s="36"/>
      <c r="GN12" s="36"/>
      <c r="GO12" s="36"/>
      <c r="GP12" s="36"/>
      <c r="GQ12" s="36"/>
      <c r="GR12" s="36"/>
      <c r="GS12" s="36"/>
      <c r="GT12" s="36"/>
      <c r="GU12" s="36"/>
      <c r="GV12" s="36"/>
      <c r="GW12" s="36"/>
      <c r="GX12" s="36"/>
      <c r="GY12" s="36"/>
      <c r="GZ12" s="36"/>
      <c r="HA12" s="36"/>
      <c r="HB12" s="36"/>
      <c r="HC12" s="36"/>
      <c r="HD12" s="36"/>
      <c r="HE12" s="36"/>
      <c r="HF12" s="36"/>
      <c r="HG12" s="36"/>
      <c r="HH12" s="36"/>
      <c r="HI12" s="36"/>
      <c r="HJ12" s="36"/>
      <c r="HK12" s="36"/>
      <c r="HL12" s="36"/>
      <c r="HM12" s="36"/>
      <c r="HN12" s="36"/>
      <c r="HO12" s="36"/>
      <c r="HP12" s="36"/>
      <c r="HQ12" s="36"/>
      <c r="HR12" s="36"/>
      <c r="HS12" s="36"/>
      <c r="HT12" s="36"/>
      <c r="HU12" s="36"/>
      <c r="HV12" s="36"/>
      <c r="HW12" s="36"/>
      <c r="HX12" s="36"/>
      <c r="HY12" s="36"/>
      <c r="HZ12" s="36"/>
      <c r="IA12" s="36"/>
      <c r="IB12" s="36"/>
      <c r="IC12" s="36"/>
      <c r="ID12" s="36"/>
      <c r="IE12" s="36"/>
    </row>
    <row r="13" spans="1:239" s="43" customFormat="1" ht="16.05" customHeight="1">
      <c r="A13" s="47"/>
      <c r="C13" s="36"/>
      <c r="D13" s="36"/>
      <c r="E13" s="36"/>
      <c r="F13" s="36"/>
      <c r="G13" s="36"/>
      <c r="H13" s="36"/>
      <c r="I13" s="36"/>
      <c r="J13" s="36"/>
      <c r="K13" s="36"/>
      <c r="L13" s="36"/>
      <c r="M13" s="36"/>
      <c r="N13" s="36"/>
      <c r="O13" s="36"/>
      <c r="P13" s="36"/>
      <c r="Q13" s="36"/>
      <c r="R13" s="36"/>
      <c r="S13" s="36"/>
      <c r="T13" s="36"/>
      <c r="U13" s="36"/>
      <c r="V13" s="36"/>
      <c r="W13" s="36"/>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c r="CA13" s="36"/>
      <c r="CB13" s="36"/>
      <c r="CC13" s="36"/>
      <c r="CD13" s="36"/>
      <c r="CE13" s="36"/>
      <c r="CF13" s="36"/>
      <c r="CG13" s="36"/>
      <c r="CH13" s="36"/>
      <c r="CI13" s="36"/>
      <c r="CJ13" s="36"/>
      <c r="CK13" s="36"/>
      <c r="CL13" s="36"/>
      <c r="CM13" s="36"/>
      <c r="CN13" s="36"/>
      <c r="CO13" s="36"/>
      <c r="CP13" s="36"/>
      <c r="CQ13" s="36"/>
      <c r="CR13" s="36"/>
      <c r="CS13" s="36"/>
      <c r="CT13" s="36"/>
      <c r="CU13" s="36"/>
      <c r="CV13" s="36"/>
      <c r="CW13" s="36"/>
      <c r="CX13" s="36"/>
      <c r="CY13" s="36"/>
      <c r="CZ13" s="36"/>
      <c r="DA13" s="36"/>
      <c r="DB13" s="36"/>
      <c r="DC13" s="36"/>
      <c r="DD13" s="36"/>
      <c r="DE13" s="36"/>
      <c r="DF13" s="36"/>
      <c r="DG13" s="36"/>
      <c r="DH13" s="36"/>
      <c r="DI13" s="36"/>
      <c r="DJ13" s="36"/>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s="36"/>
      <c r="EP13" s="36"/>
      <c r="EQ13" s="36"/>
      <c r="ER13" s="36"/>
      <c r="ES13" s="36"/>
      <c r="ET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c r="FU13" s="36"/>
      <c r="FV13" s="36"/>
      <c r="FW13" s="36"/>
      <c r="FX13" s="36"/>
      <c r="FY13" s="36"/>
      <c r="FZ13" s="36"/>
      <c r="GA13" s="36"/>
      <c r="GB13" s="36"/>
      <c r="GC13" s="36"/>
      <c r="GD13" s="36"/>
      <c r="GE13" s="36"/>
      <c r="GF13" s="36"/>
      <c r="GG13" s="36"/>
      <c r="GH13" s="36"/>
      <c r="GI13" s="36"/>
      <c r="GJ13" s="36"/>
      <c r="GK13" s="36"/>
      <c r="GL13" s="36"/>
      <c r="GM13" s="36"/>
      <c r="GN13" s="36"/>
      <c r="GO13" s="36"/>
      <c r="GP13" s="36"/>
      <c r="GQ13" s="36"/>
      <c r="GR13" s="36"/>
      <c r="GS13" s="36"/>
      <c r="GT13" s="36"/>
      <c r="GU13" s="36"/>
      <c r="GV13" s="36"/>
      <c r="GW13" s="36"/>
      <c r="GX13" s="36"/>
      <c r="GY13" s="36"/>
      <c r="GZ13" s="36"/>
      <c r="HA13" s="36"/>
      <c r="HB13" s="36"/>
      <c r="HC13" s="36"/>
      <c r="HD13" s="36"/>
      <c r="HE13" s="36"/>
      <c r="HF13" s="36"/>
      <c r="HG13" s="36"/>
      <c r="HH13" s="36"/>
      <c r="HI13" s="36"/>
      <c r="HJ13" s="36"/>
      <c r="HK13" s="36"/>
      <c r="HL13" s="36"/>
      <c r="HM13" s="36"/>
      <c r="HN13" s="36"/>
      <c r="HO13" s="36"/>
      <c r="HP13" s="36"/>
      <c r="HQ13" s="36"/>
      <c r="HR13" s="36"/>
      <c r="HS13" s="36"/>
      <c r="HT13" s="36"/>
      <c r="HU13" s="36"/>
      <c r="HV13" s="36"/>
      <c r="HW13" s="36"/>
      <c r="HX13" s="36"/>
      <c r="HY13" s="36"/>
      <c r="HZ13" s="36"/>
      <c r="IA13" s="36"/>
      <c r="IB13" s="36"/>
      <c r="IC13" s="36"/>
      <c r="ID13" s="36"/>
      <c r="IE13" s="36"/>
    </row>
    <row r="14" spans="1:239" s="44" customFormat="1" ht="16.05" customHeight="1">
      <c r="A14" s="49" t="s">
        <v>56</v>
      </c>
      <c r="B14" s="50">
        <f>'process parameter'!L10</f>
        <v>0.92</v>
      </c>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c r="CA14" s="36"/>
      <c r="CB14" s="36"/>
      <c r="CC14" s="36"/>
      <c r="CD14" s="36"/>
      <c r="CE14" s="36"/>
      <c r="CF14" s="36"/>
      <c r="CG14" s="36"/>
      <c r="CH14" s="36"/>
      <c r="CI14" s="36"/>
      <c r="CJ14" s="36"/>
      <c r="CK14" s="36"/>
      <c r="CL14" s="36"/>
      <c r="CM14" s="36"/>
      <c r="CN14" s="36"/>
      <c r="CO14" s="36"/>
      <c r="CP14" s="36"/>
      <c r="CQ14" s="36"/>
      <c r="CR14" s="36"/>
      <c r="CS14" s="36"/>
      <c r="CT14" s="36"/>
      <c r="CU14" s="36"/>
      <c r="CV14" s="36"/>
      <c r="CW14" s="36"/>
      <c r="CX14" s="36"/>
      <c r="CY14" s="36"/>
      <c r="CZ14" s="36"/>
      <c r="DA14" s="36"/>
      <c r="DB14" s="36"/>
      <c r="DC14" s="36"/>
      <c r="DD14" s="36"/>
      <c r="DE14" s="36"/>
      <c r="DF14" s="36"/>
      <c r="DG14" s="36"/>
      <c r="DH14" s="36"/>
      <c r="DI14" s="36"/>
      <c r="DJ14" s="36"/>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s="36"/>
      <c r="EP14" s="36"/>
      <c r="EQ14" s="36"/>
      <c r="ER14" s="36"/>
      <c r="ES14" s="36"/>
      <c r="ET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c r="FU14" s="36"/>
      <c r="FV14" s="36"/>
      <c r="FW14" s="36"/>
      <c r="FX14" s="36"/>
      <c r="FY14" s="36"/>
      <c r="FZ14" s="36"/>
      <c r="GA14" s="36"/>
      <c r="GB14" s="36"/>
      <c r="GC14" s="36"/>
      <c r="GD14" s="36"/>
      <c r="GE14" s="36"/>
      <c r="GF14" s="36"/>
      <c r="GG14" s="36"/>
      <c r="GH14" s="36"/>
      <c r="GI14" s="36"/>
      <c r="GJ14" s="36"/>
      <c r="GK14" s="36"/>
      <c r="GL14" s="36"/>
      <c r="GM14" s="36"/>
      <c r="GN14" s="36"/>
      <c r="GO14" s="36"/>
      <c r="GP14" s="36"/>
      <c r="GQ14" s="36"/>
      <c r="GR14" s="36"/>
      <c r="GS14" s="36"/>
      <c r="GT14" s="36"/>
      <c r="GU14" s="36"/>
      <c r="GV14" s="36"/>
      <c r="GW14" s="36"/>
      <c r="GX14" s="36"/>
      <c r="GY14" s="36"/>
      <c r="GZ14" s="36"/>
      <c r="HA14" s="36"/>
      <c r="HB14" s="36"/>
      <c r="HC14" s="36"/>
      <c r="HD14" s="36"/>
    </row>
    <row r="15" spans="1:239" ht="16.05" customHeight="1">
      <c r="A15" s="51" t="s">
        <v>57</v>
      </c>
      <c r="B15" s="52">
        <v>20</v>
      </c>
    </row>
    <row r="16" spans="1:239" ht="16.05" customHeight="1">
      <c r="A16" s="51" t="s">
        <v>58</v>
      </c>
      <c r="B16" s="53">
        <v>6</v>
      </c>
      <c r="C16" s="154">
        <v>44927</v>
      </c>
      <c r="D16" s="154"/>
      <c r="E16" s="154"/>
      <c r="F16" s="154"/>
      <c r="G16" s="154"/>
      <c r="H16" s="154">
        <v>44958</v>
      </c>
      <c r="I16" s="154"/>
      <c r="J16" s="154"/>
      <c r="K16" s="154"/>
      <c r="L16" s="154">
        <v>44986</v>
      </c>
      <c r="M16" s="154"/>
      <c r="N16" s="154"/>
      <c r="O16" s="154"/>
      <c r="P16" s="154">
        <v>45017</v>
      </c>
      <c r="Q16" s="154"/>
      <c r="R16" s="154"/>
      <c r="S16" s="154"/>
      <c r="T16" s="154"/>
      <c r="U16" s="154">
        <v>45047</v>
      </c>
      <c r="V16" s="154"/>
      <c r="W16" s="154"/>
      <c r="X16" s="154"/>
      <c r="Y16" s="154">
        <v>45078</v>
      </c>
      <c r="Z16" s="154"/>
      <c r="AA16" s="154"/>
      <c r="AB16" s="154"/>
      <c r="AC16" s="154">
        <v>45108</v>
      </c>
      <c r="AD16" s="154"/>
      <c r="AE16" s="154"/>
      <c r="AF16" s="154"/>
      <c r="AG16" s="154"/>
      <c r="AH16" s="154">
        <v>45139</v>
      </c>
      <c r="AI16" s="154"/>
      <c r="AJ16" s="154"/>
      <c r="AK16" s="154"/>
      <c r="AL16" s="154">
        <v>45170</v>
      </c>
      <c r="AM16" s="154"/>
      <c r="AN16" s="154"/>
      <c r="AO16" s="154"/>
      <c r="AP16" s="154">
        <v>45200</v>
      </c>
      <c r="AQ16" s="154"/>
      <c r="AR16" s="154"/>
      <c r="AS16" s="154"/>
      <c r="AT16" s="154"/>
      <c r="AU16" s="154">
        <v>45231</v>
      </c>
      <c r="AV16" s="154"/>
      <c r="AW16" s="154"/>
      <c r="AX16" s="154"/>
      <c r="AY16" s="154">
        <v>45261</v>
      </c>
      <c r="AZ16" s="154"/>
      <c r="BA16" s="154"/>
      <c r="BB16" s="154"/>
    </row>
    <row r="17" spans="1:54" ht="16.05" customHeight="1">
      <c r="A17" s="51" t="s">
        <v>59</v>
      </c>
      <c r="B17" s="53">
        <f>'process parameter'!I10</f>
        <v>240</v>
      </c>
      <c r="C17" s="39">
        <v>1</v>
      </c>
      <c r="D17" s="39">
        <v>2</v>
      </c>
      <c r="E17" s="39">
        <v>3</v>
      </c>
      <c r="F17" s="39">
        <v>4</v>
      </c>
      <c r="G17" s="39">
        <v>5</v>
      </c>
      <c r="H17" s="39">
        <v>6</v>
      </c>
      <c r="I17" s="39">
        <v>7</v>
      </c>
      <c r="J17" s="39">
        <v>8</v>
      </c>
      <c r="K17" s="39">
        <v>9</v>
      </c>
      <c r="L17" s="39">
        <v>10</v>
      </c>
      <c r="M17" s="39">
        <v>11</v>
      </c>
      <c r="N17" s="39">
        <v>12</v>
      </c>
      <c r="O17" s="39">
        <v>13</v>
      </c>
      <c r="P17" s="39">
        <v>14</v>
      </c>
      <c r="Q17" s="39">
        <v>15</v>
      </c>
      <c r="R17" s="39">
        <v>16</v>
      </c>
      <c r="S17" s="39">
        <v>17</v>
      </c>
      <c r="T17" s="39">
        <v>18</v>
      </c>
      <c r="U17" s="39">
        <v>19</v>
      </c>
      <c r="V17" s="39">
        <v>20</v>
      </c>
      <c r="W17" s="39">
        <v>21</v>
      </c>
      <c r="X17" s="39">
        <v>22</v>
      </c>
      <c r="Y17" s="39">
        <v>23</v>
      </c>
      <c r="Z17" s="39">
        <v>24</v>
      </c>
      <c r="AA17" s="39">
        <v>25</v>
      </c>
      <c r="AB17" s="39">
        <v>26</v>
      </c>
      <c r="AC17" s="39">
        <v>27</v>
      </c>
      <c r="AD17" s="39">
        <v>28</v>
      </c>
      <c r="AE17" s="39">
        <v>29</v>
      </c>
      <c r="AF17" s="39">
        <v>30</v>
      </c>
      <c r="AG17" s="39">
        <v>31</v>
      </c>
      <c r="AH17" s="39">
        <v>32</v>
      </c>
      <c r="AI17" s="39">
        <v>33</v>
      </c>
      <c r="AJ17" s="39">
        <v>34</v>
      </c>
      <c r="AK17" s="39">
        <v>35</v>
      </c>
      <c r="AL17" s="39">
        <v>36</v>
      </c>
      <c r="AM17" s="39">
        <v>37</v>
      </c>
      <c r="AN17" s="39">
        <v>38</v>
      </c>
      <c r="AO17" s="39">
        <v>39</v>
      </c>
      <c r="AP17" s="39">
        <v>40</v>
      </c>
      <c r="AQ17" s="39">
        <v>41</v>
      </c>
      <c r="AR17" s="39">
        <v>42</v>
      </c>
      <c r="AS17" s="39">
        <v>43</v>
      </c>
      <c r="AT17" s="39">
        <v>44</v>
      </c>
      <c r="AU17" s="39">
        <v>45</v>
      </c>
      <c r="AV17" s="39">
        <v>46</v>
      </c>
      <c r="AW17" s="39">
        <v>47</v>
      </c>
      <c r="AX17" s="39">
        <v>48</v>
      </c>
      <c r="AY17" s="39">
        <v>49</v>
      </c>
      <c r="AZ17" s="39">
        <v>50</v>
      </c>
      <c r="BA17" s="39">
        <v>51</v>
      </c>
      <c r="BB17" s="39">
        <v>52</v>
      </c>
    </row>
    <row r="18" spans="1:54" ht="16.05" customHeight="1" thickBot="1">
      <c r="A18" s="54" t="s">
        <v>60</v>
      </c>
      <c r="B18" s="55">
        <f>'process parameter'!J10</f>
        <v>600</v>
      </c>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56"/>
      <c r="AO18" s="56"/>
      <c r="AP18" s="56"/>
      <c r="AQ18" s="56"/>
      <c r="AR18" s="56"/>
      <c r="AS18" s="56"/>
      <c r="AT18" s="56"/>
      <c r="AU18" s="56"/>
      <c r="AV18" s="56"/>
      <c r="AW18" s="56"/>
      <c r="AX18" s="56"/>
      <c r="AY18" s="56"/>
      <c r="AZ18" s="56"/>
      <c r="BA18" s="56"/>
      <c r="BB18" s="56"/>
    </row>
    <row r="19" spans="1:54" ht="28.05" customHeight="1">
      <c r="A19" s="57" t="s">
        <v>67</v>
      </c>
      <c r="B19" s="58">
        <f>3600/B17*B18*B15*B16*B14</f>
        <v>993600</v>
      </c>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row>
    <row r="20" spans="1:54" s="62" customFormat="1" ht="16.05" customHeight="1">
      <c r="A20" s="63"/>
      <c r="B20" s="59"/>
      <c r="C20" s="60"/>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c r="BB20" s="60"/>
    </row>
    <row r="21" spans="1:54" s="61" customFormat="1" ht="16.05" customHeight="1">
      <c r="A21" s="64" t="s">
        <v>65</v>
      </c>
      <c r="B21" s="65"/>
      <c r="C21" s="60">
        <v>1</v>
      </c>
      <c r="D21" s="60"/>
      <c r="E21" s="60"/>
      <c r="F21" s="60"/>
      <c r="G21" s="60"/>
      <c r="H21" s="60"/>
      <c r="I21" s="60"/>
      <c r="J21" s="60"/>
      <c r="K21" s="60">
        <v>0.8</v>
      </c>
      <c r="L21" s="60"/>
      <c r="M21" s="60"/>
      <c r="N21" s="60"/>
      <c r="O21" s="60"/>
      <c r="P21" s="60"/>
      <c r="Q21" s="60"/>
      <c r="R21" s="60"/>
      <c r="S21" s="60"/>
      <c r="T21" s="60"/>
      <c r="U21" s="60"/>
      <c r="V21" s="60"/>
      <c r="W21" s="60"/>
      <c r="X21" s="60"/>
      <c r="Y21" s="60"/>
      <c r="Z21" s="60"/>
      <c r="AA21" s="60"/>
      <c r="AB21" s="60">
        <v>0.5</v>
      </c>
      <c r="AC21" s="60"/>
      <c r="AD21" s="60"/>
      <c r="AE21" s="60"/>
      <c r="AF21" s="60"/>
      <c r="AG21" s="60"/>
      <c r="AH21" s="60"/>
      <c r="AI21" s="60"/>
      <c r="AJ21" s="60"/>
      <c r="AK21" s="60">
        <v>0.5</v>
      </c>
      <c r="AL21" s="60"/>
      <c r="AM21" s="60"/>
      <c r="AN21" s="60"/>
      <c r="AO21" s="60"/>
      <c r="AP21" s="60"/>
      <c r="AQ21" s="60">
        <v>0.5</v>
      </c>
      <c r="AR21" s="60"/>
      <c r="AS21" s="60"/>
      <c r="AT21" s="60"/>
      <c r="AU21" s="60"/>
      <c r="AV21" s="60">
        <v>0.5</v>
      </c>
      <c r="AW21" s="60"/>
      <c r="AX21" s="60"/>
      <c r="AY21" s="60"/>
      <c r="AZ21" s="60"/>
      <c r="BA21" s="60"/>
      <c r="BB21" s="60">
        <v>0.1</v>
      </c>
    </row>
    <row r="22" spans="1:54" s="61" customFormat="1" ht="16.05" customHeight="1">
      <c r="A22" s="64"/>
      <c r="B22" s="65"/>
      <c r="C22" s="60"/>
      <c r="D22" s="60"/>
      <c r="E22" s="60"/>
      <c r="F22" s="60"/>
      <c r="G22" s="60"/>
      <c r="H22" s="60"/>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0"/>
      <c r="AS22" s="60"/>
      <c r="AT22" s="60"/>
      <c r="AU22" s="60"/>
      <c r="AV22" s="60"/>
      <c r="AW22" s="60"/>
      <c r="AX22" s="60"/>
      <c r="AY22" s="60"/>
      <c r="AZ22" s="60"/>
      <c r="BA22" s="60"/>
      <c r="BB22" s="60"/>
    </row>
    <row r="23" spans="1:54" s="61" customFormat="1" ht="16.05" customHeight="1" thickBot="1">
      <c r="A23" s="64"/>
      <c r="B23" s="65"/>
      <c r="C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c r="BB23" s="60"/>
    </row>
    <row r="24" spans="1:54" s="43" customFormat="1" ht="16.05" customHeight="1">
      <c r="A24" s="155" t="s">
        <v>61</v>
      </c>
      <c r="B24" s="156"/>
      <c r="C24" s="66">
        <f t="shared" ref="C24:AH24" si="4">ROUNDDOWN($B$14*SUM(C21:C23)*($B$15*$B$16*3600*$B18)/$B17,0)</f>
        <v>993600</v>
      </c>
      <c r="D24" s="66">
        <f t="shared" si="4"/>
        <v>0</v>
      </c>
      <c r="E24" s="66">
        <f t="shared" si="4"/>
        <v>0</v>
      </c>
      <c r="F24" s="66">
        <f t="shared" si="4"/>
        <v>0</v>
      </c>
      <c r="G24" s="66">
        <f t="shared" si="4"/>
        <v>0</v>
      </c>
      <c r="H24" s="66">
        <f t="shared" si="4"/>
        <v>0</v>
      </c>
      <c r="I24" s="66">
        <f t="shared" si="4"/>
        <v>0</v>
      </c>
      <c r="J24" s="66">
        <f t="shared" si="4"/>
        <v>0</v>
      </c>
      <c r="K24" s="66">
        <f t="shared" si="4"/>
        <v>794880</v>
      </c>
      <c r="L24" s="66">
        <f t="shared" si="4"/>
        <v>0</v>
      </c>
      <c r="M24" s="66">
        <f t="shared" si="4"/>
        <v>0</v>
      </c>
      <c r="N24" s="66">
        <f t="shared" si="4"/>
        <v>0</v>
      </c>
      <c r="O24" s="66">
        <f t="shared" si="4"/>
        <v>0</v>
      </c>
      <c r="P24" s="66">
        <f t="shared" si="4"/>
        <v>0</v>
      </c>
      <c r="Q24" s="66">
        <f t="shared" si="4"/>
        <v>0</v>
      </c>
      <c r="R24" s="66">
        <f t="shared" si="4"/>
        <v>0</v>
      </c>
      <c r="S24" s="66">
        <f t="shared" si="4"/>
        <v>0</v>
      </c>
      <c r="T24" s="66">
        <f t="shared" si="4"/>
        <v>0</v>
      </c>
      <c r="U24" s="66">
        <f t="shared" si="4"/>
        <v>0</v>
      </c>
      <c r="V24" s="66">
        <f t="shared" si="4"/>
        <v>0</v>
      </c>
      <c r="W24" s="66">
        <f t="shared" si="4"/>
        <v>0</v>
      </c>
      <c r="X24" s="66">
        <f t="shared" si="4"/>
        <v>0</v>
      </c>
      <c r="Y24" s="66">
        <f t="shared" si="4"/>
        <v>0</v>
      </c>
      <c r="Z24" s="66">
        <f t="shared" si="4"/>
        <v>0</v>
      </c>
      <c r="AA24" s="66">
        <f t="shared" si="4"/>
        <v>0</v>
      </c>
      <c r="AB24" s="66">
        <f t="shared" si="4"/>
        <v>496800</v>
      </c>
      <c r="AC24" s="66">
        <f t="shared" si="4"/>
        <v>0</v>
      </c>
      <c r="AD24" s="66">
        <f t="shared" si="4"/>
        <v>0</v>
      </c>
      <c r="AE24" s="66">
        <f t="shared" si="4"/>
        <v>0</v>
      </c>
      <c r="AF24" s="66">
        <f t="shared" si="4"/>
        <v>0</v>
      </c>
      <c r="AG24" s="66">
        <f t="shared" si="4"/>
        <v>0</v>
      </c>
      <c r="AH24" s="66">
        <f t="shared" si="4"/>
        <v>0</v>
      </c>
      <c r="AI24" s="66">
        <f t="shared" ref="AI24:BB24" si="5">ROUNDDOWN($B$14*SUM(AI21:AI23)*($B$15*$B$16*3600*$B18)/$B17,0)</f>
        <v>0</v>
      </c>
      <c r="AJ24" s="66">
        <f t="shared" si="5"/>
        <v>0</v>
      </c>
      <c r="AK24" s="66">
        <f t="shared" si="5"/>
        <v>496800</v>
      </c>
      <c r="AL24" s="66">
        <f t="shared" si="5"/>
        <v>0</v>
      </c>
      <c r="AM24" s="66">
        <f t="shared" si="5"/>
        <v>0</v>
      </c>
      <c r="AN24" s="66">
        <f t="shared" si="5"/>
        <v>0</v>
      </c>
      <c r="AO24" s="66">
        <f t="shared" si="5"/>
        <v>0</v>
      </c>
      <c r="AP24" s="66">
        <f t="shared" si="5"/>
        <v>0</v>
      </c>
      <c r="AQ24" s="66">
        <f t="shared" si="5"/>
        <v>496800</v>
      </c>
      <c r="AR24" s="66">
        <f t="shared" si="5"/>
        <v>0</v>
      </c>
      <c r="AS24" s="66">
        <f t="shared" si="5"/>
        <v>0</v>
      </c>
      <c r="AT24" s="66">
        <f t="shared" si="5"/>
        <v>0</v>
      </c>
      <c r="AU24" s="66">
        <f t="shared" si="5"/>
        <v>0</v>
      </c>
      <c r="AV24" s="66">
        <f t="shared" si="5"/>
        <v>496800</v>
      </c>
      <c r="AW24" s="66">
        <f t="shared" si="5"/>
        <v>0</v>
      </c>
      <c r="AX24" s="66">
        <f t="shared" si="5"/>
        <v>0</v>
      </c>
      <c r="AY24" s="66">
        <f t="shared" si="5"/>
        <v>0</v>
      </c>
      <c r="AZ24" s="66">
        <f t="shared" si="5"/>
        <v>0</v>
      </c>
      <c r="BA24" s="66">
        <f t="shared" si="5"/>
        <v>0</v>
      </c>
      <c r="BB24" s="66">
        <f t="shared" si="5"/>
        <v>99360</v>
      </c>
    </row>
    <row r="26" spans="1:54">
      <c r="B26" s="112"/>
      <c r="C26" s="113"/>
      <c r="D26" s="113"/>
      <c r="E26" s="113"/>
      <c r="F26" s="113"/>
      <c r="G26" s="113"/>
      <c r="H26" s="112" t="s">
        <v>165</v>
      </c>
      <c r="I26" s="112" t="s">
        <v>166</v>
      </c>
      <c r="J26" s="112" t="s">
        <v>167</v>
      </c>
    </row>
    <row r="27" spans="1:54" ht="57.6">
      <c r="B27" s="114" t="s">
        <v>152</v>
      </c>
      <c r="C27" s="114" t="s">
        <v>63</v>
      </c>
      <c r="D27" s="114" t="s">
        <v>127</v>
      </c>
      <c r="E27" s="114" t="s">
        <v>160</v>
      </c>
      <c r="F27" s="114" t="s">
        <v>153</v>
      </c>
      <c r="G27" s="114" t="s">
        <v>161</v>
      </c>
      <c r="H27" s="114" t="s">
        <v>162</v>
      </c>
      <c r="I27" s="114" t="s">
        <v>163</v>
      </c>
      <c r="J27" s="114" t="s">
        <v>164</v>
      </c>
      <c r="Y27" t="s">
        <v>128</v>
      </c>
      <c r="Z27"/>
      <c r="AA27"/>
      <c r="AB27"/>
      <c r="AC27"/>
      <c r="AD27"/>
      <c r="AE27"/>
      <c r="AF27"/>
      <c r="AG27"/>
    </row>
    <row r="28" spans="1:54" ht="16.2" thickBot="1">
      <c r="B28" s="99">
        <v>1</v>
      </c>
      <c r="C28" s="100">
        <v>120000</v>
      </c>
      <c r="D28" s="100">
        <v>0</v>
      </c>
      <c r="E28" s="121" t="e">
        <v>#N/A</v>
      </c>
      <c r="F28" s="127" t="e">
        <v>#N/A</v>
      </c>
      <c r="G28" s="105" t="e">
        <f>D28-E28</f>
        <v>#N/A</v>
      </c>
      <c r="H28" s="105" t="e">
        <f>ABS(G28)</f>
        <v>#N/A</v>
      </c>
      <c r="I28" s="105" t="e">
        <f>H28^2</f>
        <v>#N/A</v>
      </c>
      <c r="J28" s="106" t="e">
        <f>H28/D28</f>
        <v>#N/A</v>
      </c>
      <c r="Y28"/>
      <c r="Z28"/>
      <c r="AA28"/>
      <c r="AB28"/>
      <c r="AC28"/>
      <c r="AD28"/>
      <c r="AE28"/>
      <c r="AF28"/>
      <c r="AG28"/>
    </row>
    <row r="29" spans="1:54" ht="15.6">
      <c r="B29" s="99">
        <v>2</v>
      </c>
      <c r="C29" s="100">
        <v>144000</v>
      </c>
      <c r="D29" s="100">
        <v>0</v>
      </c>
      <c r="E29" s="122" t="e">
        <v>#N/A</v>
      </c>
      <c r="F29" s="124" t="e">
        <v>#N/A</v>
      </c>
      <c r="G29" s="105" t="e">
        <f t="shared" ref="G29:G49" si="6">D29-E29</f>
        <v>#N/A</v>
      </c>
      <c r="H29" s="105" t="e">
        <f t="shared" ref="H29:H49" si="7">ABS(G29)</f>
        <v>#N/A</v>
      </c>
      <c r="I29" s="105" t="e">
        <f t="shared" ref="I29:I49" si="8">H29^2</f>
        <v>#N/A</v>
      </c>
      <c r="J29" s="106" t="e">
        <f t="shared" ref="J29:J49" si="9">H29/D29</f>
        <v>#N/A</v>
      </c>
      <c r="Y29" s="96" t="s">
        <v>129</v>
      </c>
      <c r="Z29" s="96"/>
      <c r="AA29"/>
      <c r="AB29"/>
      <c r="AC29"/>
      <c r="AD29"/>
      <c r="AE29"/>
      <c r="AF29"/>
      <c r="AG29"/>
    </row>
    <row r="30" spans="1:54" ht="15.6">
      <c r="B30" s="99">
        <v>3</v>
      </c>
      <c r="C30" s="100">
        <v>144000</v>
      </c>
      <c r="D30" s="100">
        <v>0</v>
      </c>
      <c r="E30" s="122" t="e">
        <v>#N/A</v>
      </c>
      <c r="F30" s="124" t="e">
        <v>#N/A</v>
      </c>
      <c r="G30" s="105" t="e">
        <f t="shared" si="6"/>
        <v>#N/A</v>
      </c>
      <c r="H30" s="105" t="e">
        <f t="shared" si="7"/>
        <v>#N/A</v>
      </c>
      <c r="I30" s="105" t="e">
        <f t="shared" si="8"/>
        <v>#N/A</v>
      </c>
      <c r="J30" s="106" t="e">
        <f t="shared" si="9"/>
        <v>#N/A</v>
      </c>
      <c r="Y30" t="s">
        <v>130</v>
      </c>
      <c r="Z30">
        <v>0.48160165648901226</v>
      </c>
      <c r="AA30"/>
      <c r="AB30"/>
      <c r="AC30"/>
      <c r="AD30"/>
      <c r="AE30"/>
      <c r="AF30"/>
      <c r="AG30"/>
    </row>
    <row r="31" spans="1:54" ht="15.6">
      <c r="B31" s="99">
        <v>4</v>
      </c>
      <c r="C31" s="100">
        <v>120000</v>
      </c>
      <c r="D31" s="100">
        <v>0</v>
      </c>
      <c r="E31" s="122" t="e">
        <v>#N/A</v>
      </c>
      <c r="F31" s="124" t="e">
        <v>#N/A</v>
      </c>
      <c r="G31" s="105" t="e">
        <f t="shared" si="6"/>
        <v>#N/A</v>
      </c>
      <c r="H31" s="105" t="e">
        <f t="shared" si="7"/>
        <v>#N/A</v>
      </c>
      <c r="I31" s="105" t="e">
        <f t="shared" si="8"/>
        <v>#N/A</v>
      </c>
      <c r="J31" s="106" t="e">
        <f t="shared" si="9"/>
        <v>#N/A</v>
      </c>
      <c r="Y31" t="s">
        <v>131</v>
      </c>
      <c r="Z31">
        <v>0.23194015553296057</v>
      </c>
      <c r="AA31"/>
      <c r="AB31"/>
      <c r="AC31"/>
      <c r="AD31"/>
      <c r="AE31"/>
      <c r="AF31"/>
      <c r="AG31"/>
    </row>
    <row r="32" spans="1:54" ht="15.6">
      <c r="B32" s="99">
        <v>5</v>
      </c>
      <c r="C32" s="100">
        <v>108000</v>
      </c>
      <c r="D32" s="100">
        <v>0</v>
      </c>
      <c r="E32" s="122">
        <f t="shared" ref="E32:E50" si="10">AVERAGE(D28:D31)</f>
        <v>0</v>
      </c>
      <c r="F32" s="124" t="e">
        <v>#N/A</v>
      </c>
      <c r="G32" s="105">
        <f t="shared" si="6"/>
        <v>0</v>
      </c>
      <c r="H32" s="105">
        <f t="shared" si="7"/>
        <v>0</v>
      </c>
      <c r="I32" s="105">
        <f t="shared" si="8"/>
        <v>0</v>
      </c>
      <c r="J32" s="106" t="e">
        <f t="shared" si="9"/>
        <v>#DIV/0!</v>
      </c>
      <c r="Y32" t="s">
        <v>132</v>
      </c>
      <c r="Z32">
        <v>0.19353716330960863</v>
      </c>
      <c r="AA32"/>
      <c r="AB32"/>
      <c r="AC32"/>
      <c r="AD32"/>
      <c r="AE32"/>
      <c r="AF32"/>
      <c r="AG32"/>
    </row>
    <row r="33" spans="2:33" ht="15.6">
      <c r="B33" s="99">
        <v>6</v>
      </c>
      <c r="C33" s="100">
        <v>90000</v>
      </c>
      <c r="D33" s="100">
        <v>30000</v>
      </c>
      <c r="E33" s="122">
        <f t="shared" si="10"/>
        <v>0</v>
      </c>
      <c r="F33" s="124" t="e">
        <v>#N/A</v>
      </c>
      <c r="G33" s="105">
        <f t="shared" si="6"/>
        <v>30000</v>
      </c>
      <c r="H33" s="105">
        <f t="shared" si="7"/>
        <v>30000</v>
      </c>
      <c r="I33" s="105">
        <f t="shared" si="8"/>
        <v>900000000</v>
      </c>
      <c r="J33" s="106">
        <f t="shared" si="9"/>
        <v>1</v>
      </c>
      <c r="Y33" t="s">
        <v>133</v>
      </c>
      <c r="Z33">
        <v>73453.698670151323</v>
      </c>
      <c r="AA33"/>
      <c r="AB33"/>
      <c r="AC33"/>
      <c r="AD33"/>
      <c r="AE33"/>
      <c r="AF33"/>
      <c r="AG33"/>
    </row>
    <row r="34" spans="2:33" ht="16.2" thickBot="1">
      <c r="B34" s="99">
        <v>7</v>
      </c>
      <c r="C34" s="100">
        <v>90000</v>
      </c>
      <c r="D34" s="100">
        <v>0</v>
      </c>
      <c r="E34" s="122">
        <f t="shared" si="10"/>
        <v>7500</v>
      </c>
      <c r="F34" s="124" t="e">
        <v>#N/A</v>
      </c>
      <c r="G34" s="105">
        <f t="shared" si="6"/>
        <v>-7500</v>
      </c>
      <c r="H34" s="105">
        <f t="shared" si="7"/>
        <v>7500</v>
      </c>
      <c r="I34" s="105">
        <f t="shared" si="8"/>
        <v>56250000</v>
      </c>
      <c r="J34" s="106" t="e">
        <f t="shared" si="9"/>
        <v>#DIV/0!</v>
      </c>
      <c r="Y34" s="94" t="s">
        <v>134</v>
      </c>
      <c r="Z34" s="94">
        <v>22</v>
      </c>
      <c r="AA34"/>
      <c r="AB34"/>
      <c r="AC34"/>
      <c r="AD34"/>
      <c r="AE34"/>
      <c r="AF34"/>
      <c r="AG34"/>
    </row>
    <row r="35" spans="2:33" ht="15.6">
      <c r="B35" s="99">
        <v>8</v>
      </c>
      <c r="C35" s="100">
        <v>90000</v>
      </c>
      <c r="D35" s="100">
        <v>0</v>
      </c>
      <c r="E35" s="122">
        <f t="shared" si="10"/>
        <v>7500</v>
      </c>
      <c r="F35" s="124">
        <f t="shared" ref="F35:F79" si="11">SQRT(SUMXMY2(D31:D34,E32:E35)/4)</f>
        <v>11858.541225631423</v>
      </c>
      <c r="G35" s="105">
        <f t="shared" si="6"/>
        <v>-7500</v>
      </c>
      <c r="H35" s="105">
        <f t="shared" si="7"/>
        <v>7500</v>
      </c>
      <c r="I35" s="105">
        <f t="shared" si="8"/>
        <v>56250000</v>
      </c>
      <c r="J35" s="106" t="e">
        <f t="shared" si="9"/>
        <v>#DIV/0!</v>
      </c>
      <c r="Y35"/>
      <c r="Z35"/>
      <c r="AA35"/>
      <c r="AB35"/>
      <c r="AC35"/>
      <c r="AD35"/>
      <c r="AE35"/>
      <c r="AF35"/>
      <c r="AG35"/>
    </row>
    <row r="36" spans="2:33" ht="16.2" thickBot="1">
      <c r="B36" s="99">
        <v>9</v>
      </c>
      <c r="C36" s="100">
        <v>120000</v>
      </c>
      <c r="D36" s="100">
        <v>0</v>
      </c>
      <c r="E36" s="122">
        <f t="shared" si="10"/>
        <v>7500</v>
      </c>
      <c r="F36" s="124">
        <f t="shared" si="11"/>
        <v>12437.342963832749</v>
      </c>
      <c r="G36" s="105">
        <f t="shared" si="6"/>
        <v>-7500</v>
      </c>
      <c r="H36" s="105">
        <f t="shared" si="7"/>
        <v>7500</v>
      </c>
      <c r="I36" s="105">
        <f t="shared" si="8"/>
        <v>56250000</v>
      </c>
      <c r="J36" s="106" t="e">
        <f t="shared" si="9"/>
        <v>#DIV/0!</v>
      </c>
      <c r="Y36" t="s">
        <v>135</v>
      </c>
      <c r="Z36"/>
      <c r="AA36"/>
      <c r="AB36"/>
      <c r="AC36"/>
      <c r="AD36"/>
      <c r="AE36"/>
      <c r="AF36"/>
      <c r="AG36"/>
    </row>
    <row r="37" spans="2:33" ht="15.6">
      <c r="B37" s="99">
        <v>10</v>
      </c>
      <c r="C37" s="100">
        <v>120000</v>
      </c>
      <c r="D37" s="100">
        <v>0</v>
      </c>
      <c r="E37" s="122">
        <f t="shared" si="10"/>
        <v>7500</v>
      </c>
      <c r="F37" s="124">
        <f t="shared" si="11"/>
        <v>12990.381056766581</v>
      </c>
      <c r="G37" s="105">
        <f t="shared" si="6"/>
        <v>-7500</v>
      </c>
      <c r="H37" s="105">
        <f t="shared" si="7"/>
        <v>7500</v>
      </c>
      <c r="I37" s="105">
        <f t="shared" si="8"/>
        <v>56250000</v>
      </c>
      <c r="J37" s="106" t="e">
        <f t="shared" si="9"/>
        <v>#DIV/0!</v>
      </c>
      <c r="Y37" s="95"/>
      <c r="Z37" s="95" t="s">
        <v>140</v>
      </c>
      <c r="AA37" s="95" t="s">
        <v>141</v>
      </c>
      <c r="AB37" s="95" t="s">
        <v>142</v>
      </c>
      <c r="AC37" s="95" t="s">
        <v>143</v>
      </c>
      <c r="AD37" s="95" t="s">
        <v>144</v>
      </c>
      <c r="AE37"/>
      <c r="AF37"/>
      <c r="AG37"/>
    </row>
    <row r="38" spans="2:33" ht="15.6">
      <c r="B38" s="99">
        <v>11</v>
      </c>
      <c r="C38" s="100">
        <v>110000</v>
      </c>
      <c r="D38" s="100">
        <v>0</v>
      </c>
      <c r="E38" s="122">
        <f t="shared" si="10"/>
        <v>0</v>
      </c>
      <c r="F38" s="124">
        <f t="shared" si="11"/>
        <v>6495.1905283832903</v>
      </c>
      <c r="G38" s="105">
        <f t="shared" si="6"/>
        <v>0</v>
      </c>
      <c r="H38" s="105">
        <f t="shared" si="7"/>
        <v>0</v>
      </c>
      <c r="I38" s="105">
        <f t="shared" si="8"/>
        <v>0</v>
      </c>
      <c r="J38" s="106" t="e">
        <f t="shared" si="9"/>
        <v>#DIV/0!</v>
      </c>
      <c r="Y38" t="s">
        <v>136</v>
      </c>
      <c r="Z38">
        <v>1</v>
      </c>
      <c r="AA38">
        <v>32586537578.946716</v>
      </c>
      <c r="AB38">
        <v>32586537578.946716</v>
      </c>
      <c r="AC38">
        <v>6.0396375934457298</v>
      </c>
      <c r="AD38">
        <v>2.3241124706749824E-2</v>
      </c>
      <c r="AE38"/>
      <c r="AF38"/>
      <c r="AG38"/>
    </row>
    <row r="39" spans="2:33" ht="15.6">
      <c r="B39" s="99">
        <v>12</v>
      </c>
      <c r="C39" s="100">
        <v>110000</v>
      </c>
      <c r="D39" s="100">
        <v>0</v>
      </c>
      <c r="E39" s="122">
        <f t="shared" si="10"/>
        <v>0</v>
      </c>
      <c r="F39" s="124">
        <f t="shared" si="11"/>
        <v>5303.3008588991061</v>
      </c>
      <c r="G39" s="105">
        <f t="shared" si="6"/>
        <v>0</v>
      </c>
      <c r="H39" s="105">
        <f t="shared" si="7"/>
        <v>0</v>
      </c>
      <c r="I39" s="105">
        <f t="shared" si="8"/>
        <v>0</v>
      </c>
      <c r="J39" s="106" t="e">
        <f t="shared" si="9"/>
        <v>#DIV/0!</v>
      </c>
      <c r="Y39" t="s">
        <v>137</v>
      </c>
      <c r="Z39">
        <v>20</v>
      </c>
      <c r="AA39">
        <v>107908916966.50781</v>
      </c>
      <c r="AB39">
        <v>5395445848.3253908</v>
      </c>
      <c r="AC39"/>
      <c r="AD39"/>
      <c r="AE39"/>
      <c r="AF39"/>
      <c r="AG39"/>
    </row>
    <row r="40" spans="2:33" ht="16.2" thickBot="1">
      <c r="B40" s="99">
        <v>13</v>
      </c>
      <c r="C40" s="100">
        <v>90000</v>
      </c>
      <c r="D40" s="100">
        <v>100000</v>
      </c>
      <c r="E40" s="122">
        <f t="shared" si="10"/>
        <v>0</v>
      </c>
      <c r="F40" s="124">
        <f t="shared" si="11"/>
        <v>3750</v>
      </c>
      <c r="G40" s="105">
        <f t="shared" si="6"/>
        <v>100000</v>
      </c>
      <c r="H40" s="105">
        <f t="shared" si="7"/>
        <v>100000</v>
      </c>
      <c r="I40" s="105">
        <f t="shared" si="8"/>
        <v>10000000000</v>
      </c>
      <c r="J40" s="106">
        <f t="shared" si="9"/>
        <v>1</v>
      </c>
      <c r="Y40" s="94" t="s">
        <v>138</v>
      </c>
      <c r="Z40" s="94">
        <v>21</v>
      </c>
      <c r="AA40" s="94">
        <v>140495454545.45453</v>
      </c>
      <c r="AB40" s="94"/>
      <c r="AC40" s="94"/>
      <c r="AD40" s="94"/>
      <c r="AE40"/>
      <c r="AF40"/>
      <c r="AG40"/>
    </row>
    <row r="41" spans="2:33" ht="16.2" thickBot="1">
      <c r="B41" s="99">
        <v>14</v>
      </c>
      <c r="C41" s="100">
        <v>90000</v>
      </c>
      <c r="D41" s="100">
        <v>0</v>
      </c>
      <c r="E41" s="122">
        <f t="shared" si="10"/>
        <v>25000</v>
      </c>
      <c r="F41" s="124">
        <f t="shared" si="11"/>
        <v>37500</v>
      </c>
      <c r="G41" s="105">
        <f t="shared" si="6"/>
        <v>-25000</v>
      </c>
      <c r="H41" s="105">
        <f t="shared" si="7"/>
        <v>25000</v>
      </c>
      <c r="I41" s="105">
        <f t="shared" si="8"/>
        <v>625000000</v>
      </c>
      <c r="J41" s="106" t="e">
        <f t="shared" si="9"/>
        <v>#DIV/0!</v>
      </c>
      <c r="Y41"/>
      <c r="Z41"/>
      <c r="AA41"/>
      <c r="AB41"/>
      <c r="AC41"/>
      <c r="AD41"/>
      <c r="AE41"/>
      <c r="AF41"/>
      <c r="AG41"/>
    </row>
    <row r="42" spans="2:33" ht="15.6">
      <c r="B42" s="99">
        <v>15</v>
      </c>
      <c r="C42" s="100">
        <v>45000</v>
      </c>
      <c r="D42" s="100">
        <v>160000</v>
      </c>
      <c r="E42" s="122">
        <f t="shared" si="10"/>
        <v>25000</v>
      </c>
      <c r="F42" s="124">
        <f t="shared" si="11"/>
        <v>39528.470752104738</v>
      </c>
      <c r="G42" s="105">
        <f t="shared" si="6"/>
        <v>135000</v>
      </c>
      <c r="H42" s="105">
        <f t="shared" si="7"/>
        <v>135000</v>
      </c>
      <c r="I42" s="105">
        <f t="shared" si="8"/>
        <v>18225000000</v>
      </c>
      <c r="J42" s="106">
        <f t="shared" si="9"/>
        <v>0.84375</v>
      </c>
      <c r="Y42" s="95"/>
      <c r="Z42" s="95" t="s">
        <v>145</v>
      </c>
      <c r="AA42" s="95" t="s">
        <v>133</v>
      </c>
      <c r="AB42" s="95" t="s">
        <v>146</v>
      </c>
      <c r="AC42" s="95" t="s">
        <v>147</v>
      </c>
      <c r="AD42" s="95" t="s">
        <v>148</v>
      </c>
      <c r="AE42" s="95" t="s">
        <v>149</v>
      </c>
      <c r="AF42" s="95" t="s">
        <v>150</v>
      </c>
      <c r="AG42" s="95" t="s">
        <v>151</v>
      </c>
    </row>
    <row r="43" spans="2:33" ht="15.6">
      <c r="B43" s="99">
        <v>16</v>
      </c>
      <c r="C43" s="100">
        <v>0</v>
      </c>
      <c r="D43" s="100">
        <v>0</v>
      </c>
      <c r="E43" s="122">
        <f t="shared" si="10"/>
        <v>65000</v>
      </c>
      <c r="F43" s="124">
        <f t="shared" si="11"/>
        <v>61796.035471541378</v>
      </c>
      <c r="G43" s="105">
        <f t="shared" si="6"/>
        <v>-65000</v>
      </c>
      <c r="H43" s="105">
        <f t="shared" si="7"/>
        <v>65000</v>
      </c>
      <c r="I43" s="105">
        <f t="shared" si="8"/>
        <v>4225000000</v>
      </c>
      <c r="J43" s="106" t="e">
        <f t="shared" si="9"/>
        <v>#DIV/0!</v>
      </c>
      <c r="Y43" t="s">
        <v>139</v>
      </c>
      <c r="Z43">
        <v>96845.800714168348</v>
      </c>
      <c r="AA43">
        <v>27780.655807283238</v>
      </c>
      <c r="AB43">
        <v>3.4860876354394175</v>
      </c>
      <c r="AC43">
        <v>2.3289252334753739E-3</v>
      </c>
      <c r="AD43">
        <v>38896.368159101337</v>
      </c>
      <c r="AE43">
        <v>154795.23326923535</v>
      </c>
      <c r="AF43">
        <v>38896.368159101337</v>
      </c>
      <c r="AG43">
        <v>154795.23326923535</v>
      </c>
    </row>
    <row r="44" spans="2:33" ht="16.2" thickBot="1">
      <c r="B44" s="99">
        <v>17</v>
      </c>
      <c r="C44" s="100">
        <v>0</v>
      </c>
      <c r="D44" s="100">
        <v>0</v>
      </c>
      <c r="E44" s="122">
        <f t="shared" si="10"/>
        <v>65000</v>
      </c>
      <c r="F44" s="124">
        <f t="shared" si="11"/>
        <v>69821.200218844708</v>
      </c>
      <c r="G44" s="105">
        <f t="shared" si="6"/>
        <v>-65000</v>
      </c>
      <c r="H44" s="105">
        <f t="shared" si="7"/>
        <v>65000</v>
      </c>
      <c r="I44" s="105">
        <f t="shared" si="8"/>
        <v>4225000000</v>
      </c>
      <c r="J44" s="106" t="e">
        <f t="shared" si="9"/>
        <v>#DIV/0!</v>
      </c>
      <c r="Y44" s="94" t="s">
        <v>63</v>
      </c>
      <c r="Z44" s="94">
        <v>-0.75803960388103597</v>
      </c>
      <c r="AA44" s="94">
        <v>0.30845119430692264</v>
      </c>
      <c r="AB44" s="94">
        <v>-2.4575674138150778</v>
      </c>
      <c r="AC44" s="98">
        <v>2.3241124706749824E-2</v>
      </c>
      <c r="AD44" s="94">
        <v>-1.4014575204707773</v>
      </c>
      <c r="AE44" s="94">
        <v>-0.11462168729129452</v>
      </c>
      <c r="AF44" s="94">
        <v>-1.4014575204707773</v>
      </c>
      <c r="AG44" s="94">
        <v>-0.11462168729129452</v>
      </c>
    </row>
    <row r="45" spans="2:33" ht="15.6">
      <c r="B45" s="99">
        <v>18</v>
      </c>
      <c r="C45" s="100">
        <v>0</v>
      </c>
      <c r="D45" s="100">
        <v>0</v>
      </c>
      <c r="E45" s="122">
        <f t="shared" si="10"/>
        <v>40000</v>
      </c>
      <c r="F45" s="124">
        <f t="shared" si="11"/>
        <v>62199.276523123641</v>
      </c>
      <c r="G45" s="105">
        <f t="shared" si="6"/>
        <v>-40000</v>
      </c>
      <c r="H45" s="105">
        <f t="shared" si="7"/>
        <v>40000</v>
      </c>
      <c r="I45" s="105">
        <f t="shared" si="8"/>
        <v>1600000000</v>
      </c>
      <c r="J45" s="106" t="e">
        <f t="shared" si="9"/>
        <v>#DIV/0!</v>
      </c>
      <c r="Y45"/>
      <c r="Z45"/>
      <c r="AA45"/>
      <c r="AB45"/>
      <c r="AC45"/>
      <c r="AD45"/>
      <c r="AE45"/>
      <c r="AF45"/>
      <c r="AG45"/>
    </row>
    <row r="46" spans="2:33" ht="15.6">
      <c r="B46" s="99">
        <v>19</v>
      </c>
      <c r="C46" s="100">
        <v>0</v>
      </c>
      <c r="D46" s="100">
        <v>200000</v>
      </c>
      <c r="E46" s="122">
        <f t="shared" si="10"/>
        <v>40000</v>
      </c>
      <c r="F46" s="124">
        <f t="shared" si="11"/>
        <v>64128.776691903302</v>
      </c>
      <c r="G46" s="105">
        <f t="shared" si="6"/>
        <v>160000</v>
      </c>
      <c r="H46" s="105">
        <f t="shared" si="7"/>
        <v>160000</v>
      </c>
      <c r="I46" s="105">
        <f t="shared" si="8"/>
        <v>25600000000</v>
      </c>
      <c r="J46" s="106">
        <f t="shared" si="9"/>
        <v>0.8</v>
      </c>
      <c r="Y46"/>
      <c r="Z46"/>
      <c r="AA46"/>
      <c r="AB46"/>
      <c r="AC46"/>
      <c r="AD46"/>
      <c r="AE46"/>
      <c r="AF46"/>
      <c r="AG46"/>
    </row>
    <row r="47" spans="2:33" ht="15.6">
      <c r="B47" s="99">
        <v>20</v>
      </c>
      <c r="C47" s="100">
        <v>4800</v>
      </c>
      <c r="D47" s="100">
        <v>300000</v>
      </c>
      <c r="E47" s="122">
        <f t="shared" si="10"/>
        <v>50000</v>
      </c>
      <c r="F47" s="124">
        <f t="shared" si="11"/>
        <v>86494.219460030974</v>
      </c>
      <c r="G47" s="105">
        <f t="shared" si="6"/>
        <v>250000</v>
      </c>
      <c r="H47" s="105">
        <f t="shared" si="7"/>
        <v>250000</v>
      </c>
      <c r="I47" s="105">
        <f t="shared" si="8"/>
        <v>62500000000</v>
      </c>
      <c r="J47" s="106">
        <f t="shared" si="9"/>
        <v>0.83333333333333337</v>
      </c>
      <c r="Y47"/>
      <c r="Z47"/>
      <c r="AA47"/>
      <c r="AB47"/>
      <c r="AC47"/>
      <c r="AD47"/>
      <c r="AE47"/>
      <c r="AF47"/>
      <c r="AG47"/>
    </row>
    <row r="48" spans="2:33" ht="15.6">
      <c r="B48" s="99">
        <v>21</v>
      </c>
      <c r="C48" s="100">
        <v>12000</v>
      </c>
      <c r="D48" s="100">
        <v>0</v>
      </c>
      <c r="E48" s="122">
        <f t="shared" si="10"/>
        <v>125000</v>
      </c>
      <c r="F48" s="124">
        <f t="shared" si="11"/>
        <v>118664.44286305818</v>
      </c>
      <c r="G48" s="105">
        <f t="shared" si="6"/>
        <v>-125000</v>
      </c>
      <c r="H48" s="105">
        <f t="shared" si="7"/>
        <v>125000</v>
      </c>
      <c r="I48" s="105">
        <f t="shared" si="8"/>
        <v>15625000000</v>
      </c>
      <c r="J48" s="106" t="e">
        <f t="shared" si="9"/>
        <v>#DIV/0!</v>
      </c>
      <c r="Y48" t="s">
        <v>154</v>
      </c>
      <c r="Z48"/>
      <c r="AA48"/>
      <c r="AB48"/>
      <c r="AC48" t="s">
        <v>158</v>
      </c>
      <c r="AD48"/>
      <c r="AE48"/>
      <c r="AF48"/>
      <c r="AG48"/>
    </row>
    <row r="49" spans="2:33" ht="16.2" thickBot="1">
      <c r="B49" s="99">
        <v>22</v>
      </c>
      <c r="C49" s="100">
        <v>28800</v>
      </c>
      <c r="D49" s="100">
        <v>100000</v>
      </c>
      <c r="E49" s="122">
        <f t="shared" si="10"/>
        <v>125000</v>
      </c>
      <c r="F49" s="124">
        <f t="shared" si="11"/>
        <v>132617.87209874843</v>
      </c>
      <c r="G49" s="110">
        <f t="shared" si="6"/>
        <v>-25000</v>
      </c>
      <c r="H49" s="110">
        <f t="shared" si="7"/>
        <v>25000</v>
      </c>
      <c r="I49" s="110">
        <f t="shared" si="8"/>
        <v>625000000</v>
      </c>
      <c r="J49" s="111">
        <f t="shared" si="9"/>
        <v>0.25</v>
      </c>
      <c r="Y49"/>
      <c r="Z49"/>
      <c r="AA49"/>
      <c r="AB49"/>
      <c r="AC49"/>
      <c r="AD49"/>
      <c r="AE49"/>
      <c r="AF49"/>
      <c r="AG49"/>
    </row>
    <row r="50" spans="2:33" ht="16.8" thickTop="1" thickBot="1">
      <c r="B50" s="99">
        <v>23</v>
      </c>
      <c r="C50" s="103"/>
      <c r="D50" s="101"/>
      <c r="E50" s="122">
        <f t="shared" si="10"/>
        <v>150000</v>
      </c>
      <c r="F50" s="124">
        <f t="shared" si="11"/>
        <v>133463.4781503914</v>
      </c>
      <c r="G50" s="108"/>
      <c r="H50" s="108">
        <f>AVERAGE(H32:H49)</f>
        <v>58333.333333333336</v>
      </c>
      <c r="I50" s="108">
        <f t="shared" ref="I50" si="12">AVERAGE(I32:I49)</f>
        <v>8020833333.333333</v>
      </c>
      <c r="J50" s="116">
        <f>K50/18</f>
        <v>0.26261574074074073</v>
      </c>
      <c r="K50" s="104">
        <f>SUMIF(J32:J49, "&gt;0")</f>
        <v>4.7270833333333329</v>
      </c>
      <c r="Y50" s="95" t="s">
        <v>155</v>
      </c>
      <c r="Z50" s="95" t="s">
        <v>156</v>
      </c>
      <c r="AA50" s="95" t="s">
        <v>157</v>
      </c>
      <c r="AB50"/>
      <c r="AC50" s="95" t="s">
        <v>159</v>
      </c>
      <c r="AD50" s="95" t="s">
        <v>127</v>
      </c>
      <c r="AE50"/>
      <c r="AF50"/>
      <c r="AG50"/>
    </row>
    <row r="51" spans="2:33" ht="16.2" thickTop="1">
      <c r="B51" s="99">
        <v>24</v>
      </c>
      <c r="C51" s="103"/>
      <c r="D51" s="101"/>
      <c r="E51" s="122">
        <f t="shared" ref="E51:E79" si="13">AVERAGE(D48:D51)</f>
        <v>50000</v>
      </c>
      <c r="F51" s="124">
        <f t="shared" si="11"/>
        <v>110397.01082909809</v>
      </c>
      <c r="Y51">
        <v>1</v>
      </c>
      <c r="Z51">
        <v>5881.048248444029</v>
      </c>
      <c r="AA51">
        <v>-5881.048248444029</v>
      </c>
      <c r="AB51"/>
      <c r="AC51">
        <v>2.2727272727272729</v>
      </c>
      <c r="AD51">
        <v>0</v>
      </c>
      <c r="AE51"/>
      <c r="AF51"/>
      <c r="AG51"/>
    </row>
    <row r="52" spans="2:33" ht="15.6">
      <c r="B52" s="99">
        <v>25</v>
      </c>
      <c r="C52" s="103"/>
      <c r="D52" s="101"/>
      <c r="E52" s="122">
        <f t="shared" si="13"/>
        <v>100000</v>
      </c>
      <c r="F52" s="124">
        <f t="shared" si="11"/>
        <v>67314.560089181294</v>
      </c>
      <c r="Y52">
        <v>2</v>
      </c>
      <c r="Z52">
        <v>-12311.902244700832</v>
      </c>
      <c r="AA52">
        <v>12311.902244700832</v>
      </c>
      <c r="AB52"/>
      <c r="AC52">
        <v>6.8181818181818183</v>
      </c>
      <c r="AD52">
        <v>0</v>
      </c>
      <c r="AE52"/>
      <c r="AF52"/>
      <c r="AG52"/>
    </row>
    <row r="53" spans="2:33" ht="15.6">
      <c r="B53" s="99">
        <v>26</v>
      </c>
      <c r="C53" s="103"/>
      <c r="D53" s="102"/>
      <c r="E53" s="122" t="e">
        <f t="shared" si="13"/>
        <v>#DIV/0!</v>
      </c>
      <c r="F53" s="124" t="e">
        <f t="shared" si="11"/>
        <v>#DIV/0!</v>
      </c>
      <c r="Y53">
        <v>3</v>
      </c>
      <c r="Z53">
        <v>-12311.902244700832</v>
      </c>
      <c r="AA53">
        <v>12311.902244700832</v>
      </c>
      <c r="AB53"/>
      <c r="AC53">
        <v>11.363636363636365</v>
      </c>
      <c r="AD53">
        <v>0</v>
      </c>
      <c r="AE53"/>
      <c r="AF53"/>
      <c r="AG53"/>
    </row>
    <row r="54" spans="2:33" ht="15.6">
      <c r="B54" s="99">
        <v>27</v>
      </c>
      <c r="C54" s="103"/>
      <c r="D54" s="102"/>
      <c r="E54" s="122" t="e">
        <f t="shared" si="13"/>
        <v>#DIV/0!</v>
      </c>
      <c r="F54" s="124" t="e">
        <f t="shared" si="11"/>
        <v>#DIV/0!</v>
      </c>
      <c r="Y54">
        <v>4</v>
      </c>
      <c r="Z54">
        <v>5881.048248444029</v>
      </c>
      <c r="AA54">
        <v>-5881.048248444029</v>
      </c>
      <c r="AB54"/>
      <c r="AC54">
        <v>15.90909090909091</v>
      </c>
      <c r="AD54">
        <v>0</v>
      </c>
      <c r="AE54"/>
      <c r="AF54"/>
      <c r="AG54"/>
    </row>
    <row r="55" spans="2:33" ht="15.6">
      <c r="B55" s="99">
        <v>28</v>
      </c>
      <c r="C55" s="103"/>
      <c r="D55" s="102"/>
      <c r="E55" s="122" t="e">
        <f t="shared" si="13"/>
        <v>#DIV/0!</v>
      </c>
      <c r="F55" s="124" t="e">
        <f t="shared" si="11"/>
        <v>#DIV/0!</v>
      </c>
      <c r="Y55">
        <v>5</v>
      </c>
      <c r="Z55">
        <v>14977.523495016459</v>
      </c>
      <c r="AA55">
        <v>-14977.523495016459</v>
      </c>
      <c r="AB55"/>
      <c r="AC55">
        <v>20.454545454545457</v>
      </c>
      <c r="AD55">
        <v>0</v>
      </c>
      <c r="AE55"/>
      <c r="AF55"/>
      <c r="AG55"/>
    </row>
    <row r="56" spans="2:33" ht="15.6">
      <c r="B56" s="99">
        <v>29</v>
      </c>
      <c r="C56" s="103"/>
      <c r="D56" s="102"/>
      <c r="E56" s="122" t="e">
        <f t="shared" si="13"/>
        <v>#DIV/0!</v>
      </c>
      <c r="F56" s="124" t="e">
        <f t="shared" si="11"/>
        <v>#DIV/0!</v>
      </c>
      <c r="Y56">
        <v>6</v>
      </c>
      <c r="Z56">
        <v>28622.236364875105</v>
      </c>
      <c r="AA56">
        <v>1377.7636351248948</v>
      </c>
      <c r="AB56"/>
      <c r="AC56">
        <v>25.000000000000004</v>
      </c>
      <c r="AD56">
        <v>0</v>
      </c>
      <c r="AE56"/>
      <c r="AF56"/>
      <c r="AG56"/>
    </row>
    <row r="57" spans="2:33" ht="15.6">
      <c r="B57" s="99">
        <v>30</v>
      </c>
      <c r="C57" s="103"/>
      <c r="D57" s="102"/>
      <c r="E57" s="122" t="e">
        <f t="shared" si="13"/>
        <v>#DIV/0!</v>
      </c>
      <c r="F57" s="124" t="e">
        <f t="shared" si="11"/>
        <v>#DIV/0!</v>
      </c>
      <c r="Y57">
        <v>7</v>
      </c>
      <c r="Z57">
        <v>28622.236364875105</v>
      </c>
      <c r="AA57">
        <v>-28622.236364875105</v>
      </c>
      <c r="AB57"/>
      <c r="AC57">
        <v>29.545454545454547</v>
      </c>
      <c r="AD57">
        <v>0</v>
      </c>
      <c r="AE57"/>
      <c r="AF57"/>
      <c r="AG57"/>
    </row>
    <row r="58" spans="2:33" ht="15.6">
      <c r="B58" s="99">
        <v>31</v>
      </c>
      <c r="C58" s="103"/>
      <c r="D58" s="102"/>
      <c r="E58" s="122" t="e">
        <f t="shared" si="13"/>
        <v>#DIV/0!</v>
      </c>
      <c r="F58" s="124" t="e">
        <f t="shared" si="11"/>
        <v>#DIV/0!</v>
      </c>
      <c r="Y58">
        <v>8</v>
      </c>
      <c r="Z58">
        <v>28622.236364875105</v>
      </c>
      <c r="AA58">
        <v>-28622.236364875105</v>
      </c>
      <c r="AB58"/>
      <c r="AC58">
        <v>34.090909090909093</v>
      </c>
      <c r="AD58">
        <v>0</v>
      </c>
      <c r="AE58"/>
      <c r="AF58"/>
      <c r="AG58"/>
    </row>
    <row r="59" spans="2:33" ht="15.6">
      <c r="B59" s="99">
        <v>32</v>
      </c>
      <c r="C59" s="103"/>
      <c r="D59" s="102"/>
      <c r="E59" s="122" t="e">
        <f t="shared" si="13"/>
        <v>#DIV/0!</v>
      </c>
      <c r="F59" s="124" t="e">
        <f t="shared" si="11"/>
        <v>#DIV/0!</v>
      </c>
      <c r="Y59">
        <v>9</v>
      </c>
      <c r="Z59">
        <v>5881.048248444029</v>
      </c>
      <c r="AA59">
        <v>-5881.048248444029</v>
      </c>
      <c r="AB59"/>
      <c r="AC59">
        <v>38.63636363636364</v>
      </c>
      <c r="AD59">
        <v>0</v>
      </c>
      <c r="AE59"/>
      <c r="AF59"/>
      <c r="AG59"/>
    </row>
    <row r="60" spans="2:33" ht="15.6">
      <c r="B60" s="99">
        <v>33</v>
      </c>
      <c r="C60" s="103"/>
      <c r="D60" s="102"/>
      <c r="E60" s="122" t="e">
        <f t="shared" si="13"/>
        <v>#DIV/0!</v>
      </c>
      <c r="F60" s="124" t="e">
        <f t="shared" si="11"/>
        <v>#DIV/0!</v>
      </c>
      <c r="Y60">
        <v>10</v>
      </c>
      <c r="Z60">
        <v>5881.048248444029</v>
      </c>
      <c r="AA60">
        <v>-5881.048248444029</v>
      </c>
      <c r="AB60"/>
      <c r="AC60">
        <v>43.181818181818187</v>
      </c>
      <c r="AD60">
        <v>0</v>
      </c>
      <c r="AE60"/>
      <c r="AF60"/>
      <c r="AG60"/>
    </row>
    <row r="61" spans="2:33" ht="15.6">
      <c r="B61" s="99">
        <v>34</v>
      </c>
      <c r="C61" s="103"/>
      <c r="D61" s="102"/>
      <c r="E61" s="122" t="e">
        <f t="shared" si="13"/>
        <v>#DIV/0!</v>
      </c>
      <c r="F61" s="124" t="e">
        <f t="shared" si="11"/>
        <v>#DIV/0!</v>
      </c>
      <c r="Y61">
        <v>11</v>
      </c>
      <c r="Z61">
        <v>13461.444287254388</v>
      </c>
      <c r="AA61">
        <v>-13461.444287254388</v>
      </c>
      <c r="AB61"/>
      <c r="AC61">
        <v>47.727272727272734</v>
      </c>
      <c r="AD61">
        <v>0</v>
      </c>
      <c r="AE61"/>
      <c r="AF61"/>
      <c r="AG61"/>
    </row>
    <row r="62" spans="2:33" ht="15.6">
      <c r="B62" s="99">
        <v>35</v>
      </c>
      <c r="C62" s="103"/>
      <c r="D62" s="102"/>
      <c r="E62" s="122" t="e">
        <f t="shared" si="13"/>
        <v>#DIV/0!</v>
      </c>
      <c r="F62" s="124" t="e">
        <f t="shared" si="11"/>
        <v>#DIV/0!</v>
      </c>
      <c r="Y62">
        <v>12</v>
      </c>
      <c r="Z62">
        <v>13461.444287254388</v>
      </c>
      <c r="AA62">
        <v>-13461.444287254388</v>
      </c>
      <c r="AB62"/>
      <c r="AC62">
        <v>52.27272727272728</v>
      </c>
      <c r="AD62">
        <v>0</v>
      </c>
      <c r="AE62"/>
      <c r="AF62"/>
      <c r="AG62"/>
    </row>
    <row r="63" spans="2:33" ht="15.6">
      <c r="B63" s="99">
        <v>36</v>
      </c>
      <c r="C63" s="103"/>
      <c r="D63" s="102"/>
      <c r="E63" s="122" t="e">
        <f t="shared" si="13"/>
        <v>#DIV/0!</v>
      </c>
      <c r="F63" s="124" t="e">
        <f t="shared" si="11"/>
        <v>#DIV/0!</v>
      </c>
      <c r="Y63">
        <v>13</v>
      </c>
      <c r="Z63">
        <v>28622.236364875105</v>
      </c>
      <c r="AA63">
        <v>71377.763635124895</v>
      </c>
      <c r="AB63"/>
      <c r="AC63">
        <v>56.81818181818182</v>
      </c>
      <c r="AD63">
        <v>0</v>
      </c>
      <c r="AE63"/>
      <c r="AF63"/>
      <c r="AG63"/>
    </row>
    <row r="64" spans="2:33" ht="15.6">
      <c r="B64" s="99">
        <v>37</v>
      </c>
      <c r="C64" s="103"/>
      <c r="D64" s="102"/>
      <c r="E64" s="122" t="e">
        <f t="shared" si="13"/>
        <v>#DIV/0!</v>
      </c>
      <c r="F64" s="124" t="e">
        <f t="shared" si="11"/>
        <v>#DIV/0!</v>
      </c>
      <c r="Y64">
        <v>14</v>
      </c>
      <c r="Z64">
        <v>28622.236364875105</v>
      </c>
      <c r="AA64">
        <v>-28622.236364875105</v>
      </c>
      <c r="AB64"/>
      <c r="AC64">
        <v>61.363636363636367</v>
      </c>
      <c r="AD64">
        <v>0</v>
      </c>
      <c r="AE64"/>
      <c r="AF64"/>
      <c r="AG64"/>
    </row>
    <row r="65" spans="2:33" ht="15.6">
      <c r="B65" s="99">
        <v>38</v>
      </c>
      <c r="C65" s="103"/>
      <c r="D65" s="102"/>
      <c r="E65" s="122" t="e">
        <f t="shared" si="13"/>
        <v>#DIV/0!</v>
      </c>
      <c r="F65" s="124" t="e">
        <f t="shared" si="11"/>
        <v>#DIV/0!</v>
      </c>
      <c r="Y65">
        <v>15</v>
      </c>
      <c r="Z65">
        <v>62734.018539521727</v>
      </c>
      <c r="AA65">
        <v>97265.981460478273</v>
      </c>
      <c r="AB65"/>
      <c r="AC65">
        <v>65.909090909090907</v>
      </c>
      <c r="AD65">
        <v>0</v>
      </c>
      <c r="AE65"/>
      <c r="AF65"/>
      <c r="AG65"/>
    </row>
    <row r="66" spans="2:33" ht="15.6">
      <c r="B66" s="99">
        <v>39</v>
      </c>
      <c r="C66" s="103"/>
      <c r="D66" s="102"/>
      <c r="E66" s="122" t="e">
        <f t="shared" si="13"/>
        <v>#DIV/0!</v>
      </c>
      <c r="F66" s="124" t="e">
        <f t="shared" si="11"/>
        <v>#DIV/0!</v>
      </c>
      <c r="Y66">
        <v>16</v>
      </c>
      <c r="Z66">
        <v>96845.800714168348</v>
      </c>
      <c r="AA66">
        <v>-96845.800714168348</v>
      </c>
      <c r="AB66"/>
      <c r="AC66">
        <v>70.454545454545453</v>
      </c>
      <c r="AD66">
        <v>0</v>
      </c>
      <c r="AE66"/>
      <c r="AF66"/>
      <c r="AG66"/>
    </row>
    <row r="67" spans="2:33" ht="15.6">
      <c r="B67" s="99">
        <v>40</v>
      </c>
      <c r="C67" s="103"/>
      <c r="D67" s="102"/>
      <c r="E67" s="122" t="e">
        <f t="shared" si="13"/>
        <v>#DIV/0!</v>
      </c>
      <c r="F67" s="124" t="e">
        <f t="shared" si="11"/>
        <v>#DIV/0!</v>
      </c>
      <c r="Y67">
        <v>17</v>
      </c>
      <c r="Z67">
        <v>96845.800714168348</v>
      </c>
      <c r="AA67">
        <v>-96845.800714168348</v>
      </c>
      <c r="AB67"/>
      <c r="AC67">
        <v>75</v>
      </c>
      <c r="AD67">
        <v>30000</v>
      </c>
      <c r="AE67"/>
      <c r="AF67"/>
      <c r="AG67"/>
    </row>
    <row r="68" spans="2:33" ht="15.6">
      <c r="B68" s="99">
        <v>41</v>
      </c>
      <c r="C68" s="103"/>
      <c r="D68" s="102"/>
      <c r="E68" s="122" t="e">
        <f t="shared" si="13"/>
        <v>#DIV/0!</v>
      </c>
      <c r="F68" s="124" t="e">
        <f t="shared" si="11"/>
        <v>#DIV/0!</v>
      </c>
      <c r="Y68">
        <v>18</v>
      </c>
      <c r="Z68">
        <v>96845.800714168348</v>
      </c>
      <c r="AA68">
        <v>-96845.800714168348</v>
      </c>
      <c r="AB68"/>
      <c r="AC68">
        <v>79.545454545454547</v>
      </c>
      <c r="AD68">
        <v>100000</v>
      </c>
      <c r="AE68"/>
      <c r="AF68"/>
      <c r="AG68"/>
    </row>
    <row r="69" spans="2:33" ht="15.6">
      <c r="B69" s="99">
        <v>42</v>
      </c>
      <c r="C69" s="103"/>
      <c r="D69" s="102"/>
      <c r="E69" s="122" t="e">
        <f t="shared" si="13"/>
        <v>#DIV/0!</v>
      </c>
      <c r="F69" s="124" t="e">
        <f t="shared" si="11"/>
        <v>#DIV/0!</v>
      </c>
      <c r="Y69">
        <v>19</v>
      </c>
      <c r="Z69">
        <v>96845.800714168348</v>
      </c>
      <c r="AA69">
        <v>103154.19928583165</v>
      </c>
      <c r="AB69"/>
      <c r="AC69">
        <v>84.090909090909093</v>
      </c>
      <c r="AD69">
        <v>100000</v>
      </c>
      <c r="AE69"/>
      <c r="AF69"/>
      <c r="AG69"/>
    </row>
    <row r="70" spans="2:33" ht="15.6">
      <c r="B70" s="99">
        <v>43</v>
      </c>
      <c r="C70" s="103"/>
      <c r="D70" s="102"/>
      <c r="E70" s="122" t="e">
        <f t="shared" si="13"/>
        <v>#DIV/0!</v>
      </c>
      <c r="F70" s="124" t="e">
        <f t="shared" si="11"/>
        <v>#DIV/0!</v>
      </c>
      <c r="Y70">
        <v>20</v>
      </c>
      <c r="Z70">
        <v>93207.21061553937</v>
      </c>
      <c r="AA70">
        <v>206792.78938446063</v>
      </c>
      <c r="AB70"/>
      <c r="AC70">
        <v>88.63636363636364</v>
      </c>
      <c r="AD70">
        <v>160000</v>
      </c>
      <c r="AE70"/>
      <c r="AF70"/>
      <c r="AG70"/>
    </row>
    <row r="71" spans="2:33" ht="15.6">
      <c r="B71" s="99">
        <v>44</v>
      </c>
      <c r="C71" s="103"/>
      <c r="D71" s="102"/>
      <c r="E71" s="122" t="e">
        <f t="shared" si="13"/>
        <v>#DIV/0!</v>
      </c>
      <c r="F71" s="124" t="e">
        <f t="shared" si="11"/>
        <v>#DIV/0!</v>
      </c>
      <c r="Y71">
        <v>21</v>
      </c>
      <c r="Z71">
        <v>87749.325467595918</v>
      </c>
      <c r="AA71">
        <v>-87749.325467595918</v>
      </c>
      <c r="AB71"/>
      <c r="AC71">
        <v>93.181818181818187</v>
      </c>
      <c r="AD71">
        <v>200000</v>
      </c>
      <c r="AE71"/>
      <c r="AF71"/>
      <c r="AG71"/>
    </row>
    <row r="72" spans="2:33" ht="16.2" thickBot="1">
      <c r="B72" s="99">
        <v>45</v>
      </c>
      <c r="C72" s="103"/>
      <c r="D72" s="103"/>
      <c r="E72" s="122" t="e">
        <f t="shared" si="13"/>
        <v>#DIV/0!</v>
      </c>
      <c r="F72" s="124" t="e">
        <f t="shared" si="11"/>
        <v>#DIV/0!</v>
      </c>
      <c r="Y72" s="94">
        <v>22</v>
      </c>
      <c r="Z72" s="94">
        <v>75014.260122394509</v>
      </c>
      <c r="AA72" s="94">
        <v>24985.739877605491</v>
      </c>
      <c r="AB72"/>
      <c r="AC72" s="94">
        <v>97.727272727272734</v>
      </c>
      <c r="AD72" s="94">
        <v>300000</v>
      </c>
      <c r="AE72"/>
      <c r="AF72"/>
      <c r="AG72"/>
    </row>
    <row r="73" spans="2:33" ht="15.6">
      <c r="B73" s="99">
        <v>46</v>
      </c>
      <c r="C73" s="103"/>
      <c r="D73" s="103"/>
      <c r="E73" s="122" t="e">
        <f t="shared" si="13"/>
        <v>#DIV/0!</v>
      </c>
      <c r="F73" s="124" t="e">
        <f t="shared" si="11"/>
        <v>#DIV/0!</v>
      </c>
    </row>
    <row r="74" spans="2:33" ht="15.6">
      <c r="B74" s="99">
        <v>47</v>
      </c>
      <c r="C74" s="103"/>
      <c r="D74" s="103"/>
      <c r="E74" s="122" t="e">
        <f t="shared" si="13"/>
        <v>#DIV/0!</v>
      </c>
      <c r="F74" s="124" t="e">
        <f t="shared" si="11"/>
        <v>#DIV/0!</v>
      </c>
    </row>
    <row r="75" spans="2:33" ht="15.6">
      <c r="B75" s="99">
        <v>48</v>
      </c>
      <c r="C75" s="103"/>
      <c r="D75" s="103"/>
      <c r="E75" s="122" t="e">
        <f t="shared" si="13"/>
        <v>#DIV/0!</v>
      </c>
      <c r="F75" s="124" t="e">
        <f t="shared" si="11"/>
        <v>#DIV/0!</v>
      </c>
    </row>
    <row r="76" spans="2:33" ht="15.6">
      <c r="B76" s="99">
        <v>49</v>
      </c>
      <c r="C76" s="103"/>
      <c r="D76" s="103"/>
      <c r="E76" s="122" t="e">
        <f t="shared" si="13"/>
        <v>#DIV/0!</v>
      </c>
      <c r="F76" s="124" t="e">
        <f t="shared" si="11"/>
        <v>#DIV/0!</v>
      </c>
    </row>
    <row r="77" spans="2:33" ht="15.6">
      <c r="B77" s="99">
        <v>50</v>
      </c>
      <c r="C77" s="103"/>
      <c r="D77" s="103"/>
      <c r="E77" s="122" t="e">
        <f t="shared" si="13"/>
        <v>#DIV/0!</v>
      </c>
      <c r="F77" s="124" t="e">
        <f t="shared" si="11"/>
        <v>#DIV/0!</v>
      </c>
    </row>
    <row r="78" spans="2:33" ht="15.6">
      <c r="B78" s="99">
        <v>51</v>
      </c>
      <c r="C78" s="103"/>
      <c r="D78" s="103"/>
      <c r="E78" s="122" t="e">
        <f t="shared" si="13"/>
        <v>#DIV/0!</v>
      </c>
      <c r="F78" s="124" t="e">
        <f t="shared" si="11"/>
        <v>#DIV/0!</v>
      </c>
    </row>
    <row r="79" spans="2:33" ht="15.6">
      <c r="B79" s="99">
        <v>52</v>
      </c>
      <c r="C79" s="103"/>
      <c r="D79" s="103"/>
      <c r="E79" s="122" t="e">
        <f t="shared" si="13"/>
        <v>#DIV/0!</v>
      </c>
      <c r="F79" s="124" t="e">
        <f t="shared" si="11"/>
        <v>#DIV/0!</v>
      </c>
    </row>
  </sheetData>
  <sortState xmlns:xlrd2="http://schemas.microsoft.com/office/spreadsheetml/2017/richdata2" ref="AD51:AD72">
    <sortCondition ref="AD51"/>
  </sortState>
  <mergeCells count="31">
    <mergeCell ref="AH16:AK16"/>
    <mergeCell ref="AL16:AO16"/>
    <mergeCell ref="AP16:AT16"/>
    <mergeCell ref="AU16:AX16"/>
    <mergeCell ref="AY16:BB16"/>
    <mergeCell ref="A24:B24"/>
    <mergeCell ref="H16:K16"/>
    <mergeCell ref="L16:O16"/>
    <mergeCell ref="P16:T16"/>
    <mergeCell ref="U16:X16"/>
    <mergeCell ref="Y16:AB16"/>
    <mergeCell ref="AC16:AG16"/>
    <mergeCell ref="A7:B7"/>
    <mergeCell ref="A8:B8"/>
    <mergeCell ref="A9:B9"/>
    <mergeCell ref="A10:B10"/>
    <mergeCell ref="A11:B11"/>
    <mergeCell ref="C16:G16"/>
    <mergeCell ref="A12:B12"/>
    <mergeCell ref="AY4:BB4"/>
    <mergeCell ref="C4:G4"/>
    <mergeCell ref="H4:K4"/>
    <mergeCell ref="L4:O4"/>
    <mergeCell ref="P4:T4"/>
    <mergeCell ref="U4:X4"/>
    <mergeCell ref="Y4:AB4"/>
    <mergeCell ref="AC4:AG4"/>
    <mergeCell ref="AH4:AK4"/>
    <mergeCell ref="AL4:AO4"/>
    <mergeCell ref="AP4:AT4"/>
    <mergeCell ref="AU4:AX4"/>
  </mergeCells>
  <conditionalFormatting sqref="C21:BB22">
    <cfRule type="cellIs" dxfId="2" priority="1" stopIfTrue="1" operator="equal">
      <formula>"TF"</formula>
    </cfRule>
  </conditionalFormatting>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process parameter</vt:lpstr>
      <vt:lpstr>customer forecast</vt:lpstr>
      <vt:lpstr>105-02050</vt:lpstr>
      <vt:lpstr>105-04633</vt:lpstr>
      <vt:lpstr>110-04674</vt:lpstr>
      <vt:lpstr>105-04751</vt:lpstr>
      <vt:lpstr>105-04752</vt:lpstr>
      <vt:lpstr>105-07638</vt:lpstr>
      <vt:lpstr>105-06116</vt:lpstr>
      <vt:lpstr>105-04802</vt:lpstr>
      <vt:lpstr>110-02888 n 110-02898</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SeiyaLim</dc:creator>
  <cp:lastModifiedBy>Kah Chuan Siah</cp:lastModifiedBy>
  <dcterms:created xsi:type="dcterms:W3CDTF">2023-05-05T07:08:54Z</dcterms:created>
  <dcterms:modified xsi:type="dcterms:W3CDTF">2023-06-17T07:14:19Z</dcterms:modified>
</cp:coreProperties>
</file>