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ad/Desktop/hadron/"/>
    </mc:Choice>
  </mc:AlternateContent>
  <xr:revisionPtr revIDLastSave="0" documentId="13_ncr:1_{F40FBAD1-B227-074E-8DB3-6DE90ACC88A5}" xr6:coauthVersionLast="47" xr6:coauthVersionMax="47" xr10:uidLastSave="{00000000-0000-0000-0000-000000000000}"/>
  <bookViews>
    <workbookView xWindow="0" yWindow="760" windowWidth="30240" windowHeight="17440" activeTab="4" xr2:uid="{00000000-000D-0000-FFFF-FFFF00000000}"/>
  </bookViews>
  <sheets>
    <sheet name="Hadron" sheetId="16" r:id="rId1"/>
    <sheet name="Cities" sheetId="26" r:id="rId2"/>
    <sheet name="Customers" sheetId="23" r:id="rId3"/>
    <sheet name="Financial" sheetId="24" r:id="rId4"/>
    <sheet name="City Sales" sheetId="33" r:id="rId5"/>
    <sheet name="Categorized Sales" sheetId="32" r:id="rId6"/>
    <sheet name="Spring Sales" sheetId="27" r:id="rId7"/>
    <sheet name="Summer Sales" sheetId="28" r:id="rId8"/>
    <sheet name="Six-Month Sales" sheetId="29" r:id="rId9"/>
    <sheet name="Mehr Sales" sheetId="21" r:id="rId10"/>
    <sheet name="Seven-Month Sales" sheetId="3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3" l="1"/>
  <c r="F8" i="33"/>
  <c r="G8" i="32"/>
  <c r="F8" i="32"/>
  <c r="E8" i="32"/>
  <c r="D8" i="32"/>
  <c r="C8" i="32"/>
  <c r="B8" i="32"/>
  <c r="G7" i="32"/>
  <c r="F7" i="32"/>
  <c r="E7" i="32"/>
  <c r="D7" i="32"/>
  <c r="C7" i="32"/>
  <c r="B7" i="32"/>
  <c r="G6" i="32"/>
  <c r="F6" i="32"/>
  <c r="E6" i="32"/>
  <c r="D6" i="32"/>
  <c r="C6" i="32"/>
  <c r="B6" i="32"/>
  <c r="G5" i="32"/>
  <c r="F5" i="32"/>
  <c r="E5" i="32"/>
  <c r="D5" i="32"/>
  <c r="C5" i="32"/>
  <c r="B5" i="32"/>
  <c r="G4" i="32"/>
  <c r="F4" i="32"/>
  <c r="E4" i="32"/>
  <c r="D4" i="32"/>
  <c r="C4" i="32"/>
  <c r="B4" i="32"/>
  <c r="G3" i="32"/>
  <c r="F3" i="32"/>
  <c r="E3" i="32"/>
  <c r="D3" i="32"/>
  <c r="C3" i="32"/>
  <c r="B3" i="32"/>
  <c r="G2" i="32"/>
  <c r="F2" i="32"/>
  <c r="E2" i="32"/>
  <c r="D2" i="32"/>
  <c r="C2" i="32"/>
  <c r="B2" i="32"/>
  <c r="C30" i="29"/>
  <c r="B30" i="29"/>
  <c r="C30" i="28"/>
  <c r="B30" i="28"/>
  <c r="C30" i="27"/>
  <c r="B30" i="27"/>
  <c r="H43" i="24"/>
  <c r="G43" i="24"/>
  <c r="C30" i="21"/>
  <c r="B30" i="21"/>
  <c r="J37" i="24"/>
  <c r="J38" i="24"/>
  <c r="J39" i="24"/>
  <c r="J40" i="24"/>
  <c r="J41" i="24"/>
  <c r="J42" i="24"/>
  <c r="I44" i="24"/>
  <c r="I7" i="24"/>
  <c r="J3" i="24"/>
  <c r="J4" i="24"/>
  <c r="J5" i="24"/>
  <c r="J6" i="24"/>
  <c r="N43" i="26"/>
  <c r="O43" i="26"/>
  <c r="N32" i="26"/>
  <c r="O32" i="26"/>
  <c r="N21" i="26"/>
  <c r="O21" i="26"/>
  <c r="N10" i="26"/>
  <c r="O10" i="26"/>
  <c r="B9" i="32" l="1"/>
  <c r="C9" i="32"/>
  <c r="G9" i="32"/>
  <c r="D9" i="32"/>
  <c r="F9" i="32"/>
  <c r="E9" i="32"/>
  <c r="B30" i="31"/>
  <c r="C30" i="31"/>
  <c r="G40" i="26"/>
  <c r="H44" i="24"/>
  <c r="F44" i="24"/>
  <c r="E44" i="24"/>
  <c r="C44" i="24"/>
  <c r="C7" i="24"/>
  <c r="H7" i="24"/>
  <c r="G7" i="24"/>
  <c r="F7" i="24"/>
  <c r="E7" i="24"/>
  <c r="D7" i="24"/>
  <c r="D44" i="24" s="1"/>
  <c r="F7" i="23"/>
  <c r="G7" i="23"/>
  <c r="H7" i="23"/>
  <c r="E7" i="23"/>
  <c r="D7" i="23"/>
  <c r="C7" i="23"/>
  <c r="D196" i="16"/>
  <c r="E196" i="16"/>
  <c r="G44" i="24" l="1"/>
  <c r="J43" i="24"/>
  <c r="J44" i="24" s="1"/>
  <c r="J7" i="23"/>
  <c r="J7" i="24" l="1"/>
</calcChain>
</file>

<file path=xl/sharedStrings.xml><?xml version="1.0" encoding="utf-8"?>
<sst xmlns="http://schemas.openxmlformats.org/spreadsheetml/2006/main" count="803" uniqueCount="59">
  <si>
    <t>A08</t>
  </si>
  <si>
    <t>A10</t>
  </si>
  <si>
    <t>A10E</t>
  </si>
  <si>
    <t>P103</t>
  </si>
  <si>
    <t>-</t>
  </si>
  <si>
    <t>Index</t>
  </si>
  <si>
    <t>Product Name</t>
  </si>
  <si>
    <t>Month</t>
  </si>
  <si>
    <t>Quantity</t>
  </si>
  <si>
    <t>Price</t>
  </si>
  <si>
    <t>City</t>
  </si>
  <si>
    <t>Customers</t>
  </si>
  <si>
    <t>Total</t>
  </si>
  <si>
    <t>Farvardin</t>
  </si>
  <si>
    <t>Ordibehesht</t>
  </si>
  <si>
    <t>Khordad</t>
  </si>
  <si>
    <t>Tir</t>
  </si>
  <si>
    <t>Mordad</t>
  </si>
  <si>
    <t>Shahrivar</t>
  </si>
  <si>
    <t>Mehr</t>
  </si>
  <si>
    <t>Sari</t>
  </si>
  <si>
    <t>Qaemshahr</t>
  </si>
  <si>
    <t>Babol</t>
  </si>
  <si>
    <t>Neka</t>
  </si>
  <si>
    <t>Invoices</t>
  </si>
  <si>
    <t>Total Sales</t>
  </si>
  <si>
    <t>Sari Book City</t>
  </si>
  <si>
    <t>Babol Sarv Book</t>
  </si>
  <si>
    <t>Misc.</t>
  </si>
  <si>
    <t>Cable</t>
  </si>
  <si>
    <t>Speaker</t>
  </si>
  <si>
    <t>Total Price</t>
  </si>
  <si>
    <t>Total Quantity</t>
  </si>
  <si>
    <t>A10 White</t>
  </si>
  <si>
    <t>Cable AUX White</t>
  </si>
  <si>
    <t>Cable AUX Black</t>
  </si>
  <si>
    <t>Cable Lightning White AL</t>
  </si>
  <si>
    <t>Cable Lightning Black AL</t>
  </si>
  <si>
    <t>Cable Lightning Black CL</t>
  </si>
  <si>
    <t>Cable Lightning White CL</t>
  </si>
  <si>
    <t>Cable Type-C White C-C TPE</t>
  </si>
  <si>
    <t>Cable Type-C White C-C BRD</t>
  </si>
  <si>
    <t>Cable Type-C White A-C TPE</t>
  </si>
  <si>
    <t>Cable Type-C Black A-C TPE</t>
  </si>
  <si>
    <t>Cable Micro USB White TPE</t>
  </si>
  <si>
    <t>Cable Micro USB Black TPE</t>
  </si>
  <si>
    <t>A10 Pink</t>
  </si>
  <si>
    <t>A10 Yellow</t>
  </si>
  <si>
    <t>A10 Blue</t>
  </si>
  <si>
    <t>Speaker BTS107</t>
  </si>
  <si>
    <t>Speaker BTS115</t>
  </si>
  <si>
    <t>Speaker BTS140</t>
  </si>
  <si>
    <t>P103 White</t>
  </si>
  <si>
    <t>P103 Black</t>
  </si>
  <si>
    <t>P103 Pink</t>
  </si>
  <si>
    <t>P103 Blue</t>
  </si>
  <si>
    <t>P103 Yellow</t>
  </si>
  <si>
    <t>Cable Type-C Black C-C BRD</t>
  </si>
  <si>
    <t>Cable Type-C Black C-C TPE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</si>
</sst>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name val="Calibri"/>
    </font>
    <font>
      <sz val="8"/>
      <name val="Calibri"/>
      <family val="2"/>
    </font>
    <font>
      <sz val="11"/>
      <name val="Calibri"/>
      <family val="2"/>
    </font>
    <font>
      <sz val="10"/>
      <name val="Pinar-DS1-FD Bold"/>
    </font>
    <font>
      <sz val="10"/>
      <name val="Pinar DS1 Bold"/>
    </font>
    <font>
      <b/>
      <sz val="10"/>
      <color theme="0"/>
      <name val="Pinar-DS1-FD Bold"/>
    </font>
    <font>
      <sz val="10"/>
      <color theme="1"/>
      <name val="Pinar-DS1-FD Bold"/>
    </font>
    <font>
      <sz val="10"/>
      <color theme="1"/>
      <name val="Pinar DS1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1"/>
    </xf>
    <xf numFmtId="3" fontId="3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0" fillId="0" borderId="0" xfId="0" applyNumberFormat="1"/>
    <xf numFmtId="164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 DS1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 DS1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 DS1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 DS1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</dxfs>
  <tableStyles count="0" defaultTableStyle="TableStyleMedium2" defaultPivotStyle="PivotStyleLight16"/>
  <colors>
    <mruColors>
      <color rgb="FFFFC000"/>
      <color rgb="FF03C988"/>
      <color rgb="FF1C82AD"/>
      <color rgb="FFE86A33"/>
      <color rgb="FF263A29"/>
      <color rgb="FF41644A"/>
      <color rgb="FFCFB997"/>
      <color rgb="FFFAD6A5"/>
      <color rgb="FF7B8FA1"/>
      <color rgb="FF5671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 DS1 Bold" pitchFamily="2" charset="-78"/>
                <a:ea typeface="+mn-ea"/>
                <a:cs typeface="Pinar DS1 Bold" pitchFamily="2" charset="-78"/>
              </a:defRPr>
            </a:pPr>
            <a:r>
              <a:rPr lang="en-US"/>
              <a:t>Monthly customers of products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 DS1 Bold" pitchFamily="2" charset="-78"/>
              <a:ea typeface="+mn-ea"/>
              <a:cs typeface="Pinar DS1 Bold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Customers!$B$3</c:f>
              <c:strCache>
                <c:ptCount val="1"/>
                <c:pt idx="0">
                  <c:v>Sari</c:v>
                </c:pt>
              </c:strCache>
            </c:strRef>
          </c:tx>
          <c:spPr>
            <a:solidFill>
              <a:srgbClr val="41644A"/>
            </a:solidFill>
            <a:ln>
              <a:noFill/>
            </a:ln>
            <a:effectLst/>
          </c:spPr>
          <c:invertIfNegative val="0"/>
          <c:cat>
            <c:strRef>
              <c:f>Customers!$C$2:$I$2</c:f>
              <c:strCache>
                <c:ptCount val="7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  <c:pt idx="6">
                  <c:v>Mehr</c:v>
                </c:pt>
              </c:strCache>
            </c:strRef>
          </c:cat>
          <c:val>
            <c:numRef>
              <c:f>Customers!$C$3:$I$3</c:f>
              <c:numCache>
                <c:formatCode>General</c:formatCode>
                <c:ptCount val="7"/>
                <c:pt idx="0">
                  <c:v>75</c:v>
                </c:pt>
                <c:pt idx="1">
                  <c:v>70</c:v>
                </c:pt>
                <c:pt idx="2">
                  <c:v>92</c:v>
                </c:pt>
                <c:pt idx="3">
                  <c:v>81</c:v>
                </c:pt>
                <c:pt idx="4">
                  <c:v>113</c:v>
                </c:pt>
                <c:pt idx="5">
                  <c:v>79</c:v>
                </c:pt>
                <c:pt idx="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F-459C-967B-17B11DC7F69E}"/>
            </c:ext>
          </c:extLst>
        </c:ser>
        <c:ser>
          <c:idx val="1"/>
          <c:order val="1"/>
          <c:tx>
            <c:strRef>
              <c:f>Customers!$B$4</c:f>
              <c:strCache>
                <c:ptCount val="1"/>
                <c:pt idx="0">
                  <c:v>Qaemshahr</c:v>
                </c:pt>
              </c:strCache>
            </c:strRef>
          </c:tx>
          <c:spPr>
            <a:solidFill>
              <a:srgbClr val="263A29"/>
            </a:solidFill>
            <a:ln>
              <a:noFill/>
            </a:ln>
            <a:effectLst/>
          </c:spPr>
          <c:invertIfNegative val="0"/>
          <c:cat>
            <c:strRef>
              <c:f>Customers!$C$2:$I$2</c:f>
              <c:strCache>
                <c:ptCount val="7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  <c:pt idx="6">
                  <c:v>Mehr</c:v>
                </c:pt>
              </c:strCache>
            </c:strRef>
          </c:cat>
          <c:val>
            <c:numRef>
              <c:f>Customers!$C$4:$I$4</c:f>
              <c:numCache>
                <c:formatCode>General</c:formatCode>
                <c:ptCount val="7"/>
                <c:pt idx="0">
                  <c:v>33</c:v>
                </c:pt>
                <c:pt idx="1">
                  <c:v>18</c:v>
                </c:pt>
                <c:pt idx="2">
                  <c:v>33</c:v>
                </c:pt>
                <c:pt idx="3">
                  <c:v>41</c:v>
                </c:pt>
                <c:pt idx="4">
                  <c:v>34</c:v>
                </c:pt>
                <c:pt idx="5">
                  <c:v>37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F-459C-967B-17B11DC7F69E}"/>
            </c:ext>
          </c:extLst>
        </c:ser>
        <c:ser>
          <c:idx val="2"/>
          <c:order val="2"/>
          <c:tx>
            <c:strRef>
              <c:f>Customers!$B$5</c:f>
              <c:strCache>
                <c:ptCount val="1"/>
                <c:pt idx="0">
                  <c:v>Babol</c:v>
                </c:pt>
              </c:strCache>
            </c:strRef>
          </c:tx>
          <c:spPr>
            <a:solidFill>
              <a:srgbClr val="E86A33"/>
            </a:solidFill>
            <a:ln>
              <a:noFill/>
            </a:ln>
            <a:effectLst/>
          </c:spPr>
          <c:invertIfNegative val="0"/>
          <c:cat>
            <c:strRef>
              <c:f>Customers!$C$2:$I$2</c:f>
              <c:strCache>
                <c:ptCount val="7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  <c:pt idx="6">
                  <c:v>Mehr</c:v>
                </c:pt>
              </c:strCache>
            </c:strRef>
          </c:cat>
          <c:val>
            <c:numRef>
              <c:f>Customers!$C$5:$I$5</c:f>
              <c:numCache>
                <c:formatCode>General</c:formatCode>
                <c:ptCount val="7"/>
                <c:pt idx="0">
                  <c:v>34</c:v>
                </c:pt>
                <c:pt idx="1">
                  <c:v>40</c:v>
                </c:pt>
                <c:pt idx="2">
                  <c:v>48</c:v>
                </c:pt>
                <c:pt idx="3">
                  <c:v>31</c:v>
                </c:pt>
                <c:pt idx="4">
                  <c:v>62</c:v>
                </c:pt>
                <c:pt idx="5">
                  <c:v>68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F-459C-967B-17B11DC7F69E}"/>
            </c:ext>
          </c:extLst>
        </c:ser>
        <c:ser>
          <c:idx val="3"/>
          <c:order val="3"/>
          <c:tx>
            <c:strRef>
              <c:f>Customers!$B$6</c:f>
              <c:strCache>
                <c:ptCount val="1"/>
                <c:pt idx="0">
                  <c:v>Neka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Customers!$C$2:$I$2</c:f>
              <c:strCache>
                <c:ptCount val="7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  <c:pt idx="6">
                  <c:v>Mehr</c:v>
                </c:pt>
              </c:strCache>
            </c:strRef>
          </c:cat>
          <c:val>
            <c:numRef>
              <c:f>Customers!$C$6:$I$6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6-DA40-AEA3-4BEC99DD0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800736"/>
        <c:axId val="651801216"/>
      </c:barChart>
      <c:catAx>
        <c:axId val="6518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 DS1 Bold" pitchFamily="2" charset="-78"/>
                <a:ea typeface="+mn-ea"/>
                <a:cs typeface="Pinar DS1 Bold" pitchFamily="2" charset="-78"/>
              </a:defRPr>
            </a:pPr>
            <a:endParaRPr lang="en-US"/>
          </a:p>
        </c:txPr>
        <c:crossAx val="651801216"/>
        <c:crosses val="autoZero"/>
        <c:auto val="1"/>
        <c:lblAlgn val="ctr"/>
        <c:lblOffset val="100"/>
        <c:noMultiLvlLbl val="0"/>
      </c:catAx>
      <c:valAx>
        <c:axId val="651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6518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 DS1 Bold" pitchFamily="2" charset="-78"/>
              <a:ea typeface="+mn-ea"/>
              <a:cs typeface="Pinar DS1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 DS1 Bold" pitchFamily="2" charset="-78"/>
          <a:cs typeface="Pinar DS1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Customers!$J$2</c:f>
              <c:strCache>
                <c:ptCount val="1"/>
                <c:pt idx="0">
                  <c:v>Customers</c:v>
                </c:pt>
              </c:strCache>
            </c:strRef>
          </c:tx>
          <c:dPt>
            <c:idx val="0"/>
            <c:bubble3D val="0"/>
            <c:spPr>
              <a:solidFill>
                <a:srgbClr val="4164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2-4B5D-95C1-10FE2C19BFDE}"/>
              </c:ext>
            </c:extLst>
          </c:dPt>
          <c:dPt>
            <c:idx val="1"/>
            <c:bubble3D val="0"/>
            <c:spPr>
              <a:solidFill>
                <a:srgbClr val="263A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2-4B5D-95C1-10FE2C19BFDE}"/>
              </c:ext>
            </c:extLst>
          </c:dPt>
          <c:dPt>
            <c:idx val="2"/>
            <c:bubble3D val="0"/>
            <c:spPr>
              <a:solidFill>
                <a:srgbClr val="E86A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2-4B5D-95C1-10FE2C19BF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ED-4742-B6B3-B73443B7A77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Pinar-DS1-FD Bold" pitchFamily="2" charset="-78"/>
                    <a:ea typeface="+mn-ea"/>
                    <a:cs typeface="Pinar-DS1-FD Bold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Customers!$B$3:$B$6</c:f>
              <c:strCache>
                <c:ptCount val="4"/>
                <c:pt idx="0">
                  <c:v>Sari</c:v>
                </c:pt>
                <c:pt idx="1">
                  <c:v>Qaemshahr</c:v>
                </c:pt>
                <c:pt idx="2">
                  <c:v>Babol</c:v>
                </c:pt>
                <c:pt idx="3">
                  <c:v>Neka</c:v>
                </c:pt>
              </c:strCache>
            </c:strRef>
          </c:cat>
          <c:val>
            <c:numRef>
              <c:f>Customers!$J$3:$J$6</c:f>
              <c:numCache>
                <c:formatCode>General</c:formatCode>
                <c:ptCount val="4"/>
                <c:pt idx="0">
                  <c:v>239</c:v>
                </c:pt>
                <c:pt idx="1">
                  <c:v>96</c:v>
                </c:pt>
                <c:pt idx="2">
                  <c:v>136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C2-4B5D-95C1-10FE2C19B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r>
              <a:rPr lang="en-US"/>
              <a:t>The amount of monthly sales of products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Financial!$B$3</c:f>
              <c:strCache>
                <c:ptCount val="1"/>
                <c:pt idx="0">
                  <c:v>Sari</c:v>
                </c:pt>
              </c:strCache>
            </c:strRef>
          </c:tx>
          <c:spPr>
            <a:solidFill>
              <a:srgbClr val="245953"/>
            </a:solidFill>
            <a:ln>
              <a:noFill/>
            </a:ln>
            <a:effectLst/>
          </c:spPr>
          <c:invertIfNegative val="0"/>
          <c:cat>
            <c:strRef>
              <c:f>Financial!$C$2:$H$2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Financial!$C$3:$H$3</c:f>
              <c:numCache>
                <c:formatCode>#,##0</c:formatCode>
                <c:ptCount val="6"/>
                <c:pt idx="0">
                  <c:v>2812980000</c:v>
                </c:pt>
                <c:pt idx="1">
                  <c:v>2203120000</c:v>
                </c:pt>
                <c:pt idx="2">
                  <c:v>3822060000</c:v>
                </c:pt>
                <c:pt idx="3">
                  <c:v>5667691000</c:v>
                </c:pt>
                <c:pt idx="4">
                  <c:v>4895342400</c:v>
                </c:pt>
                <c:pt idx="5">
                  <c:v>2873720000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7-491C-ABFC-CDA538278DDF}"/>
            </c:ext>
          </c:extLst>
        </c:ser>
        <c:ser>
          <c:idx val="1"/>
          <c:order val="1"/>
          <c:tx>
            <c:strRef>
              <c:f>Financial!$B$4</c:f>
              <c:strCache>
                <c:ptCount val="1"/>
                <c:pt idx="0">
                  <c:v>Qaemshahr</c:v>
                </c:pt>
              </c:strCache>
            </c:strRef>
          </c:tx>
          <c:spPr>
            <a:solidFill>
              <a:srgbClr val="408E91"/>
            </a:solidFill>
            <a:ln>
              <a:noFill/>
            </a:ln>
            <a:effectLst/>
          </c:spPr>
          <c:invertIfNegative val="0"/>
          <c:cat>
            <c:strRef>
              <c:f>Financial!$C$2:$H$2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Financial!$C$4:$H$4</c:f>
              <c:numCache>
                <c:formatCode>#,##0</c:formatCode>
                <c:ptCount val="6"/>
                <c:pt idx="0">
                  <c:v>1491290000</c:v>
                </c:pt>
                <c:pt idx="1">
                  <c:v>640760000</c:v>
                </c:pt>
                <c:pt idx="2">
                  <c:v>1112890000</c:v>
                </c:pt>
                <c:pt idx="3">
                  <c:v>3860058600</c:v>
                </c:pt>
                <c:pt idx="4">
                  <c:v>1801400000</c:v>
                </c:pt>
                <c:pt idx="5">
                  <c:v>1713011500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7-491C-ABFC-CDA538278DDF}"/>
            </c:ext>
          </c:extLst>
        </c:ser>
        <c:ser>
          <c:idx val="2"/>
          <c:order val="2"/>
          <c:tx>
            <c:strRef>
              <c:f>Financial!$B$5</c:f>
              <c:strCache>
                <c:ptCount val="1"/>
                <c:pt idx="0">
                  <c:v>Babol</c:v>
                </c:pt>
              </c:strCache>
            </c:strRef>
          </c:tx>
          <c:spPr>
            <a:solidFill>
              <a:srgbClr val="E49393"/>
            </a:solidFill>
            <a:ln>
              <a:noFill/>
            </a:ln>
            <a:effectLst/>
          </c:spPr>
          <c:invertIfNegative val="0"/>
          <c:cat>
            <c:strRef>
              <c:f>Financial!$C$2:$H$2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Financial!$C$5:$H$5</c:f>
              <c:numCache>
                <c:formatCode>#,##0</c:formatCode>
                <c:ptCount val="6"/>
                <c:pt idx="0">
                  <c:v>1559280000</c:v>
                </c:pt>
                <c:pt idx="1">
                  <c:v>2032790000</c:v>
                </c:pt>
                <c:pt idx="2">
                  <c:v>1509680000</c:v>
                </c:pt>
                <c:pt idx="3">
                  <c:v>906260000</c:v>
                </c:pt>
                <c:pt idx="4">
                  <c:v>2608000000</c:v>
                </c:pt>
                <c:pt idx="5">
                  <c:v>2650020000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7-491C-ABFC-CDA538278DDF}"/>
            </c:ext>
          </c:extLst>
        </c:ser>
        <c:ser>
          <c:idx val="3"/>
          <c:order val="3"/>
          <c:tx>
            <c:strRef>
              <c:f>Financial!$B$6</c:f>
              <c:strCache>
                <c:ptCount val="1"/>
                <c:pt idx="0">
                  <c:v>Neka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Financial!$C$2:$H$2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2120318400</c:v>
                </c:pt>
                <c:pt idx="4">
                  <c:v>806540000</c:v>
                </c:pt>
                <c:pt idx="5">
                  <c:v>1925470800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6-E34C-866F-0F8EDC44F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908128"/>
        <c:axId val="464914848"/>
      </c:barChart>
      <c:catAx>
        <c:axId val="4649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464914848"/>
        <c:crosses val="autoZero"/>
        <c:auto val="1"/>
        <c:lblAlgn val="ctr"/>
        <c:lblOffset val="100"/>
        <c:noMultiLvlLbl val="0"/>
      </c:catAx>
      <c:valAx>
        <c:axId val="4649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4649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Financial!$J$2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rgbClr val="2459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07-4C1C-97FE-EE9693C633B1}"/>
              </c:ext>
            </c:extLst>
          </c:dPt>
          <c:dPt>
            <c:idx val="1"/>
            <c:bubble3D val="0"/>
            <c:spPr>
              <a:solidFill>
                <a:srgbClr val="408E9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07-4C1C-97FE-EE9693C633B1}"/>
              </c:ext>
            </c:extLst>
          </c:dPt>
          <c:dPt>
            <c:idx val="2"/>
            <c:bubble3D val="0"/>
            <c:spPr>
              <a:solidFill>
                <a:srgbClr val="E493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07-4C1C-97FE-EE9693C633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0F-D242-9578-DA85ECAE24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Pinar-DS1-FD Bold" pitchFamily="2" charset="-78"/>
                    <a:ea typeface="+mn-ea"/>
                    <a:cs typeface="Pinar-DS1-FD Bold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Financial!$B$3:$B$6</c:f>
              <c:strCache>
                <c:ptCount val="4"/>
                <c:pt idx="0">
                  <c:v>Sari</c:v>
                </c:pt>
                <c:pt idx="1">
                  <c:v>Qaemshahr</c:v>
                </c:pt>
                <c:pt idx="2">
                  <c:v>Babol</c:v>
                </c:pt>
                <c:pt idx="3">
                  <c:v>Neka</c:v>
                </c:pt>
              </c:strCache>
            </c:strRef>
          </c:cat>
          <c:val>
            <c:numRef>
              <c:f>Financial!$J$3:$J$6</c:f>
              <c:numCache>
                <c:formatCode>#,##0</c:formatCode>
                <c:ptCount val="4"/>
                <c:pt idx="0">
                  <c:v>26893703400</c:v>
                </c:pt>
                <c:pt idx="1">
                  <c:v>11798300100</c:v>
                </c:pt>
                <c:pt idx="2">
                  <c:v>13645950000</c:v>
                </c:pt>
                <c:pt idx="3">
                  <c:v>5540109200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D-47C8-9EB5-95EA63B87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r>
              <a:rPr lang="en-US" sz="1800" b="0" i="0" baseline="0">
                <a:effectLst/>
              </a:rPr>
              <a:t>The amount of monthly sales of products by city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Financial!$B$37</c:f>
              <c:strCache>
                <c:ptCount val="1"/>
                <c:pt idx="0">
                  <c:v>Sari</c:v>
                </c:pt>
              </c:strCache>
            </c:strRef>
          </c:tx>
          <c:spPr>
            <a:solidFill>
              <a:srgbClr val="698269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Financial!$C$37:$H$37</c:f>
              <c:numCache>
                <c:formatCode>#,##0</c:formatCode>
                <c:ptCount val="6"/>
                <c:pt idx="0">
                  <c:v>2812980000</c:v>
                </c:pt>
                <c:pt idx="1">
                  <c:v>2203120000</c:v>
                </c:pt>
                <c:pt idx="2">
                  <c:v>3822060000</c:v>
                </c:pt>
                <c:pt idx="3">
                  <c:v>5667691000</c:v>
                </c:pt>
                <c:pt idx="4">
                  <c:v>4895342400</c:v>
                </c:pt>
                <c:pt idx="5">
                  <c:v>2873720000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0-4EFE-964A-748583BA5517}"/>
            </c:ext>
          </c:extLst>
        </c:ser>
        <c:ser>
          <c:idx val="1"/>
          <c:order val="1"/>
          <c:tx>
            <c:strRef>
              <c:f>Financial!$B$38</c:f>
              <c:strCache>
                <c:ptCount val="1"/>
                <c:pt idx="0">
                  <c:v>Qaemshahr</c:v>
                </c:pt>
              </c:strCache>
            </c:strRef>
          </c:tx>
          <c:spPr>
            <a:solidFill>
              <a:srgbClr val="B99B6B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Financial!$C$38:$H$38</c:f>
              <c:numCache>
                <c:formatCode>#,##0</c:formatCode>
                <c:ptCount val="6"/>
                <c:pt idx="0">
                  <c:v>1491290000</c:v>
                </c:pt>
                <c:pt idx="1">
                  <c:v>640760000</c:v>
                </c:pt>
                <c:pt idx="2">
                  <c:v>1112890000</c:v>
                </c:pt>
                <c:pt idx="3">
                  <c:v>3860058600</c:v>
                </c:pt>
                <c:pt idx="4">
                  <c:v>1801400000</c:v>
                </c:pt>
                <c:pt idx="5">
                  <c:v>1713011500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0-4EFE-964A-748583BA5517}"/>
            </c:ext>
          </c:extLst>
        </c:ser>
        <c:ser>
          <c:idx val="2"/>
          <c:order val="2"/>
          <c:tx>
            <c:strRef>
              <c:f>Financial!$B$39</c:f>
              <c:strCache>
                <c:ptCount val="1"/>
                <c:pt idx="0">
                  <c:v>Babol</c:v>
                </c:pt>
              </c:strCache>
            </c:strRef>
          </c:tx>
          <c:spPr>
            <a:solidFill>
              <a:srgbClr val="AA5656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Financial!$C$39:$H$39</c:f>
              <c:numCache>
                <c:formatCode>#,##0</c:formatCode>
                <c:ptCount val="6"/>
                <c:pt idx="0">
                  <c:v>1559280000</c:v>
                </c:pt>
                <c:pt idx="1">
                  <c:v>2032790000</c:v>
                </c:pt>
                <c:pt idx="2">
                  <c:v>1509680000</c:v>
                </c:pt>
                <c:pt idx="3">
                  <c:v>906260000</c:v>
                </c:pt>
                <c:pt idx="4">
                  <c:v>2608000000</c:v>
                </c:pt>
                <c:pt idx="5">
                  <c:v>2650020000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0-4EFE-964A-748583BA5517}"/>
            </c:ext>
          </c:extLst>
        </c:ser>
        <c:ser>
          <c:idx val="3"/>
          <c:order val="3"/>
          <c:tx>
            <c:strRef>
              <c:f>Financial!$B$40</c:f>
              <c:strCache>
                <c:ptCount val="1"/>
                <c:pt idx="0">
                  <c:v>Neka</c:v>
                </c:pt>
              </c:strCache>
            </c:strRef>
          </c:tx>
          <c:spPr>
            <a:solidFill>
              <a:srgbClr val="F1DBBF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Financial!$C$40:$H$40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2120318400</c:v>
                </c:pt>
                <c:pt idx="4">
                  <c:v>806540000</c:v>
                </c:pt>
                <c:pt idx="5">
                  <c:v>1925470800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0-4EFE-964A-748583BA5517}"/>
            </c:ext>
          </c:extLst>
        </c:ser>
        <c:ser>
          <c:idx val="4"/>
          <c:order val="4"/>
          <c:tx>
            <c:strRef>
              <c:f>Financial!$B$41</c:f>
              <c:strCache>
                <c:ptCount val="1"/>
                <c:pt idx="0">
                  <c:v>Sari Book 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Financial!$C$41:$H$41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1150060000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A-F947-AF58-F920A83F7741}"/>
            </c:ext>
          </c:extLst>
        </c:ser>
        <c:ser>
          <c:idx val="5"/>
          <c:order val="5"/>
          <c:tx>
            <c:strRef>
              <c:f>Financial!$B$42</c:f>
              <c:strCache>
                <c:ptCount val="1"/>
                <c:pt idx="0">
                  <c:v>Babol Sarv 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Financial!$C$42:$H$42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1152560000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A-F947-AF58-F920A83F7741}"/>
            </c:ext>
          </c:extLst>
        </c:ser>
        <c:ser>
          <c:idx val="6"/>
          <c:order val="6"/>
          <c:tx>
            <c:strRef>
              <c:f>Financial!$B$43</c:f>
              <c:strCache>
                <c:ptCount val="1"/>
                <c:pt idx="0">
                  <c:v>Misc.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Financial!$C$43:$H$43</c:f>
              <c:numCache>
                <c:formatCode>#,##0</c:formatCode>
                <c:ptCount val="6"/>
                <c:pt idx="0">
                  <c:v>7930000</c:v>
                </c:pt>
                <c:pt idx="1">
                  <c:v>68550400</c:v>
                </c:pt>
                <c:pt idx="2">
                  <c:v>379230000</c:v>
                </c:pt>
                <c:pt idx="3">
                  <c:v>25460000</c:v>
                </c:pt>
                <c:pt idx="4">
                  <c:v>41320000</c:v>
                </c:pt>
                <c:pt idx="5">
                  <c:v>8700000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A-F947-AF58-F920A83F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800736"/>
        <c:axId val="651810336"/>
      </c:barChart>
      <c:catAx>
        <c:axId val="6518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651810336"/>
        <c:crosses val="autoZero"/>
        <c:auto val="1"/>
        <c:lblAlgn val="ctr"/>
        <c:lblOffset val="100"/>
        <c:noMultiLvlLbl val="0"/>
      </c:catAx>
      <c:valAx>
        <c:axId val="651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6518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Financial!$J$36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rgbClr val="69826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50-4816-9E8A-014A1BA6AB34}"/>
              </c:ext>
            </c:extLst>
          </c:dPt>
          <c:dPt>
            <c:idx val="1"/>
            <c:bubble3D val="0"/>
            <c:spPr>
              <a:solidFill>
                <a:srgbClr val="B99B6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50-4816-9E8A-014A1BA6AB34}"/>
              </c:ext>
            </c:extLst>
          </c:dPt>
          <c:dPt>
            <c:idx val="2"/>
            <c:bubble3D val="0"/>
            <c:spPr>
              <a:solidFill>
                <a:srgbClr val="AA56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50-4816-9E8A-014A1BA6AB34}"/>
              </c:ext>
            </c:extLst>
          </c:dPt>
          <c:dPt>
            <c:idx val="3"/>
            <c:bubble3D val="0"/>
            <c:spPr>
              <a:solidFill>
                <a:srgbClr val="F1DBB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50-4816-9E8A-014A1BA6AB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FC-0643-A472-D12F76A3C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FC-0643-A472-D12F76A3C4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FC-0643-A472-D12F76A3C4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inar-DS1-FD Bold" pitchFamily="2" charset="-78"/>
                    <a:ea typeface="+mn-ea"/>
                    <a:cs typeface="Pinar-DS1-FD Bold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Financial!$B$37:$B$43</c:f>
              <c:strCache>
                <c:ptCount val="7"/>
                <c:pt idx="0">
                  <c:v>Sari</c:v>
                </c:pt>
                <c:pt idx="1">
                  <c:v>Qaemshahr</c:v>
                </c:pt>
                <c:pt idx="2">
                  <c:v>Babol</c:v>
                </c:pt>
                <c:pt idx="3">
                  <c:v>Neka</c:v>
                </c:pt>
                <c:pt idx="4">
                  <c:v>Sari Book City</c:v>
                </c:pt>
                <c:pt idx="5">
                  <c:v>Babol Sarv Book</c:v>
                </c:pt>
                <c:pt idx="6">
                  <c:v>Misc.</c:v>
                </c:pt>
              </c:strCache>
            </c:strRef>
          </c:cat>
          <c:val>
            <c:numRef>
              <c:f>Financial!$J$37:$J$43</c:f>
              <c:numCache>
                <c:formatCode>#,##0</c:formatCode>
                <c:ptCount val="7"/>
                <c:pt idx="0">
                  <c:v>26893703400</c:v>
                </c:pt>
                <c:pt idx="1">
                  <c:v>11798300100</c:v>
                </c:pt>
                <c:pt idx="2">
                  <c:v>13645950000</c:v>
                </c:pt>
                <c:pt idx="3">
                  <c:v>5540109200</c:v>
                </c:pt>
                <c:pt idx="4">
                  <c:v>1150060000</c:v>
                </c:pt>
                <c:pt idx="5">
                  <c:v>1152560000</c:v>
                </c:pt>
                <c:pt idx="6">
                  <c:v>565520400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D-4AAE-A6E4-194D5B28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10</xdr:col>
      <xdr:colOff>0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5E075C-6116-46B9-9658-307EDB83D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19</xdr:col>
      <xdr:colOff>0</xdr:colOff>
      <xdr:row>29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CD4AB5-FA82-48BA-93AC-6847ACEA7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10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5B137-EFFD-EF3F-126E-B12617569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16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0C75D-4828-C272-F652-4EB6A255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10</xdr:col>
      <xdr:colOff>0</xdr:colOff>
      <xdr:row>70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D46F1-4551-158F-BF48-B72DF17FC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F2C78-9D0B-AF52-C967-84312E84A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955CA0-07CD-4DA2-AC42-9B919847EB0E}" name="Total_Sales" displayName="Total_Sales" ref="A1:E196" totalsRowCount="1" headerRowDxfId="223" dataDxfId="222" totalsRowDxfId="221">
  <autoFilter ref="A1:E195" xr:uid="{DE955CA0-07CD-4DA2-AC42-9B919847EB0E}"/>
  <tableColumns count="5">
    <tableColumn id="1" xr3:uid="{32FB69FF-9718-4B4C-A7F1-2D284E00B4CB}" name="Index" totalsRowLabel="Total" dataDxfId="220" totalsRowDxfId="219"/>
    <tableColumn id="3" xr3:uid="{732ACB9F-848F-4A96-B921-928CACC40B20}" name="Product Name" dataDxfId="218" totalsRowDxfId="217"/>
    <tableColumn id="4" xr3:uid="{81A41876-C37A-4AED-9A7B-06D2A7C6F3F6}" name="Month" dataDxfId="216" totalsRowDxfId="215"/>
    <tableColumn id="5" xr3:uid="{BEE1CD9E-D2E0-4B4A-AAFB-EA74A55052AE}" name="Quantity" totalsRowFunction="sum" dataDxfId="214" totalsRowDxfId="213"/>
    <tableColumn id="6" xr3:uid="{4F2A0575-95AD-469C-9F90-E5DD0E86E40D}" name="Total Price" totalsRowFunction="sum" dataDxfId="212" totalsRowDxfId="21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0AFC8C-4EF5-5F4F-82BD-24B133E2B2C6}" name="Financial_Total4" displayName="Financial_Total4" ref="A1:H8" totalsRowShown="0" headerRowDxfId="18" dataDxfId="17" totalsRowDxfId="16">
  <autoFilter ref="A1:H8" xr:uid="{130AFC8C-4EF5-5F4F-82BD-24B133E2B2C6}"/>
  <tableColumns count="8">
    <tableColumn id="1" xr3:uid="{BE0A88ED-DCE5-3040-8E01-23CE942FB3BE}" name="City" dataDxfId="14" totalsRowDxfId="15"/>
    <tableColumn id="2" xr3:uid="{3A552C3D-7EB4-E04F-A3E9-6D5BAF7204B2}" name="Farvardin" dataDxfId="12" totalsRowDxfId="13"/>
    <tableColumn id="3" xr3:uid="{C23DEEED-18BE-4D48-81B4-3BA430FC2729}" name="Ordibehesht" dataDxfId="10" totalsRowDxfId="11"/>
    <tableColumn id="4" xr3:uid="{9799AA50-0182-654D-8E40-E23BE10BF4D6}" name="Khordad" dataDxfId="8" totalsRowDxfId="9"/>
    <tableColumn id="5" xr3:uid="{EA9DED2B-20EF-244E-8AF3-D9193AD9E9D4}" name="Tir" dataDxfId="6" totalsRowDxfId="7"/>
    <tableColumn id="6" xr3:uid="{6CF6B63E-F01D-F144-8AD3-9D9CC26DD9B2}" name="Mordad" dataDxfId="4" totalsRowDxfId="5"/>
    <tableColumn id="7" xr3:uid="{AA31FABF-B6D8-0047-92D0-D2145243DBFF}" name="Shahrivar" dataDxfId="2" totalsRowDxfId="3"/>
    <tableColumn id="8" xr3:uid="{561EAC19-0F1A-3C4B-8B6D-4E0A686540BF}" name="Mehr" dataDxfId="0" totalsRowDxfId="1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AD3A16-7ABE-4343-9E9B-66797FDF4BFA}" name="Year_Sales_V11" displayName="Year_Sales_V11" ref="A1:G9" totalsRowCount="1" headerRowDxfId="80" dataDxfId="79" totalsRowDxfId="78">
  <autoFilter ref="A1:G8" xr:uid="{B0C59260-5638-4527-B79F-B2B03089615A}"/>
  <tableColumns count="7">
    <tableColumn id="1" xr3:uid="{23B1D036-CC71-C440-A00A-5C67870D7F5F}" name="Month" totalsRowLabel="Total Quantity" dataDxfId="77" totalsRowDxfId="76"/>
    <tableColumn id="2" xr3:uid="{050555D0-6D36-4644-BC96-1BB388EC8EC4}" name="Cable" totalsRowFunction="sum" dataDxfId="75" totalsRowDxfId="74">
      <calculatedColumnFormula>SUMIFS(Total_Sales[Quantity],Total_Sales[Product Name],"*"&amp;"Cable"&amp;"*",Total_Sales[Month],Year_Sales_V11[[#This Row],[Month]])</calculatedColumnFormula>
    </tableColumn>
    <tableColumn id="4" xr3:uid="{E5E18210-CF1C-E045-9E08-1AE300879DEC}" name="P103" totalsRowFunction="sum" dataDxfId="73" totalsRowDxfId="72">
      <calculatedColumnFormula>SUMIFS(Total_Sales[Quantity],Total_Sales[Product Name],"*"&amp;"P103"&amp;"*",Total_Sales[Month],Year_Sales_V11[[#This Row],[Month]])</calculatedColumnFormula>
    </tableColumn>
    <tableColumn id="5" xr3:uid="{70ACAE82-9FB0-6943-897F-679636CA52BC}" name="A10" totalsRowFunction="sum" dataDxfId="71" totalsRowDxfId="70">
      <calculatedColumnFormula>SUMIFS(Total_Sales[Quantity],Total_Sales[Product Name],"*"&amp;"A10 "&amp;"*",Total_Sales[Month],Year_Sales_V11[[#This Row],[Month]])</calculatedColumnFormula>
    </tableColumn>
    <tableColumn id="6" xr3:uid="{58C31E82-CEAA-BF48-B8A0-5BDAFEC664FC}" name="A10E" totalsRowFunction="sum" dataDxfId="69" totalsRowDxfId="68">
      <calculatedColumnFormula>SUMIFS(Total_Sales[Quantity],Total_Sales[Product Name],"*"&amp;"A10E"&amp;"*",Total_Sales[Month],Year_Sales_V11[[#This Row],[Month]])</calculatedColumnFormula>
    </tableColumn>
    <tableColumn id="7" xr3:uid="{F18E11E4-B862-4849-B9C1-AC7FF2B78C3F}" name="A08" totalsRowFunction="sum" dataDxfId="67" totalsRowDxfId="66">
      <calculatedColumnFormula>SUMIFS(Total_Sales[Quantity],Total_Sales[Product Name],"*"&amp;"A08"&amp;"*",Total_Sales[Month],Year_Sales_V11[[#This Row],[Month]])</calculatedColumnFormula>
    </tableColumn>
    <tableColumn id="8" xr3:uid="{796ABFAF-4480-574A-ADBF-6C1559883F26}" name="Speaker" totalsRowFunction="sum" dataDxfId="65" totalsRowDxfId="64">
      <calculatedColumnFormula>SUMIFS(Total_Sales[Quantity],Total_Sales[Product Name],"*"&amp;"Speaker"&amp;"*",Total_Sales[Month],Year_Sales_V11[[#This Row],[Month]])</calculatedColumnFormula>
    </tableColumn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0AA8CD-836E-EB4C-85B4-43F853714AC8}" name="Total_Sales_14017" displayName="Total_Sales_14017" ref="A1:C30" totalsRowCount="1" headerRowDxfId="63" dataDxfId="62" totalsRowDxfId="61">
  <autoFilter ref="A1:C29" xr:uid="{3AE06994-3632-4FBD-9499-7793D8EAD4A7}"/>
  <tableColumns count="3">
    <tableColumn id="3" xr3:uid="{CF6A7302-4372-EA46-AC4A-781173CD2E1C}" name="Product Name" dataDxfId="60" totalsRowDxfId="59"/>
    <tableColumn id="5" xr3:uid="{D8E23810-C7C1-A946-9D91-B1FE880CAE1B}" name="Total Quantity" totalsRowFunction="sum" dataDxfId="58" totalsRowDxfId="57"/>
    <tableColumn id="6" xr3:uid="{F66D992B-31C8-DE49-A782-F48C247C0BBB}" name="Total Price" totalsRowFunction="sum" dataDxfId="56" totalsRowDxfId="55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72A50B6-13F2-2D49-9274-C1B46C8CD15D}" name="Total_Sales_14021425" displayName="Total_Sales_14021425" ref="A1:C30" totalsRowCount="1" headerRowDxfId="54" dataDxfId="53" totalsRowDxfId="52">
  <autoFilter ref="A1:C29" xr:uid="{F4E342A9-7A6E-7B4A-ABD1-4C167AF5CD99}"/>
  <tableColumns count="3">
    <tableColumn id="3" xr3:uid="{BB5C5ACC-9196-DB44-A028-EF51E2963DAF}" name="Product Name" dataDxfId="51" totalsRowDxfId="50"/>
    <tableColumn id="5" xr3:uid="{F87A2F29-1310-1045-BFD2-E3B293AEF372}" name="Total Quantity" totalsRowFunction="sum" dataDxfId="49" totalsRowDxfId="48"/>
    <tableColumn id="6" xr3:uid="{41F30AC9-5314-1347-8A82-A39183650141}" name="Total Price" totalsRowFunction="sum" dataDxfId="47" totalsRowDxfId="46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6CBBBF9-E32F-B44D-AF8F-56BB5F3001C3}" name="Total_Sales_140228" displayName="Total_Sales_140228" ref="A1:C30" totalsRowCount="1" headerRowDxfId="45" dataDxfId="44" totalsRowDxfId="43">
  <autoFilter ref="A1:C29" xr:uid="{E9293135-4DBC-4A84-8E2D-EB6E8DBE519E}"/>
  <tableColumns count="3">
    <tableColumn id="3" xr3:uid="{459AD1C1-25A4-5D4B-B99B-118703900CC7}" name="Product Name" dataDxfId="42" totalsRowDxfId="41"/>
    <tableColumn id="5" xr3:uid="{B34763F7-3D6D-B446-B99E-F1C9CB352E0E}" name="Total Quantity" totalsRowFunction="sum" dataDxfId="40" totalsRowDxfId="39"/>
    <tableColumn id="6" xr3:uid="{30F2C7E7-D1CB-D845-A324-52FAA37DC0CE}" name="Total Price" totalsRowFunction="sum" dataDxfId="38" totalsRowDxfId="37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F0D8F-6FA9-6346-BDFB-B82C47BD8ABF}" name="Total_Sales2" displayName="Total_Sales2" ref="A1:C30" totalsRowCount="1" headerRowDxfId="36" dataDxfId="35" totalsRowDxfId="34">
  <autoFilter ref="A1:C29" xr:uid="{26BF0D8F-6FA9-6346-BDFB-B82C47BD8ABF}"/>
  <tableColumns count="3">
    <tableColumn id="3" xr3:uid="{F7340498-C196-D047-A9A8-00C241F5EAA5}" name="Product Name" dataDxfId="33" totalsRowDxfId="32"/>
    <tableColumn id="5" xr3:uid="{37330E72-0D43-0D40-ADBC-22F5A1FCDFE6}" name="Total Quantity" totalsRowFunction="sum" dataDxfId="31" totalsRowDxfId="30"/>
    <tableColumn id="6" xr3:uid="{00B922FC-C049-D945-8416-45C2F58CC67D}" name="Total Price" totalsRowFunction="sum" dataDxfId="29" totalsRowDxfId="28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6A6F125-1C9D-A043-A847-843F8CEFEA65}" name="Total_Sales_14022835" displayName="Total_Sales_14022835" ref="A1:C30" totalsRowCount="1" headerRowDxfId="27" dataDxfId="26" totalsRowDxfId="25">
  <autoFilter ref="A1:C29" xr:uid="{E9293135-4DBC-4A84-8E2D-EB6E8DBE519E}"/>
  <tableColumns count="3">
    <tableColumn id="3" xr3:uid="{25051C5B-79D6-E144-87F9-D3424E9BA181}" name="Product Name" dataDxfId="24" totalsRowDxfId="23"/>
    <tableColumn id="5" xr3:uid="{5815E0C1-8A55-8641-A064-B4730CF88C8B}" name="Total Quantity" totalsRowFunction="sum" dataDxfId="22" totalsRowDxfId="21"/>
    <tableColumn id="6" xr3:uid="{DC25C350-1041-D94D-83E7-9680547C9822}" name="Total Price" totalsRowFunction="sum" dataDxfId="20" totalsRowDxfId="19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AE71FDA-45AF-0C47-A3CF-D88F5C998C80}" name="Total_Sales15" displayName="Total_Sales15" ref="B2:G40" totalsRowCount="1" headerRowDxfId="210" dataDxfId="209" totalsRowDxfId="208">
  <autoFilter ref="B2:G39" xr:uid="{DE955CA0-07CD-4DA2-AC42-9B919847EB0E}"/>
  <tableColumns count="6">
    <tableColumn id="1" xr3:uid="{2686DDE4-7985-684B-B5A4-A90F9DF5AFF3}" name="Index" totalsRowLabel="Total" dataDxfId="207" totalsRowDxfId="206"/>
    <tableColumn id="2" xr3:uid="{5DE22AA3-67E6-4946-8C27-7B927626AC8A}" name="City" dataDxfId="205" totalsRowDxfId="204"/>
    <tableColumn id="3" xr3:uid="{D6AF60F7-B78C-CE45-9A92-2CE86D3AB736}" name="Customers" dataDxfId="203" totalsRowDxfId="202"/>
    <tableColumn id="4" xr3:uid="{C53C62B3-263A-E34E-8FD8-DF0931509AA0}" name="Month" dataDxfId="201" totalsRowDxfId="200"/>
    <tableColumn id="5" xr3:uid="{D5A1FFA4-4F33-7845-A2B0-F516E508A9B1}" name="Invoices" dataDxfId="199" totalsRowDxfId="198"/>
    <tableColumn id="6" xr3:uid="{37D2F1BC-449D-6D40-9C4E-C28D19AF81F4}" name="Price" totalsRowFunction="sum" dataDxfId="197" totalsRowDxfId="19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83BA18-5A4B-474F-A7AE-91B322A9DB86}" name="Total_Sales1516" displayName="Total_Sales1516" ref="J2:O10" totalsRowCount="1" headerRowDxfId="195" dataDxfId="194" totalsRowDxfId="193">
  <autoFilter ref="J2:O9" xr:uid="{1383BA18-5A4B-474F-A7AE-91B322A9DB86}"/>
  <tableColumns count="6">
    <tableColumn id="1" xr3:uid="{2A898D06-EA55-0045-A5F4-8BD4961369F4}" name="Index" totalsRowLabel="Total" dataDxfId="192" totalsRowDxfId="191"/>
    <tableColumn id="2" xr3:uid="{B5701F50-89E4-0242-8BCF-E0F587499D0E}" name="City" dataDxfId="190" totalsRowDxfId="189"/>
    <tableColumn id="3" xr3:uid="{B7E29F95-0B1E-1B4D-88E3-AD1EC7C01A33}" name="Customers" dataDxfId="188" totalsRowDxfId="187"/>
    <tableColumn id="4" xr3:uid="{D0EF7536-D02F-9D48-83CE-AD917B54CDAC}" name="Month" dataDxfId="186" totalsRowDxfId="185"/>
    <tableColumn id="5" xr3:uid="{3A5E851F-01A5-4D49-8481-7FD36CFD73A1}" name="Invoices" totalsRowFunction="sum" dataDxfId="184" totalsRowDxfId="183"/>
    <tableColumn id="6" xr3:uid="{CCCDE9A2-5836-C54A-80C7-F1BC8B0B5F4E}" name="Price" totalsRowFunction="sum" dataDxfId="182" totalsRowDxfId="18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4CD148-FEA6-3944-B8C2-23F8F75684C1}" name="Total_Sales1517" displayName="Total_Sales1517" ref="J13:O21" totalsRowCount="1" headerRowDxfId="180" dataDxfId="179" totalsRowDxfId="178">
  <autoFilter ref="J13:O20" xr:uid="{754CD148-FEA6-3944-B8C2-23F8F75684C1}"/>
  <tableColumns count="6">
    <tableColumn id="1" xr3:uid="{908A3F26-0A5C-254C-A1B4-A54D35081A3C}" name="Index" totalsRowLabel="Total" dataDxfId="177" totalsRowDxfId="176"/>
    <tableColumn id="2" xr3:uid="{140AC8AA-277B-634B-8960-89BE00CE0EBE}" name="City" dataDxfId="175" totalsRowDxfId="174"/>
    <tableColumn id="3" xr3:uid="{468E8E12-C5B0-6244-9494-ABB6A3DAF7E9}" name="Customers" dataDxfId="173" totalsRowDxfId="172"/>
    <tableColumn id="4" xr3:uid="{67FD86B2-5E57-454A-AF38-F5610ABA0955}" name="Month" dataDxfId="171" totalsRowDxfId="170"/>
    <tableColumn id="5" xr3:uid="{FC2BF2E8-732B-2248-A5A8-457F175F6F62}" name="Invoices" totalsRowFunction="sum" dataDxfId="169" totalsRowDxfId="168"/>
    <tableColumn id="6" xr3:uid="{E5BDB019-4879-694E-9860-E1B074F2C25E}" name="Price" totalsRowFunction="sum" dataDxfId="167" totalsRowDxfId="16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35B51EC-0B58-E34E-A9C6-65FD797A7EC7}" name="Total_Sales1518" displayName="Total_Sales1518" ref="J24:O32" totalsRowCount="1" headerRowDxfId="165" dataDxfId="164" totalsRowDxfId="163">
  <autoFilter ref="J24:O31" xr:uid="{235B51EC-0B58-E34E-A9C6-65FD797A7EC7}"/>
  <tableColumns count="6">
    <tableColumn id="1" xr3:uid="{83922E5A-F3B4-AE4B-97E9-E0BCE7435C5B}" name="Index" totalsRowLabel="Total" dataDxfId="162" totalsRowDxfId="161"/>
    <tableColumn id="2" xr3:uid="{FE0B43F3-C840-F648-A37C-B0C1044C6FAD}" name="City" dataDxfId="160" totalsRowDxfId="159"/>
    <tableColumn id="3" xr3:uid="{B287675F-7BF6-4341-9487-FF2CCB94178F}" name="Customers" dataDxfId="158" totalsRowDxfId="157"/>
    <tableColumn id="4" xr3:uid="{64E5066B-D093-624E-8AA2-5F0D99E3EE8C}" name="Month" dataDxfId="156" totalsRowDxfId="155"/>
    <tableColumn id="5" xr3:uid="{71B40AF2-23EC-1F46-906E-F3DB32574F02}" name="Invoices" totalsRowFunction="sum" dataDxfId="154" totalsRowDxfId="153"/>
    <tableColumn id="6" xr3:uid="{EC5F4ABC-EA10-B042-A815-06BF4E3C9AE4}" name="Price" totalsRowFunction="sum" dataDxfId="152" totalsRowDxfId="15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44E2320-5E0E-354A-BD5B-7B4863A4B60D}" name="Total_Sales1519" displayName="Total_Sales1519" ref="J35:O43" totalsRowCount="1" headerRowDxfId="150" dataDxfId="149" totalsRowDxfId="148">
  <autoFilter ref="J35:O42" xr:uid="{844E2320-5E0E-354A-BD5B-7B4863A4B60D}"/>
  <tableColumns count="6">
    <tableColumn id="1" xr3:uid="{681F8514-D820-6340-AF9D-0AE7E723E90E}" name="Index" totalsRowLabel="Total" dataDxfId="147" totalsRowDxfId="146"/>
    <tableColumn id="2" xr3:uid="{C50257F2-A2EA-9644-A2D0-349D338A71E4}" name="City" dataDxfId="145" totalsRowDxfId="144"/>
    <tableColumn id="3" xr3:uid="{4623EA01-0B1E-004E-97CD-D9485D250E16}" name="Customers" dataDxfId="143" totalsRowDxfId="142"/>
    <tableColumn id="4" xr3:uid="{60F8789E-F9C3-2C48-880D-9EFB77C6A6E4}" name="Month" dataDxfId="141" totalsRowDxfId="140"/>
    <tableColumn id="5" xr3:uid="{A5F4C4B3-D408-8442-A654-8DC4CB264EAF}" name="Invoices" totalsRowFunction="sum" dataDxfId="139" totalsRowDxfId="138"/>
    <tableColumn id="6" xr3:uid="{E8D6487A-D044-664B-96EE-64A07C2D1C8E}" name="Price" totalsRowFunction="sum" dataDxfId="137" totalsRowDxfId="13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7E35A6-0CAC-4710-BB47-4222B2AB8117}" name="Customers_Month" displayName="Customers_Month" ref="B2:J7" totalsRowCount="1" headerRowDxfId="135" dataDxfId="134" totalsRowDxfId="133">
  <autoFilter ref="B2:J6" xr:uid="{F57E35A6-0CAC-4710-BB47-4222B2AB8117}"/>
  <tableColumns count="9">
    <tableColumn id="1" xr3:uid="{258566EB-1039-4CB0-8782-0A0AB6BF3615}" name="City" totalsRowLabel="Total" totalsRowDxfId="132"/>
    <tableColumn id="2" xr3:uid="{E92EEB36-E60F-4FD4-9F05-8BD119708B3F}" name="Farvardin" totalsRowFunction="sum" totalsRowDxfId="131"/>
    <tableColumn id="3" xr3:uid="{16D0ABDF-AFA2-441A-A999-472B0C18DBF7}" name="Ordibehesht" totalsRowFunction="sum" totalsRowDxfId="130"/>
    <tableColumn id="4" xr3:uid="{DBA4B790-6F05-49B7-BBC6-60901932D046}" name="Khordad" totalsRowFunction="sum" totalsRowDxfId="129"/>
    <tableColumn id="5" xr3:uid="{B13ABBEF-10A5-4CA4-AD06-F379E54E8A40}" name="Tir" totalsRowFunction="sum" totalsRowDxfId="128"/>
    <tableColumn id="6" xr3:uid="{345B487E-3D07-4B4F-B405-5EEB6B5707E2}" name="Mordad" totalsRowFunction="sum" totalsRowDxfId="127"/>
    <tableColumn id="7" xr3:uid="{5E896DC0-83EA-42ED-957E-28B619C01FB2}" name="Shahrivar" totalsRowFunction="sum" totalsRowDxfId="126"/>
    <tableColumn id="8" xr3:uid="{46915A61-692E-5F49-BF82-126BFDD714EE}" name="Mehr" dataDxfId="125" totalsRowDxfId="124"/>
    <tableColumn id="14" xr3:uid="{C22279C2-7C27-410B-A459-B6BE06708702}" name="Customers" totalsRowFunction="sum" totalsRowDxfId="123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C09C9F-2903-48DD-A443-AECD05DAAE96}" name="Financial_City" displayName="Financial_City" ref="B2:J7" totalsRowCount="1" headerRowDxfId="122" dataDxfId="121" totalsRowDxfId="120">
  <autoFilter ref="B2:J6" xr:uid="{F57E35A6-0CAC-4710-BB47-4222B2AB8117}"/>
  <tableColumns count="9">
    <tableColumn id="1" xr3:uid="{78CFC6CC-44B1-4E67-BA3A-B665576315C1}" name="City" totalsRowLabel="Total" dataDxfId="119" totalsRowDxfId="118"/>
    <tableColumn id="2" xr3:uid="{86B0A995-9581-4CDB-9CCD-928947D7BFD6}" name="Farvardin" totalsRowFunction="sum" dataDxfId="117" totalsRowDxfId="116"/>
    <tableColumn id="3" xr3:uid="{979FB868-AB90-4496-A469-D2033D6BAA09}" name="Ordibehesht" totalsRowFunction="sum" dataDxfId="115" totalsRowDxfId="114"/>
    <tableColumn id="4" xr3:uid="{B40E0B98-9DA0-4F6C-A38C-A13D2FCF5067}" name="Khordad" totalsRowFunction="sum" dataDxfId="113" totalsRowDxfId="112"/>
    <tableColumn id="5" xr3:uid="{9DC07B3D-4104-4E0F-AE9F-015957758EBA}" name="Tir" totalsRowFunction="sum" dataDxfId="111" totalsRowDxfId="110"/>
    <tableColumn id="6" xr3:uid="{88F36310-0D2E-457C-A7D5-EAF11EF6409A}" name="Mordad" totalsRowFunction="sum" dataDxfId="109" totalsRowDxfId="108"/>
    <tableColumn id="7" xr3:uid="{72E914A1-D745-4FD4-8279-66A49A48F2BB}" name="Shahrivar" totalsRowFunction="sum" dataDxfId="107" totalsRowDxfId="106"/>
    <tableColumn id="8" xr3:uid="{8CD537A0-A922-6A4E-A81B-0B850F9C37FB}" name="Mehr" totalsRowFunction="sum" dataDxfId="105" totalsRowDxfId="104"/>
    <tableColumn id="14" xr3:uid="{EE2FD492-0FF0-4CB9-AB47-A6A9798F226E}" name="Total Sales" totalsRowFunction="sum" dataDxfId="103" totalsRowDxfId="102">
      <calculatedColumnFormula>SUM(Financial_City[[#This Row],[Farvardin]:[Mehr]])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A1004C-40E4-4C26-8345-93049AFC105F}" name="Financial_Total" displayName="Financial_Total" ref="B36:J44" totalsRowCount="1" headerRowDxfId="101" dataDxfId="100" totalsRowDxfId="99">
  <autoFilter ref="B36:J43" xr:uid="{C5A1004C-40E4-4C26-8345-93049AFC105F}"/>
  <tableColumns count="9">
    <tableColumn id="1" xr3:uid="{04FDE7FC-AA6A-4F9C-92EA-5D0A5E200F49}" name="City" totalsRowLabel="Total" dataDxfId="98" totalsRowDxfId="97"/>
    <tableColumn id="2" xr3:uid="{9624F9E8-15FA-4A7F-9352-7F51DA321480}" name="Farvardin" totalsRowFunction="sum" dataDxfId="96" totalsRowDxfId="95"/>
    <tableColumn id="3" xr3:uid="{E78A5ED5-7F75-4FEC-AFAE-20ACD0CA4858}" name="Ordibehesht" totalsRowFunction="sum" dataDxfId="94" totalsRowDxfId="93"/>
    <tableColumn id="4" xr3:uid="{A4CB1767-1168-477E-A65E-844051746D82}" name="Khordad" totalsRowFunction="sum" dataDxfId="92" totalsRowDxfId="91"/>
    <tableColumn id="5" xr3:uid="{E9CFBF8A-72FA-4ACC-968F-312F812D68FA}" name="Tir" totalsRowFunction="sum" dataDxfId="90" totalsRowDxfId="89"/>
    <tableColumn id="6" xr3:uid="{AFCAB474-D922-4CEA-A891-0E5998AB89B6}" name="Mordad" totalsRowFunction="sum" dataDxfId="88" totalsRowDxfId="87"/>
    <tableColumn id="7" xr3:uid="{A3BE33CA-0E12-4D29-8FF6-327E1176D8B3}" name="Shahrivar" totalsRowFunction="sum" dataDxfId="86" totalsRowDxfId="85"/>
    <tableColumn id="8" xr3:uid="{6196309B-270F-8C43-936D-9832101B2AF1}" name="Mehr" totalsRowFunction="sum" dataDxfId="84" totalsRowDxfId="83"/>
    <tableColumn id="14" xr3:uid="{756D07AE-918D-48A4-9F8C-65D74296CA2A}" name="Total Sales" totalsRowFunction="sum" dataDxfId="82" totalsRowDxfId="81">
      <calculatedColumnFormula>SUM(Financial_Total[[#This Row],[Farvardin]:[Mehr]])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44EC-5E16-4FB1-BED9-D3537D8DAE21}">
  <sheetPr codeName="Sheet1"/>
  <dimension ref="A1:E196"/>
  <sheetViews>
    <sheetView topLeftCell="A190" zoomScaleNormal="100" workbookViewId="0">
      <selection activeCell="E197" sqref="E197"/>
    </sheetView>
  </sheetViews>
  <sheetFormatPr baseColWidth="10" defaultColWidth="8.83203125" defaultRowHeight="18"/>
  <cols>
    <col min="1" max="1" width="10.83203125" style="1" bestFit="1" customWidth="1"/>
    <col min="2" max="2" width="26.33203125" style="2" bestFit="1" customWidth="1"/>
    <col min="3" max="3" width="12.1640625" style="1" bestFit="1" customWidth="1"/>
    <col min="4" max="4" width="14" style="1" bestFit="1" customWidth="1"/>
    <col min="5" max="5" width="15.33203125" style="1" bestFit="1" customWidth="1"/>
    <col min="6" max="16384" width="8.83203125" style="1"/>
  </cols>
  <sheetData>
    <row r="1" spans="1:5">
      <c r="A1" s="1" t="s">
        <v>5</v>
      </c>
      <c r="B1" s="2" t="s">
        <v>6</v>
      </c>
      <c r="C1" s="1" t="s">
        <v>7</v>
      </c>
      <c r="D1" s="1" t="s">
        <v>8</v>
      </c>
      <c r="E1" s="1" t="s">
        <v>31</v>
      </c>
    </row>
    <row r="2" spans="1:5">
      <c r="A2" s="1">
        <v>1</v>
      </c>
      <c r="B2" s="3" t="s">
        <v>0</v>
      </c>
      <c r="C2" s="4" t="s">
        <v>13</v>
      </c>
      <c r="D2" s="5">
        <v>662</v>
      </c>
      <c r="E2" s="6">
        <v>390580000</v>
      </c>
    </row>
    <row r="3" spans="1:5">
      <c r="A3" s="1">
        <v>2</v>
      </c>
      <c r="B3" s="3" t="s">
        <v>33</v>
      </c>
      <c r="C3" s="4" t="s">
        <v>13</v>
      </c>
      <c r="D3" s="5">
        <v>1517</v>
      </c>
      <c r="E3" s="6">
        <v>1426840000</v>
      </c>
    </row>
    <row r="4" spans="1:5">
      <c r="A4" s="1">
        <v>3</v>
      </c>
      <c r="B4" s="3" t="s">
        <v>2</v>
      </c>
      <c r="C4" s="4" t="s">
        <v>13</v>
      </c>
      <c r="D4" s="5">
        <v>307</v>
      </c>
      <c r="E4" s="6">
        <v>221320000</v>
      </c>
    </row>
    <row r="5" spans="1:5">
      <c r="A5" s="1">
        <v>4</v>
      </c>
      <c r="B5" s="3" t="s">
        <v>34</v>
      </c>
      <c r="C5" s="4" t="s">
        <v>13</v>
      </c>
      <c r="D5" s="5">
        <v>25</v>
      </c>
      <c r="E5" s="6">
        <v>20160000</v>
      </c>
    </row>
    <row r="6" spans="1:5">
      <c r="A6" s="1">
        <v>5</v>
      </c>
      <c r="B6" s="3" t="s">
        <v>35</v>
      </c>
      <c r="C6" s="4" t="s">
        <v>13</v>
      </c>
      <c r="D6" s="5">
        <v>72</v>
      </c>
      <c r="E6" s="6">
        <v>56880000</v>
      </c>
    </row>
    <row r="7" spans="1:5">
      <c r="A7" s="1">
        <v>6</v>
      </c>
      <c r="B7" s="3" t="s">
        <v>36</v>
      </c>
      <c r="C7" s="4" t="s">
        <v>13</v>
      </c>
      <c r="D7" s="5">
        <v>32</v>
      </c>
      <c r="E7" s="6">
        <v>111680000</v>
      </c>
    </row>
    <row r="8" spans="1:5">
      <c r="A8" s="1">
        <v>7</v>
      </c>
      <c r="B8" s="3" t="s">
        <v>37</v>
      </c>
      <c r="C8" s="4" t="s">
        <v>13</v>
      </c>
      <c r="D8" s="5">
        <v>4</v>
      </c>
      <c r="E8" s="6">
        <v>13960000</v>
      </c>
    </row>
    <row r="9" spans="1:5">
      <c r="A9" s="1">
        <v>8</v>
      </c>
      <c r="B9" s="3" t="s">
        <v>38</v>
      </c>
      <c r="C9" s="4" t="s">
        <v>13</v>
      </c>
      <c r="D9" s="5">
        <v>4</v>
      </c>
      <c r="E9" s="6">
        <v>14760000</v>
      </c>
    </row>
    <row r="10" spans="1:5">
      <c r="A10" s="1">
        <v>9</v>
      </c>
      <c r="B10" s="3" t="s">
        <v>39</v>
      </c>
      <c r="C10" s="4" t="s">
        <v>13</v>
      </c>
      <c r="D10" s="5">
        <v>61</v>
      </c>
      <c r="E10" s="6">
        <v>225090000</v>
      </c>
    </row>
    <row r="11" spans="1:5">
      <c r="A11" s="1">
        <v>10</v>
      </c>
      <c r="B11" s="3" t="s">
        <v>40</v>
      </c>
      <c r="C11" s="4" t="s">
        <v>13</v>
      </c>
      <c r="D11" s="5">
        <v>17</v>
      </c>
      <c r="E11" s="6">
        <v>21080000</v>
      </c>
    </row>
    <row r="12" spans="1:5">
      <c r="A12" s="1">
        <v>11</v>
      </c>
      <c r="B12" s="3" t="s">
        <v>41</v>
      </c>
      <c r="C12" s="4" t="s">
        <v>13</v>
      </c>
      <c r="D12" s="5">
        <v>40</v>
      </c>
      <c r="E12" s="6">
        <v>55600000</v>
      </c>
    </row>
    <row r="13" spans="1:5">
      <c r="A13" s="1">
        <v>12</v>
      </c>
      <c r="B13" s="3" t="s">
        <v>42</v>
      </c>
      <c r="C13" s="4" t="s">
        <v>13</v>
      </c>
      <c r="D13" s="5">
        <v>70</v>
      </c>
      <c r="E13" s="6">
        <v>73500000</v>
      </c>
    </row>
    <row r="14" spans="1:5">
      <c r="A14" s="1">
        <v>13</v>
      </c>
      <c r="B14" s="3" t="s">
        <v>43</v>
      </c>
      <c r="C14" s="4" t="s">
        <v>13</v>
      </c>
      <c r="D14" s="5">
        <v>60</v>
      </c>
      <c r="E14" s="6">
        <v>63000000</v>
      </c>
    </row>
    <row r="15" spans="1:5">
      <c r="A15" s="1">
        <v>14</v>
      </c>
      <c r="B15" s="3" t="s">
        <v>44</v>
      </c>
      <c r="C15" s="4" t="s">
        <v>13</v>
      </c>
      <c r="D15" s="5">
        <v>65</v>
      </c>
      <c r="E15" s="6">
        <v>57850000</v>
      </c>
    </row>
    <row r="16" spans="1:5">
      <c r="A16" s="1">
        <v>15</v>
      </c>
      <c r="B16" s="3" t="s">
        <v>45</v>
      </c>
      <c r="C16" s="4" t="s">
        <v>13</v>
      </c>
      <c r="D16" s="5">
        <v>45</v>
      </c>
      <c r="E16" s="6">
        <v>40050000</v>
      </c>
    </row>
    <row r="17" spans="1:5">
      <c r="A17" s="1">
        <v>16</v>
      </c>
      <c r="B17" s="3" t="s">
        <v>46</v>
      </c>
      <c r="C17" s="4" t="s">
        <v>13</v>
      </c>
      <c r="D17" s="5">
        <v>158</v>
      </c>
      <c r="E17" s="6">
        <v>148520000</v>
      </c>
    </row>
    <row r="18" spans="1:5">
      <c r="A18" s="1">
        <v>17</v>
      </c>
      <c r="B18" s="3" t="s">
        <v>47</v>
      </c>
      <c r="C18" s="4" t="s">
        <v>13</v>
      </c>
      <c r="D18" s="5">
        <v>134</v>
      </c>
      <c r="E18" s="6">
        <v>125960000</v>
      </c>
    </row>
    <row r="19" spans="1:5">
      <c r="A19" s="1">
        <v>18</v>
      </c>
      <c r="B19" s="3" t="s">
        <v>48</v>
      </c>
      <c r="C19" s="4" t="s">
        <v>13</v>
      </c>
      <c r="D19" s="5">
        <v>145</v>
      </c>
      <c r="E19" s="6">
        <v>136300000</v>
      </c>
    </row>
    <row r="20" spans="1:5">
      <c r="A20" s="1">
        <v>19</v>
      </c>
      <c r="B20" s="3" t="s">
        <v>49</v>
      </c>
      <c r="C20" s="4" t="s">
        <v>13</v>
      </c>
      <c r="D20" s="5">
        <v>8</v>
      </c>
      <c r="E20" s="6">
        <v>100800000</v>
      </c>
    </row>
    <row r="21" spans="1:5">
      <c r="A21" s="1">
        <v>20</v>
      </c>
      <c r="B21" s="3" t="s">
        <v>50</v>
      </c>
      <c r="C21" s="4" t="s">
        <v>13</v>
      </c>
      <c r="D21" s="5">
        <v>10</v>
      </c>
      <c r="E21" s="6">
        <v>172000000</v>
      </c>
    </row>
    <row r="22" spans="1:5">
      <c r="A22" s="1">
        <v>21</v>
      </c>
      <c r="B22" s="3" t="s">
        <v>51</v>
      </c>
      <c r="C22" s="4" t="s">
        <v>13</v>
      </c>
      <c r="D22" s="5">
        <v>12</v>
      </c>
      <c r="E22" s="6">
        <v>318000000</v>
      </c>
    </row>
    <row r="23" spans="1:5">
      <c r="A23" s="1">
        <v>22</v>
      </c>
      <c r="B23" s="3" t="s">
        <v>52</v>
      </c>
      <c r="C23" s="4" t="s">
        <v>13</v>
      </c>
      <c r="D23" s="5">
        <v>421</v>
      </c>
      <c r="E23" s="6">
        <v>1258790000</v>
      </c>
    </row>
    <row r="24" spans="1:5">
      <c r="A24" s="1">
        <v>23</v>
      </c>
      <c r="B24" s="3" t="s">
        <v>53</v>
      </c>
      <c r="C24" s="4" t="s">
        <v>13</v>
      </c>
      <c r="D24" s="5">
        <v>95</v>
      </c>
      <c r="E24" s="6">
        <v>284050000</v>
      </c>
    </row>
    <row r="25" spans="1:5">
      <c r="A25" s="1">
        <v>24</v>
      </c>
      <c r="B25" s="3" t="s">
        <v>54</v>
      </c>
      <c r="C25" s="4" t="s">
        <v>13</v>
      </c>
      <c r="D25" s="5">
        <v>65</v>
      </c>
      <c r="E25" s="6">
        <v>194350000</v>
      </c>
    </row>
    <row r="26" spans="1:5">
      <c r="A26" s="1">
        <v>25</v>
      </c>
      <c r="B26" s="3" t="s">
        <v>55</v>
      </c>
      <c r="C26" s="4" t="s">
        <v>13</v>
      </c>
      <c r="D26" s="5">
        <v>59</v>
      </c>
      <c r="E26" s="6">
        <v>176410000</v>
      </c>
    </row>
    <row r="27" spans="1:5">
      <c r="A27" s="1">
        <v>26</v>
      </c>
      <c r="B27" s="3" t="s">
        <v>56</v>
      </c>
      <c r="C27" s="4" t="s">
        <v>13</v>
      </c>
      <c r="D27" s="5">
        <v>46</v>
      </c>
      <c r="E27" s="6">
        <v>137540000</v>
      </c>
    </row>
    <row r="28" spans="1:5">
      <c r="A28" s="1">
        <v>27</v>
      </c>
      <c r="B28" s="3" t="s">
        <v>57</v>
      </c>
      <c r="C28" s="4" t="s">
        <v>13</v>
      </c>
      <c r="D28" s="5">
        <v>19</v>
      </c>
      <c r="E28" s="6">
        <v>26410000</v>
      </c>
    </row>
    <row r="29" spans="1:5">
      <c r="A29" s="1">
        <v>28</v>
      </c>
      <c r="B29" s="3" t="s">
        <v>0</v>
      </c>
      <c r="C29" s="4" t="s">
        <v>14</v>
      </c>
      <c r="D29" s="5">
        <v>415</v>
      </c>
      <c r="E29" s="6">
        <v>261720000</v>
      </c>
    </row>
    <row r="30" spans="1:5">
      <c r="A30" s="1">
        <v>29</v>
      </c>
      <c r="B30" s="3" t="s">
        <v>33</v>
      </c>
      <c r="C30" s="4" t="s">
        <v>14</v>
      </c>
      <c r="D30" s="5">
        <v>1312</v>
      </c>
      <c r="E30" s="6">
        <v>1299720000</v>
      </c>
    </row>
    <row r="31" spans="1:5">
      <c r="A31" s="1">
        <v>30</v>
      </c>
      <c r="B31" s="3" t="s">
        <v>2</v>
      </c>
      <c r="C31" s="4" t="s">
        <v>14</v>
      </c>
      <c r="D31" s="5">
        <v>188</v>
      </c>
      <c r="E31" s="6">
        <v>145020000</v>
      </c>
    </row>
    <row r="32" spans="1:5">
      <c r="A32" s="1">
        <v>31</v>
      </c>
      <c r="B32" s="3" t="s">
        <v>34</v>
      </c>
      <c r="C32" s="4" t="s">
        <v>14</v>
      </c>
      <c r="D32" s="5">
        <v>8</v>
      </c>
      <c r="E32" s="6">
        <v>6320000</v>
      </c>
    </row>
    <row r="33" spans="1:5">
      <c r="A33" s="1">
        <v>32</v>
      </c>
      <c r="B33" s="3" t="s">
        <v>35</v>
      </c>
      <c r="C33" s="4" t="s">
        <v>14</v>
      </c>
      <c r="D33" s="5">
        <v>8</v>
      </c>
      <c r="E33" s="6">
        <v>6320000</v>
      </c>
    </row>
    <row r="34" spans="1:5">
      <c r="A34" s="1">
        <v>33</v>
      </c>
      <c r="B34" s="3" t="s">
        <v>36</v>
      </c>
      <c r="C34" s="4" t="s">
        <v>14</v>
      </c>
      <c r="D34" s="5">
        <v>16</v>
      </c>
      <c r="E34" s="6">
        <v>55840000</v>
      </c>
    </row>
    <row r="35" spans="1:5">
      <c r="A35" s="1">
        <v>34</v>
      </c>
      <c r="B35" s="3" t="s">
        <v>37</v>
      </c>
      <c r="C35" s="4" t="s">
        <v>14</v>
      </c>
      <c r="D35" s="5">
        <v>5</v>
      </c>
      <c r="E35" s="6">
        <v>17520400</v>
      </c>
    </row>
    <row r="36" spans="1:5">
      <c r="A36" s="1">
        <v>35</v>
      </c>
      <c r="B36" s="3" t="s">
        <v>38</v>
      </c>
      <c r="C36" s="4" t="s">
        <v>14</v>
      </c>
      <c r="D36" s="5">
        <v>3</v>
      </c>
      <c r="E36" s="6">
        <v>11070000</v>
      </c>
    </row>
    <row r="37" spans="1:5">
      <c r="A37" s="1">
        <v>36</v>
      </c>
      <c r="B37" s="3" t="s">
        <v>39</v>
      </c>
      <c r="C37" s="4" t="s">
        <v>14</v>
      </c>
      <c r="D37" s="5">
        <v>20</v>
      </c>
      <c r="E37" s="6">
        <v>73800000</v>
      </c>
    </row>
    <row r="38" spans="1:5">
      <c r="A38" s="1">
        <v>37</v>
      </c>
      <c r="B38" s="3" t="s">
        <v>40</v>
      </c>
      <c r="C38" s="4" t="s">
        <v>14</v>
      </c>
      <c r="D38" s="5">
        <v>1</v>
      </c>
      <c r="E38" s="6">
        <v>1240000</v>
      </c>
    </row>
    <row r="39" spans="1:5">
      <c r="A39" s="1">
        <v>38</v>
      </c>
      <c r="B39" s="3" t="s">
        <v>41</v>
      </c>
      <c r="C39" s="4" t="s">
        <v>14</v>
      </c>
      <c r="D39" s="5">
        <v>10</v>
      </c>
      <c r="E39" s="6">
        <v>13900000</v>
      </c>
    </row>
    <row r="40" spans="1:5">
      <c r="A40" s="1">
        <v>39</v>
      </c>
      <c r="B40" s="3" t="s">
        <v>42</v>
      </c>
      <c r="C40" s="4" t="s">
        <v>14</v>
      </c>
      <c r="D40" s="5">
        <v>17</v>
      </c>
      <c r="E40" s="6">
        <v>17850000</v>
      </c>
    </row>
    <row r="41" spans="1:5">
      <c r="A41" s="1">
        <v>40</v>
      </c>
      <c r="B41" s="3" t="s">
        <v>43</v>
      </c>
      <c r="C41" s="4" t="s">
        <v>14</v>
      </c>
      <c r="D41" s="5">
        <v>16</v>
      </c>
      <c r="E41" s="6">
        <v>16800000</v>
      </c>
    </row>
    <row r="42" spans="1:5">
      <c r="A42" s="1">
        <v>41</v>
      </c>
      <c r="B42" s="3" t="s">
        <v>44</v>
      </c>
      <c r="C42" s="4" t="s">
        <v>14</v>
      </c>
      <c r="D42" s="5">
        <v>14</v>
      </c>
      <c r="E42" s="6">
        <v>12460000</v>
      </c>
    </row>
    <row r="43" spans="1:5">
      <c r="A43" s="1">
        <v>42</v>
      </c>
      <c r="B43" s="3" t="s">
        <v>45</v>
      </c>
      <c r="C43" s="4" t="s">
        <v>14</v>
      </c>
      <c r="D43" s="5">
        <v>7</v>
      </c>
      <c r="E43" s="6">
        <v>6230000</v>
      </c>
    </row>
    <row r="44" spans="1:5">
      <c r="A44" s="1">
        <v>43</v>
      </c>
      <c r="B44" s="3" t="s">
        <v>46</v>
      </c>
      <c r="C44" s="4" t="s">
        <v>14</v>
      </c>
      <c r="D44" s="5">
        <v>174</v>
      </c>
      <c r="E44" s="6">
        <v>172260000</v>
      </c>
    </row>
    <row r="45" spans="1:5">
      <c r="A45" s="1">
        <v>44</v>
      </c>
      <c r="B45" s="3" t="s">
        <v>47</v>
      </c>
      <c r="C45" s="4" t="s">
        <v>14</v>
      </c>
      <c r="D45" s="5">
        <v>147</v>
      </c>
      <c r="E45" s="6">
        <v>145530000</v>
      </c>
    </row>
    <row r="46" spans="1:5">
      <c r="A46" s="1">
        <v>45</v>
      </c>
      <c r="B46" s="3" t="s">
        <v>48</v>
      </c>
      <c r="C46" s="4" t="s">
        <v>14</v>
      </c>
      <c r="D46" s="5">
        <v>169</v>
      </c>
      <c r="E46" s="6">
        <v>167310000</v>
      </c>
    </row>
    <row r="47" spans="1:5">
      <c r="A47" s="1">
        <v>46</v>
      </c>
      <c r="B47" s="3" t="s">
        <v>49</v>
      </c>
      <c r="C47" s="4" t="s">
        <v>14</v>
      </c>
      <c r="D47" s="5">
        <v>0</v>
      </c>
      <c r="E47" s="6">
        <v>0</v>
      </c>
    </row>
    <row r="48" spans="1:5">
      <c r="A48" s="1">
        <v>47</v>
      </c>
      <c r="B48" s="3" t="s">
        <v>50</v>
      </c>
      <c r="C48" s="4" t="s">
        <v>14</v>
      </c>
      <c r="D48" s="5">
        <v>2</v>
      </c>
      <c r="E48" s="6">
        <v>32190000</v>
      </c>
    </row>
    <row r="49" spans="1:5">
      <c r="A49" s="1">
        <v>48</v>
      </c>
      <c r="B49" s="3" t="s">
        <v>51</v>
      </c>
      <c r="C49" s="4" t="s">
        <v>14</v>
      </c>
      <c r="D49" s="5">
        <v>2</v>
      </c>
      <c r="E49" s="6">
        <v>49490000</v>
      </c>
    </row>
    <row r="50" spans="1:5">
      <c r="A50" s="1">
        <v>49</v>
      </c>
      <c r="B50" s="3" t="s">
        <v>52</v>
      </c>
      <c r="C50" s="4" t="s">
        <v>14</v>
      </c>
      <c r="D50" s="5">
        <v>467</v>
      </c>
      <c r="E50" s="6">
        <v>1489730000</v>
      </c>
    </row>
    <row r="51" spans="1:5">
      <c r="A51" s="1">
        <v>50</v>
      </c>
      <c r="B51" s="3" t="s">
        <v>53</v>
      </c>
      <c r="C51" s="4" t="s">
        <v>14</v>
      </c>
      <c r="D51" s="5">
        <v>103</v>
      </c>
      <c r="E51" s="6">
        <v>328570000</v>
      </c>
    </row>
    <row r="52" spans="1:5">
      <c r="A52" s="1">
        <v>51</v>
      </c>
      <c r="B52" s="3" t="s">
        <v>54</v>
      </c>
      <c r="C52" s="4" t="s">
        <v>14</v>
      </c>
      <c r="D52" s="5">
        <v>73</v>
      </c>
      <c r="E52" s="6">
        <v>233580000</v>
      </c>
    </row>
    <row r="53" spans="1:5">
      <c r="A53" s="1">
        <v>52</v>
      </c>
      <c r="B53" s="3" t="s">
        <v>55</v>
      </c>
      <c r="C53" s="4" t="s">
        <v>14</v>
      </c>
      <c r="D53" s="5">
        <v>65</v>
      </c>
      <c r="E53" s="6">
        <v>207350000</v>
      </c>
    </row>
    <row r="54" spans="1:5">
      <c r="A54" s="1">
        <v>53</v>
      </c>
      <c r="B54" s="3" t="s">
        <v>56</v>
      </c>
      <c r="C54" s="4" t="s">
        <v>14</v>
      </c>
      <c r="D54" s="5">
        <v>50</v>
      </c>
      <c r="E54" s="6">
        <v>159500000</v>
      </c>
    </row>
    <row r="55" spans="1:5">
      <c r="A55" s="1">
        <v>54</v>
      </c>
      <c r="B55" s="3" t="s">
        <v>57</v>
      </c>
      <c r="C55" s="4" t="s">
        <v>14</v>
      </c>
      <c r="D55" s="5">
        <v>10</v>
      </c>
      <c r="E55" s="6">
        <v>13900000</v>
      </c>
    </row>
    <row r="56" spans="1:5">
      <c r="A56" s="1">
        <v>55</v>
      </c>
      <c r="B56" s="3" t="s">
        <v>0</v>
      </c>
      <c r="C56" s="4" t="s">
        <v>15</v>
      </c>
      <c r="D56" s="5">
        <v>694</v>
      </c>
      <c r="E56" s="6">
        <v>441330000</v>
      </c>
    </row>
    <row r="57" spans="1:5">
      <c r="A57" s="1">
        <v>56</v>
      </c>
      <c r="B57" s="3" t="s">
        <v>33</v>
      </c>
      <c r="C57" s="4" t="s">
        <v>15</v>
      </c>
      <c r="D57" s="5">
        <v>1868</v>
      </c>
      <c r="E57" s="6">
        <v>1857000000</v>
      </c>
    </row>
    <row r="58" spans="1:5">
      <c r="A58" s="1">
        <v>57</v>
      </c>
      <c r="B58" s="3" t="s">
        <v>2</v>
      </c>
      <c r="C58" s="4" t="s">
        <v>15</v>
      </c>
      <c r="D58" s="5">
        <v>494</v>
      </c>
      <c r="E58" s="6">
        <v>380640000</v>
      </c>
    </row>
    <row r="59" spans="1:5">
      <c r="A59" s="1">
        <v>58</v>
      </c>
      <c r="B59" s="3" t="s">
        <v>34</v>
      </c>
      <c r="C59" s="4" t="s">
        <v>15</v>
      </c>
      <c r="D59" s="5">
        <v>26</v>
      </c>
      <c r="E59" s="6">
        <v>21540000</v>
      </c>
    </row>
    <row r="60" spans="1:5">
      <c r="A60" s="1">
        <v>59</v>
      </c>
      <c r="B60" s="3" t="s">
        <v>35</v>
      </c>
      <c r="C60" s="4" t="s">
        <v>15</v>
      </c>
      <c r="D60" s="5">
        <v>24</v>
      </c>
      <c r="E60" s="6">
        <v>19960000</v>
      </c>
    </row>
    <row r="61" spans="1:5">
      <c r="A61" s="1">
        <v>60</v>
      </c>
      <c r="B61" s="3" t="s">
        <v>36</v>
      </c>
      <c r="C61" s="4" t="s">
        <v>15</v>
      </c>
      <c r="D61" s="5">
        <v>60</v>
      </c>
      <c r="E61" s="6">
        <v>210910000</v>
      </c>
    </row>
    <row r="62" spans="1:5">
      <c r="A62" s="1">
        <v>61</v>
      </c>
      <c r="B62" s="3" t="s">
        <v>37</v>
      </c>
      <c r="C62" s="4" t="s">
        <v>15</v>
      </c>
      <c r="D62" s="5">
        <v>37</v>
      </c>
      <c r="E62" s="6">
        <v>130630000</v>
      </c>
    </row>
    <row r="63" spans="1:5">
      <c r="A63" s="1">
        <v>62</v>
      </c>
      <c r="B63" s="3" t="s">
        <v>38</v>
      </c>
      <c r="C63" s="4" t="s">
        <v>15</v>
      </c>
      <c r="D63" s="5">
        <v>47</v>
      </c>
      <c r="E63" s="6">
        <v>174930000</v>
      </c>
    </row>
    <row r="64" spans="1:5">
      <c r="A64" s="1">
        <v>63</v>
      </c>
      <c r="B64" s="3" t="s">
        <v>39</v>
      </c>
      <c r="C64" s="4" t="s">
        <v>15</v>
      </c>
      <c r="D64" s="5">
        <v>59</v>
      </c>
      <c r="E64" s="6">
        <v>219210000</v>
      </c>
    </row>
    <row r="65" spans="1:5">
      <c r="A65" s="1">
        <v>64</v>
      </c>
      <c r="B65" s="3" t="s">
        <v>40</v>
      </c>
      <c r="C65" s="4" t="s">
        <v>15</v>
      </c>
      <c r="D65" s="5">
        <v>32</v>
      </c>
      <c r="E65" s="6">
        <v>40880000</v>
      </c>
    </row>
    <row r="66" spans="1:5">
      <c r="A66" s="1">
        <v>65</v>
      </c>
      <c r="B66" s="3" t="s">
        <v>41</v>
      </c>
      <c r="C66" s="4" t="s">
        <v>15</v>
      </c>
      <c r="D66" s="5">
        <v>35</v>
      </c>
      <c r="E66" s="6">
        <v>49850000</v>
      </c>
    </row>
    <row r="67" spans="1:5">
      <c r="A67" s="1">
        <v>66</v>
      </c>
      <c r="B67" s="3" t="s">
        <v>42</v>
      </c>
      <c r="C67" s="4" t="s">
        <v>15</v>
      </c>
      <c r="D67" s="5">
        <v>75</v>
      </c>
      <c r="E67" s="6">
        <v>81050000</v>
      </c>
    </row>
    <row r="68" spans="1:5">
      <c r="A68" s="1">
        <v>67</v>
      </c>
      <c r="B68" s="3" t="s">
        <v>43</v>
      </c>
      <c r="C68" s="4" t="s">
        <v>15</v>
      </c>
      <c r="D68" s="5">
        <v>45</v>
      </c>
      <c r="E68" s="6">
        <v>48700000</v>
      </c>
    </row>
    <row r="69" spans="1:5">
      <c r="A69" s="1">
        <v>68</v>
      </c>
      <c r="B69" s="3" t="s">
        <v>44</v>
      </c>
      <c r="C69" s="4" t="s">
        <v>15</v>
      </c>
      <c r="D69" s="5">
        <v>69</v>
      </c>
      <c r="E69" s="6">
        <v>62610000</v>
      </c>
    </row>
    <row r="70" spans="1:5">
      <c r="A70" s="1">
        <v>69</v>
      </c>
      <c r="B70" s="3" t="s">
        <v>45</v>
      </c>
      <c r="C70" s="4" t="s">
        <v>15</v>
      </c>
      <c r="D70" s="5">
        <v>38</v>
      </c>
      <c r="E70" s="6">
        <v>35020000</v>
      </c>
    </row>
    <row r="71" spans="1:5">
      <c r="A71" s="1">
        <v>70</v>
      </c>
      <c r="B71" s="3" t="s">
        <v>46</v>
      </c>
      <c r="C71" s="4" t="s">
        <v>15</v>
      </c>
      <c r="D71" s="5">
        <v>194</v>
      </c>
      <c r="E71" s="6">
        <v>193980000</v>
      </c>
    </row>
    <row r="72" spans="1:5">
      <c r="A72" s="1">
        <v>71</v>
      </c>
      <c r="B72" s="3" t="s">
        <v>47</v>
      </c>
      <c r="C72" s="4" t="s">
        <v>15</v>
      </c>
      <c r="D72" s="5">
        <v>183</v>
      </c>
      <c r="E72" s="6">
        <v>183090000</v>
      </c>
    </row>
    <row r="73" spans="1:5">
      <c r="A73" s="1">
        <v>72</v>
      </c>
      <c r="B73" s="3" t="s">
        <v>48</v>
      </c>
      <c r="C73" s="4" t="s">
        <v>15</v>
      </c>
      <c r="D73" s="5">
        <v>190</v>
      </c>
      <c r="E73" s="6">
        <v>190020000</v>
      </c>
    </row>
    <row r="74" spans="1:5">
      <c r="A74" s="1">
        <v>73</v>
      </c>
      <c r="B74" s="3" t="s">
        <v>49</v>
      </c>
      <c r="C74" s="4" t="s">
        <v>15</v>
      </c>
      <c r="D74" s="5">
        <v>22</v>
      </c>
      <c r="E74" s="6">
        <v>254660000</v>
      </c>
    </row>
    <row r="75" spans="1:5">
      <c r="A75" s="1">
        <v>74</v>
      </c>
      <c r="B75" s="3" t="s">
        <v>50</v>
      </c>
      <c r="C75" s="4" t="s">
        <v>15</v>
      </c>
      <c r="D75" s="5">
        <v>30</v>
      </c>
      <c r="E75" s="6">
        <v>467380000</v>
      </c>
    </row>
    <row r="76" spans="1:5">
      <c r="A76" s="1">
        <v>75</v>
      </c>
      <c r="B76" s="3" t="s">
        <v>51</v>
      </c>
      <c r="C76" s="4" t="s">
        <v>15</v>
      </c>
      <c r="D76" s="5">
        <v>17</v>
      </c>
      <c r="E76" s="6">
        <v>418910000</v>
      </c>
    </row>
    <row r="77" spans="1:5">
      <c r="A77" s="1">
        <v>76</v>
      </c>
      <c r="B77" s="3" t="s">
        <v>52</v>
      </c>
      <c r="C77" s="4" t="s">
        <v>15</v>
      </c>
      <c r="D77" s="5">
        <v>800</v>
      </c>
      <c r="E77" s="6">
        <v>2562400000</v>
      </c>
    </row>
    <row r="78" spans="1:5">
      <c r="A78" s="1">
        <v>77</v>
      </c>
      <c r="B78" s="3" t="s">
        <v>53</v>
      </c>
      <c r="C78" s="4" t="s">
        <v>15</v>
      </c>
      <c r="D78" s="5">
        <v>56</v>
      </c>
      <c r="E78" s="6">
        <v>178640000</v>
      </c>
    </row>
    <row r="79" spans="1:5">
      <c r="A79" s="1">
        <v>78</v>
      </c>
      <c r="B79" s="3" t="s">
        <v>54</v>
      </c>
      <c r="C79" s="4" t="s">
        <v>15</v>
      </c>
      <c r="D79" s="5">
        <v>90</v>
      </c>
      <c r="E79" s="6">
        <v>288780000</v>
      </c>
    </row>
    <row r="80" spans="1:5">
      <c r="A80" s="1">
        <v>79</v>
      </c>
      <c r="B80" s="3" t="s">
        <v>55</v>
      </c>
      <c r="C80" s="4" t="s">
        <v>15</v>
      </c>
      <c r="D80" s="5">
        <v>85</v>
      </c>
      <c r="E80" s="6">
        <v>272830000</v>
      </c>
    </row>
    <row r="81" spans="1:5">
      <c r="A81" s="1">
        <v>80</v>
      </c>
      <c r="B81" s="3" t="s">
        <v>56</v>
      </c>
      <c r="C81" s="4" t="s">
        <v>15</v>
      </c>
      <c r="D81" s="5">
        <v>78</v>
      </c>
      <c r="E81" s="6">
        <v>250500000</v>
      </c>
    </row>
    <row r="82" spans="1:5">
      <c r="A82" s="1">
        <v>81</v>
      </c>
      <c r="B82" s="3" t="s">
        <v>57</v>
      </c>
      <c r="C82" s="4" t="s">
        <v>15</v>
      </c>
      <c r="D82" s="5">
        <v>37</v>
      </c>
      <c r="E82" s="6">
        <v>52710000</v>
      </c>
    </row>
    <row r="83" spans="1:5">
      <c r="A83" s="1">
        <v>82</v>
      </c>
      <c r="B83" s="3" t="s">
        <v>58</v>
      </c>
      <c r="C83" s="4" t="s">
        <v>15</v>
      </c>
      <c r="D83" s="5">
        <v>30</v>
      </c>
      <c r="E83" s="6">
        <v>38320000</v>
      </c>
    </row>
    <row r="84" spans="1:5">
      <c r="A84" s="1">
        <v>83</v>
      </c>
      <c r="B84" s="3" t="s">
        <v>0</v>
      </c>
      <c r="C84" s="4" t="s">
        <v>16</v>
      </c>
      <c r="D84" s="5">
        <v>1296</v>
      </c>
      <c r="E84" s="6">
        <v>811105200</v>
      </c>
    </row>
    <row r="85" spans="1:5">
      <c r="A85" s="1">
        <v>84</v>
      </c>
      <c r="B85" s="3" t="s">
        <v>33</v>
      </c>
      <c r="C85" s="4" t="s">
        <v>16</v>
      </c>
      <c r="D85" s="5">
        <v>2701</v>
      </c>
      <c r="E85" s="6">
        <v>2656170000</v>
      </c>
    </row>
    <row r="86" spans="1:5">
      <c r="A86" s="1">
        <v>85</v>
      </c>
      <c r="B86" s="3" t="s">
        <v>2</v>
      </c>
      <c r="C86" s="4" t="s">
        <v>16</v>
      </c>
      <c r="D86" s="5">
        <v>430</v>
      </c>
      <c r="E86" s="6">
        <v>330638000</v>
      </c>
    </row>
    <row r="87" spans="1:5">
      <c r="A87" s="1">
        <v>86</v>
      </c>
      <c r="B87" s="3" t="s">
        <v>34</v>
      </c>
      <c r="C87" s="4" t="s">
        <v>16</v>
      </c>
      <c r="D87" s="5">
        <v>130</v>
      </c>
      <c r="E87" s="6">
        <v>101594000</v>
      </c>
    </row>
    <row r="88" spans="1:5">
      <c r="A88" s="1">
        <v>87</v>
      </c>
      <c r="B88" s="3" t="s">
        <v>35</v>
      </c>
      <c r="C88" s="4" t="s">
        <v>16</v>
      </c>
      <c r="D88" s="5">
        <v>93</v>
      </c>
      <c r="E88" s="6">
        <v>72364000</v>
      </c>
    </row>
    <row r="89" spans="1:5">
      <c r="A89" s="1">
        <v>88</v>
      </c>
      <c r="B89" s="3" t="s">
        <v>36</v>
      </c>
      <c r="C89" s="4" t="s">
        <v>16</v>
      </c>
      <c r="D89" s="5">
        <v>106</v>
      </c>
      <c r="E89" s="6">
        <v>368195000</v>
      </c>
    </row>
    <row r="90" spans="1:5">
      <c r="A90" s="1">
        <v>89</v>
      </c>
      <c r="B90" s="3" t="s">
        <v>37</v>
      </c>
      <c r="C90" s="4" t="s">
        <v>16</v>
      </c>
      <c r="D90" s="5">
        <v>57</v>
      </c>
      <c r="E90" s="6">
        <v>197185000</v>
      </c>
    </row>
    <row r="91" spans="1:5">
      <c r="A91" s="1">
        <v>90</v>
      </c>
      <c r="B91" s="3" t="s">
        <v>38</v>
      </c>
      <c r="C91" s="4" t="s">
        <v>16</v>
      </c>
      <c r="D91" s="5">
        <v>53</v>
      </c>
      <c r="E91" s="6">
        <v>193725000</v>
      </c>
    </row>
    <row r="92" spans="1:5">
      <c r="A92" s="1">
        <v>91</v>
      </c>
      <c r="B92" s="3" t="s">
        <v>39</v>
      </c>
      <c r="C92" s="4" t="s">
        <v>16</v>
      </c>
      <c r="D92" s="5">
        <v>109</v>
      </c>
      <c r="E92" s="6">
        <v>400365000</v>
      </c>
    </row>
    <row r="93" spans="1:5">
      <c r="A93" s="1">
        <v>92</v>
      </c>
      <c r="B93" s="3" t="s">
        <v>40</v>
      </c>
      <c r="C93" s="4" t="s">
        <v>16</v>
      </c>
      <c r="D93" s="5">
        <v>33</v>
      </c>
      <c r="E93" s="6">
        <v>40796000</v>
      </c>
    </row>
    <row r="94" spans="1:5">
      <c r="A94" s="1">
        <v>93</v>
      </c>
      <c r="B94" s="3" t="s">
        <v>41</v>
      </c>
      <c r="C94" s="4" t="s">
        <v>16</v>
      </c>
      <c r="D94" s="5">
        <v>49</v>
      </c>
      <c r="E94" s="6">
        <v>67415000</v>
      </c>
    </row>
    <row r="95" spans="1:5">
      <c r="A95" s="1">
        <v>94</v>
      </c>
      <c r="B95" s="3" t="s">
        <v>42</v>
      </c>
      <c r="C95" s="4" t="s">
        <v>16</v>
      </c>
      <c r="D95" s="5">
        <v>100</v>
      </c>
      <c r="E95" s="6">
        <v>105175000</v>
      </c>
    </row>
    <row r="96" spans="1:5">
      <c r="A96" s="1">
        <v>95</v>
      </c>
      <c r="B96" s="3" t="s">
        <v>43</v>
      </c>
      <c r="C96" s="4" t="s">
        <v>16</v>
      </c>
      <c r="D96" s="5">
        <v>79</v>
      </c>
      <c r="E96" s="6">
        <v>82425000</v>
      </c>
    </row>
    <row r="97" spans="1:5">
      <c r="A97" s="1">
        <v>96</v>
      </c>
      <c r="B97" s="3" t="s">
        <v>44</v>
      </c>
      <c r="C97" s="4" t="s">
        <v>16</v>
      </c>
      <c r="D97" s="5">
        <v>71</v>
      </c>
      <c r="E97" s="6">
        <v>62745000</v>
      </c>
    </row>
    <row r="98" spans="1:5">
      <c r="A98" s="1">
        <v>97</v>
      </c>
      <c r="B98" s="3" t="s">
        <v>45</v>
      </c>
      <c r="C98" s="4" t="s">
        <v>16</v>
      </c>
      <c r="D98" s="5">
        <v>71</v>
      </c>
      <c r="E98" s="6">
        <v>62745000</v>
      </c>
    </row>
    <row r="99" spans="1:5">
      <c r="A99" s="1">
        <v>98</v>
      </c>
      <c r="B99" s="3" t="s">
        <v>46</v>
      </c>
      <c r="C99" s="4" t="s">
        <v>16</v>
      </c>
      <c r="D99" s="5">
        <v>182</v>
      </c>
      <c r="E99" s="6">
        <v>179784000</v>
      </c>
    </row>
    <row r="100" spans="1:5">
      <c r="A100" s="1">
        <v>99</v>
      </c>
      <c r="B100" s="3" t="s">
        <v>47</v>
      </c>
      <c r="C100" s="4" t="s">
        <v>16</v>
      </c>
      <c r="D100" s="5">
        <v>153</v>
      </c>
      <c r="E100" s="6">
        <v>151074000</v>
      </c>
    </row>
    <row r="101" spans="1:5">
      <c r="A101" s="1">
        <v>100</v>
      </c>
      <c r="B101" s="3" t="s">
        <v>48</v>
      </c>
      <c r="C101" s="4" t="s">
        <v>16</v>
      </c>
      <c r="D101" s="5">
        <v>167</v>
      </c>
      <c r="E101" s="6">
        <v>164934000</v>
      </c>
    </row>
    <row r="102" spans="1:5">
      <c r="A102" s="1">
        <v>101</v>
      </c>
      <c r="B102" s="3" t="s">
        <v>49</v>
      </c>
      <c r="C102" s="4" t="s">
        <v>16</v>
      </c>
      <c r="D102" s="5">
        <v>38</v>
      </c>
      <c r="E102" s="6">
        <v>412784400</v>
      </c>
    </row>
    <row r="103" spans="1:5">
      <c r="A103" s="1">
        <v>102</v>
      </c>
      <c r="B103" s="3" t="s">
        <v>50</v>
      </c>
      <c r="C103" s="4" t="s">
        <v>16</v>
      </c>
      <c r="D103" s="5">
        <v>36</v>
      </c>
      <c r="E103" s="6">
        <v>533044400</v>
      </c>
    </row>
    <row r="104" spans="1:5">
      <c r="A104" s="1">
        <v>103</v>
      </c>
      <c r="B104" s="3" t="s">
        <v>51</v>
      </c>
      <c r="C104" s="4" t="s">
        <v>16</v>
      </c>
      <c r="D104" s="5">
        <v>4</v>
      </c>
      <c r="E104" s="6">
        <v>90580600</v>
      </c>
    </row>
    <row r="105" spans="1:5">
      <c r="A105" s="1">
        <v>104</v>
      </c>
      <c r="B105" s="3" t="s">
        <v>52</v>
      </c>
      <c r="C105" s="4" t="s">
        <v>16</v>
      </c>
      <c r="D105" s="5">
        <v>1197</v>
      </c>
      <c r="E105" s="6">
        <v>3798141600</v>
      </c>
    </row>
    <row r="106" spans="1:5">
      <c r="A106" s="1">
        <v>105</v>
      </c>
      <c r="B106" s="3" t="s">
        <v>53</v>
      </c>
      <c r="C106" s="4" t="s">
        <v>16</v>
      </c>
      <c r="D106" s="5">
        <v>209</v>
      </c>
      <c r="E106" s="6">
        <v>663934700</v>
      </c>
    </row>
    <row r="107" spans="1:5">
      <c r="A107" s="1">
        <v>106</v>
      </c>
      <c r="B107" s="3" t="s">
        <v>54</v>
      </c>
      <c r="C107" s="4" t="s">
        <v>16</v>
      </c>
      <c r="D107" s="5">
        <v>108</v>
      </c>
      <c r="E107" s="6">
        <v>341744700</v>
      </c>
    </row>
    <row r="108" spans="1:5">
      <c r="A108" s="1">
        <v>107</v>
      </c>
      <c r="B108" s="3" t="s">
        <v>55</v>
      </c>
      <c r="C108" s="4" t="s">
        <v>16</v>
      </c>
      <c r="D108" s="5">
        <v>104</v>
      </c>
      <c r="E108" s="6">
        <v>328984700</v>
      </c>
    </row>
    <row r="109" spans="1:5">
      <c r="A109" s="1">
        <v>108</v>
      </c>
      <c r="B109" s="3" t="s">
        <v>56</v>
      </c>
      <c r="C109" s="4" t="s">
        <v>16</v>
      </c>
      <c r="D109" s="5">
        <v>86</v>
      </c>
      <c r="E109" s="6">
        <v>272374700</v>
      </c>
    </row>
    <row r="110" spans="1:5">
      <c r="A110" s="1">
        <v>109</v>
      </c>
      <c r="B110" s="3" t="s">
        <v>57</v>
      </c>
      <c r="C110" s="4" t="s">
        <v>16</v>
      </c>
      <c r="D110" s="5">
        <v>40</v>
      </c>
      <c r="E110" s="6">
        <v>55044000</v>
      </c>
    </row>
    <row r="111" spans="1:5">
      <c r="A111" s="1">
        <v>110</v>
      </c>
      <c r="B111" s="3" t="s">
        <v>58</v>
      </c>
      <c r="C111" s="4" t="s">
        <v>16</v>
      </c>
      <c r="D111" s="5">
        <v>28</v>
      </c>
      <c r="E111" s="6">
        <v>34720000</v>
      </c>
    </row>
    <row r="112" spans="1:5">
      <c r="A112" s="1">
        <v>111</v>
      </c>
      <c r="B112" s="3" t="s">
        <v>0</v>
      </c>
      <c r="C112" s="4" t="s">
        <v>17</v>
      </c>
      <c r="D112" s="5">
        <v>970</v>
      </c>
      <c r="E112" s="6">
        <v>611100000</v>
      </c>
    </row>
    <row r="113" spans="1:5">
      <c r="A113" s="1">
        <v>112</v>
      </c>
      <c r="B113" s="3" t="s">
        <v>33</v>
      </c>
      <c r="C113" s="4" t="s">
        <v>17</v>
      </c>
      <c r="D113" s="5">
        <v>2948</v>
      </c>
      <c r="E113" s="6">
        <v>2915678800</v>
      </c>
    </row>
    <row r="114" spans="1:5">
      <c r="A114" s="1">
        <v>113</v>
      </c>
      <c r="B114" s="3" t="s">
        <v>2</v>
      </c>
      <c r="C114" s="4" t="s">
        <v>17</v>
      </c>
      <c r="D114" s="5">
        <v>743</v>
      </c>
      <c r="E114" s="6">
        <v>572110000</v>
      </c>
    </row>
    <row r="115" spans="1:5">
      <c r="A115" s="1">
        <v>114</v>
      </c>
      <c r="B115" s="3" t="s">
        <v>34</v>
      </c>
      <c r="C115" s="4" t="s">
        <v>17</v>
      </c>
      <c r="D115" s="5">
        <v>62</v>
      </c>
      <c r="E115" s="6">
        <v>48980000</v>
      </c>
    </row>
    <row r="116" spans="1:5">
      <c r="A116" s="1">
        <v>115</v>
      </c>
      <c r="B116" s="3" t="s">
        <v>35</v>
      </c>
      <c r="C116" s="4" t="s">
        <v>17</v>
      </c>
      <c r="D116" s="5">
        <v>6</v>
      </c>
      <c r="E116" s="6">
        <v>4740000</v>
      </c>
    </row>
    <row r="117" spans="1:5">
      <c r="A117" s="1">
        <v>116</v>
      </c>
      <c r="B117" s="3" t="s">
        <v>36</v>
      </c>
      <c r="C117" s="4" t="s">
        <v>17</v>
      </c>
      <c r="D117" s="5">
        <v>40</v>
      </c>
      <c r="E117" s="6">
        <v>140110000</v>
      </c>
    </row>
    <row r="118" spans="1:5">
      <c r="A118" s="1">
        <v>117</v>
      </c>
      <c r="B118" s="3" t="s">
        <v>37</v>
      </c>
      <c r="C118" s="4" t="s">
        <v>17</v>
      </c>
      <c r="D118" s="5">
        <v>11</v>
      </c>
      <c r="E118" s="6">
        <v>38390000</v>
      </c>
    </row>
    <row r="119" spans="1:5">
      <c r="A119" s="1">
        <v>118</v>
      </c>
      <c r="B119" s="3" t="s">
        <v>38</v>
      </c>
      <c r="C119" s="4" t="s">
        <v>17</v>
      </c>
      <c r="D119" s="5">
        <v>31</v>
      </c>
      <c r="E119" s="6">
        <v>114390000</v>
      </c>
    </row>
    <row r="120" spans="1:5">
      <c r="A120" s="1">
        <v>119</v>
      </c>
      <c r="B120" s="3" t="s">
        <v>39</v>
      </c>
      <c r="C120" s="4" t="s">
        <v>17</v>
      </c>
      <c r="D120" s="5">
        <v>48</v>
      </c>
      <c r="E120" s="6">
        <v>177120000</v>
      </c>
    </row>
    <row r="121" spans="1:5">
      <c r="A121" s="1">
        <v>120</v>
      </c>
      <c r="B121" s="3" t="s">
        <v>40</v>
      </c>
      <c r="C121" s="4" t="s">
        <v>17</v>
      </c>
      <c r="D121" s="5">
        <v>4</v>
      </c>
      <c r="E121" s="6">
        <v>4960000</v>
      </c>
    </row>
    <row r="122" spans="1:5">
      <c r="A122" s="1">
        <v>121</v>
      </c>
      <c r="B122" s="3" t="s">
        <v>41</v>
      </c>
      <c r="C122" s="4" t="s">
        <v>17</v>
      </c>
      <c r="D122" s="5">
        <v>13</v>
      </c>
      <c r="E122" s="6">
        <v>18070000</v>
      </c>
    </row>
    <row r="123" spans="1:5">
      <c r="A123" s="1">
        <v>122</v>
      </c>
      <c r="B123" s="3" t="s">
        <v>42</v>
      </c>
      <c r="C123" s="4" t="s">
        <v>17</v>
      </c>
      <c r="D123" s="5">
        <v>68</v>
      </c>
      <c r="E123" s="6">
        <v>72250000</v>
      </c>
    </row>
    <row r="124" spans="1:5">
      <c r="A124" s="1">
        <v>123</v>
      </c>
      <c r="B124" s="3" t="s">
        <v>43</v>
      </c>
      <c r="C124" s="4" t="s">
        <v>17</v>
      </c>
      <c r="D124" s="5">
        <v>55</v>
      </c>
      <c r="E124" s="6">
        <v>57750000</v>
      </c>
    </row>
    <row r="125" spans="1:5">
      <c r="A125" s="1">
        <v>124</v>
      </c>
      <c r="B125" s="3" t="s">
        <v>44</v>
      </c>
      <c r="C125" s="4" t="s">
        <v>17</v>
      </c>
      <c r="D125" s="5">
        <v>47</v>
      </c>
      <c r="E125" s="6">
        <v>41830000</v>
      </c>
    </row>
    <row r="126" spans="1:5">
      <c r="A126" s="1">
        <v>125</v>
      </c>
      <c r="B126" s="3" t="s">
        <v>45</v>
      </c>
      <c r="C126" s="4" t="s">
        <v>17</v>
      </c>
      <c r="D126" s="5">
        <v>38</v>
      </c>
      <c r="E126" s="6">
        <v>33820000</v>
      </c>
    </row>
    <row r="127" spans="1:5">
      <c r="A127" s="1">
        <v>126</v>
      </c>
      <c r="B127" s="3" t="s">
        <v>46</v>
      </c>
      <c r="C127" s="4" t="s">
        <v>17</v>
      </c>
      <c r="D127" s="5">
        <v>247</v>
      </c>
      <c r="E127" s="6">
        <v>243104400</v>
      </c>
    </row>
    <row r="128" spans="1:5">
      <c r="A128" s="1">
        <v>127</v>
      </c>
      <c r="B128" s="3" t="s">
        <v>47</v>
      </c>
      <c r="C128" s="4" t="s">
        <v>17</v>
      </c>
      <c r="D128" s="5">
        <v>209</v>
      </c>
      <c r="E128" s="6">
        <v>206607200</v>
      </c>
    </row>
    <row r="129" spans="1:5">
      <c r="A129" s="1">
        <v>128</v>
      </c>
      <c r="B129" s="3" t="s">
        <v>48</v>
      </c>
      <c r="C129" s="4" t="s">
        <v>17</v>
      </c>
      <c r="D129" s="5">
        <v>214</v>
      </c>
      <c r="E129" s="6">
        <v>211147200</v>
      </c>
    </row>
    <row r="130" spans="1:5">
      <c r="A130" s="1">
        <v>129</v>
      </c>
      <c r="B130" s="3" t="s">
        <v>49</v>
      </c>
      <c r="C130" s="4" t="s">
        <v>17</v>
      </c>
      <c r="D130" s="5">
        <v>16</v>
      </c>
      <c r="E130" s="6">
        <v>175840000</v>
      </c>
    </row>
    <row r="131" spans="1:5">
      <c r="A131" s="1">
        <v>130</v>
      </c>
      <c r="B131" s="3" t="s">
        <v>50</v>
      </c>
      <c r="C131" s="4" t="s">
        <v>17</v>
      </c>
      <c r="D131" s="5">
        <v>20</v>
      </c>
      <c r="E131" s="6">
        <v>299800000</v>
      </c>
    </row>
    <row r="132" spans="1:5">
      <c r="A132" s="1">
        <v>131</v>
      </c>
      <c r="B132" s="3" t="s">
        <v>51</v>
      </c>
      <c r="C132" s="4" t="s">
        <v>17</v>
      </c>
      <c r="D132" s="5">
        <v>36</v>
      </c>
      <c r="E132" s="6">
        <v>828150000</v>
      </c>
    </row>
    <row r="133" spans="1:5">
      <c r="A133" s="1">
        <v>132</v>
      </c>
      <c r="B133" s="3" t="s">
        <v>52</v>
      </c>
      <c r="C133" s="4" t="s">
        <v>17</v>
      </c>
      <c r="D133" s="5">
        <v>732</v>
      </c>
      <c r="E133" s="6">
        <v>2332783200</v>
      </c>
    </row>
    <row r="134" spans="1:5">
      <c r="A134" s="1">
        <v>133</v>
      </c>
      <c r="B134" s="3" t="s">
        <v>53</v>
      </c>
      <c r="C134" s="4" t="s">
        <v>17</v>
      </c>
      <c r="D134" s="5">
        <v>140</v>
      </c>
      <c r="E134" s="6">
        <v>446600000</v>
      </c>
    </row>
    <row r="135" spans="1:5">
      <c r="A135" s="1">
        <v>134</v>
      </c>
      <c r="B135" s="3" t="s">
        <v>54</v>
      </c>
      <c r="C135" s="4" t="s">
        <v>17</v>
      </c>
      <c r="D135" s="5">
        <v>72</v>
      </c>
      <c r="E135" s="6">
        <v>228531600</v>
      </c>
    </row>
    <row r="136" spans="1:5">
      <c r="A136" s="1">
        <v>135</v>
      </c>
      <c r="B136" s="3" t="s">
        <v>55</v>
      </c>
      <c r="C136" s="4" t="s">
        <v>17</v>
      </c>
      <c r="D136" s="5">
        <v>38</v>
      </c>
      <c r="E136" s="6">
        <v>121220000</v>
      </c>
    </row>
    <row r="137" spans="1:5">
      <c r="A137" s="1">
        <v>136</v>
      </c>
      <c r="B137" s="3" t="s">
        <v>56</v>
      </c>
      <c r="C137" s="4" t="s">
        <v>17</v>
      </c>
      <c r="D137" s="5">
        <v>56</v>
      </c>
      <c r="E137" s="6">
        <v>180470000</v>
      </c>
    </row>
    <row r="138" spans="1:5">
      <c r="A138" s="1">
        <v>137</v>
      </c>
      <c r="B138" s="3" t="s">
        <v>57</v>
      </c>
      <c r="C138" s="4" t="s">
        <v>17</v>
      </c>
      <c r="D138" s="5">
        <v>15</v>
      </c>
      <c r="E138" s="6">
        <v>20850000</v>
      </c>
    </row>
    <row r="139" spans="1:5">
      <c r="A139" s="1">
        <v>138</v>
      </c>
      <c r="B139" s="3" t="s">
        <v>58</v>
      </c>
      <c r="C139" s="4" t="s">
        <v>17</v>
      </c>
      <c r="D139" s="5">
        <v>5</v>
      </c>
      <c r="E139" s="6">
        <v>6200000</v>
      </c>
    </row>
    <row r="140" spans="1:5">
      <c r="A140" s="1">
        <v>139</v>
      </c>
      <c r="B140" s="3" t="s">
        <v>0</v>
      </c>
      <c r="C140" s="4" t="s">
        <v>18</v>
      </c>
      <c r="D140" s="5">
        <v>715</v>
      </c>
      <c r="E140" s="6">
        <v>450046800</v>
      </c>
    </row>
    <row r="141" spans="1:5">
      <c r="A141" s="1">
        <v>140</v>
      </c>
      <c r="B141" s="3" t="s">
        <v>33</v>
      </c>
      <c r="C141" s="4" t="s">
        <v>18</v>
      </c>
      <c r="D141" s="5">
        <v>2366</v>
      </c>
      <c r="E141" s="6">
        <v>2340621600</v>
      </c>
    </row>
    <row r="142" spans="1:5">
      <c r="A142" s="1">
        <v>141</v>
      </c>
      <c r="B142" s="3" t="s">
        <v>2</v>
      </c>
      <c r="C142" s="4" t="s">
        <v>18</v>
      </c>
      <c r="D142" s="5">
        <v>619</v>
      </c>
      <c r="E142" s="6">
        <v>475474000</v>
      </c>
    </row>
    <row r="143" spans="1:5">
      <c r="A143" s="1">
        <v>142</v>
      </c>
      <c r="B143" s="3" t="s">
        <v>34</v>
      </c>
      <c r="C143" s="4" t="s">
        <v>18</v>
      </c>
      <c r="D143" s="5">
        <v>62</v>
      </c>
      <c r="E143" s="6">
        <v>48348000</v>
      </c>
    </row>
    <row r="144" spans="1:5">
      <c r="A144" s="1">
        <v>143</v>
      </c>
      <c r="B144" s="3" t="s">
        <v>35</v>
      </c>
      <c r="C144" s="4" t="s">
        <v>18</v>
      </c>
      <c r="D144" s="5">
        <v>0</v>
      </c>
      <c r="E144" s="6">
        <v>0</v>
      </c>
    </row>
    <row r="145" spans="1:5">
      <c r="A145" s="1">
        <v>144</v>
      </c>
      <c r="B145" s="3" t="s">
        <v>36</v>
      </c>
      <c r="C145" s="4" t="s">
        <v>18</v>
      </c>
      <c r="D145" s="5">
        <v>34</v>
      </c>
      <c r="E145" s="6">
        <v>118241200</v>
      </c>
    </row>
    <row r="146" spans="1:5">
      <c r="A146" s="1">
        <v>145</v>
      </c>
      <c r="B146" s="3" t="s">
        <v>37</v>
      </c>
      <c r="C146" s="4" t="s">
        <v>18</v>
      </c>
      <c r="D146" s="5">
        <v>10</v>
      </c>
      <c r="E146" s="6">
        <v>34551000</v>
      </c>
    </row>
    <row r="147" spans="1:5">
      <c r="A147" s="1">
        <v>146</v>
      </c>
      <c r="B147" s="3" t="s">
        <v>38</v>
      </c>
      <c r="C147" s="4" t="s">
        <v>18</v>
      </c>
      <c r="D147" s="5">
        <v>45</v>
      </c>
      <c r="E147" s="6">
        <v>165238200</v>
      </c>
    </row>
    <row r="148" spans="1:5">
      <c r="A148" s="1">
        <v>147</v>
      </c>
      <c r="B148" s="3" t="s">
        <v>39</v>
      </c>
      <c r="C148" s="4" t="s">
        <v>18</v>
      </c>
      <c r="D148" s="5">
        <v>40</v>
      </c>
      <c r="E148" s="6">
        <v>146862000</v>
      </c>
    </row>
    <row r="149" spans="1:5">
      <c r="A149" s="1">
        <v>148</v>
      </c>
      <c r="B149" s="3" t="s">
        <v>40</v>
      </c>
      <c r="C149" s="4" t="s">
        <v>18</v>
      </c>
      <c r="D149" s="5">
        <v>9</v>
      </c>
      <c r="E149" s="6">
        <v>11160000</v>
      </c>
    </row>
    <row r="150" spans="1:5">
      <c r="A150" s="1">
        <v>149</v>
      </c>
      <c r="B150" s="3" t="s">
        <v>41</v>
      </c>
      <c r="C150" s="4" t="s">
        <v>18</v>
      </c>
      <c r="D150" s="5">
        <v>50</v>
      </c>
      <c r="E150" s="6">
        <v>69333200</v>
      </c>
    </row>
    <row r="151" spans="1:5">
      <c r="A151" s="1">
        <v>150</v>
      </c>
      <c r="B151" s="3" t="s">
        <v>42</v>
      </c>
      <c r="C151" s="4" t="s">
        <v>18</v>
      </c>
      <c r="D151" s="5">
        <v>78</v>
      </c>
      <c r="E151" s="6">
        <v>81459000</v>
      </c>
    </row>
    <row r="152" spans="1:5">
      <c r="A152" s="1">
        <v>151</v>
      </c>
      <c r="B152" s="3" t="s">
        <v>43</v>
      </c>
      <c r="C152" s="4" t="s">
        <v>18</v>
      </c>
      <c r="D152" s="5">
        <v>63</v>
      </c>
      <c r="E152" s="6">
        <v>65730000</v>
      </c>
    </row>
    <row r="153" spans="1:5">
      <c r="A153" s="1">
        <v>152</v>
      </c>
      <c r="B153" s="3" t="s">
        <v>44</v>
      </c>
      <c r="C153" s="4" t="s">
        <v>18</v>
      </c>
      <c r="D153" s="5">
        <v>15</v>
      </c>
      <c r="E153" s="6">
        <v>13350000</v>
      </c>
    </row>
    <row r="154" spans="1:5">
      <c r="A154" s="1">
        <v>153</v>
      </c>
      <c r="B154" s="3" t="s">
        <v>45</v>
      </c>
      <c r="C154" s="4" t="s">
        <v>18</v>
      </c>
      <c r="D154" s="5">
        <v>92</v>
      </c>
      <c r="E154" s="6">
        <v>81150200</v>
      </c>
    </row>
    <row r="155" spans="1:5">
      <c r="A155" s="1">
        <v>154</v>
      </c>
      <c r="B155" s="3" t="s">
        <v>46</v>
      </c>
      <c r="C155" s="4" t="s">
        <v>18</v>
      </c>
      <c r="D155" s="5">
        <v>204</v>
      </c>
      <c r="E155" s="6">
        <v>201247200</v>
      </c>
    </row>
    <row r="156" spans="1:5">
      <c r="A156" s="1">
        <v>155</v>
      </c>
      <c r="B156" s="3" t="s">
        <v>47</v>
      </c>
      <c r="C156" s="4" t="s">
        <v>18</v>
      </c>
      <c r="D156" s="5">
        <v>191</v>
      </c>
      <c r="E156" s="6">
        <v>188377200</v>
      </c>
    </row>
    <row r="157" spans="1:5">
      <c r="A157" s="1">
        <v>156</v>
      </c>
      <c r="B157" s="3" t="s">
        <v>48</v>
      </c>
      <c r="C157" s="4" t="s">
        <v>18</v>
      </c>
      <c r="D157" s="5">
        <v>199</v>
      </c>
      <c r="E157" s="6">
        <v>196297200</v>
      </c>
    </row>
    <row r="158" spans="1:5">
      <c r="A158" s="1">
        <v>157</v>
      </c>
      <c r="B158" s="3" t="s">
        <v>49</v>
      </c>
      <c r="C158" s="4" t="s">
        <v>18</v>
      </c>
      <c r="D158" s="5">
        <v>21</v>
      </c>
      <c r="E158" s="6">
        <v>230020700</v>
      </c>
    </row>
    <row r="159" spans="1:5">
      <c r="A159" s="1">
        <v>158</v>
      </c>
      <c r="B159" s="3" t="s">
        <v>50</v>
      </c>
      <c r="C159" s="4" t="s">
        <v>18</v>
      </c>
      <c r="D159" s="5">
        <v>22</v>
      </c>
      <c r="E159" s="6">
        <v>328730700</v>
      </c>
    </row>
    <row r="160" spans="1:5">
      <c r="A160" s="1">
        <v>159</v>
      </c>
      <c r="B160" s="3" t="s">
        <v>51</v>
      </c>
      <c r="C160" s="4" t="s">
        <v>18</v>
      </c>
      <c r="D160" s="5">
        <v>32</v>
      </c>
      <c r="E160" s="6">
        <v>731311900</v>
      </c>
    </row>
    <row r="161" spans="1:5">
      <c r="A161" s="1">
        <v>160</v>
      </c>
      <c r="B161" s="3" t="s">
        <v>52</v>
      </c>
      <c r="C161" s="4" t="s">
        <v>18</v>
      </c>
      <c r="D161" s="5">
        <v>684</v>
      </c>
      <c r="E161" s="6">
        <v>2180811600</v>
      </c>
    </row>
    <row r="162" spans="1:5">
      <c r="A162" s="1">
        <v>161</v>
      </c>
      <c r="B162" s="3" t="s">
        <v>53</v>
      </c>
      <c r="C162" s="4" t="s">
        <v>18</v>
      </c>
      <c r="D162" s="5">
        <v>102</v>
      </c>
      <c r="E162" s="6">
        <v>324231600</v>
      </c>
    </row>
    <row r="163" spans="1:5">
      <c r="A163" s="1">
        <v>162</v>
      </c>
      <c r="B163" s="3" t="s">
        <v>54</v>
      </c>
      <c r="C163" s="4" t="s">
        <v>18</v>
      </c>
      <c r="D163" s="5">
        <v>64</v>
      </c>
      <c r="E163" s="6">
        <v>203011600</v>
      </c>
    </row>
    <row r="164" spans="1:5">
      <c r="A164" s="1">
        <v>163</v>
      </c>
      <c r="B164" s="3" t="s">
        <v>55</v>
      </c>
      <c r="C164" s="4" t="s">
        <v>18</v>
      </c>
      <c r="D164" s="5">
        <v>66</v>
      </c>
      <c r="E164" s="6">
        <v>209391600</v>
      </c>
    </row>
    <row r="165" spans="1:5">
      <c r="A165" s="1">
        <v>164</v>
      </c>
      <c r="B165" s="3" t="s">
        <v>56</v>
      </c>
      <c r="C165" s="4" t="s">
        <v>18</v>
      </c>
      <c r="D165" s="5">
        <v>64</v>
      </c>
      <c r="E165" s="6">
        <v>203721600</v>
      </c>
    </row>
    <row r="166" spans="1:5">
      <c r="A166" s="1">
        <v>165</v>
      </c>
      <c r="B166" s="3" t="s">
        <v>57</v>
      </c>
      <c r="C166" s="4" t="s">
        <v>18</v>
      </c>
      <c r="D166" s="5">
        <v>37</v>
      </c>
      <c r="E166" s="6">
        <v>51124200</v>
      </c>
    </row>
    <row r="167" spans="1:5">
      <c r="A167" s="1">
        <v>166</v>
      </c>
      <c r="B167" s="3" t="s">
        <v>58</v>
      </c>
      <c r="C167" s="4" t="s">
        <v>18</v>
      </c>
      <c r="D167" s="5">
        <v>17</v>
      </c>
      <c r="E167" s="6">
        <v>21080000</v>
      </c>
    </row>
    <row r="168" spans="1:5">
      <c r="A168" s="1">
        <v>167</v>
      </c>
      <c r="B168" s="3" t="s">
        <v>0</v>
      </c>
      <c r="C168" s="4" t="s">
        <v>19</v>
      </c>
      <c r="D168" s="5">
        <v>553</v>
      </c>
      <c r="E168" s="6">
        <v>348390000</v>
      </c>
    </row>
    <row r="169" spans="1:5">
      <c r="A169" s="1">
        <v>168</v>
      </c>
      <c r="B169" s="3" t="s">
        <v>33</v>
      </c>
      <c r="C169" s="4" t="s">
        <v>19</v>
      </c>
      <c r="D169" s="5">
        <v>1998</v>
      </c>
      <c r="E169" s="6">
        <v>1978020000</v>
      </c>
    </row>
    <row r="170" spans="1:5">
      <c r="A170" s="1">
        <v>169</v>
      </c>
      <c r="B170" s="3" t="s">
        <v>2</v>
      </c>
      <c r="C170" s="4" t="s">
        <v>19</v>
      </c>
      <c r="D170" s="5">
        <v>436</v>
      </c>
      <c r="E170" s="6">
        <v>336250000</v>
      </c>
    </row>
    <row r="171" spans="1:5">
      <c r="A171" s="1">
        <v>170</v>
      </c>
      <c r="B171" s="3" t="s">
        <v>34</v>
      </c>
      <c r="C171" s="4" t="s">
        <v>19</v>
      </c>
      <c r="D171" s="5">
        <v>2</v>
      </c>
      <c r="E171" s="6">
        <v>1800000</v>
      </c>
    </row>
    <row r="172" spans="1:5">
      <c r="A172" s="1">
        <v>171</v>
      </c>
      <c r="B172" s="3" t="s">
        <v>35</v>
      </c>
      <c r="C172" s="4" t="s">
        <v>19</v>
      </c>
      <c r="D172" s="5">
        <v>0</v>
      </c>
      <c r="E172" s="6">
        <v>0</v>
      </c>
    </row>
    <row r="173" spans="1:5">
      <c r="A173" s="1">
        <v>172</v>
      </c>
      <c r="B173" s="3" t="s">
        <v>36</v>
      </c>
      <c r="C173" s="4" t="s">
        <v>19</v>
      </c>
      <c r="D173" s="5">
        <v>55</v>
      </c>
      <c r="E173" s="6">
        <v>191950000</v>
      </c>
    </row>
    <row r="174" spans="1:5">
      <c r="A174" s="1">
        <v>173</v>
      </c>
      <c r="B174" s="3" t="s">
        <v>37</v>
      </c>
      <c r="C174" s="4" t="s">
        <v>19</v>
      </c>
      <c r="D174" s="5">
        <v>17</v>
      </c>
      <c r="E174" s="6">
        <v>59330000</v>
      </c>
    </row>
    <row r="175" spans="1:5">
      <c r="A175" s="1">
        <v>174</v>
      </c>
      <c r="B175" s="3" t="s">
        <v>38</v>
      </c>
      <c r="C175" s="4" t="s">
        <v>19</v>
      </c>
      <c r="D175" s="5">
        <v>8</v>
      </c>
      <c r="E175" s="6">
        <v>29520000</v>
      </c>
    </row>
    <row r="176" spans="1:5">
      <c r="A176" s="1">
        <v>175</v>
      </c>
      <c r="B176" s="3" t="s">
        <v>39</v>
      </c>
      <c r="C176" s="4" t="s">
        <v>19</v>
      </c>
      <c r="D176" s="5">
        <v>31</v>
      </c>
      <c r="E176" s="6">
        <v>114390000</v>
      </c>
    </row>
    <row r="177" spans="1:5">
      <c r="A177" s="1">
        <v>176</v>
      </c>
      <c r="B177" s="3" t="s">
        <v>40</v>
      </c>
      <c r="C177" s="4" t="s">
        <v>19</v>
      </c>
      <c r="D177" s="5">
        <v>11</v>
      </c>
      <c r="E177" s="6">
        <v>13640000</v>
      </c>
    </row>
    <row r="178" spans="1:5">
      <c r="A178" s="1">
        <v>177</v>
      </c>
      <c r="B178" s="3" t="s">
        <v>41</v>
      </c>
      <c r="C178" s="4" t="s">
        <v>19</v>
      </c>
      <c r="D178" s="5">
        <v>20</v>
      </c>
      <c r="E178" s="6">
        <v>27800000</v>
      </c>
    </row>
    <row r="179" spans="1:5">
      <c r="A179" s="1">
        <v>178</v>
      </c>
      <c r="B179" s="3" t="s">
        <v>42</v>
      </c>
      <c r="C179" s="4" t="s">
        <v>19</v>
      </c>
      <c r="D179" s="5">
        <v>48</v>
      </c>
      <c r="E179" s="6">
        <v>50400000</v>
      </c>
    </row>
    <row r="180" spans="1:5">
      <c r="A180" s="1">
        <v>179</v>
      </c>
      <c r="B180" s="3" t="s">
        <v>43</v>
      </c>
      <c r="C180" s="4" t="s">
        <v>19</v>
      </c>
      <c r="D180" s="5">
        <v>45</v>
      </c>
      <c r="E180" s="6">
        <v>47700000</v>
      </c>
    </row>
    <row r="181" spans="1:5">
      <c r="A181" s="1">
        <v>180</v>
      </c>
      <c r="B181" s="3" t="s">
        <v>44</v>
      </c>
      <c r="C181" s="4" t="s">
        <v>19</v>
      </c>
      <c r="D181" s="5">
        <v>1</v>
      </c>
      <c r="E181" s="6">
        <v>890000</v>
      </c>
    </row>
    <row r="182" spans="1:5">
      <c r="A182" s="1">
        <v>181</v>
      </c>
      <c r="B182" s="3" t="s">
        <v>45</v>
      </c>
      <c r="C182" s="4" t="s">
        <v>19</v>
      </c>
      <c r="D182" s="5">
        <v>85</v>
      </c>
      <c r="E182" s="6">
        <v>75650000</v>
      </c>
    </row>
    <row r="183" spans="1:5">
      <c r="A183" s="1">
        <v>182</v>
      </c>
      <c r="B183" s="3" t="s">
        <v>46</v>
      </c>
      <c r="C183" s="4" t="s">
        <v>19</v>
      </c>
      <c r="D183" s="5">
        <v>253</v>
      </c>
      <c r="E183" s="6">
        <v>250470000</v>
      </c>
    </row>
    <row r="184" spans="1:5">
      <c r="A184" s="1">
        <v>183</v>
      </c>
      <c r="B184" s="3" t="s">
        <v>47</v>
      </c>
      <c r="C184" s="4" t="s">
        <v>19</v>
      </c>
      <c r="D184" s="5">
        <v>206</v>
      </c>
      <c r="E184" s="6">
        <v>203940000</v>
      </c>
    </row>
    <row r="185" spans="1:5">
      <c r="A185" s="1">
        <v>184</v>
      </c>
      <c r="B185" s="3" t="s">
        <v>48</v>
      </c>
      <c r="C185" s="4" t="s">
        <v>19</v>
      </c>
      <c r="D185" s="5">
        <v>229</v>
      </c>
      <c r="E185" s="6">
        <v>226710000</v>
      </c>
    </row>
    <row r="186" spans="1:5">
      <c r="A186" s="1">
        <v>185</v>
      </c>
      <c r="B186" s="3" t="s">
        <v>49</v>
      </c>
      <c r="C186" s="4" t="s">
        <v>19</v>
      </c>
      <c r="D186" s="5">
        <v>30</v>
      </c>
      <c r="E186" s="6">
        <v>329700000</v>
      </c>
    </row>
    <row r="187" spans="1:5">
      <c r="A187" s="1">
        <v>186</v>
      </c>
      <c r="B187" s="3" t="s">
        <v>50</v>
      </c>
      <c r="C187" s="4" t="s">
        <v>19</v>
      </c>
      <c r="D187" s="5">
        <v>35</v>
      </c>
      <c r="E187" s="6">
        <v>524650000</v>
      </c>
    </row>
    <row r="188" spans="1:5">
      <c r="A188" s="1">
        <v>187</v>
      </c>
      <c r="B188" s="3" t="s">
        <v>51</v>
      </c>
      <c r="C188" s="4" t="s">
        <v>19</v>
      </c>
      <c r="D188" s="5">
        <v>39</v>
      </c>
      <c r="E188" s="6">
        <v>896610000</v>
      </c>
    </row>
    <row r="189" spans="1:5">
      <c r="A189" s="1">
        <v>188</v>
      </c>
      <c r="B189" s="3" t="s">
        <v>52</v>
      </c>
      <c r="C189" s="4" t="s">
        <v>19</v>
      </c>
      <c r="D189" s="5">
        <v>664</v>
      </c>
      <c r="E189" s="6">
        <v>2118160000</v>
      </c>
    </row>
    <row r="190" spans="1:5">
      <c r="A190" s="1">
        <v>189</v>
      </c>
      <c r="B190" s="3" t="s">
        <v>53</v>
      </c>
      <c r="C190" s="4" t="s">
        <v>19</v>
      </c>
      <c r="D190" s="5">
        <v>131</v>
      </c>
      <c r="E190" s="6">
        <v>417890000</v>
      </c>
    </row>
    <row r="191" spans="1:5">
      <c r="A191" s="1">
        <v>190</v>
      </c>
      <c r="B191" s="3" t="s">
        <v>54</v>
      </c>
      <c r="C191" s="4" t="s">
        <v>19</v>
      </c>
      <c r="D191" s="5">
        <v>69</v>
      </c>
      <c r="E191" s="6">
        <v>220110000</v>
      </c>
    </row>
    <row r="192" spans="1:5">
      <c r="A192" s="1">
        <v>191</v>
      </c>
      <c r="B192" s="3" t="s">
        <v>55</v>
      </c>
      <c r="C192" s="4" t="s">
        <v>19</v>
      </c>
      <c r="D192" s="5">
        <v>68</v>
      </c>
      <c r="E192" s="6">
        <v>216920000</v>
      </c>
    </row>
    <row r="193" spans="1:5">
      <c r="A193" s="1">
        <v>192</v>
      </c>
      <c r="B193" s="3" t="s">
        <v>56</v>
      </c>
      <c r="C193" s="4" t="s">
        <v>19</v>
      </c>
      <c r="D193" s="5">
        <v>62</v>
      </c>
      <c r="E193" s="6">
        <v>197780000</v>
      </c>
    </row>
    <row r="194" spans="1:5">
      <c r="A194" s="1">
        <v>193</v>
      </c>
      <c r="B194" s="3" t="s">
        <v>57</v>
      </c>
      <c r="C194" s="4" t="s">
        <v>19</v>
      </c>
      <c r="D194" s="5">
        <v>8</v>
      </c>
      <c r="E194" s="6">
        <v>11120000</v>
      </c>
    </row>
    <row r="195" spans="1:5">
      <c r="A195" s="1">
        <v>194</v>
      </c>
      <c r="B195" s="3" t="s">
        <v>58</v>
      </c>
      <c r="C195" s="4" t="s">
        <v>19</v>
      </c>
      <c r="D195" s="5">
        <v>8</v>
      </c>
      <c r="E195" s="6">
        <v>9920000</v>
      </c>
    </row>
    <row r="196" spans="1:5">
      <c r="A196" s="1" t="s">
        <v>12</v>
      </c>
      <c r="B196" s="3"/>
      <c r="C196" s="4"/>
      <c r="D196" s="5">
        <f>SUBTOTAL(109,Total_Sales[Quantity])</f>
        <v>38497</v>
      </c>
      <c r="E196" s="6">
        <f>SUBTOTAL(109,Total_Sales[Total Price])</f>
        <v>60746203100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8CA6-4F30-4C56-9AAE-D43EE44892F0}">
  <sheetPr codeName="Sheet9"/>
  <dimension ref="A1:E30"/>
  <sheetViews>
    <sheetView zoomScaleNormal="100" workbookViewId="0">
      <selection activeCell="D31" sqref="D31"/>
    </sheetView>
  </sheetViews>
  <sheetFormatPr baseColWidth="10" defaultColWidth="8.83203125" defaultRowHeight="18"/>
  <cols>
    <col min="1" max="1" width="26.33203125" style="1" bestFit="1" customWidth="1"/>
    <col min="2" max="2" width="18.83203125" style="1" bestFit="1" customWidth="1"/>
    <col min="3" max="3" width="15.33203125" style="2" bestFit="1" customWidth="1"/>
    <col min="4" max="4" width="8.83203125" style="1"/>
    <col min="6" max="16384" width="8.83203125" style="1"/>
  </cols>
  <sheetData>
    <row r="1" spans="1:3">
      <c r="A1" s="2" t="s">
        <v>6</v>
      </c>
      <c r="B1" s="1" t="s">
        <v>32</v>
      </c>
      <c r="C1" s="1" t="s">
        <v>31</v>
      </c>
    </row>
    <row r="2" spans="1:3">
      <c r="A2" s="3" t="s">
        <v>0</v>
      </c>
      <c r="B2" s="5">
        <v>553</v>
      </c>
      <c r="C2" s="6">
        <v>348390000</v>
      </c>
    </row>
    <row r="3" spans="1:3">
      <c r="A3" s="3" t="s">
        <v>33</v>
      </c>
      <c r="B3" s="5">
        <v>1998</v>
      </c>
      <c r="C3" s="6">
        <v>1978020000</v>
      </c>
    </row>
    <row r="4" spans="1:3">
      <c r="A4" s="3" t="s">
        <v>2</v>
      </c>
      <c r="B4" s="5">
        <v>436</v>
      </c>
      <c r="C4" s="6">
        <v>336250000</v>
      </c>
    </row>
    <row r="5" spans="1:3">
      <c r="A5" s="3" t="s">
        <v>34</v>
      </c>
      <c r="B5" s="5">
        <v>2</v>
      </c>
      <c r="C5" s="6">
        <v>1800000</v>
      </c>
    </row>
    <row r="6" spans="1:3">
      <c r="A6" s="3" t="s">
        <v>35</v>
      </c>
      <c r="B6" s="5">
        <v>0</v>
      </c>
      <c r="C6" s="6">
        <v>0</v>
      </c>
    </row>
    <row r="7" spans="1:3">
      <c r="A7" s="3" t="s">
        <v>36</v>
      </c>
      <c r="B7" s="5">
        <v>55</v>
      </c>
      <c r="C7" s="6">
        <v>191950000</v>
      </c>
    </row>
    <row r="8" spans="1:3">
      <c r="A8" s="3" t="s">
        <v>37</v>
      </c>
      <c r="B8" s="5">
        <v>17</v>
      </c>
      <c r="C8" s="6">
        <v>59330000</v>
      </c>
    </row>
    <row r="9" spans="1:3">
      <c r="A9" s="3" t="s">
        <v>38</v>
      </c>
      <c r="B9" s="5">
        <v>8</v>
      </c>
      <c r="C9" s="6">
        <v>29520000</v>
      </c>
    </row>
    <row r="10" spans="1:3">
      <c r="A10" s="3" t="s">
        <v>39</v>
      </c>
      <c r="B10" s="5">
        <v>31</v>
      </c>
      <c r="C10" s="6">
        <v>114390000</v>
      </c>
    </row>
    <row r="11" spans="1:3">
      <c r="A11" s="3" t="s">
        <v>40</v>
      </c>
      <c r="B11" s="5">
        <v>11</v>
      </c>
      <c r="C11" s="6">
        <v>13640000</v>
      </c>
    </row>
    <row r="12" spans="1:3">
      <c r="A12" s="3" t="s">
        <v>41</v>
      </c>
      <c r="B12" s="5">
        <v>20</v>
      </c>
      <c r="C12" s="6">
        <v>27800000</v>
      </c>
    </row>
    <row r="13" spans="1:3">
      <c r="A13" s="3" t="s">
        <v>42</v>
      </c>
      <c r="B13" s="5">
        <v>48</v>
      </c>
      <c r="C13" s="6">
        <v>50400000</v>
      </c>
    </row>
    <row r="14" spans="1:3">
      <c r="A14" s="3" t="s">
        <v>43</v>
      </c>
      <c r="B14" s="5">
        <v>45</v>
      </c>
      <c r="C14" s="6">
        <v>47700000</v>
      </c>
    </row>
    <row r="15" spans="1:3">
      <c r="A15" s="3" t="s">
        <v>44</v>
      </c>
      <c r="B15" s="5">
        <v>1</v>
      </c>
      <c r="C15" s="6">
        <v>890000</v>
      </c>
    </row>
    <row r="16" spans="1:3">
      <c r="A16" s="3" t="s">
        <v>45</v>
      </c>
      <c r="B16" s="5">
        <v>85</v>
      </c>
      <c r="C16" s="6">
        <v>75650000</v>
      </c>
    </row>
    <row r="17" spans="1:3">
      <c r="A17" s="3" t="s">
        <v>46</v>
      </c>
      <c r="B17" s="5">
        <v>253</v>
      </c>
      <c r="C17" s="6">
        <v>250470000</v>
      </c>
    </row>
    <row r="18" spans="1:3">
      <c r="A18" s="3" t="s">
        <v>47</v>
      </c>
      <c r="B18" s="5">
        <v>206</v>
      </c>
      <c r="C18" s="6">
        <v>203940000</v>
      </c>
    </row>
    <row r="19" spans="1:3">
      <c r="A19" s="3" t="s">
        <v>48</v>
      </c>
      <c r="B19" s="5">
        <v>229</v>
      </c>
      <c r="C19" s="6">
        <v>226710000</v>
      </c>
    </row>
    <row r="20" spans="1:3">
      <c r="A20" s="3" t="s">
        <v>49</v>
      </c>
      <c r="B20" s="5">
        <v>30</v>
      </c>
      <c r="C20" s="6">
        <v>329700000</v>
      </c>
    </row>
    <row r="21" spans="1:3">
      <c r="A21" s="3" t="s">
        <v>50</v>
      </c>
      <c r="B21" s="5">
        <v>35</v>
      </c>
      <c r="C21" s="6">
        <v>524650000</v>
      </c>
    </row>
    <row r="22" spans="1:3">
      <c r="A22" s="3" t="s">
        <v>51</v>
      </c>
      <c r="B22" s="5">
        <v>39</v>
      </c>
      <c r="C22" s="6">
        <v>896610000</v>
      </c>
    </row>
    <row r="23" spans="1:3">
      <c r="A23" s="3" t="s">
        <v>52</v>
      </c>
      <c r="B23" s="5">
        <v>664</v>
      </c>
      <c r="C23" s="6">
        <v>2118160000</v>
      </c>
    </row>
    <row r="24" spans="1:3">
      <c r="A24" s="3" t="s">
        <v>53</v>
      </c>
      <c r="B24" s="5">
        <v>131</v>
      </c>
      <c r="C24" s="6">
        <v>417890000</v>
      </c>
    </row>
    <row r="25" spans="1:3">
      <c r="A25" s="3" t="s">
        <v>54</v>
      </c>
      <c r="B25" s="5">
        <v>69</v>
      </c>
      <c r="C25" s="6">
        <v>220110000</v>
      </c>
    </row>
    <row r="26" spans="1:3">
      <c r="A26" s="3" t="s">
        <v>55</v>
      </c>
      <c r="B26" s="5">
        <v>68</v>
      </c>
      <c r="C26" s="6">
        <v>216920000</v>
      </c>
    </row>
    <row r="27" spans="1:3">
      <c r="A27" s="3" t="s">
        <v>56</v>
      </c>
      <c r="B27" s="5">
        <v>62</v>
      </c>
      <c r="C27" s="6">
        <v>197780000</v>
      </c>
    </row>
    <row r="28" spans="1:3">
      <c r="A28" s="3" t="s">
        <v>57</v>
      </c>
      <c r="B28" s="5">
        <v>8</v>
      </c>
      <c r="C28" s="6">
        <v>11120000</v>
      </c>
    </row>
    <row r="29" spans="1:3">
      <c r="A29" s="3" t="s">
        <v>58</v>
      </c>
      <c r="B29" s="5">
        <v>8</v>
      </c>
      <c r="C29" s="6">
        <v>9920000</v>
      </c>
    </row>
    <row r="30" spans="1:3">
      <c r="A30" s="3"/>
      <c r="B30" s="5">
        <f>SUBTOTAL(109,Total_Sales2[Total Quantity])</f>
        <v>5112</v>
      </c>
      <c r="C30" s="6">
        <f>SUBTOTAL(109,Total_Sales2[Total Price])</f>
        <v>8899710000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06DA-AD27-954F-A317-1B6555ACE637}">
  <sheetPr codeName="Sheet10"/>
  <dimension ref="A1:C30"/>
  <sheetViews>
    <sheetView zoomScaleNormal="100" workbookViewId="0">
      <selection activeCell="D31" sqref="D31"/>
    </sheetView>
  </sheetViews>
  <sheetFormatPr baseColWidth="10" defaultColWidth="8.83203125" defaultRowHeight="18"/>
  <cols>
    <col min="1" max="1" width="26.33203125" style="1" bestFit="1" customWidth="1"/>
    <col min="2" max="2" width="18.83203125" style="2" bestFit="1" customWidth="1"/>
    <col min="3" max="3" width="15.33203125" style="1" bestFit="1" customWidth="1"/>
    <col min="4" max="16384" width="8.83203125" style="1"/>
  </cols>
  <sheetData>
    <row r="1" spans="1:3">
      <c r="A1" s="2" t="s">
        <v>6</v>
      </c>
      <c r="B1" s="1" t="s">
        <v>32</v>
      </c>
      <c r="C1" s="1" t="s">
        <v>31</v>
      </c>
    </row>
    <row r="2" spans="1:3">
      <c r="A2" s="3" t="s">
        <v>0</v>
      </c>
      <c r="B2" s="5">
        <v>5305</v>
      </c>
      <c r="C2" s="6">
        <v>3314272000</v>
      </c>
    </row>
    <row r="3" spans="1:3">
      <c r="A3" s="3" t="s">
        <v>33</v>
      </c>
      <c r="B3" s="5">
        <v>14710</v>
      </c>
      <c r="C3" s="6">
        <v>14474050400</v>
      </c>
    </row>
    <row r="4" spans="1:3">
      <c r="A4" s="3" t="s">
        <v>2</v>
      </c>
      <c r="B4" s="1">
        <v>3217</v>
      </c>
      <c r="C4" s="9">
        <v>2461452000</v>
      </c>
    </row>
    <row r="5" spans="1:3">
      <c r="A5" s="3" t="s">
        <v>34</v>
      </c>
      <c r="B5" s="1">
        <v>315</v>
      </c>
      <c r="C5" s="9">
        <v>248742000</v>
      </c>
    </row>
    <row r="6" spans="1:3">
      <c r="A6" s="3" t="s">
        <v>35</v>
      </c>
      <c r="B6" s="1">
        <v>203</v>
      </c>
      <c r="C6" s="9">
        <v>160264000</v>
      </c>
    </row>
    <row r="7" spans="1:3">
      <c r="A7" s="3" t="s">
        <v>36</v>
      </c>
      <c r="B7" s="1">
        <v>343</v>
      </c>
      <c r="C7" s="9">
        <v>1196926200</v>
      </c>
    </row>
    <row r="8" spans="1:3">
      <c r="A8" s="3" t="s">
        <v>37</v>
      </c>
      <c r="B8" s="1">
        <v>141</v>
      </c>
      <c r="C8" s="9">
        <v>491566400</v>
      </c>
    </row>
    <row r="9" spans="1:3">
      <c r="A9" s="3" t="s">
        <v>38</v>
      </c>
      <c r="B9" s="1">
        <v>191</v>
      </c>
      <c r="C9" s="9">
        <v>703633200</v>
      </c>
    </row>
    <row r="10" spans="1:3">
      <c r="A10" s="3" t="s">
        <v>39</v>
      </c>
      <c r="B10" s="1">
        <v>368</v>
      </c>
      <c r="C10" s="9">
        <v>1356837000</v>
      </c>
    </row>
    <row r="11" spans="1:3">
      <c r="A11" s="3" t="s">
        <v>40</v>
      </c>
      <c r="B11" s="1">
        <v>107</v>
      </c>
      <c r="C11" s="9">
        <v>133756000</v>
      </c>
    </row>
    <row r="12" spans="1:3">
      <c r="A12" s="3" t="s">
        <v>41</v>
      </c>
      <c r="B12" s="1">
        <v>217</v>
      </c>
      <c r="C12" s="9">
        <v>301968200</v>
      </c>
    </row>
    <row r="13" spans="1:3">
      <c r="A13" s="3" t="s">
        <v>42</v>
      </c>
      <c r="B13" s="1">
        <v>456</v>
      </c>
      <c r="C13" s="9">
        <v>481684000</v>
      </c>
    </row>
    <row r="14" spans="1:3">
      <c r="A14" s="3" t="s">
        <v>43</v>
      </c>
      <c r="B14" s="1">
        <v>363</v>
      </c>
      <c r="C14" s="9">
        <v>382105000</v>
      </c>
    </row>
    <row r="15" spans="1:3">
      <c r="A15" s="3" t="s">
        <v>44</v>
      </c>
      <c r="B15" s="1">
        <v>282</v>
      </c>
      <c r="C15" s="9">
        <v>251735000</v>
      </c>
    </row>
    <row r="16" spans="1:3">
      <c r="A16" s="3" t="s">
        <v>45</v>
      </c>
      <c r="B16" s="1">
        <v>376</v>
      </c>
      <c r="C16" s="9">
        <v>334665200</v>
      </c>
    </row>
    <row r="17" spans="1:3">
      <c r="A17" s="3" t="s">
        <v>46</v>
      </c>
      <c r="B17" s="1">
        <v>1412</v>
      </c>
      <c r="C17" s="9">
        <v>1389365600</v>
      </c>
    </row>
    <row r="18" spans="1:3">
      <c r="A18" s="3" t="s">
        <v>47</v>
      </c>
      <c r="B18" s="1">
        <v>1223</v>
      </c>
      <c r="C18" s="9">
        <v>1204578400</v>
      </c>
    </row>
    <row r="19" spans="1:3">
      <c r="A19" s="3" t="s">
        <v>48</v>
      </c>
      <c r="B19" s="1">
        <v>1313</v>
      </c>
      <c r="C19" s="9">
        <v>1292718400</v>
      </c>
    </row>
    <row r="20" spans="1:3">
      <c r="A20" s="3" t="s">
        <v>49</v>
      </c>
      <c r="B20" s="1">
        <v>135</v>
      </c>
      <c r="C20" s="9">
        <v>1503805100</v>
      </c>
    </row>
    <row r="21" spans="1:3">
      <c r="A21" s="3" t="s">
        <v>50</v>
      </c>
      <c r="B21" s="1">
        <v>155</v>
      </c>
      <c r="C21" s="9">
        <v>2357795100</v>
      </c>
    </row>
    <row r="22" spans="1:3">
      <c r="A22" s="3" t="s">
        <v>51</v>
      </c>
      <c r="B22" s="1">
        <v>142</v>
      </c>
      <c r="C22" s="9">
        <v>3333052500</v>
      </c>
    </row>
    <row r="23" spans="1:3">
      <c r="A23" s="3" t="s">
        <v>52</v>
      </c>
      <c r="B23" s="1">
        <v>4965</v>
      </c>
      <c r="C23" s="9">
        <v>15740816400</v>
      </c>
    </row>
    <row r="24" spans="1:3">
      <c r="A24" s="3" t="s">
        <v>53</v>
      </c>
      <c r="B24" s="1">
        <v>836</v>
      </c>
      <c r="C24" s="9">
        <v>2643916300</v>
      </c>
    </row>
    <row r="25" spans="1:3">
      <c r="A25" s="3" t="s">
        <v>54</v>
      </c>
      <c r="B25" s="1">
        <v>541</v>
      </c>
      <c r="C25" s="9">
        <v>1710107900</v>
      </c>
    </row>
    <row r="26" spans="1:3">
      <c r="A26" s="3" t="s">
        <v>55</v>
      </c>
      <c r="B26" s="1">
        <v>485</v>
      </c>
      <c r="C26" s="9">
        <v>1533106300</v>
      </c>
    </row>
    <row r="27" spans="1:3">
      <c r="A27" s="3" t="s">
        <v>56</v>
      </c>
      <c r="B27" s="1">
        <v>442</v>
      </c>
      <c r="C27" s="9">
        <v>1401886300</v>
      </c>
    </row>
    <row r="28" spans="1:3">
      <c r="A28" s="3" t="s">
        <v>57</v>
      </c>
      <c r="B28" s="1">
        <v>166</v>
      </c>
      <c r="C28" s="9">
        <v>231158200</v>
      </c>
    </row>
    <row r="29" spans="1:3">
      <c r="A29" s="3" t="s">
        <v>58</v>
      </c>
      <c r="B29" s="10">
        <v>88</v>
      </c>
      <c r="C29" s="11">
        <v>110240000</v>
      </c>
    </row>
    <row r="30" spans="1:3">
      <c r="A30" s="12"/>
      <c r="B30" s="10">
        <f>SUBTOTAL(109,Total_Sales_14022835[Total Quantity])</f>
        <v>38497</v>
      </c>
      <c r="C30" s="11">
        <f>SUBTOTAL(109,Total_Sales_14022835[Total Price])</f>
        <v>60746203100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1AD9-09C0-634A-819F-9C3DAA0B219D}">
  <sheetPr codeName="Sheet2"/>
  <dimension ref="B2:O80"/>
  <sheetViews>
    <sheetView zoomScaleNormal="100" workbookViewId="0"/>
  </sheetViews>
  <sheetFormatPr baseColWidth="10" defaultColWidth="8.83203125" defaultRowHeight="18"/>
  <cols>
    <col min="1" max="1" width="8.83203125" style="1"/>
    <col min="2" max="2" width="10.83203125" style="1" bestFit="1" customWidth="1"/>
    <col min="3" max="3" width="14" style="1" bestFit="1" customWidth="1"/>
    <col min="4" max="4" width="15.6640625" style="2" bestFit="1" customWidth="1"/>
    <col min="5" max="5" width="12.1640625" style="1" bestFit="1" customWidth="1"/>
    <col min="6" max="6" width="13.1640625" style="1" bestFit="1" customWidth="1"/>
    <col min="7" max="7" width="14.6640625" style="1" bestFit="1" customWidth="1"/>
    <col min="8" max="9" width="8.83203125" style="1"/>
    <col min="10" max="11" width="10.83203125" style="1" bestFit="1" customWidth="1"/>
    <col min="12" max="12" width="15.6640625" style="1" bestFit="1" customWidth="1"/>
    <col min="13" max="13" width="12.1640625" style="1" bestFit="1" customWidth="1"/>
    <col min="14" max="14" width="13.1640625" style="1" bestFit="1" customWidth="1"/>
    <col min="15" max="15" width="14.83203125" style="1" bestFit="1" customWidth="1"/>
    <col min="16" max="16384" width="8.83203125" style="1"/>
  </cols>
  <sheetData>
    <row r="2" spans="2:15">
      <c r="B2" s="1" t="s">
        <v>5</v>
      </c>
      <c r="C2" s="1" t="s">
        <v>10</v>
      </c>
      <c r="D2" s="2" t="s">
        <v>11</v>
      </c>
      <c r="E2" s="1" t="s">
        <v>7</v>
      </c>
      <c r="F2" s="1" t="s">
        <v>24</v>
      </c>
      <c r="G2" s="1" t="s">
        <v>9</v>
      </c>
      <c r="J2" s="1" t="s">
        <v>5</v>
      </c>
      <c r="K2" s="1" t="s">
        <v>10</v>
      </c>
      <c r="L2" s="2" t="s">
        <v>11</v>
      </c>
      <c r="M2" s="1" t="s">
        <v>7</v>
      </c>
      <c r="N2" s="1" t="s">
        <v>24</v>
      </c>
      <c r="O2" s="1" t="s">
        <v>9</v>
      </c>
    </row>
    <row r="3" spans="2:15">
      <c r="B3" s="1">
        <v>1</v>
      </c>
      <c r="C3" s="4" t="s">
        <v>20</v>
      </c>
      <c r="D3" s="3">
        <v>75</v>
      </c>
      <c r="E3" s="4" t="s">
        <v>13</v>
      </c>
      <c r="F3" s="4">
        <v>98</v>
      </c>
      <c r="G3" s="6">
        <v>2812980000</v>
      </c>
      <c r="J3" s="1">
        <v>1</v>
      </c>
      <c r="K3" s="4" t="s">
        <v>20</v>
      </c>
      <c r="L3" s="3">
        <v>75</v>
      </c>
      <c r="M3" s="4" t="s">
        <v>13</v>
      </c>
      <c r="N3" s="4">
        <v>98</v>
      </c>
      <c r="O3" s="6">
        <v>2812980000</v>
      </c>
    </row>
    <row r="4" spans="2:15">
      <c r="B4" s="1">
        <v>2</v>
      </c>
      <c r="C4" s="4" t="s">
        <v>21</v>
      </c>
      <c r="D4" s="3">
        <v>33</v>
      </c>
      <c r="E4" s="4" t="s">
        <v>13</v>
      </c>
      <c r="F4" s="4">
        <v>38</v>
      </c>
      <c r="G4" s="6">
        <v>1491290000</v>
      </c>
      <c r="J4" s="1">
        <v>2</v>
      </c>
      <c r="K4" s="4" t="s">
        <v>20</v>
      </c>
      <c r="L4" s="3">
        <v>70</v>
      </c>
      <c r="M4" s="4" t="s">
        <v>14</v>
      </c>
      <c r="N4" s="4">
        <v>86</v>
      </c>
      <c r="O4" s="6">
        <v>2203120000</v>
      </c>
    </row>
    <row r="5" spans="2:15">
      <c r="B5" s="1">
        <v>3</v>
      </c>
      <c r="C5" s="4" t="s">
        <v>22</v>
      </c>
      <c r="D5" s="3">
        <v>34</v>
      </c>
      <c r="E5" s="4" t="s">
        <v>13</v>
      </c>
      <c r="F5" s="4">
        <v>40</v>
      </c>
      <c r="G5" s="6">
        <v>1559280000</v>
      </c>
      <c r="J5" s="1">
        <v>3</v>
      </c>
      <c r="K5" s="4" t="s">
        <v>20</v>
      </c>
      <c r="L5" s="3">
        <v>92</v>
      </c>
      <c r="M5" s="4" t="s">
        <v>15</v>
      </c>
      <c r="N5" s="4">
        <v>119</v>
      </c>
      <c r="O5" s="6">
        <v>3822060000</v>
      </c>
    </row>
    <row r="6" spans="2:15">
      <c r="B6" s="1">
        <v>4</v>
      </c>
      <c r="C6" s="4" t="s">
        <v>23</v>
      </c>
      <c r="D6" s="3">
        <v>0</v>
      </c>
      <c r="E6" s="4" t="s">
        <v>13</v>
      </c>
      <c r="F6" s="4">
        <v>0</v>
      </c>
      <c r="G6" s="6">
        <v>0</v>
      </c>
      <c r="J6" s="1">
        <v>4</v>
      </c>
      <c r="K6" s="4" t="s">
        <v>20</v>
      </c>
      <c r="L6" s="3">
        <v>81</v>
      </c>
      <c r="M6" s="4" t="s">
        <v>16</v>
      </c>
      <c r="N6" s="4">
        <v>97</v>
      </c>
      <c r="O6" s="6">
        <v>5667691000</v>
      </c>
    </row>
    <row r="7" spans="2:15">
      <c r="B7" s="1">
        <v>5</v>
      </c>
      <c r="C7" s="4" t="s">
        <v>28</v>
      </c>
      <c r="D7" s="3" t="s">
        <v>4</v>
      </c>
      <c r="E7" s="4" t="s">
        <v>13</v>
      </c>
      <c r="F7" s="4" t="s">
        <v>4</v>
      </c>
      <c r="G7" s="6">
        <v>7930000</v>
      </c>
      <c r="J7" s="1">
        <v>5</v>
      </c>
      <c r="K7" s="4" t="s">
        <v>20</v>
      </c>
      <c r="L7" s="3">
        <v>113</v>
      </c>
      <c r="M7" s="4" t="s">
        <v>17</v>
      </c>
      <c r="N7" s="4">
        <v>140</v>
      </c>
      <c r="O7" s="6">
        <v>4895342400</v>
      </c>
    </row>
    <row r="8" spans="2:15">
      <c r="B8" s="1">
        <v>6</v>
      </c>
      <c r="C8" s="4" t="s">
        <v>20</v>
      </c>
      <c r="D8" s="3">
        <v>70</v>
      </c>
      <c r="E8" s="4" t="s">
        <v>14</v>
      </c>
      <c r="F8" s="4">
        <v>86</v>
      </c>
      <c r="G8" s="6">
        <v>2203120000</v>
      </c>
      <c r="J8" s="1">
        <v>6</v>
      </c>
      <c r="K8" s="4" t="s">
        <v>20</v>
      </c>
      <c r="L8" s="3">
        <v>79</v>
      </c>
      <c r="M8" s="4" t="s">
        <v>18</v>
      </c>
      <c r="N8" s="4">
        <v>92</v>
      </c>
      <c r="O8" s="6">
        <v>2873720000</v>
      </c>
    </row>
    <row r="9" spans="2:15">
      <c r="B9" s="1">
        <v>7</v>
      </c>
      <c r="C9" s="4" t="s">
        <v>21</v>
      </c>
      <c r="D9" s="3">
        <v>18</v>
      </c>
      <c r="E9" s="4" t="s">
        <v>14</v>
      </c>
      <c r="F9" s="4">
        <v>18</v>
      </c>
      <c r="G9" s="6">
        <v>640760000</v>
      </c>
      <c r="J9" s="1">
        <v>7</v>
      </c>
      <c r="K9" s="4" t="s">
        <v>20</v>
      </c>
      <c r="L9" s="3">
        <v>92</v>
      </c>
      <c r="M9" s="4" t="s">
        <v>19</v>
      </c>
      <c r="N9" s="4">
        <v>100</v>
      </c>
      <c r="O9" s="6">
        <v>4618790000</v>
      </c>
    </row>
    <row r="10" spans="2:15">
      <c r="B10" s="1">
        <v>8</v>
      </c>
      <c r="C10" s="4" t="s">
        <v>22</v>
      </c>
      <c r="D10" s="3">
        <v>40</v>
      </c>
      <c r="E10" s="4" t="s">
        <v>14</v>
      </c>
      <c r="F10" s="4">
        <v>44</v>
      </c>
      <c r="G10" s="6">
        <v>2032790000</v>
      </c>
      <c r="J10" s="1" t="s">
        <v>12</v>
      </c>
      <c r="K10" s="4"/>
      <c r="L10" s="3"/>
      <c r="M10" s="4"/>
      <c r="N10" s="4">
        <f>SUBTOTAL(109,Total_Sales1516[Invoices])</f>
        <v>732</v>
      </c>
      <c r="O10" s="6">
        <f>SUBTOTAL(109,Total_Sales1516[Price])</f>
        <v>26893703400</v>
      </c>
    </row>
    <row r="11" spans="2:15">
      <c r="B11" s="1">
        <v>9</v>
      </c>
      <c r="C11" s="4" t="s">
        <v>23</v>
      </c>
      <c r="D11" s="3">
        <v>0</v>
      </c>
      <c r="E11" s="4" t="s">
        <v>14</v>
      </c>
      <c r="F11" s="4">
        <v>0</v>
      </c>
      <c r="G11" s="6">
        <v>0</v>
      </c>
      <c r="K11" s="4"/>
      <c r="L11" s="3"/>
      <c r="M11" s="4"/>
      <c r="N11" s="4"/>
      <c r="O11" s="6"/>
    </row>
    <row r="12" spans="2:15">
      <c r="B12" s="1">
        <v>10</v>
      </c>
      <c r="C12" s="4" t="s">
        <v>28</v>
      </c>
      <c r="D12" s="3" t="s">
        <v>4</v>
      </c>
      <c r="E12" s="4" t="s">
        <v>14</v>
      </c>
      <c r="F12" s="4" t="s">
        <v>4</v>
      </c>
      <c r="G12" s="6">
        <v>68550400</v>
      </c>
    </row>
    <row r="13" spans="2:15">
      <c r="B13" s="1">
        <v>11</v>
      </c>
      <c r="C13" s="4" t="s">
        <v>20</v>
      </c>
      <c r="D13" s="3">
        <v>92</v>
      </c>
      <c r="E13" s="4" t="s">
        <v>15</v>
      </c>
      <c r="F13" s="4">
        <v>119</v>
      </c>
      <c r="G13" s="6">
        <v>3822060000</v>
      </c>
      <c r="J13" s="1" t="s">
        <v>5</v>
      </c>
      <c r="K13" s="1" t="s">
        <v>10</v>
      </c>
      <c r="L13" s="2" t="s">
        <v>11</v>
      </c>
      <c r="M13" s="1" t="s">
        <v>7</v>
      </c>
      <c r="N13" s="1" t="s">
        <v>24</v>
      </c>
      <c r="O13" s="1" t="s">
        <v>9</v>
      </c>
    </row>
    <row r="14" spans="2:15">
      <c r="B14" s="1">
        <v>12</v>
      </c>
      <c r="C14" s="4" t="s">
        <v>21</v>
      </c>
      <c r="D14" s="3">
        <v>33</v>
      </c>
      <c r="E14" s="4" t="s">
        <v>15</v>
      </c>
      <c r="F14" s="4">
        <v>43</v>
      </c>
      <c r="G14" s="6">
        <v>1112890000</v>
      </c>
      <c r="J14" s="1">
        <v>1</v>
      </c>
      <c r="K14" s="4" t="s">
        <v>21</v>
      </c>
      <c r="L14" s="3">
        <v>33</v>
      </c>
      <c r="M14" s="4" t="s">
        <v>13</v>
      </c>
      <c r="N14" s="4">
        <v>38</v>
      </c>
      <c r="O14" s="6">
        <v>1491290000</v>
      </c>
    </row>
    <row r="15" spans="2:15">
      <c r="B15" s="1">
        <v>13</v>
      </c>
      <c r="C15" s="4" t="s">
        <v>22</v>
      </c>
      <c r="D15" s="3">
        <v>48</v>
      </c>
      <c r="E15" s="4" t="s">
        <v>15</v>
      </c>
      <c r="F15" s="4">
        <v>52</v>
      </c>
      <c r="G15" s="6">
        <v>1509680000</v>
      </c>
      <c r="J15" s="1">
        <v>2</v>
      </c>
      <c r="K15" s="4" t="s">
        <v>21</v>
      </c>
      <c r="L15" s="3">
        <v>18</v>
      </c>
      <c r="M15" s="4" t="s">
        <v>14</v>
      </c>
      <c r="N15" s="4">
        <v>18</v>
      </c>
      <c r="O15" s="6">
        <v>640760000</v>
      </c>
    </row>
    <row r="16" spans="2:15">
      <c r="B16" s="1">
        <v>14</v>
      </c>
      <c r="C16" s="4" t="s">
        <v>23</v>
      </c>
      <c r="D16" s="3">
        <v>0</v>
      </c>
      <c r="E16" s="4" t="s">
        <v>15</v>
      </c>
      <c r="F16" s="4">
        <v>0</v>
      </c>
      <c r="G16" s="6">
        <v>0</v>
      </c>
      <c r="J16" s="1">
        <v>3</v>
      </c>
      <c r="K16" s="4" t="s">
        <v>21</v>
      </c>
      <c r="L16" s="3">
        <v>33</v>
      </c>
      <c r="M16" s="4" t="s">
        <v>15</v>
      </c>
      <c r="N16" s="4">
        <v>43</v>
      </c>
      <c r="O16" s="6">
        <v>1112890000</v>
      </c>
    </row>
    <row r="17" spans="2:15">
      <c r="B17" s="1">
        <v>15</v>
      </c>
      <c r="C17" s="4" t="s">
        <v>26</v>
      </c>
      <c r="D17" s="3">
        <v>1</v>
      </c>
      <c r="E17" s="4" t="s">
        <v>15</v>
      </c>
      <c r="F17" s="4">
        <v>1</v>
      </c>
      <c r="G17" s="6">
        <v>1150060000</v>
      </c>
      <c r="J17" s="1">
        <v>4</v>
      </c>
      <c r="K17" s="4" t="s">
        <v>21</v>
      </c>
      <c r="L17" s="3">
        <v>41</v>
      </c>
      <c r="M17" s="4" t="s">
        <v>16</v>
      </c>
      <c r="N17" s="4">
        <v>46</v>
      </c>
      <c r="O17" s="6">
        <v>3860058600</v>
      </c>
    </row>
    <row r="18" spans="2:15">
      <c r="B18" s="1">
        <v>16</v>
      </c>
      <c r="C18" s="4" t="s">
        <v>27</v>
      </c>
      <c r="D18" s="3">
        <v>1</v>
      </c>
      <c r="E18" s="4" t="s">
        <v>15</v>
      </c>
      <c r="F18" s="4">
        <v>1</v>
      </c>
      <c r="G18" s="6">
        <v>1152560000</v>
      </c>
      <c r="J18" s="1">
        <v>5</v>
      </c>
      <c r="K18" s="4" t="s">
        <v>21</v>
      </c>
      <c r="L18" s="3">
        <v>34</v>
      </c>
      <c r="M18" s="4" t="s">
        <v>17</v>
      </c>
      <c r="N18" s="4">
        <v>36</v>
      </c>
      <c r="O18" s="6">
        <v>1801400000</v>
      </c>
    </row>
    <row r="19" spans="2:15">
      <c r="B19" s="1">
        <v>17</v>
      </c>
      <c r="C19" s="4" t="s">
        <v>28</v>
      </c>
      <c r="D19" s="3" t="s">
        <v>4</v>
      </c>
      <c r="E19" s="4" t="s">
        <v>15</v>
      </c>
      <c r="F19" s="4" t="s">
        <v>4</v>
      </c>
      <c r="G19" s="6">
        <v>379230000</v>
      </c>
      <c r="J19" s="1">
        <v>6</v>
      </c>
      <c r="K19" s="4" t="s">
        <v>21</v>
      </c>
      <c r="L19" s="3">
        <v>37</v>
      </c>
      <c r="M19" s="4" t="s">
        <v>18</v>
      </c>
      <c r="N19" s="4">
        <v>39</v>
      </c>
      <c r="O19" s="6">
        <v>1713011500</v>
      </c>
    </row>
    <row r="20" spans="2:15">
      <c r="B20" s="1">
        <v>18</v>
      </c>
      <c r="C20" s="4" t="s">
        <v>20</v>
      </c>
      <c r="D20" s="3">
        <v>81</v>
      </c>
      <c r="E20" s="4" t="s">
        <v>16</v>
      </c>
      <c r="F20" s="4">
        <v>97</v>
      </c>
      <c r="G20" s="6">
        <v>5667691000</v>
      </c>
      <c r="J20" s="1">
        <v>7</v>
      </c>
      <c r="K20" s="4" t="s">
        <v>21</v>
      </c>
      <c r="L20" s="3">
        <v>31</v>
      </c>
      <c r="M20" s="4" t="s">
        <v>19</v>
      </c>
      <c r="N20" s="4">
        <v>32</v>
      </c>
      <c r="O20" s="6">
        <v>1178890000</v>
      </c>
    </row>
    <row r="21" spans="2:15">
      <c r="B21" s="1">
        <v>19</v>
      </c>
      <c r="C21" s="4" t="s">
        <v>21</v>
      </c>
      <c r="D21" s="3">
        <v>41</v>
      </c>
      <c r="E21" s="4" t="s">
        <v>16</v>
      </c>
      <c r="F21" s="4">
        <v>46</v>
      </c>
      <c r="G21" s="6">
        <v>3860058600</v>
      </c>
      <c r="J21" s="1" t="s">
        <v>12</v>
      </c>
      <c r="K21" s="4"/>
      <c r="L21" s="3"/>
      <c r="M21" s="4"/>
      <c r="N21" s="4">
        <f>SUBTOTAL(109,Total_Sales1517[Invoices])</f>
        <v>252</v>
      </c>
      <c r="O21" s="6">
        <f>SUBTOTAL(109,Total_Sales1517[Price])</f>
        <v>11798300100</v>
      </c>
    </row>
    <row r="22" spans="2:15">
      <c r="B22" s="1">
        <v>20</v>
      </c>
      <c r="C22" s="4" t="s">
        <v>22</v>
      </c>
      <c r="D22" s="3">
        <v>31</v>
      </c>
      <c r="E22" s="4" t="s">
        <v>16</v>
      </c>
      <c r="F22" s="4">
        <v>32</v>
      </c>
      <c r="G22" s="6">
        <v>906260000</v>
      </c>
      <c r="K22" s="4"/>
      <c r="L22" s="3"/>
      <c r="M22" s="4"/>
      <c r="N22" s="4"/>
      <c r="O22" s="6"/>
    </row>
    <row r="23" spans="2:15">
      <c r="B23" s="1">
        <v>21</v>
      </c>
      <c r="C23" s="4" t="s">
        <v>23</v>
      </c>
      <c r="D23" s="3">
        <v>10</v>
      </c>
      <c r="E23" s="4" t="s">
        <v>16</v>
      </c>
      <c r="F23" s="4">
        <v>12</v>
      </c>
      <c r="G23" s="6">
        <v>2120318400</v>
      </c>
    </row>
    <row r="24" spans="2:15">
      <c r="B24" s="1">
        <v>22</v>
      </c>
      <c r="C24" s="4" t="s">
        <v>28</v>
      </c>
      <c r="D24" s="3" t="s">
        <v>4</v>
      </c>
      <c r="E24" s="4" t="s">
        <v>16</v>
      </c>
      <c r="F24" s="4" t="s">
        <v>4</v>
      </c>
      <c r="G24" s="6">
        <v>25460000</v>
      </c>
      <c r="J24" s="1" t="s">
        <v>5</v>
      </c>
      <c r="K24" s="1" t="s">
        <v>10</v>
      </c>
      <c r="L24" s="2" t="s">
        <v>11</v>
      </c>
      <c r="M24" s="1" t="s">
        <v>7</v>
      </c>
      <c r="N24" s="1" t="s">
        <v>24</v>
      </c>
      <c r="O24" s="1" t="s">
        <v>9</v>
      </c>
    </row>
    <row r="25" spans="2:15">
      <c r="B25" s="1">
        <v>23</v>
      </c>
      <c r="C25" s="4" t="s">
        <v>20</v>
      </c>
      <c r="D25" s="3">
        <v>113</v>
      </c>
      <c r="E25" s="4" t="s">
        <v>17</v>
      </c>
      <c r="F25" s="4">
        <v>140</v>
      </c>
      <c r="G25" s="6">
        <v>4895342400</v>
      </c>
      <c r="J25" s="1">
        <v>1</v>
      </c>
      <c r="K25" s="4" t="s">
        <v>22</v>
      </c>
      <c r="L25" s="3">
        <v>34</v>
      </c>
      <c r="M25" s="4" t="s">
        <v>13</v>
      </c>
      <c r="N25" s="4">
        <v>40</v>
      </c>
      <c r="O25" s="6">
        <v>1559280000</v>
      </c>
    </row>
    <row r="26" spans="2:15">
      <c r="B26" s="1">
        <v>24</v>
      </c>
      <c r="C26" s="4" t="s">
        <v>21</v>
      </c>
      <c r="D26" s="3">
        <v>34</v>
      </c>
      <c r="E26" s="4" t="s">
        <v>17</v>
      </c>
      <c r="F26" s="4">
        <v>36</v>
      </c>
      <c r="G26" s="6">
        <v>1801400000</v>
      </c>
      <c r="J26" s="1">
        <v>2</v>
      </c>
      <c r="K26" s="4" t="s">
        <v>22</v>
      </c>
      <c r="L26" s="3">
        <v>40</v>
      </c>
      <c r="M26" s="4" t="s">
        <v>14</v>
      </c>
      <c r="N26" s="4">
        <v>44</v>
      </c>
      <c r="O26" s="6">
        <v>2032790000</v>
      </c>
    </row>
    <row r="27" spans="2:15">
      <c r="B27" s="1">
        <v>25</v>
      </c>
      <c r="C27" s="4" t="s">
        <v>22</v>
      </c>
      <c r="D27" s="3">
        <v>62</v>
      </c>
      <c r="E27" s="4" t="s">
        <v>17</v>
      </c>
      <c r="F27" s="4">
        <v>71</v>
      </c>
      <c r="G27" s="6">
        <v>2608000000</v>
      </c>
      <c r="J27" s="1">
        <v>3</v>
      </c>
      <c r="K27" s="4" t="s">
        <v>22</v>
      </c>
      <c r="L27" s="3">
        <v>48</v>
      </c>
      <c r="M27" s="4" t="s">
        <v>15</v>
      </c>
      <c r="N27" s="4">
        <v>52</v>
      </c>
      <c r="O27" s="6">
        <v>1509680000</v>
      </c>
    </row>
    <row r="28" spans="2:15">
      <c r="B28" s="1">
        <v>26</v>
      </c>
      <c r="C28" s="4" t="s">
        <v>23</v>
      </c>
      <c r="D28" s="3">
        <v>13</v>
      </c>
      <c r="E28" s="4" t="s">
        <v>17</v>
      </c>
      <c r="F28" s="4">
        <v>14</v>
      </c>
      <c r="G28" s="6">
        <v>806540000</v>
      </c>
      <c r="J28" s="1">
        <v>4</v>
      </c>
      <c r="K28" s="4" t="s">
        <v>22</v>
      </c>
      <c r="L28" s="3">
        <v>31</v>
      </c>
      <c r="M28" s="4" t="s">
        <v>16</v>
      </c>
      <c r="N28" s="4">
        <v>32</v>
      </c>
      <c r="O28" s="6">
        <v>906260000</v>
      </c>
    </row>
    <row r="29" spans="2:15">
      <c r="B29" s="1">
        <v>27</v>
      </c>
      <c r="C29" s="4" t="s">
        <v>28</v>
      </c>
      <c r="D29" s="3" t="s">
        <v>4</v>
      </c>
      <c r="E29" s="4" t="s">
        <v>17</v>
      </c>
      <c r="F29" s="4" t="s">
        <v>4</v>
      </c>
      <c r="G29" s="6">
        <v>41320000</v>
      </c>
      <c r="J29" s="1">
        <v>5</v>
      </c>
      <c r="K29" s="4" t="s">
        <v>22</v>
      </c>
      <c r="L29" s="3">
        <v>62</v>
      </c>
      <c r="M29" s="4" t="s">
        <v>17</v>
      </c>
      <c r="N29" s="4">
        <v>71</v>
      </c>
      <c r="O29" s="6">
        <v>2608000000</v>
      </c>
    </row>
    <row r="30" spans="2:15">
      <c r="B30" s="1">
        <v>28</v>
      </c>
      <c r="C30" s="4" t="s">
        <v>20</v>
      </c>
      <c r="D30" s="3">
        <v>79</v>
      </c>
      <c r="E30" s="4" t="s">
        <v>18</v>
      </c>
      <c r="F30" s="4">
        <v>92</v>
      </c>
      <c r="G30" s="6">
        <v>2873720000</v>
      </c>
      <c r="J30" s="1">
        <v>6</v>
      </c>
      <c r="K30" s="4" t="s">
        <v>22</v>
      </c>
      <c r="L30" s="3">
        <v>68</v>
      </c>
      <c r="M30" s="4" t="s">
        <v>18</v>
      </c>
      <c r="N30" s="4">
        <v>76</v>
      </c>
      <c r="O30" s="6">
        <v>2650020000</v>
      </c>
    </row>
    <row r="31" spans="2:15">
      <c r="B31" s="1">
        <v>29</v>
      </c>
      <c r="C31" s="4" t="s">
        <v>21</v>
      </c>
      <c r="D31" s="3">
        <v>37</v>
      </c>
      <c r="E31" s="4" t="s">
        <v>18</v>
      </c>
      <c r="F31" s="4">
        <v>39</v>
      </c>
      <c r="G31" s="6">
        <v>1713011500</v>
      </c>
      <c r="J31" s="1">
        <v>7</v>
      </c>
      <c r="K31" s="4" t="s">
        <v>22</v>
      </c>
      <c r="L31" s="3">
        <v>43</v>
      </c>
      <c r="M31" s="4" t="s">
        <v>19</v>
      </c>
      <c r="N31" s="4">
        <v>45</v>
      </c>
      <c r="O31" s="6">
        <v>2379920000</v>
      </c>
    </row>
    <row r="32" spans="2:15">
      <c r="B32" s="1">
        <v>30</v>
      </c>
      <c r="C32" s="4" t="s">
        <v>22</v>
      </c>
      <c r="D32" s="3">
        <v>68</v>
      </c>
      <c r="E32" s="4" t="s">
        <v>18</v>
      </c>
      <c r="F32" s="4">
        <v>76</v>
      </c>
      <c r="G32" s="6">
        <v>2650020000</v>
      </c>
      <c r="J32" s="1" t="s">
        <v>12</v>
      </c>
      <c r="K32" s="4"/>
      <c r="L32" s="3"/>
      <c r="M32" s="4"/>
      <c r="N32" s="4">
        <f>SUBTOTAL(109,Total_Sales1518[Invoices])</f>
        <v>360</v>
      </c>
      <c r="O32" s="6">
        <f>SUBTOTAL(109,Total_Sales1518[Price])</f>
        <v>13645950000</v>
      </c>
    </row>
    <row r="33" spans="2:15">
      <c r="B33" s="1">
        <v>31</v>
      </c>
      <c r="C33" s="4" t="s">
        <v>23</v>
      </c>
      <c r="D33" s="3">
        <v>13</v>
      </c>
      <c r="E33" s="4" t="s">
        <v>18</v>
      </c>
      <c r="F33" s="4">
        <v>16</v>
      </c>
      <c r="G33" s="6">
        <v>1925470800</v>
      </c>
      <c r="K33" s="4"/>
      <c r="L33" s="3"/>
      <c r="M33" s="4"/>
      <c r="N33" s="4"/>
      <c r="O33" s="6"/>
    </row>
    <row r="34" spans="2:15">
      <c r="B34" s="1">
        <v>32</v>
      </c>
      <c r="C34" s="4" t="s">
        <v>28</v>
      </c>
      <c r="D34" s="3" t="s">
        <v>4</v>
      </c>
      <c r="E34" s="4" t="s">
        <v>18</v>
      </c>
      <c r="F34" s="4" t="s">
        <v>4</v>
      </c>
      <c r="G34" s="6">
        <v>8700000</v>
      </c>
    </row>
    <row r="35" spans="2:15">
      <c r="B35" s="1">
        <v>33</v>
      </c>
      <c r="C35" s="4" t="s">
        <v>20</v>
      </c>
      <c r="D35" s="3">
        <v>92</v>
      </c>
      <c r="E35" s="4" t="s">
        <v>19</v>
      </c>
      <c r="F35" s="4">
        <v>100</v>
      </c>
      <c r="G35" s="6">
        <v>4618790000</v>
      </c>
      <c r="J35" s="1" t="s">
        <v>5</v>
      </c>
      <c r="K35" s="1" t="s">
        <v>10</v>
      </c>
      <c r="L35" s="2" t="s">
        <v>11</v>
      </c>
      <c r="M35" s="1" t="s">
        <v>7</v>
      </c>
      <c r="N35" s="1" t="s">
        <v>24</v>
      </c>
      <c r="O35" s="1" t="s">
        <v>9</v>
      </c>
    </row>
    <row r="36" spans="2:15">
      <c r="B36" s="1">
        <v>34</v>
      </c>
      <c r="C36" s="4" t="s">
        <v>21</v>
      </c>
      <c r="D36" s="3">
        <v>31</v>
      </c>
      <c r="E36" s="4" t="s">
        <v>19</v>
      </c>
      <c r="F36" s="4">
        <v>32</v>
      </c>
      <c r="G36" s="6">
        <v>1178890000</v>
      </c>
      <c r="J36" s="1">
        <v>1</v>
      </c>
      <c r="K36" s="4" t="s">
        <v>23</v>
      </c>
      <c r="L36" s="3">
        <v>0</v>
      </c>
      <c r="M36" s="4" t="s">
        <v>13</v>
      </c>
      <c r="N36" s="4">
        <v>0</v>
      </c>
      <c r="O36" s="6">
        <v>0</v>
      </c>
    </row>
    <row r="37" spans="2:15">
      <c r="B37" s="1">
        <v>35</v>
      </c>
      <c r="C37" s="4" t="s">
        <v>22</v>
      </c>
      <c r="D37" s="3">
        <v>43</v>
      </c>
      <c r="E37" s="4" t="s">
        <v>19</v>
      </c>
      <c r="F37" s="4">
        <v>45</v>
      </c>
      <c r="G37" s="6">
        <v>2379920000</v>
      </c>
      <c r="J37" s="1">
        <v>2</v>
      </c>
      <c r="K37" s="4" t="s">
        <v>23</v>
      </c>
      <c r="L37" s="3">
        <v>0</v>
      </c>
      <c r="M37" s="4" t="s">
        <v>14</v>
      </c>
      <c r="N37" s="4">
        <v>0</v>
      </c>
      <c r="O37" s="6">
        <v>0</v>
      </c>
    </row>
    <row r="38" spans="2:15">
      <c r="B38" s="1">
        <v>36</v>
      </c>
      <c r="C38" s="4" t="s">
        <v>23</v>
      </c>
      <c r="D38" s="3">
        <v>17</v>
      </c>
      <c r="E38" s="4" t="s">
        <v>19</v>
      </c>
      <c r="F38" s="4">
        <v>18</v>
      </c>
      <c r="G38" s="6">
        <v>687780000</v>
      </c>
      <c r="J38" s="1">
        <v>3</v>
      </c>
      <c r="K38" s="4" t="s">
        <v>23</v>
      </c>
      <c r="L38" s="3">
        <v>0</v>
      </c>
      <c r="M38" s="4" t="s">
        <v>15</v>
      </c>
      <c r="N38" s="4">
        <v>0</v>
      </c>
      <c r="O38" s="6">
        <v>0</v>
      </c>
    </row>
    <row r="39" spans="2:15">
      <c r="B39" s="1">
        <v>37</v>
      </c>
      <c r="C39" s="4" t="s">
        <v>28</v>
      </c>
      <c r="D39" s="3" t="s">
        <v>4</v>
      </c>
      <c r="E39" s="4" t="s">
        <v>19</v>
      </c>
      <c r="F39" s="4" t="s">
        <v>4</v>
      </c>
      <c r="G39" s="6">
        <v>34330000</v>
      </c>
      <c r="J39" s="1">
        <v>4</v>
      </c>
      <c r="K39" s="4" t="s">
        <v>23</v>
      </c>
      <c r="L39" s="3">
        <v>10</v>
      </c>
      <c r="M39" s="4" t="s">
        <v>16</v>
      </c>
      <c r="N39" s="4">
        <v>12</v>
      </c>
      <c r="O39" s="6">
        <v>2120318400</v>
      </c>
    </row>
    <row r="40" spans="2:15">
      <c r="B40" s="1" t="s">
        <v>12</v>
      </c>
      <c r="C40" s="4"/>
      <c r="D40" s="3"/>
      <c r="E40" s="4"/>
      <c r="F40" s="4"/>
      <c r="G40" s="6">
        <f>SUBTOTAL(109,Total_Sales15[Price])</f>
        <v>60746203100</v>
      </c>
      <c r="J40" s="1">
        <v>5</v>
      </c>
      <c r="K40" s="4" t="s">
        <v>23</v>
      </c>
      <c r="L40" s="3">
        <v>13</v>
      </c>
      <c r="M40" s="4" t="s">
        <v>17</v>
      </c>
      <c r="N40" s="4">
        <v>14</v>
      </c>
      <c r="O40" s="6">
        <v>806540000</v>
      </c>
    </row>
    <row r="41" spans="2:15">
      <c r="J41" s="1">
        <v>6</v>
      </c>
      <c r="K41" s="4" t="s">
        <v>23</v>
      </c>
      <c r="L41" s="3">
        <v>13</v>
      </c>
      <c r="M41" s="4" t="s">
        <v>18</v>
      </c>
      <c r="N41" s="4">
        <v>16</v>
      </c>
      <c r="O41" s="6">
        <v>1925470800</v>
      </c>
    </row>
    <row r="42" spans="2:15">
      <c r="E42" s="15"/>
      <c r="F42" s="14"/>
      <c r="G42" s="14"/>
      <c r="J42" s="1">
        <v>7</v>
      </c>
      <c r="K42" s="4" t="s">
        <v>23</v>
      </c>
      <c r="L42" s="3">
        <v>17</v>
      </c>
      <c r="M42" s="4" t="s">
        <v>19</v>
      </c>
      <c r="N42" s="4">
        <v>18</v>
      </c>
      <c r="O42" s="6">
        <v>687780000</v>
      </c>
    </row>
    <row r="43" spans="2:15">
      <c r="G43" s="13"/>
      <c r="J43" s="1" t="s">
        <v>12</v>
      </c>
      <c r="K43" s="4"/>
      <c r="L43" s="3"/>
      <c r="M43" s="4"/>
      <c r="N43" s="4">
        <f>SUBTOTAL(109,Total_Sales1519[Invoices])</f>
        <v>60</v>
      </c>
      <c r="O43" s="6">
        <f>SUBTOTAL(109,Total_Sales1519[Price])</f>
        <v>5540109200</v>
      </c>
    </row>
    <row r="45" spans="2:15">
      <c r="D45" s="16"/>
      <c r="G45" s="9"/>
    </row>
    <row r="47" spans="2:15" ht="16">
      <c r="D47" s="1"/>
      <c r="G47" s="9"/>
    </row>
    <row r="48" spans="2:15" ht="16">
      <c r="D48" s="1"/>
      <c r="E48" s="9"/>
    </row>
    <row r="49" spans="4:7" ht="16">
      <c r="D49" s="1"/>
    </row>
    <row r="50" spans="4:7" ht="16">
      <c r="D50" s="1"/>
    </row>
    <row r="51" spans="4:7" ht="16">
      <c r="D51" s="1"/>
      <c r="G51" s="14"/>
    </row>
    <row r="52" spans="4:7" ht="16">
      <c r="D52" s="1"/>
      <c r="E52" s="9"/>
    </row>
    <row r="53" spans="4:7" ht="16">
      <c r="D53" s="1"/>
    </row>
    <row r="54" spans="4:7" ht="16">
      <c r="D54" s="1"/>
    </row>
    <row r="55" spans="4:7" ht="16">
      <c r="D55" s="1"/>
      <c r="G55" s="14"/>
    </row>
    <row r="56" spans="4:7" ht="16">
      <c r="D56" s="1"/>
      <c r="G56" s="15"/>
    </row>
    <row r="57" spans="4:7" ht="16">
      <c r="D57" s="1"/>
    </row>
    <row r="58" spans="4:7" ht="16">
      <c r="D58" s="1"/>
    </row>
    <row r="59" spans="4:7" ht="16">
      <c r="D59" s="1"/>
    </row>
    <row r="60" spans="4:7" ht="16">
      <c r="D60" s="1"/>
    </row>
    <row r="61" spans="4:7" ht="16">
      <c r="D61" s="1"/>
    </row>
    <row r="62" spans="4:7" ht="16">
      <c r="D62" s="1"/>
    </row>
    <row r="63" spans="4:7" ht="16">
      <c r="D63" s="1"/>
    </row>
    <row r="64" spans="4:7" ht="16">
      <c r="D64" s="1"/>
    </row>
    <row r="65" spans="4:4" ht="16">
      <c r="D65" s="1"/>
    </row>
    <row r="66" spans="4:4" ht="16">
      <c r="D66" s="1"/>
    </row>
    <row r="67" spans="4:4" ht="16">
      <c r="D67" s="1"/>
    </row>
    <row r="68" spans="4:4" ht="16">
      <c r="D68" s="1"/>
    </row>
    <row r="69" spans="4:4" ht="16">
      <c r="D69" s="1"/>
    </row>
    <row r="70" spans="4:4" ht="16">
      <c r="D70" s="1"/>
    </row>
    <row r="71" spans="4:4" ht="16">
      <c r="D71" s="1"/>
    </row>
    <row r="72" spans="4:4" ht="16">
      <c r="D72" s="1"/>
    </row>
    <row r="73" spans="4:4" ht="16">
      <c r="D73" s="1"/>
    </row>
    <row r="74" spans="4:4" ht="16">
      <c r="D74" s="1"/>
    </row>
    <row r="75" spans="4:4" ht="16">
      <c r="D75" s="1"/>
    </row>
    <row r="76" spans="4:4" ht="16">
      <c r="D76" s="1"/>
    </row>
    <row r="77" spans="4:4" ht="16">
      <c r="D77" s="1"/>
    </row>
    <row r="78" spans="4:4" ht="16">
      <c r="D78" s="1"/>
    </row>
    <row r="79" spans="4:4" ht="16">
      <c r="D79" s="1"/>
    </row>
    <row r="80" spans="4:4" ht="16">
      <c r="D80" s="1"/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6655-6DC4-47DC-8F49-83A2BB9B223A}">
  <sheetPr codeName="Sheet3"/>
  <dimension ref="B2:T31"/>
  <sheetViews>
    <sheetView zoomScaleNormal="100" workbookViewId="0"/>
  </sheetViews>
  <sheetFormatPr baseColWidth="10" defaultColWidth="8.6640625" defaultRowHeight="16"/>
  <cols>
    <col min="1" max="1" width="8.6640625" style="1"/>
    <col min="2" max="2" width="10.83203125" style="1" bestFit="1" customWidth="1"/>
    <col min="3" max="3" width="14.5" style="1" bestFit="1" customWidth="1"/>
    <col min="4" max="4" width="16.83203125" style="1" bestFit="1" customWidth="1"/>
    <col min="5" max="5" width="13.5" style="1" bestFit="1" customWidth="1"/>
    <col min="6" max="6" width="8.6640625" style="1" bestFit="1" customWidth="1"/>
    <col min="7" max="7" width="13" style="1" bestFit="1" customWidth="1"/>
    <col min="8" max="8" width="14.5" style="1" bestFit="1" customWidth="1"/>
    <col min="9" max="9" width="10.83203125" style="1" bestFit="1" customWidth="1"/>
    <col min="10" max="10" width="15.6640625" style="1" bestFit="1" customWidth="1"/>
    <col min="11" max="16384" width="8.6640625" style="1"/>
  </cols>
  <sheetData>
    <row r="2" spans="2:14" ht="18">
      <c r="B2" s="7" t="s">
        <v>10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8" t="s">
        <v>11</v>
      </c>
    </row>
    <row r="3" spans="2:14">
      <c r="B3" s="1" t="s">
        <v>20</v>
      </c>
      <c r="C3" s="1">
        <v>75</v>
      </c>
      <c r="D3" s="1">
        <v>70</v>
      </c>
      <c r="E3" s="1">
        <v>92</v>
      </c>
      <c r="F3" s="1">
        <v>81</v>
      </c>
      <c r="G3" s="1">
        <v>113</v>
      </c>
      <c r="H3" s="1">
        <v>79</v>
      </c>
      <c r="I3" s="1">
        <v>92</v>
      </c>
      <c r="J3" s="1">
        <v>239</v>
      </c>
    </row>
    <row r="4" spans="2:14">
      <c r="B4" s="1" t="s">
        <v>21</v>
      </c>
      <c r="C4" s="1">
        <v>33</v>
      </c>
      <c r="D4" s="1">
        <v>18</v>
      </c>
      <c r="E4" s="1">
        <v>33</v>
      </c>
      <c r="F4" s="1">
        <v>41</v>
      </c>
      <c r="G4" s="1">
        <v>34</v>
      </c>
      <c r="H4" s="1">
        <v>37</v>
      </c>
      <c r="I4" s="1">
        <v>31</v>
      </c>
      <c r="J4" s="1">
        <v>96</v>
      </c>
    </row>
    <row r="5" spans="2:14">
      <c r="B5" s="1" t="s">
        <v>22</v>
      </c>
      <c r="C5" s="1">
        <v>34</v>
      </c>
      <c r="D5" s="1">
        <v>40</v>
      </c>
      <c r="E5" s="1">
        <v>48</v>
      </c>
      <c r="F5" s="1">
        <v>31</v>
      </c>
      <c r="G5" s="1">
        <v>62</v>
      </c>
      <c r="H5" s="1">
        <v>68</v>
      </c>
      <c r="I5" s="1">
        <v>43</v>
      </c>
      <c r="J5" s="1">
        <v>136</v>
      </c>
    </row>
    <row r="6" spans="2:14">
      <c r="B6" s="1" t="s">
        <v>23</v>
      </c>
      <c r="C6" s="1">
        <v>0</v>
      </c>
      <c r="D6" s="1">
        <v>0</v>
      </c>
      <c r="E6" s="1">
        <v>0</v>
      </c>
      <c r="F6" s="1">
        <v>10</v>
      </c>
      <c r="G6" s="1">
        <v>13</v>
      </c>
      <c r="H6" s="1">
        <v>13</v>
      </c>
      <c r="I6" s="1">
        <v>17</v>
      </c>
      <c r="J6" s="1">
        <v>36</v>
      </c>
    </row>
    <row r="7" spans="2:14">
      <c r="B7" s="1" t="s">
        <v>12</v>
      </c>
      <c r="C7" s="1">
        <f>SUBTOTAL(109,Customers_Month[Farvardin])</f>
        <v>142</v>
      </c>
      <c r="D7" s="1">
        <f>SUBTOTAL(109,Customers_Month[Ordibehesht])</f>
        <v>128</v>
      </c>
      <c r="E7" s="1">
        <f>SUBTOTAL(109,Customers_Month[Khordad])</f>
        <v>173</v>
      </c>
      <c r="F7" s="1">
        <f>SUBTOTAL(109,Customers_Month[Tir])</f>
        <v>163</v>
      </c>
      <c r="G7" s="1">
        <f>SUBTOTAL(109,Customers_Month[Mordad])</f>
        <v>222</v>
      </c>
      <c r="H7" s="1">
        <f>SUBTOTAL(109,Customers_Month[Shahrivar])</f>
        <v>197</v>
      </c>
      <c r="J7" s="1">
        <f>SUBTOTAL(109,Customers_Month[Customers])</f>
        <v>507</v>
      </c>
    </row>
    <row r="16" spans="2:14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23" spans="2:20">
      <c r="Q23" s="9"/>
      <c r="R23" s="9"/>
      <c r="S23" s="9"/>
      <c r="T23" s="9"/>
    </row>
    <row r="24" spans="2:20">
      <c r="Q24" s="9"/>
      <c r="R24" s="9"/>
      <c r="S24" s="9"/>
      <c r="T24" s="9"/>
    </row>
    <row r="25" spans="2:20">
      <c r="Q25" s="9"/>
      <c r="R25" s="9"/>
      <c r="S25" s="9"/>
      <c r="T25" s="9"/>
    </row>
    <row r="31" spans="2:20" ht="18">
      <c r="B31" s="7"/>
      <c r="C31" s="7"/>
      <c r="D31" s="7"/>
      <c r="E31" s="7"/>
      <c r="F31" s="7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F765-422C-4E91-B78C-8BC5FA3DD5D7}">
  <sheetPr codeName="Sheet4"/>
  <dimension ref="B2:J44"/>
  <sheetViews>
    <sheetView topLeftCell="A35" workbookViewId="0">
      <selection activeCell="I45" sqref="I45"/>
    </sheetView>
  </sheetViews>
  <sheetFormatPr baseColWidth="10" defaultColWidth="8.83203125" defaultRowHeight="16"/>
  <cols>
    <col min="1" max="1" width="8.83203125" style="1"/>
    <col min="2" max="2" width="14" style="1" bestFit="1" customWidth="1"/>
    <col min="3" max="3" width="14.5" style="1" bestFit="1" customWidth="1"/>
    <col min="4" max="4" width="16.83203125" style="1" bestFit="1" customWidth="1"/>
    <col min="5" max="5" width="14.1640625" style="1" bestFit="1" customWidth="1"/>
    <col min="6" max="6" width="14.5" style="1" bestFit="1" customWidth="1"/>
    <col min="7" max="7" width="14.33203125" style="1" bestFit="1" customWidth="1"/>
    <col min="8" max="8" width="14.5" style="1" bestFit="1" customWidth="1"/>
    <col min="9" max="9" width="14" style="1" bestFit="1" customWidth="1"/>
    <col min="10" max="10" width="15.5" style="1" bestFit="1" customWidth="1"/>
    <col min="11" max="11" width="13.6640625" style="1" bestFit="1" customWidth="1"/>
    <col min="12" max="12" width="13.5" style="1" bestFit="1" customWidth="1"/>
    <col min="13" max="13" width="13.6640625" style="1" bestFit="1" customWidth="1"/>
    <col min="14" max="14" width="14.33203125" style="1" bestFit="1" customWidth="1"/>
    <col min="15" max="15" width="16.1640625" style="1" bestFit="1" customWidth="1"/>
    <col min="16" max="16384" width="8.83203125" style="1"/>
  </cols>
  <sheetData>
    <row r="2" spans="2:10" ht="18">
      <c r="B2" s="7" t="s">
        <v>10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8" t="s">
        <v>25</v>
      </c>
    </row>
    <row r="3" spans="2:10">
      <c r="B3" s="1" t="s">
        <v>20</v>
      </c>
      <c r="C3" s="9">
        <v>2812980000</v>
      </c>
      <c r="D3" s="6">
        <v>2203120000</v>
      </c>
      <c r="E3" s="6">
        <v>3822060000</v>
      </c>
      <c r="F3" s="6">
        <v>5667691000</v>
      </c>
      <c r="G3" s="6">
        <v>4895342400</v>
      </c>
      <c r="H3" s="6">
        <v>2873720000</v>
      </c>
      <c r="I3" s="6">
        <v>4618790000</v>
      </c>
      <c r="J3" s="9">
        <f>SUM(Financial_City[[#This Row],[Farvardin]:[Mehr]])</f>
        <v>26893703400</v>
      </c>
    </row>
    <row r="4" spans="2:10">
      <c r="B4" s="1" t="s">
        <v>21</v>
      </c>
      <c r="C4" s="6">
        <v>1491290000</v>
      </c>
      <c r="D4" s="6">
        <v>640760000</v>
      </c>
      <c r="E4" s="6">
        <v>1112890000</v>
      </c>
      <c r="F4" s="6">
        <v>3860058600</v>
      </c>
      <c r="G4" s="6">
        <v>1801400000</v>
      </c>
      <c r="H4" s="6">
        <v>1713011500</v>
      </c>
      <c r="I4" s="6">
        <v>1178890000</v>
      </c>
      <c r="J4" s="9">
        <f>SUM(Financial_City[[#This Row],[Farvardin]:[Mehr]])</f>
        <v>11798300100</v>
      </c>
    </row>
    <row r="5" spans="2:10">
      <c r="B5" s="1" t="s">
        <v>22</v>
      </c>
      <c r="C5" s="6">
        <v>1559280000</v>
      </c>
      <c r="D5" s="6">
        <v>2032790000</v>
      </c>
      <c r="E5" s="6">
        <v>1509680000</v>
      </c>
      <c r="F5" s="6">
        <v>906260000</v>
      </c>
      <c r="G5" s="6">
        <v>2608000000</v>
      </c>
      <c r="H5" s="6">
        <v>2650020000</v>
      </c>
      <c r="I5" s="6">
        <v>2379920000</v>
      </c>
      <c r="J5" s="9">
        <f>SUM(Financial_City[[#This Row],[Farvardin]:[Mehr]])</f>
        <v>13645950000</v>
      </c>
    </row>
    <row r="6" spans="2:10">
      <c r="B6" s="1" t="s">
        <v>23</v>
      </c>
      <c r="C6" s="9">
        <v>0</v>
      </c>
      <c r="D6" s="9">
        <v>0</v>
      </c>
      <c r="E6" s="9">
        <v>0</v>
      </c>
      <c r="F6" s="6">
        <v>2120318400</v>
      </c>
      <c r="G6" s="6">
        <v>806540000</v>
      </c>
      <c r="H6" s="6">
        <v>1925470800</v>
      </c>
      <c r="I6" s="6">
        <v>687780000</v>
      </c>
      <c r="J6" s="9">
        <f>SUM(Financial_City[[#This Row],[Farvardin]:[Mehr]])</f>
        <v>5540109200</v>
      </c>
    </row>
    <row r="7" spans="2:10">
      <c r="B7" s="1" t="s">
        <v>12</v>
      </c>
      <c r="C7" s="9">
        <f>SUBTOTAL(109,Financial_City[Farvardin])</f>
        <v>5863550000</v>
      </c>
      <c r="D7" s="9">
        <f>SUBTOTAL(109,Financial_City[Ordibehesht])</f>
        <v>4876670000</v>
      </c>
      <c r="E7" s="9">
        <f>SUBTOTAL(109,Financial_City[Khordad])</f>
        <v>6444630000</v>
      </c>
      <c r="F7" s="9">
        <f>SUBTOTAL(109,Financial_City[Tir])</f>
        <v>12554328000</v>
      </c>
      <c r="G7" s="9">
        <f>SUBTOTAL(109,Financial_City[Mordad])</f>
        <v>10111282400</v>
      </c>
      <c r="H7" s="9">
        <f>SUBTOTAL(109,Financial_City[Shahrivar])</f>
        <v>9162222300</v>
      </c>
      <c r="I7" s="9">
        <f>SUBTOTAL(109,Financial_City[Mehr])</f>
        <v>8865380000</v>
      </c>
      <c r="J7" s="9">
        <f>SUBTOTAL(109,Financial_City[Total Sales])</f>
        <v>57878062700</v>
      </c>
    </row>
    <row r="36" spans="2:10" ht="18">
      <c r="B36" s="7" t="s">
        <v>10</v>
      </c>
      <c r="C36" s="7" t="s">
        <v>13</v>
      </c>
      <c r="D36" s="7" t="s">
        <v>14</v>
      </c>
      <c r="E36" s="7" t="s">
        <v>15</v>
      </c>
      <c r="F36" s="7" t="s">
        <v>16</v>
      </c>
      <c r="G36" s="7" t="s">
        <v>17</v>
      </c>
      <c r="H36" s="7" t="s">
        <v>18</v>
      </c>
      <c r="I36" s="7" t="s">
        <v>19</v>
      </c>
      <c r="J36" s="8" t="s">
        <v>25</v>
      </c>
    </row>
    <row r="37" spans="2:10">
      <c r="B37" s="1" t="s">
        <v>20</v>
      </c>
      <c r="C37" s="9">
        <v>2812980000</v>
      </c>
      <c r="D37" s="6">
        <v>2203120000</v>
      </c>
      <c r="E37" s="6">
        <v>3822060000</v>
      </c>
      <c r="F37" s="6">
        <v>5667691000</v>
      </c>
      <c r="G37" s="6">
        <v>4895342400</v>
      </c>
      <c r="H37" s="6">
        <v>2873720000</v>
      </c>
      <c r="I37" s="6">
        <v>4618790000</v>
      </c>
      <c r="J37" s="9">
        <f>SUM(Financial_Total[[#This Row],[Farvardin]:[Mehr]])</f>
        <v>26893703400</v>
      </c>
    </row>
    <row r="38" spans="2:10">
      <c r="B38" s="1" t="s">
        <v>21</v>
      </c>
      <c r="C38" s="6">
        <v>1491290000</v>
      </c>
      <c r="D38" s="6">
        <v>640760000</v>
      </c>
      <c r="E38" s="6">
        <v>1112890000</v>
      </c>
      <c r="F38" s="6">
        <v>3860058600</v>
      </c>
      <c r="G38" s="6">
        <v>1801400000</v>
      </c>
      <c r="H38" s="6">
        <v>1713011500</v>
      </c>
      <c r="I38" s="6">
        <v>1178890000</v>
      </c>
      <c r="J38" s="9">
        <f>SUM(Financial_Total[[#This Row],[Farvardin]:[Mehr]])</f>
        <v>11798300100</v>
      </c>
    </row>
    <row r="39" spans="2:10">
      <c r="B39" s="1" t="s">
        <v>22</v>
      </c>
      <c r="C39" s="6">
        <v>1559280000</v>
      </c>
      <c r="D39" s="6">
        <v>2032790000</v>
      </c>
      <c r="E39" s="6">
        <v>1509680000</v>
      </c>
      <c r="F39" s="6">
        <v>906260000</v>
      </c>
      <c r="G39" s="6">
        <v>2608000000</v>
      </c>
      <c r="H39" s="6">
        <v>2650020000</v>
      </c>
      <c r="I39" s="6">
        <v>2379920000</v>
      </c>
      <c r="J39" s="9">
        <f>SUM(Financial_Total[[#This Row],[Farvardin]:[Mehr]])</f>
        <v>13645950000</v>
      </c>
    </row>
    <row r="40" spans="2:10">
      <c r="B40" s="1" t="s">
        <v>23</v>
      </c>
      <c r="C40" s="9">
        <v>0</v>
      </c>
      <c r="D40" s="9">
        <v>0</v>
      </c>
      <c r="E40" s="9">
        <v>0</v>
      </c>
      <c r="F40" s="6">
        <v>2120318400</v>
      </c>
      <c r="G40" s="6">
        <v>806540000</v>
      </c>
      <c r="H40" s="6">
        <v>1925470800</v>
      </c>
      <c r="I40" s="6">
        <v>687780000</v>
      </c>
      <c r="J40" s="9">
        <f>SUM(Financial_Total[[#This Row],[Farvardin]:[Mehr]])</f>
        <v>5540109200</v>
      </c>
    </row>
    <row r="41" spans="2:10">
      <c r="B41" s="1" t="s">
        <v>26</v>
      </c>
      <c r="C41" s="9">
        <v>0</v>
      </c>
      <c r="D41" s="9">
        <v>0</v>
      </c>
      <c r="E41" s="6">
        <v>1150060000</v>
      </c>
      <c r="F41" s="9">
        <v>0</v>
      </c>
      <c r="G41" s="9">
        <v>0</v>
      </c>
      <c r="H41" s="9">
        <v>0</v>
      </c>
      <c r="I41" s="9">
        <v>0</v>
      </c>
      <c r="J41" s="9">
        <f>SUM(Financial_Total[[#This Row],[Farvardin]:[Mehr]])</f>
        <v>1150060000</v>
      </c>
    </row>
    <row r="42" spans="2:10">
      <c r="B42" s="1" t="s">
        <v>27</v>
      </c>
      <c r="C42" s="9">
        <v>0</v>
      </c>
      <c r="D42" s="9">
        <v>0</v>
      </c>
      <c r="E42" s="6">
        <v>1152560000</v>
      </c>
      <c r="F42" s="9">
        <v>0</v>
      </c>
      <c r="G42" s="9">
        <v>0</v>
      </c>
      <c r="H42" s="9">
        <v>0</v>
      </c>
      <c r="I42" s="9">
        <v>0</v>
      </c>
      <c r="J42" s="9">
        <f>SUM(Financial_Total[[#This Row],[Farvardin]:[Mehr]])</f>
        <v>1152560000</v>
      </c>
    </row>
    <row r="43" spans="2:10">
      <c r="B43" s="1" t="s">
        <v>28</v>
      </c>
      <c r="C43" s="6">
        <v>7930000</v>
      </c>
      <c r="D43" s="6">
        <v>68550400</v>
      </c>
      <c r="E43" s="6">
        <v>379230000</v>
      </c>
      <c r="F43" s="6">
        <v>25460000</v>
      </c>
      <c r="G43" s="9">
        <f>SUMIF(Total_Sales[Month],"Mordad",Total_Sales[Total Price])-Financial_City[[#Totals],[Mordad]]</f>
        <v>41320000</v>
      </c>
      <c r="H43" s="9">
        <f>SUMIF(Total_Sales[Month],"Shahrivar",Total_Sales[Total Price])-Financial_City[[#Totals],[Shahrivar]]</f>
        <v>8700000</v>
      </c>
      <c r="I43" s="9">
        <v>34330000</v>
      </c>
      <c r="J43" s="9">
        <f>SUM(Financial_Total[[#This Row],[Farvardin]:[Mehr]])</f>
        <v>565520400</v>
      </c>
    </row>
    <row r="44" spans="2:10">
      <c r="B44" s="1" t="s">
        <v>12</v>
      </c>
      <c r="C44" s="9">
        <f>SUBTOTAL(109,Financial_Total[Farvardin])</f>
        <v>5871480000</v>
      </c>
      <c r="D44" s="9">
        <f>SUBTOTAL(109,Financial_Total[Ordibehesht])</f>
        <v>4945220400</v>
      </c>
      <c r="E44" s="9">
        <f>SUBTOTAL(109,Financial_Total[Khordad])</f>
        <v>9126480000</v>
      </c>
      <c r="F44" s="9">
        <f>SUBTOTAL(109,Financial_Total[Tir])</f>
        <v>12579788000</v>
      </c>
      <c r="G44" s="9">
        <f>SUBTOTAL(109,Financial_Total[Mordad])</f>
        <v>10152602400</v>
      </c>
      <c r="H44" s="9">
        <f>SUBTOTAL(109,Financial_Total[Shahrivar])</f>
        <v>9170922300</v>
      </c>
      <c r="I44" s="9">
        <f>SUBTOTAL(109,Financial_Total[Mehr])</f>
        <v>8899710000</v>
      </c>
      <c r="J44" s="9">
        <f>SUBTOTAL(109,Financial_Total[Total Sales])</f>
        <v>60746203100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D68C-E1E5-2A43-BCBD-BD63E74C21CA}">
  <dimension ref="A1:H8"/>
  <sheetViews>
    <sheetView tabSelected="1" workbookViewId="0">
      <selection activeCell="I9" sqref="I9"/>
    </sheetView>
  </sheetViews>
  <sheetFormatPr baseColWidth="10" defaultColWidth="8.83203125" defaultRowHeight="16"/>
  <cols>
    <col min="1" max="1" width="14" style="1" bestFit="1" customWidth="1"/>
    <col min="2" max="2" width="14.5" style="1" bestFit="1" customWidth="1"/>
    <col min="3" max="3" width="16.83203125" style="1" bestFit="1" customWidth="1"/>
    <col min="4" max="4" width="13.83203125" style="1" bestFit="1" customWidth="1"/>
    <col min="5" max="5" width="14" style="1" bestFit="1" customWidth="1"/>
    <col min="6" max="6" width="14.1640625" style="1" bestFit="1" customWidth="1"/>
    <col min="7" max="7" width="14.5" style="1" bestFit="1" customWidth="1"/>
    <col min="8" max="8" width="13.83203125" style="1" bestFit="1" customWidth="1"/>
    <col min="9" max="16384" width="8.83203125" style="1"/>
  </cols>
  <sheetData>
    <row r="1" spans="1:8" ht="18">
      <c r="A1" s="7" t="s">
        <v>10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</row>
    <row r="2" spans="1:8">
      <c r="A2" s="1" t="s">
        <v>20</v>
      </c>
      <c r="B2" s="9">
        <v>2812980000</v>
      </c>
      <c r="C2" s="6">
        <v>2203120000</v>
      </c>
      <c r="D2" s="6">
        <v>3822060000</v>
      </c>
      <c r="E2" s="6">
        <v>5667691000</v>
      </c>
      <c r="F2" s="6">
        <v>4895342400</v>
      </c>
      <c r="G2" s="6">
        <v>2873720000</v>
      </c>
      <c r="H2" s="6">
        <v>4618790000</v>
      </c>
    </row>
    <row r="3" spans="1:8">
      <c r="A3" s="1" t="s">
        <v>21</v>
      </c>
      <c r="B3" s="6">
        <v>1491290000</v>
      </c>
      <c r="C3" s="6">
        <v>640760000</v>
      </c>
      <c r="D3" s="6">
        <v>1112890000</v>
      </c>
      <c r="E3" s="6">
        <v>3860058600</v>
      </c>
      <c r="F3" s="6">
        <v>1801400000</v>
      </c>
      <c r="G3" s="6">
        <v>1713011500</v>
      </c>
      <c r="H3" s="6">
        <v>1178890000</v>
      </c>
    </row>
    <row r="4" spans="1:8">
      <c r="A4" s="1" t="s">
        <v>22</v>
      </c>
      <c r="B4" s="6">
        <v>1559280000</v>
      </c>
      <c r="C4" s="6">
        <v>2032790000</v>
      </c>
      <c r="D4" s="6">
        <v>1509680000</v>
      </c>
      <c r="E4" s="6">
        <v>906260000</v>
      </c>
      <c r="F4" s="6">
        <v>2608000000</v>
      </c>
      <c r="G4" s="6">
        <v>2650020000</v>
      </c>
      <c r="H4" s="6">
        <v>2379920000</v>
      </c>
    </row>
    <row r="5" spans="1:8">
      <c r="A5" s="1" t="s">
        <v>23</v>
      </c>
      <c r="B5" s="9">
        <v>0</v>
      </c>
      <c r="C5" s="9">
        <v>0</v>
      </c>
      <c r="D5" s="9">
        <v>0</v>
      </c>
      <c r="E5" s="6">
        <v>2120318400</v>
      </c>
      <c r="F5" s="6">
        <v>806540000</v>
      </c>
      <c r="G5" s="6">
        <v>1925470800</v>
      </c>
      <c r="H5" s="6">
        <v>687780000</v>
      </c>
    </row>
    <row r="6" spans="1:8">
      <c r="A6" s="1" t="s">
        <v>26</v>
      </c>
      <c r="B6" s="9">
        <v>0</v>
      </c>
      <c r="C6" s="9">
        <v>0</v>
      </c>
      <c r="D6" s="6">
        <v>1150060000</v>
      </c>
      <c r="E6" s="9">
        <v>0</v>
      </c>
      <c r="F6" s="9">
        <v>0</v>
      </c>
      <c r="G6" s="9">
        <v>0</v>
      </c>
      <c r="H6" s="9">
        <v>0</v>
      </c>
    </row>
    <row r="7" spans="1:8">
      <c r="A7" s="1" t="s">
        <v>27</v>
      </c>
      <c r="B7" s="9">
        <v>0</v>
      </c>
      <c r="C7" s="9">
        <v>0</v>
      </c>
      <c r="D7" s="6">
        <v>1152560000</v>
      </c>
      <c r="E7" s="9">
        <v>0</v>
      </c>
      <c r="F7" s="9">
        <v>0</v>
      </c>
      <c r="G7" s="9">
        <v>0</v>
      </c>
      <c r="H7" s="9">
        <v>0</v>
      </c>
    </row>
    <row r="8" spans="1:8">
      <c r="A8" s="1" t="s">
        <v>28</v>
      </c>
      <c r="B8" s="6">
        <v>7930000</v>
      </c>
      <c r="C8" s="6">
        <v>68550400</v>
      </c>
      <c r="D8" s="6">
        <v>379230000</v>
      </c>
      <c r="E8" s="6">
        <v>25460000</v>
      </c>
      <c r="F8" s="9">
        <f>SUMIF(Total_Sales[Month],"Mordad",Total_Sales[Total Price])-Financial_City[[#Totals],[Mordad]]</f>
        <v>41320000</v>
      </c>
      <c r="G8" s="9">
        <f>SUMIF(Total_Sales[Month],"Shahrivar",Total_Sales[Total Price])-Financial_City[[#Totals],[Shahrivar]]</f>
        <v>8700000</v>
      </c>
      <c r="H8" s="9">
        <v>34330000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29C2-DE38-0A4F-B19F-0421E2E5FCC8}">
  <dimension ref="A1:G9"/>
  <sheetViews>
    <sheetView zoomScaleNormal="100" workbookViewId="0">
      <selection activeCell="H10" sqref="H10"/>
    </sheetView>
  </sheetViews>
  <sheetFormatPr baseColWidth="10" defaultColWidth="8.83203125" defaultRowHeight="16"/>
  <cols>
    <col min="1" max="1" width="13.83203125" style="1" bestFit="1" customWidth="1"/>
    <col min="2" max="2" width="11.1640625" style="1" bestFit="1" customWidth="1"/>
    <col min="3" max="3" width="10.33203125" style="1" bestFit="1" customWidth="1"/>
    <col min="4" max="4" width="9.5" style="1" bestFit="1" customWidth="1"/>
    <col min="5" max="5" width="10.6640625" style="1" bestFit="1" customWidth="1"/>
    <col min="6" max="6" width="9.83203125" style="1" bestFit="1" customWidth="1"/>
    <col min="7" max="7" width="13.33203125" style="1" bestFit="1" customWidth="1"/>
    <col min="8" max="16384" width="8.83203125" style="1"/>
  </cols>
  <sheetData>
    <row r="1" spans="1:7" ht="18">
      <c r="A1" s="1" t="s">
        <v>7</v>
      </c>
      <c r="B1" s="1" t="s">
        <v>29</v>
      </c>
      <c r="C1" s="2" t="s">
        <v>3</v>
      </c>
      <c r="D1" s="2" t="s">
        <v>1</v>
      </c>
      <c r="E1" s="2" t="s">
        <v>2</v>
      </c>
      <c r="F1" s="2" t="s">
        <v>0</v>
      </c>
      <c r="G1" s="1" t="s">
        <v>30</v>
      </c>
    </row>
    <row r="2" spans="1:7">
      <c r="A2" s="1" t="s">
        <v>13</v>
      </c>
      <c r="B2" s="1">
        <f>SUMIFS(Total_Sales[Quantity],Total_Sales[Product Name],"*"&amp;"Cable"&amp;"*",Total_Sales[Month],Year_Sales_V11[[#This Row],[Month]])</f>
        <v>514</v>
      </c>
      <c r="C2" s="1">
        <f>SUMIFS(Total_Sales[Quantity],Total_Sales[Product Name],"*"&amp;"P103"&amp;"*",Total_Sales[Month],Year_Sales_V11[[#This Row],[Month]])</f>
        <v>686</v>
      </c>
      <c r="D2" s="1">
        <f>SUMIFS(Total_Sales[Quantity],Total_Sales[Product Name],"*"&amp;"A10 "&amp;"*",Total_Sales[Month],Year_Sales_V11[[#This Row],[Month]])</f>
        <v>1954</v>
      </c>
      <c r="E2" s="1">
        <f>SUMIFS(Total_Sales[Quantity],Total_Sales[Product Name],"*"&amp;"A10E"&amp;"*",Total_Sales[Month],Year_Sales_V11[[#This Row],[Month]])</f>
        <v>307</v>
      </c>
      <c r="F2" s="1">
        <f>SUMIFS(Total_Sales[Quantity],Total_Sales[Product Name],"*"&amp;"A08"&amp;"*",Total_Sales[Month],Year_Sales_V11[[#This Row],[Month]])</f>
        <v>662</v>
      </c>
      <c r="G2" s="1">
        <f>SUMIFS(Total_Sales[Quantity],Total_Sales[Product Name],"*"&amp;"Speaker"&amp;"*",Total_Sales[Month],Year_Sales_V11[[#This Row],[Month]])</f>
        <v>30</v>
      </c>
    </row>
    <row r="3" spans="1:7">
      <c r="A3" s="1" t="s">
        <v>14</v>
      </c>
      <c r="B3" s="1">
        <f>SUMIFS(Total_Sales[Quantity],Total_Sales[Product Name],"*"&amp;"Cable"&amp;"*",Total_Sales[Month],Year_Sales_V11[[#This Row],[Month]])</f>
        <v>135</v>
      </c>
      <c r="C3" s="1">
        <f>SUMIFS(Total_Sales[Quantity],Total_Sales[Product Name],"*"&amp;"P103"&amp;"*",Total_Sales[Month],Year_Sales_V11[[#This Row],[Month]])</f>
        <v>758</v>
      </c>
      <c r="D3" s="1">
        <f>SUMIFS(Total_Sales[Quantity],Total_Sales[Product Name],"*"&amp;"A10 "&amp;"*",Total_Sales[Month],Year_Sales_V11[[#This Row],[Month]])</f>
        <v>1802</v>
      </c>
      <c r="E3" s="1">
        <f>SUMIFS(Total_Sales[Quantity],Total_Sales[Product Name],"*"&amp;"A10E"&amp;"*",Total_Sales[Month],Year_Sales_V11[[#This Row],[Month]])</f>
        <v>188</v>
      </c>
      <c r="F3" s="1">
        <f>SUMIFS(Total_Sales[Quantity],Total_Sales[Product Name],"*"&amp;"A08"&amp;"*",Total_Sales[Month],Year_Sales_V11[[#This Row],[Month]])</f>
        <v>415</v>
      </c>
      <c r="G3" s="1">
        <f>SUMIFS(Total_Sales[Quantity],Total_Sales[Product Name],"*"&amp;"Speaker"&amp;"*",Total_Sales[Month],Year_Sales_V11[[#This Row],[Month]])</f>
        <v>4</v>
      </c>
    </row>
    <row r="4" spans="1:7">
      <c r="A4" s="1" t="s">
        <v>15</v>
      </c>
      <c r="B4" s="1">
        <f>SUMIFS(Total_Sales[Quantity],Total_Sales[Product Name],"*"&amp;"Cable"&amp;"*",Total_Sales[Month],Year_Sales_V11[[#This Row],[Month]])</f>
        <v>614</v>
      </c>
      <c r="C4" s="1">
        <f>SUMIFS(Total_Sales[Quantity],Total_Sales[Product Name],"*"&amp;"P103"&amp;"*",Total_Sales[Month],Year_Sales_V11[[#This Row],[Month]])</f>
        <v>1109</v>
      </c>
      <c r="D4" s="1">
        <f>SUMIFS(Total_Sales[Quantity],Total_Sales[Product Name],"*"&amp;"A10 "&amp;"*",Total_Sales[Month],Year_Sales_V11[[#This Row],[Month]])</f>
        <v>2435</v>
      </c>
      <c r="E4" s="1">
        <f>SUMIFS(Total_Sales[Quantity],Total_Sales[Product Name],"*"&amp;"A10E"&amp;"*",Total_Sales[Month],Year_Sales_V11[[#This Row],[Month]])</f>
        <v>494</v>
      </c>
      <c r="F4" s="1">
        <f>SUMIFS(Total_Sales[Quantity],Total_Sales[Product Name],"*"&amp;"A08"&amp;"*",Total_Sales[Month],Year_Sales_V11[[#This Row],[Month]])</f>
        <v>694</v>
      </c>
      <c r="G4" s="1">
        <f>SUMIFS(Total_Sales[Quantity],Total_Sales[Product Name],"*"&amp;"Speaker"&amp;"*",Total_Sales[Month],Year_Sales_V11[[#This Row],[Month]])</f>
        <v>69</v>
      </c>
    </row>
    <row r="5" spans="1:7">
      <c r="A5" s="1" t="s">
        <v>16</v>
      </c>
      <c r="B5" s="1">
        <f>SUMIFS(Total_Sales[Quantity],Total_Sales[Product Name],"*"&amp;"Cable"&amp;"*",Total_Sales[Month],Year_Sales_V11[[#This Row],[Month]])</f>
        <v>1019</v>
      </c>
      <c r="C5" s="1">
        <f>SUMIFS(Total_Sales[Quantity],Total_Sales[Product Name],"*"&amp;"P103"&amp;"*",Total_Sales[Month],Year_Sales_V11[[#This Row],[Month]])</f>
        <v>1704</v>
      </c>
      <c r="D5" s="1">
        <f>SUMIFS(Total_Sales[Quantity],Total_Sales[Product Name],"*"&amp;"A10 "&amp;"*",Total_Sales[Month],Year_Sales_V11[[#This Row],[Month]])</f>
        <v>3203</v>
      </c>
      <c r="E5" s="1">
        <f>SUMIFS(Total_Sales[Quantity],Total_Sales[Product Name],"*"&amp;"A10E"&amp;"*",Total_Sales[Month],Year_Sales_V11[[#This Row],[Month]])</f>
        <v>430</v>
      </c>
      <c r="F5" s="1">
        <f>SUMIFS(Total_Sales[Quantity],Total_Sales[Product Name],"*"&amp;"A08"&amp;"*",Total_Sales[Month],Year_Sales_V11[[#This Row],[Month]])</f>
        <v>1296</v>
      </c>
      <c r="G5" s="1">
        <f>SUMIFS(Total_Sales[Quantity],Total_Sales[Product Name],"*"&amp;"Speaker"&amp;"*",Total_Sales[Month],Year_Sales_V11[[#This Row],[Month]])</f>
        <v>78</v>
      </c>
    </row>
    <row r="6" spans="1:7">
      <c r="A6" s="1" t="s">
        <v>17</v>
      </c>
      <c r="B6" s="1">
        <f>SUMIFS(Total_Sales[Quantity],Total_Sales[Product Name],"*"&amp;"Cable"&amp;"*",Total_Sales[Month],Year_Sales_V11[[#This Row],[Month]])</f>
        <v>443</v>
      </c>
      <c r="C6" s="1">
        <f>SUMIFS(Total_Sales[Quantity],Total_Sales[Product Name],"*"&amp;"P103"&amp;"*",Total_Sales[Month],Year_Sales_V11[[#This Row],[Month]])</f>
        <v>1038</v>
      </c>
      <c r="D6" s="1">
        <f>SUMIFS(Total_Sales[Quantity],Total_Sales[Product Name],"*"&amp;"A10 "&amp;"*",Total_Sales[Month],Year_Sales_V11[[#This Row],[Month]])</f>
        <v>3618</v>
      </c>
      <c r="E6" s="1">
        <f>SUMIFS(Total_Sales[Quantity],Total_Sales[Product Name],"*"&amp;"A10E"&amp;"*",Total_Sales[Month],Year_Sales_V11[[#This Row],[Month]])</f>
        <v>743</v>
      </c>
      <c r="F6" s="1">
        <f>SUMIFS(Total_Sales[Quantity],Total_Sales[Product Name],"*"&amp;"A08"&amp;"*",Total_Sales[Month],Year_Sales_V11[[#This Row],[Month]])</f>
        <v>970</v>
      </c>
      <c r="G6" s="1">
        <f>SUMIFS(Total_Sales[Quantity],Total_Sales[Product Name],"*"&amp;"Speaker"&amp;"*",Total_Sales[Month],Year_Sales_V11[[#This Row],[Month]])</f>
        <v>72</v>
      </c>
    </row>
    <row r="7" spans="1:7">
      <c r="A7" s="1" t="s">
        <v>18</v>
      </c>
      <c r="B7" s="1">
        <f>SUMIFS(Total_Sales[Quantity],Total_Sales[Product Name],"*"&amp;"Cable"&amp;"*",Total_Sales[Month],Year_Sales_V11[[#This Row],[Month]])</f>
        <v>552</v>
      </c>
      <c r="C7" s="1">
        <f>SUMIFS(Total_Sales[Quantity],Total_Sales[Product Name],"*"&amp;"P103"&amp;"*",Total_Sales[Month],Year_Sales_V11[[#This Row],[Month]])</f>
        <v>980</v>
      </c>
      <c r="D7" s="1">
        <f>SUMIFS(Total_Sales[Quantity],Total_Sales[Product Name],"*"&amp;"A10 "&amp;"*",Total_Sales[Month],Year_Sales_V11[[#This Row],[Month]])</f>
        <v>2960</v>
      </c>
      <c r="E7" s="1">
        <f>SUMIFS(Total_Sales[Quantity],Total_Sales[Product Name],"*"&amp;"A10E"&amp;"*",Total_Sales[Month],Year_Sales_V11[[#This Row],[Month]])</f>
        <v>619</v>
      </c>
      <c r="F7" s="1">
        <f>SUMIFS(Total_Sales[Quantity],Total_Sales[Product Name],"*"&amp;"A08"&amp;"*",Total_Sales[Month],Year_Sales_V11[[#This Row],[Month]])</f>
        <v>715</v>
      </c>
      <c r="G7" s="1">
        <f>SUMIFS(Total_Sales[Quantity],Total_Sales[Product Name],"*"&amp;"Speaker"&amp;"*",Total_Sales[Month],Year_Sales_V11[[#This Row],[Month]])</f>
        <v>75</v>
      </c>
    </row>
    <row r="8" spans="1:7">
      <c r="A8" s="1" t="s">
        <v>19</v>
      </c>
      <c r="B8" s="1">
        <f>SUMIFS(Total_Sales[Quantity],Total_Sales[Product Name],"*"&amp;"Cable"&amp;"*",Total_Sales[Month],Year_Sales_V11[[#This Row],[Month]])</f>
        <v>339</v>
      </c>
      <c r="C8" s="1">
        <f>SUMIFS(Total_Sales[Quantity],Total_Sales[Product Name],"*"&amp;"P103"&amp;"*",Total_Sales[Month],Year_Sales_V11[[#This Row],[Month]])</f>
        <v>994</v>
      </c>
      <c r="D8" s="1">
        <f>SUMIFS(Total_Sales[Quantity],Total_Sales[Product Name],"*"&amp;"A10 "&amp;"*",Total_Sales[Month],Year_Sales_V11[[#This Row],[Month]])</f>
        <v>2686</v>
      </c>
      <c r="E8" s="1">
        <f>SUMIFS(Total_Sales[Quantity],Total_Sales[Product Name],"*"&amp;"A10E"&amp;"*",Total_Sales[Month],Year_Sales_V11[[#This Row],[Month]])</f>
        <v>436</v>
      </c>
      <c r="F8" s="1">
        <f>SUMIFS(Total_Sales[Quantity],Total_Sales[Product Name],"*"&amp;"A08"&amp;"*",Total_Sales[Month],Year_Sales_V11[[#This Row],[Month]])</f>
        <v>553</v>
      </c>
      <c r="G8" s="1">
        <f>SUMIFS(Total_Sales[Quantity],Total_Sales[Product Name],"*"&amp;"Speaker"&amp;"*",Total_Sales[Month],Year_Sales_V11[[#This Row],[Month]])</f>
        <v>104</v>
      </c>
    </row>
    <row r="9" spans="1:7">
      <c r="A9" s="1" t="s">
        <v>32</v>
      </c>
      <c r="B9" s="1">
        <f>SUBTOTAL(109,Year_Sales_V11[Cable])</f>
        <v>3616</v>
      </c>
      <c r="C9" s="1">
        <f>SUBTOTAL(109,Year_Sales_V11[P103])</f>
        <v>7269</v>
      </c>
      <c r="D9" s="1">
        <f>SUBTOTAL(109,Year_Sales_V11[A10])</f>
        <v>18658</v>
      </c>
      <c r="E9" s="1">
        <f>SUBTOTAL(109,Year_Sales_V11[A10E])</f>
        <v>3217</v>
      </c>
      <c r="F9" s="1">
        <f>SUBTOTAL(109,Year_Sales_V11[A08])</f>
        <v>5305</v>
      </c>
      <c r="G9" s="1">
        <f>SUBTOTAL(109,Year_Sales_V11[Speaker])</f>
        <v>432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98A9-3229-B74C-ACA7-47F91FFB4847}">
  <sheetPr codeName="Sheet6"/>
  <dimension ref="A1:C30"/>
  <sheetViews>
    <sheetView zoomScaleNormal="100" workbookViewId="0">
      <selection activeCell="D31" sqref="D31"/>
    </sheetView>
  </sheetViews>
  <sheetFormatPr baseColWidth="10" defaultColWidth="8.83203125" defaultRowHeight="18" customHeight="1"/>
  <cols>
    <col min="1" max="1" width="26.33203125" style="1" bestFit="1" customWidth="1"/>
    <col min="2" max="2" width="18.83203125" style="2" bestFit="1" customWidth="1"/>
    <col min="3" max="3" width="15.33203125" style="1" bestFit="1" customWidth="1"/>
    <col min="4" max="16384" width="8.83203125" style="1"/>
  </cols>
  <sheetData>
    <row r="1" spans="1:3" ht="18" customHeight="1">
      <c r="A1" s="2" t="s">
        <v>6</v>
      </c>
      <c r="B1" s="1" t="s">
        <v>32</v>
      </c>
      <c r="C1" s="1" t="s">
        <v>31</v>
      </c>
    </row>
    <row r="2" spans="1:3" ht="18" customHeight="1">
      <c r="A2" s="3" t="s">
        <v>0</v>
      </c>
      <c r="B2" s="1">
        <v>1771</v>
      </c>
      <c r="C2" s="9">
        <v>1093630000</v>
      </c>
    </row>
    <row r="3" spans="1:3" ht="18" customHeight="1">
      <c r="A3" s="3" t="s">
        <v>33</v>
      </c>
      <c r="B3" s="1">
        <v>4697</v>
      </c>
      <c r="C3" s="9">
        <v>4583560000</v>
      </c>
    </row>
    <row r="4" spans="1:3" ht="18" customHeight="1">
      <c r="A4" s="3" t="s">
        <v>2</v>
      </c>
      <c r="B4" s="1">
        <v>989</v>
      </c>
      <c r="C4" s="9">
        <v>746980000</v>
      </c>
    </row>
    <row r="5" spans="1:3" ht="18" customHeight="1">
      <c r="A5" s="3" t="s">
        <v>34</v>
      </c>
      <c r="B5" s="1">
        <v>59</v>
      </c>
      <c r="C5" s="9">
        <v>48020000</v>
      </c>
    </row>
    <row r="6" spans="1:3" ht="18" customHeight="1">
      <c r="A6" s="3" t="s">
        <v>35</v>
      </c>
      <c r="B6" s="1">
        <v>104</v>
      </c>
      <c r="C6" s="9">
        <v>83160000</v>
      </c>
    </row>
    <row r="7" spans="1:3" ht="18" customHeight="1">
      <c r="A7" s="3" t="s">
        <v>36</v>
      </c>
      <c r="B7" s="1">
        <v>108</v>
      </c>
      <c r="C7" s="9">
        <v>378430000</v>
      </c>
    </row>
    <row r="8" spans="1:3" ht="18" customHeight="1">
      <c r="A8" s="3" t="s">
        <v>37</v>
      </c>
      <c r="B8" s="1">
        <v>46</v>
      </c>
      <c r="C8" s="9">
        <v>162110400</v>
      </c>
    </row>
    <row r="9" spans="1:3" ht="18" customHeight="1">
      <c r="A9" s="3" t="s">
        <v>38</v>
      </c>
      <c r="B9" s="1">
        <v>54</v>
      </c>
      <c r="C9" s="9">
        <v>200760000</v>
      </c>
    </row>
    <row r="10" spans="1:3" ht="18" customHeight="1">
      <c r="A10" s="3" t="s">
        <v>39</v>
      </c>
      <c r="B10" s="1">
        <v>140</v>
      </c>
      <c r="C10" s="9">
        <v>518100000</v>
      </c>
    </row>
    <row r="11" spans="1:3" ht="18" customHeight="1">
      <c r="A11" s="3" t="s">
        <v>40</v>
      </c>
      <c r="B11" s="1">
        <v>50</v>
      </c>
      <c r="C11" s="9">
        <v>63200000</v>
      </c>
    </row>
    <row r="12" spans="1:3" ht="18" customHeight="1">
      <c r="A12" s="3" t="s">
        <v>41</v>
      </c>
      <c r="B12" s="1">
        <v>85</v>
      </c>
      <c r="C12" s="9">
        <v>119350000</v>
      </c>
    </row>
    <row r="13" spans="1:3" ht="18" customHeight="1">
      <c r="A13" s="3" t="s">
        <v>42</v>
      </c>
      <c r="B13" s="1">
        <v>162</v>
      </c>
      <c r="C13" s="9">
        <v>172400000</v>
      </c>
    </row>
    <row r="14" spans="1:3" ht="18" customHeight="1">
      <c r="A14" s="3" t="s">
        <v>43</v>
      </c>
      <c r="B14" s="1">
        <v>121</v>
      </c>
      <c r="C14" s="9">
        <v>128500000</v>
      </c>
    </row>
    <row r="15" spans="1:3" ht="18" customHeight="1">
      <c r="A15" s="3" t="s">
        <v>44</v>
      </c>
      <c r="B15" s="1">
        <v>148</v>
      </c>
      <c r="C15" s="9">
        <v>132920000</v>
      </c>
    </row>
    <row r="16" spans="1:3" ht="18" customHeight="1">
      <c r="A16" s="3" t="s">
        <v>45</v>
      </c>
      <c r="B16" s="1">
        <v>90</v>
      </c>
      <c r="C16" s="9">
        <v>81300000</v>
      </c>
    </row>
    <row r="17" spans="1:3" ht="18" customHeight="1">
      <c r="A17" s="3" t="s">
        <v>46</v>
      </c>
      <c r="B17" s="1">
        <v>526</v>
      </c>
      <c r="C17" s="9">
        <v>514760000</v>
      </c>
    </row>
    <row r="18" spans="1:3" ht="18" customHeight="1">
      <c r="A18" s="3" t="s">
        <v>47</v>
      </c>
      <c r="B18" s="1">
        <v>464</v>
      </c>
      <c r="C18" s="9">
        <v>454580000</v>
      </c>
    </row>
    <row r="19" spans="1:3" ht="18" customHeight="1">
      <c r="A19" s="3" t="s">
        <v>48</v>
      </c>
      <c r="B19" s="1">
        <v>504</v>
      </c>
      <c r="C19" s="9">
        <v>493630000</v>
      </c>
    </row>
    <row r="20" spans="1:3" ht="18" customHeight="1">
      <c r="A20" s="3" t="s">
        <v>49</v>
      </c>
      <c r="B20" s="1">
        <v>30</v>
      </c>
      <c r="C20" s="9">
        <v>355460000</v>
      </c>
    </row>
    <row r="21" spans="1:3" ht="18" customHeight="1">
      <c r="A21" s="3" t="s">
        <v>50</v>
      </c>
      <c r="B21" s="1">
        <v>42</v>
      </c>
      <c r="C21" s="9">
        <v>671570000</v>
      </c>
    </row>
    <row r="22" spans="1:3" ht="18" customHeight="1">
      <c r="A22" s="3" t="s">
        <v>51</v>
      </c>
      <c r="B22" s="1">
        <v>31</v>
      </c>
      <c r="C22" s="9">
        <v>786400000</v>
      </c>
    </row>
    <row r="23" spans="1:3" ht="18" customHeight="1">
      <c r="A23" s="3" t="s">
        <v>52</v>
      </c>
      <c r="B23" s="1">
        <v>1688</v>
      </c>
      <c r="C23" s="9">
        <v>5310920000</v>
      </c>
    </row>
    <row r="24" spans="1:3" ht="18" customHeight="1">
      <c r="A24" s="3" t="s">
        <v>53</v>
      </c>
      <c r="B24" s="1">
        <v>254</v>
      </c>
      <c r="C24" s="9">
        <v>791260000</v>
      </c>
    </row>
    <row r="25" spans="1:3" ht="18" customHeight="1">
      <c r="A25" s="3" t="s">
        <v>54</v>
      </c>
      <c r="B25" s="1">
        <v>228</v>
      </c>
      <c r="C25" s="9">
        <v>716710000</v>
      </c>
    </row>
    <row r="26" spans="1:3" ht="18" customHeight="1">
      <c r="A26" s="3" t="s">
        <v>55</v>
      </c>
      <c r="B26" s="1">
        <v>209</v>
      </c>
      <c r="C26" s="9">
        <v>656590000</v>
      </c>
    </row>
    <row r="27" spans="1:3" ht="18" customHeight="1">
      <c r="A27" s="3" t="s">
        <v>56</v>
      </c>
      <c r="B27" s="1">
        <v>174</v>
      </c>
      <c r="C27" s="9">
        <v>547540000</v>
      </c>
    </row>
    <row r="28" spans="1:3" ht="18" customHeight="1">
      <c r="A28" s="3" t="s">
        <v>57</v>
      </c>
      <c r="B28" s="1">
        <v>66</v>
      </c>
      <c r="C28" s="9">
        <v>93020000</v>
      </c>
    </row>
    <row r="29" spans="1:3" ht="18" customHeight="1">
      <c r="A29" s="3" t="s">
        <v>58</v>
      </c>
      <c r="B29" s="10">
        <v>30</v>
      </c>
      <c r="C29" s="11">
        <v>38320000</v>
      </c>
    </row>
    <row r="30" spans="1:3" ht="18" customHeight="1">
      <c r="A30" s="12"/>
      <c r="B30" s="10">
        <f>SUBTOTAL(109,Total_Sales_14017[Total Quantity])</f>
        <v>12870</v>
      </c>
      <c r="C30" s="11">
        <f>SUBTOTAL(109,Total_Sales_14017[Total Price])</f>
        <v>19943180400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B97F-C1B1-A943-AD15-61DBD7AF852A}">
  <sheetPr codeName="Sheet7"/>
  <dimension ref="A1:C30"/>
  <sheetViews>
    <sheetView zoomScaleNormal="100" workbookViewId="0">
      <selection activeCell="D31" sqref="D31"/>
    </sheetView>
  </sheetViews>
  <sheetFormatPr baseColWidth="10" defaultColWidth="8.83203125" defaultRowHeight="18"/>
  <cols>
    <col min="1" max="1" width="26.33203125" style="1" bestFit="1" customWidth="1"/>
    <col min="2" max="2" width="18.83203125" style="1" bestFit="1" customWidth="1"/>
    <col min="3" max="3" width="15.33203125" style="2" bestFit="1" customWidth="1"/>
    <col min="4" max="16384" width="8.83203125" style="1"/>
  </cols>
  <sheetData>
    <row r="1" spans="1:3">
      <c r="A1" s="2" t="s">
        <v>6</v>
      </c>
      <c r="B1" s="1" t="s">
        <v>32</v>
      </c>
      <c r="C1" s="1" t="s">
        <v>31</v>
      </c>
    </row>
    <row r="2" spans="1:3">
      <c r="A2" s="3" t="s">
        <v>0</v>
      </c>
      <c r="B2" s="1">
        <v>2981</v>
      </c>
      <c r="C2" s="9">
        <v>1872252000</v>
      </c>
    </row>
    <row r="3" spans="1:3">
      <c r="A3" s="3" t="s">
        <v>33</v>
      </c>
      <c r="B3" s="1">
        <v>8015</v>
      </c>
      <c r="C3" s="9">
        <v>7912470400</v>
      </c>
    </row>
    <row r="4" spans="1:3">
      <c r="A4" s="3" t="s">
        <v>2</v>
      </c>
      <c r="B4" s="1">
        <v>1792</v>
      </c>
      <c r="C4" s="9">
        <v>1378222000</v>
      </c>
    </row>
    <row r="5" spans="1:3">
      <c r="A5" s="3" t="s">
        <v>34</v>
      </c>
      <c r="B5" s="1">
        <v>254</v>
      </c>
      <c r="C5" s="9">
        <v>198922000</v>
      </c>
    </row>
    <row r="6" spans="1:3">
      <c r="A6" s="3" t="s">
        <v>35</v>
      </c>
      <c r="B6" s="1">
        <v>99</v>
      </c>
      <c r="C6" s="9">
        <v>77104000</v>
      </c>
    </row>
    <row r="7" spans="1:3">
      <c r="A7" s="3" t="s">
        <v>36</v>
      </c>
      <c r="B7" s="1">
        <v>180</v>
      </c>
      <c r="C7" s="9">
        <v>626546200</v>
      </c>
    </row>
    <row r="8" spans="1:3">
      <c r="A8" s="3" t="s">
        <v>37</v>
      </c>
      <c r="B8" s="1">
        <v>78</v>
      </c>
      <c r="C8" s="9">
        <v>270126000</v>
      </c>
    </row>
    <row r="9" spans="1:3">
      <c r="A9" s="3" t="s">
        <v>38</v>
      </c>
      <c r="B9" s="1">
        <v>129</v>
      </c>
      <c r="C9" s="9">
        <v>473353200</v>
      </c>
    </row>
    <row r="10" spans="1:3">
      <c r="A10" s="3" t="s">
        <v>39</v>
      </c>
      <c r="B10" s="1">
        <v>197</v>
      </c>
      <c r="C10" s="9">
        <v>724347000</v>
      </c>
    </row>
    <row r="11" spans="1:3">
      <c r="A11" s="3" t="s">
        <v>40</v>
      </c>
      <c r="B11" s="1">
        <v>46</v>
      </c>
      <c r="C11" s="9">
        <v>56916000</v>
      </c>
    </row>
    <row r="12" spans="1:3">
      <c r="A12" s="3" t="s">
        <v>41</v>
      </c>
      <c r="B12" s="1">
        <v>112</v>
      </c>
      <c r="C12" s="9">
        <v>154818200</v>
      </c>
    </row>
    <row r="13" spans="1:3">
      <c r="A13" s="3" t="s">
        <v>42</v>
      </c>
      <c r="B13" s="1">
        <v>246</v>
      </c>
      <c r="C13" s="9">
        <v>258884000</v>
      </c>
    </row>
    <row r="14" spans="1:3">
      <c r="A14" s="3" t="s">
        <v>43</v>
      </c>
      <c r="B14" s="1">
        <v>197</v>
      </c>
      <c r="C14" s="9">
        <v>205905000</v>
      </c>
    </row>
    <row r="15" spans="1:3">
      <c r="A15" s="3" t="s">
        <v>44</v>
      </c>
      <c r="B15" s="1">
        <v>133</v>
      </c>
      <c r="C15" s="9">
        <v>117925000</v>
      </c>
    </row>
    <row r="16" spans="1:3">
      <c r="A16" s="3" t="s">
        <v>45</v>
      </c>
      <c r="B16" s="1">
        <v>201</v>
      </c>
      <c r="C16" s="9">
        <v>177715200</v>
      </c>
    </row>
    <row r="17" spans="1:3">
      <c r="A17" s="3" t="s">
        <v>46</v>
      </c>
      <c r="B17" s="1">
        <v>633</v>
      </c>
      <c r="C17" s="9">
        <v>624135600</v>
      </c>
    </row>
    <row r="18" spans="1:3">
      <c r="A18" s="3" t="s">
        <v>47</v>
      </c>
      <c r="B18" s="1">
        <v>553</v>
      </c>
      <c r="C18" s="9">
        <v>546058400</v>
      </c>
    </row>
    <row r="19" spans="1:3">
      <c r="A19" s="3" t="s">
        <v>48</v>
      </c>
      <c r="B19" s="1">
        <v>580</v>
      </c>
      <c r="C19" s="9">
        <v>572378400</v>
      </c>
    </row>
    <row r="20" spans="1:3">
      <c r="A20" s="3" t="s">
        <v>49</v>
      </c>
      <c r="B20" s="1">
        <v>75</v>
      </c>
      <c r="C20" s="9">
        <v>818645100</v>
      </c>
    </row>
    <row r="21" spans="1:3">
      <c r="A21" s="3" t="s">
        <v>50</v>
      </c>
      <c r="B21" s="1">
        <v>78</v>
      </c>
      <c r="C21" s="9">
        <v>1161575100</v>
      </c>
    </row>
    <row r="22" spans="1:3">
      <c r="A22" s="3" t="s">
        <v>51</v>
      </c>
      <c r="B22" s="1">
        <v>72</v>
      </c>
      <c r="C22" s="9">
        <v>1650042500</v>
      </c>
    </row>
    <row r="23" spans="1:3">
      <c r="A23" s="3" t="s">
        <v>52</v>
      </c>
      <c r="B23" s="1">
        <v>2613</v>
      </c>
      <c r="C23" s="9">
        <v>8311736400</v>
      </c>
    </row>
    <row r="24" spans="1:3">
      <c r="A24" s="3" t="s">
        <v>53</v>
      </c>
      <c r="B24" s="1">
        <v>451</v>
      </c>
      <c r="C24" s="9">
        <v>1434766300</v>
      </c>
    </row>
    <row r="25" spans="1:3">
      <c r="A25" s="3" t="s">
        <v>54</v>
      </c>
      <c r="B25" s="1">
        <v>244</v>
      </c>
      <c r="C25" s="9">
        <v>773287900</v>
      </c>
    </row>
    <row r="26" spans="1:3">
      <c r="A26" s="3" t="s">
        <v>55</v>
      </c>
      <c r="B26" s="1">
        <v>208</v>
      </c>
      <c r="C26" s="9">
        <v>659596300</v>
      </c>
    </row>
    <row r="27" spans="1:3">
      <c r="A27" s="3" t="s">
        <v>56</v>
      </c>
      <c r="B27" s="1">
        <v>206</v>
      </c>
      <c r="C27" s="9">
        <v>656566300</v>
      </c>
    </row>
    <row r="28" spans="1:3">
      <c r="A28" s="3" t="s">
        <v>57</v>
      </c>
      <c r="B28" s="1">
        <v>92</v>
      </c>
      <c r="C28" s="9">
        <v>127018200</v>
      </c>
    </row>
    <row r="29" spans="1:3">
      <c r="A29" s="3" t="s">
        <v>58</v>
      </c>
      <c r="B29" s="10">
        <v>50</v>
      </c>
      <c r="C29" s="11">
        <v>62000000</v>
      </c>
    </row>
    <row r="30" spans="1:3">
      <c r="A30" s="12"/>
      <c r="B30" s="10">
        <f>SUBTOTAL(109,Total_Sales_14021425[Total Quantity])</f>
        <v>20515</v>
      </c>
      <c r="C30" s="11">
        <f>SUBTOTAL(109,Total_Sales_14021425[Total Price])</f>
        <v>31903312700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93BF-CC1E-EC49-8732-4FB6FFAB3E53}">
  <sheetPr codeName="Sheet8"/>
  <dimension ref="A1:C30"/>
  <sheetViews>
    <sheetView zoomScaleNormal="100" workbookViewId="0">
      <selection activeCell="D31" sqref="D31"/>
    </sheetView>
  </sheetViews>
  <sheetFormatPr baseColWidth="10" defaultColWidth="8.83203125" defaultRowHeight="18" customHeight="1"/>
  <cols>
    <col min="1" max="1" width="26.33203125" style="1" bestFit="1" customWidth="1"/>
    <col min="2" max="2" width="18.83203125" style="2" bestFit="1" customWidth="1"/>
    <col min="3" max="3" width="15.33203125" style="1" bestFit="1" customWidth="1"/>
    <col min="4" max="16384" width="8.83203125" style="1"/>
  </cols>
  <sheetData>
    <row r="1" spans="1:3" ht="18" customHeight="1">
      <c r="A1" s="2" t="s">
        <v>6</v>
      </c>
      <c r="B1" s="1" t="s">
        <v>32</v>
      </c>
      <c r="C1" s="1" t="s">
        <v>31</v>
      </c>
    </row>
    <row r="2" spans="1:3" ht="18" customHeight="1">
      <c r="A2" s="3" t="s">
        <v>0</v>
      </c>
      <c r="B2" s="1">
        <v>4752</v>
      </c>
      <c r="C2" s="9">
        <v>2965882000</v>
      </c>
    </row>
    <row r="3" spans="1:3" ht="18" customHeight="1">
      <c r="A3" s="3" t="s">
        <v>33</v>
      </c>
      <c r="B3" s="1">
        <v>12712</v>
      </c>
      <c r="C3" s="9">
        <v>12496030400</v>
      </c>
    </row>
    <row r="4" spans="1:3" ht="18" customHeight="1">
      <c r="A4" s="3" t="s">
        <v>2</v>
      </c>
      <c r="B4" s="1">
        <v>2781</v>
      </c>
      <c r="C4" s="9">
        <v>2125202000</v>
      </c>
    </row>
    <row r="5" spans="1:3" ht="18" customHeight="1">
      <c r="A5" s="3" t="s">
        <v>34</v>
      </c>
      <c r="B5" s="1">
        <v>313</v>
      </c>
      <c r="C5" s="9">
        <v>246942000</v>
      </c>
    </row>
    <row r="6" spans="1:3" ht="18" customHeight="1">
      <c r="A6" s="3" t="s">
        <v>35</v>
      </c>
      <c r="B6" s="1">
        <v>203</v>
      </c>
      <c r="C6" s="9">
        <v>160264000</v>
      </c>
    </row>
    <row r="7" spans="1:3" ht="18" customHeight="1">
      <c r="A7" s="3" t="s">
        <v>36</v>
      </c>
      <c r="B7" s="1">
        <v>288</v>
      </c>
      <c r="C7" s="9">
        <v>1004976200</v>
      </c>
    </row>
    <row r="8" spans="1:3" ht="18" customHeight="1">
      <c r="A8" s="3" t="s">
        <v>37</v>
      </c>
      <c r="B8" s="1">
        <v>124</v>
      </c>
      <c r="C8" s="9">
        <v>432236400</v>
      </c>
    </row>
    <row r="9" spans="1:3" ht="18" customHeight="1">
      <c r="A9" s="3" t="s">
        <v>38</v>
      </c>
      <c r="B9" s="1">
        <v>183</v>
      </c>
      <c r="C9" s="9">
        <v>674113200</v>
      </c>
    </row>
    <row r="10" spans="1:3" ht="18" customHeight="1">
      <c r="A10" s="3" t="s">
        <v>39</v>
      </c>
      <c r="B10" s="1">
        <v>337</v>
      </c>
      <c r="C10" s="9">
        <v>1242447000</v>
      </c>
    </row>
    <row r="11" spans="1:3" ht="18" customHeight="1">
      <c r="A11" s="3" t="s">
        <v>40</v>
      </c>
      <c r="B11" s="1">
        <v>96</v>
      </c>
      <c r="C11" s="9">
        <v>120116000</v>
      </c>
    </row>
    <row r="12" spans="1:3" ht="18" customHeight="1">
      <c r="A12" s="3" t="s">
        <v>41</v>
      </c>
      <c r="B12" s="1">
        <v>197</v>
      </c>
      <c r="C12" s="9">
        <v>274168200</v>
      </c>
    </row>
    <row r="13" spans="1:3" ht="18" customHeight="1">
      <c r="A13" s="3" t="s">
        <v>42</v>
      </c>
      <c r="B13" s="1">
        <v>408</v>
      </c>
      <c r="C13" s="9">
        <v>431284000</v>
      </c>
    </row>
    <row r="14" spans="1:3" ht="18" customHeight="1">
      <c r="A14" s="3" t="s">
        <v>43</v>
      </c>
      <c r="B14" s="1">
        <v>318</v>
      </c>
      <c r="C14" s="9">
        <v>334405000</v>
      </c>
    </row>
    <row r="15" spans="1:3" ht="18" customHeight="1">
      <c r="A15" s="3" t="s">
        <v>44</v>
      </c>
      <c r="B15" s="1">
        <v>281</v>
      </c>
      <c r="C15" s="9">
        <v>250845000</v>
      </c>
    </row>
    <row r="16" spans="1:3" ht="18" customHeight="1">
      <c r="A16" s="3" t="s">
        <v>45</v>
      </c>
      <c r="B16" s="1">
        <v>291</v>
      </c>
      <c r="C16" s="9">
        <v>259015200</v>
      </c>
    </row>
    <row r="17" spans="1:3" ht="18" customHeight="1">
      <c r="A17" s="3" t="s">
        <v>46</v>
      </c>
      <c r="B17" s="1">
        <v>1159</v>
      </c>
      <c r="C17" s="9">
        <v>1138895600</v>
      </c>
    </row>
    <row r="18" spans="1:3" ht="18" customHeight="1">
      <c r="A18" s="3" t="s">
        <v>47</v>
      </c>
      <c r="B18" s="1">
        <v>1017</v>
      </c>
      <c r="C18" s="9">
        <v>1000638400</v>
      </c>
    </row>
    <row r="19" spans="1:3" ht="18" customHeight="1">
      <c r="A19" s="3" t="s">
        <v>48</v>
      </c>
      <c r="B19" s="1">
        <v>1084</v>
      </c>
      <c r="C19" s="9">
        <v>1066008400</v>
      </c>
    </row>
    <row r="20" spans="1:3" ht="18" customHeight="1">
      <c r="A20" s="3" t="s">
        <v>49</v>
      </c>
      <c r="B20" s="1">
        <v>105</v>
      </c>
      <c r="C20" s="9">
        <v>1174105100</v>
      </c>
    </row>
    <row r="21" spans="1:3" ht="18" customHeight="1">
      <c r="A21" s="3" t="s">
        <v>50</v>
      </c>
      <c r="B21" s="1">
        <v>120</v>
      </c>
      <c r="C21" s="9">
        <v>1833145100</v>
      </c>
    </row>
    <row r="22" spans="1:3" ht="18" customHeight="1">
      <c r="A22" s="3" t="s">
        <v>51</v>
      </c>
      <c r="B22" s="1">
        <v>103</v>
      </c>
      <c r="C22" s="9">
        <v>2436442500</v>
      </c>
    </row>
    <row r="23" spans="1:3" ht="18" customHeight="1">
      <c r="A23" s="3" t="s">
        <v>52</v>
      </c>
      <c r="B23" s="1">
        <v>4301</v>
      </c>
      <c r="C23" s="9">
        <v>13622656400</v>
      </c>
    </row>
    <row r="24" spans="1:3" ht="18" customHeight="1">
      <c r="A24" s="3" t="s">
        <v>53</v>
      </c>
      <c r="B24" s="1">
        <v>705</v>
      </c>
      <c r="C24" s="9">
        <v>2226026300</v>
      </c>
    </row>
    <row r="25" spans="1:3" ht="18" customHeight="1">
      <c r="A25" s="3" t="s">
        <v>54</v>
      </c>
      <c r="B25" s="1">
        <v>472</v>
      </c>
      <c r="C25" s="9">
        <v>1489997900</v>
      </c>
    </row>
    <row r="26" spans="1:3" ht="18" customHeight="1">
      <c r="A26" s="3" t="s">
        <v>55</v>
      </c>
      <c r="B26" s="1">
        <v>417</v>
      </c>
      <c r="C26" s="9">
        <v>1316186300</v>
      </c>
    </row>
    <row r="27" spans="1:3" ht="18" customHeight="1">
      <c r="A27" s="3" t="s">
        <v>56</v>
      </c>
      <c r="B27" s="1">
        <v>380</v>
      </c>
      <c r="C27" s="9">
        <v>1204106300</v>
      </c>
    </row>
    <row r="28" spans="1:3" ht="18" customHeight="1">
      <c r="A28" s="3" t="s">
        <v>57</v>
      </c>
      <c r="B28" s="1">
        <v>158</v>
      </c>
      <c r="C28" s="9">
        <v>220038200</v>
      </c>
    </row>
    <row r="29" spans="1:3" ht="18" customHeight="1">
      <c r="A29" s="3" t="s">
        <v>58</v>
      </c>
      <c r="B29" s="10">
        <v>80</v>
      </c>
      <c r="C29" s="11">
        <v>100320000</v>
      </c>
    </row>
    <row r="30" spans="1:3" ht="18" customHeight="1">
      <c r="A30" s="12"/>
      <c r="B30" s="10">
        <f>SUBTOTAL(109,Total_Sales_140228[Total Quantity])</f>
        <v>33385</v>
      </c>
      <c r="C30" s="11">
        <f>SUBTOTAL(109,Total_Sales_140228[Total Price])</f>
        <v>51846493100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Hadron</vt:lpstr>
      <vt:lpstr>Cities</vt:lpstr>
      <vt:lpstr>Customers</vt:lpstr>
      <vt:lpstr>Financial</vt:lpstr>
      <vt:lpstr>City Sales</vt:lpstr>
      <vt:lpstr>Categorized Sales</vt:lpstr>
      <vt:lpstr>Spring Sales</vt:lpstr>
      <vt:lpstr>Summer Sales</vt:lpstr>
      <vt:lpstr>Six-Month Sales</vt:lpstr>
      <vt:lpstr>Mehr Sales</vt:lpstr>
      <vt:lpstr>Seven-Month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</dc:creator>
  <cp:lastModifiedBy>Mohamad</cp:lastModifiedBy>
  <cp:lastPrinted>2023-05-08T19:16:15Z</cp:lastPrinted>
  <dcterms:created xsi:type="dcterms:W3CDTF">2023-01-29T15:16:26Z</dcterms:created>
  <dcterms:modified xsi:type="dcterms:W3CDTF">2023-10-31T12:27:10Z</dcterms:modified>
</cp:coreProperties>
</file>