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Bristol_Teaching\2017_2018\StM1\Examples\"/>
    </mc:Choice>
  </mc:AlternateContent>
  <bookViews>
    <workbookView xWindow="0" yWindow="0" windowWidth="38380" windowHeight="16570" activeTab="2"/>
  </bookViews>
  <sheets>
    <sheet name="2.1.1" sheetId="2" r:id="rId1"/>
    <sheet name="2.1.3" sheetId="3" r:id="rId2"/>
    <sheet name="2.2.3_2.2.8" sheetId="1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3" i="1" l="1"/>
  <c r="C41" i="1"/>
  <c r="C40" i="1"/>
  <c r="D39" i="1"/>
  <c r="C39" i="1"/>
  <c r="C24" i="3" l="1"/>
  <c r="C26" i="3" s="1"/>
  <c r="C30" i="3" s="1"/>
  <c r="C13" i="3"/>
  <c r="C15" i="3"/>
  <c r="C11" i="3"/>
  <c r="C9" i="3"/>
  <c r="C27" i="2"/>
  <c r="C28" i="3" l="1"/>
  <c r="C31" i="2"/>
  <c r="C6" i="2"/>
  <c r="C7" i="2" s="1"/>
  <c r="C11" i="2" l="1"/>
  <c r="C21" i="2"/>
  <c r="C25" i="2"/>
  <c r="C33" i="2" s="1"/>
  <c r="C27" i="1"/>
  <c r="C29" i="1"/>
  <c r="D29" i="1" s="1"/>
  <c r="C37" i="1"/>
  <c r="D27" i="1"/>
  <c r="D23" i="1"/>
  <c r="C23" i="1"/>
  <c r="D9" i="1"/>
  <c r="C9" i="1"/>
  <c r="D7" i="1"/>
  <c r="C7" i="1"/>
  <c r="AH35" i="1"/>
  <c r="AG35" i="1"/>
  <c r="AE36" i="1"/>
  <c r="AE35" i="1"/>
  <c r="AB36" i="1"/>
  <c r="AB35" i="1"/>
  <c r="AE27" i="1"/>
  <c r="AF23" i="1"/>
  <c r="AE23" i="1"/>
  <c r="AE13" i="1"/>
  <c r="AF9" i="1"/>
  <c r="AE9" i="1"/>
  <c r="AB27" i="1"/>
  <c r="AC23" i="1"/>
  <c r="AB23" i="1"/>
  <c r="AB13" i="1"/>
  <c r="AC9" i="1"/>
  <c r="AB9" i="1"/>
  <c r="Y36" i="1"/>
  <c r="Y35" i="1"/>
  <c r="V36" i="1"/>
  <c r="V35" i="1"/>
  <c r="Y33" i="1"/>
  <c r="V33" i="1"/>
  <c r="Y23" i="1"/>
  <c r="W23" i="1"/>
  <c r="V23" i="1"/>
  <c r="V27" i="1"/>
  <c r="W25" i="1"/>
  <c r="V25" i="1"/>
  <c r="H23" i="1"/>
  <c r="W21" i="1"/>
  <c r="V21" i="1"/>
  <c r="W19" i="1"/>
  <c r="V19" i="1"/>
  <c r="V13" i="1"/>
  <c r="V17" i="1"/>
  <c r="W15" i="1"/>
  <c r="V15" i="1"/>
  <c r="W9" i="1"/>
  <c r="V9" i="1"/>
  <c r="E33" i="2" l="1"/>
  <c r="C37" i="2"/>
  <c r="E21" i="2"/>
  <c r="G21" i="2" s="1"/>
  <c r="H21" i="2" s="1"/>
  <c r="I21" i="2" s="1"/>
  <c r="C35" i="2"/>
  <c r="C39" i="2" s="1"/>
  <c r="H33" i="1"/>
  <c r="L25" i="1"/>
  <c r="L23" i="1"/>
  <c r="H25" i="1"/>
  <c r="J23" i="1"/>
  <c r="I23" i="1"/>
  <c r="L19" i="1"/>
  <c r="H19" i="1"/>
  <c r="H13" i="1"/>
  <c r="H17" i="1"/>
  <c r="L15" i="1"/>
  <c r="L9" i="1"/>
  <c r="P23" i="1"/>
  <c r="R9" i="1"/>
  <c r="P15" i="1"/>
  <c r="O15" i="1"/>
  <c r="J9" i="1"/>
  <c r="J15" i="1" s="1"/>
  <c r="I9" i="1"/>
  <c r="I15" i="1" s="1"/>
  <c r="H9" i="1"/>
  <c r="H15" i="1" s="1"/>
  <c r="O23" i="1"/>
  <c r="R23" i="1" s="1"/>
  <c r="P9" i="1"/>
  <c r="O9" i="1"/>
  <c r="O13" i="1" s="1"/>
  <c r="R15" i="1" l="1"/>
  <c r="R19" i="1"/>
  <c r="P19" i="1" s="1"/>
  <c r="P21" i="1" s="1"/>
  <c r="P25" i="1" s="1"/>
  <c r="S19" i="1"/>
  <c r="O19" i="1"/>
  <c r="O21" i="1" l="1"/>
  <c r="O25" i="1" s="1"/>
  <c r="R25" i="1" s="1"/>
  <c r="H21" i="1"/>
  <c r="I19" i="1"/>
  <c r="P27" i="1"/>
  <c r="O27" i="1" l="1"/>
  <c r="S23" i="1" s="1"/>
  <c r="J19" i="1"/>
  <c r="J21" i="1" s="1"/>
  <c r="J25" i="1" s="1"/>
  <c r="I21" i="1"/>
  <c r="I25" i="1" s="1"/>
  <c r="H27" i="1" s="1"/>
</calcChain>
</file>

<file path=xl/sharedStrings.xml><?xml version="1.0" encoding="utf-8"?>
<sst xmlns="http://schemas.openxmlformats.org/spreadsheetml/2006/main" count="138" uniqueCount="60">
  <si>
    <t>A</t>
  </si>
  <si>
    <t>A_i</t>
  </si>
  <si>
    <t>y_i</t>
  </si>
  <si>
    <t>i</t>
  </si>
  <si>
    <t>d_i</t>
  </si>
  <si>
    <t>I_i</t>
  </si>
  <si>
    <t>I_yy</t>
  </si>
  <si>
    <t>I_xx</t>
  </si>
  <si>
    <t>sum</t>
  </si>
  <si>
    <t>A_i*y_i</t>
  </si>
  <si>
    <t>b_i</t>
  </si>
  <si>
    <t>h_i</t>
  </si>
  <si>
    <t>y_NA</t>
  </si>
  <si>
    <t>I_NA</t>
  </si>
  <si>
    <t>I_i + A_i * d_i^2</t>
  </si>
  <si>
    <t>Comp.</t>
  </si>
  <si>
    <t>M</t>
  </si>
  <si>
    <t>E</t>
  </si>
  <si>
    <t>R</t>
  </si>
  <si>
    <t>2.2.4</t>
  </si>
  <si>
    <t>2.2.5</t>
  </si>
  <si>
    <t>2.2.7</t>
  </si>
  <si>
    <t>eps_top</t>
  </si>
  <si>
    <t>eps_bot</t>
  </si>
  <si>
    <t>2.2.8</t>
  </si>
  <si>
    <t>sig_top</t>
  </si>
  <si>
    <t>sig_bot</t>
  </si>
  <si>
    <t>2.2.3</t>
  </si>
  <si>
    <t>sig</t>
  </si>
  <si>
    <t>y</t>
  </si>
  <si>
    <t>2.1.1</t>
  </si>
  <si>
    <t>(a)</t>
  </si>
  <si>
    <t>L</t>
  </si>
  <si>
    <t>lambda</t>
  </si>
  <si>
    <t>e_a</t>
  </si>
  <si>
    <t>F</t>
  </si>
  <si>
    <t>(b)</t>
  </si>
  <si>
    <t>lambda_unsleeved</t>
  </si>
  <si>
    <t>r_inner</t>
  </si>
  <si>
    <t>r_outer</t>
  </si>
  <si>
    <t>lambda_rod</t>
  </si>
  <si>
    <t>labda_sleeve</t>
  </si>
  <si>
    <t>A_sleeve</t>
  </si>
  <si>
    <t>E_rod</t>
  </si>
  <si>
    <t>E_sleeve</t>
  </si>
  <si>
    <t>labda_sleeved</t>
  </si>
  <si>
    <t>e_1</t>
  </si>
  <si>
    <t>e_2</t>
  </si>
  <si>
    <t>p</t>
  </si>
  <si>
    <t>t</t>
  </si>
  <si>
    <t>sigma_H</t>
  </si>
  <si>
    <t>sigma_L</t>
  </si>
  <si>
    <t>eps_H</t>
  </si>
  <si>
    <t>nu</t>
  </si>
  <si>
    <t>eps_L</t>
  </si>
  <si>
    <t>2.1.3</t>
  </si>
  <si>
    <t>e_b</t>
  </si>
  <si>
    <t>w</t>
  </si>
  <si>
    <t>N/mm</t>
  </si>
  <si>
    <t>kN/m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</si>
</sst>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0" fontId="1" fillId="0" borderId="0" xfId="0" applyFont="1"/>
    <xf numFmtId="0" fontId="1" fillId="0" borderId="0" xfId="0" applyNumberFormat="1" applyFo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FFFFFF"/>
      </a:dk1>
      <a:lt1>
        <a:sysClr val="window" lastClr="101010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9"/>
  <sheetViews>
    <sheetView workbookViewId="0">
      <selection activeCell="A41" sqref="A41"/>
    </sheetView>
  </sheetViews>
  <sheetFormatPr defaultRowHeight="14.5" x14ac:dyDescent="0.35"/>
  <cols>
    <col min="2" max="2" width="16.1796875" bestFit="1" customWidth="1"/>
    <col min="5" max="5" width="12" bestFit="1" customWidth="1"/>
  </cols>
  <sheetData>
    <row r="1" spans="2:3" s="2" customFormat="1" x14ac:dyDescent="0.35">
      <c r="B1" s="2" t="s">
        <v>30</v>
      </c>
    </row>
    <row r="2" spans="2:3" x14ac:dyDescent="0.35">
      <c r="B2" t="s">
        <v>31</v>
      </c>
    </row>
    <row r="3" spans="2:3" x14ac:dyDescent="0.35">
      <c r="B3" t="s">
        <v>43</v>
      </c>
      <c r="C3">
        <v>3100</v>
      </c>
    </row>
    <row r="4" spans="2:3" x14ac:dyDescent="0.35">
      <c r="B4" t="s">
        <v>38</v>
      </c>
      <c r="C4">
        <v>15</v>
      </c>
    </row>
    <row r="5" spans="2:3" x14ac:dyDescent="0.35">
      <c r="B5" t="s">
        <v>32</v>
      </c>
      <c r="C5">
        <v>500</v>
      </c>
    </row>
    <row r="6" spans="2:3" x14ac:dyDescent="0.35">
      <c r="B6" t="s">
        <v>0</v>
      </c>
      <c r="C6">
        <f>PI()*C4^2</f>
        <v>706.85834705770344</v>
      </c>
    </row>
    <row r="7" spans="2:3" x14ac:dyDescent="0.35">
      <c r="B7" t="s">
        <v>33</v>
      </c>
      <c r="C7" s="2">
        <f>C3*C6/C5</f>
        <v>4382.5217517577612</v>
      </c>
    </row>
    <row r="9" spans="2:3" x14ac:dyDescent="0.35">
      <c r="B9" t="s">
        <v>35</v>
      </c>
      <c r="C9">
        <v>12000</v>
      </c>
    </row>
    <row r="11" spans="2:3" x14ac:dyDescent="0.35">
      <c r="B11" t="s">
        <v>34</v>
      </c>
      <c r="C11">
        <f>C9/C7</f>
        <v>2.7381495585702424</v>
      </c>
    </row>
    <row r="13" spans="2:3" x14ac:dyDescent="0.35">
      <c r="B13" t="s">
        <v>36</v>
      </c>
    </row>
    <row r="15" spans="2:3" x14ac:dyDescent="0.35">
      <c r="B15" t="s">
        <v>38</v>
      </c>
      <c r="C15">
        <v>15</v>
      </c>
    </row>
    <row r="16" spans="2:3" x14ac:dyDescent="0.35">
      <c r="B16" t="s">
        <v>39</v>
      </c>
      <c r="C16">
        <v>22.5</v>
      </c>
    </row>
    <row r="19" spans="2:9" x14ac:dyDescent="0.35">
      <c r="B19" t="s">
        <v>32</v>
      </c>
      <c r="C19">
        <v>100</v>
      </c>
    </row>
    <row r="21" spans="2:9" x14ac:dyDescent="0.35">
      <c r="B21" t="s">
        <v>37</v>
      </c>
      <c r="C21" s="2">
        <f>C3*C6/C19</f>
        <v>21912.608758788807</v>
      </c>
      <c r="E21">
        <f>1/(0.5*C21)</f>
        <v>9.1271651952341411E-5</v>
      </c>
      <c r="G21">
        <f>E21+E33</f>
        <v>1.594504763022832E-4</v>
      </c>
      <c r="H21">
        <f>1/G21</f>
        <v>6271.5397482050721</v>
      </c>
      <c r="I21" s="2">
        <f>C9/H21</f>
        <v>1.9134057156273985</v>
      </c>
    </row>
    <row r="23" spans="2:9" x14ac:dyDescent="0.35">
      <c r="B23" t="s">
        <v>32</v>
      </c>
      <c r="C23">
        <v>300</v>
      </c>
    </row>
    <row r="25" spans="2:9" x14ac:dyDescent="0.35">
      <c r="B25" t="s">
        <v>40</v>
      </c>
      <c r="C25" s="2">
        <f>C3*C6/C23</f>
        <v>7304.2029195962687</v>
      </c>
    </row>
    <row r="27" spans="2:9" x14ac:dyDescent="0.35">
      <c r="B27" t="s">
        <v>42</v>
      </c>
      <c r="C27">
        <f>PI()*(C16^2-C15^2)</f>
        <v>883.57293382212936</v>
      </c>
    </row>
    <row r="29" spans="2:9" x14ac:dyDescent="0.35">
      <c r="B29" t="s">
        <v>44</v>
      </c>
      <c r="C29">
        <v>2500</v>
      </c>
    </row>
    <row r="31" spans="2:9" x14ac:dyDescent="0.35">
      <c r="B31" t="s">
        <v>41</v>
      </c>
      <c r="C31" s="2">
        <f>C29*C27/C23</f>
        <v>7363.1077818510776</v>
      </c>
    </row>
    <row r="33" spans="2:5" x14ac:dyDescent="0.35">
      <c r="B33" t="s">
        <v>45</v>
      </c>
      <c r="C33" s="2">
        <f>C25+C31</f>
        <v>14667.310701447346</v>
      </c>
      <c r="E33">
        <f>1/C33</f>
        <v>6.817882434994178E-5</v>
      </c>
    </row>
    <row r="35" spans="2:5" x14ac:dyDescent="0.35">
      <c r="B35" t="s">
        <v>46</v>
      </c>
      <c r="C35">
        <f>C9/C21</f>
        <v>0.54762991171404851</v>
      </c>
    </row>
    <row r="37" spans="2:5" x14ac:dyDescent="0.35">
      <c r="B37" t="s">
        <v>47</v>
      </c>
      <c r="C37">
        <f>C9/C33</f>
        <v>0.81814589219930134</v>
      </c>
    </row>
    <row r="39" spans="2:5" x14ac:dyDescent="0.35">
      <c r="B39" t="s">
        <v>56</v>
      </c>
      <c r="C39" s="2">
        <f>2*C35+C37</f>
        <v>1.9134057156273983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30"/>
  <sheetViews>
    <sheetView workbookViewId="0">
      <selection activeCell="B1" sqref="A1:XFD1"/>
    </sheetView>
  </sheetViews>
  <sheetFormatPr defaultRowHeight="14.5" x14ac:dyDescent="0.35"/>
  <cols>
    <col min="3" max="3" width="12" bestFit="1" customWidth="1"/>
  </cols>
  <sheetData>
    <row r="1" spans="2:3" s="2" customFormat="1" x14ac:dyDescent="0.35">
      <c r="B1" s="2" t="s">
        <v>55</v>
      </c>
    </row>
    <row r="3" spans="2:3" x14ac:dyDescent="0.35">
      <c r="B3" t="s">
        <v>48</v>
      </c>
      <c r="C3">
        <v>0.1</v>
      </c>
    </row>
    <row r="4" spans="2:3" x14ac:dyDescent="0.35">
      <c r="B4" t="s">
        <v>49</v>
      </c>
      <c r="C4">
        <v>1</v>
      </c>
    </row>
    <row r="5" spans="2:3" x14ac:dyDescent="0.35">
      <c r="B5" t="s">
        <v>18</v>
      </c>
      <c r="C5">
        <v>50</v>
      </c>
    </row>
    <row r="6" spans="2:3" x14ac:dyDescent="0.35">
      <c r="B6" t="s">
        <v>17</v>
      </c>
      <c r="C6">
        <v>200000</v>
      </c>
    </row>
    <row r="7" spans="2:3" x14ac:dyDescent="0.35">
      <c r="B7" t="s">
        <v>53</v>
      </c>
      <c r="C7">
        <v>0.33</v>
      </c>
    </row>
    <row r="9" spans="2:3" x14ac:dyDescent="0.35">
      <c r="B9" t="s">
        <v>50</v>
      </c>
      <c r="C9">
        <f>C3*C5/C4</f>
        <v>5</v>
      </c>
    </row>
    <row r="11" spans="2:3" x14ac:dyDescent="0.35">
      <c r="B11" t="s">
        <v>51</v>
      </c>
      <c r="C11">
        <f>C9/2</f>
        <v>2.5</v>
      </c>
    </row>
    <row r="13" spans="2:3" x14ac:dyDescent="0.35">
      <c r="B13" t="s">
        <v>52</v>
      </c>
      <c r="C13">
        <f>C9/C6-C7*C11/C6</f>
        <v>2.0874999999999999E-5</v>
      </c>
    </row>
    <row r="15" spans="2:3" x14ac:dyDescent="0.35">
      <c r="B15" t="s">
        <v>54</v>
      </c>
      <c r="C15">
        <f>C11/C6-C7*C9/C6</f>
        <v>4.25E-6</v>
      </c>
    </row>
    <row r="18" spans="2:3" x14ac:dyDescent="0.35">
      <c r="B18" t="s">
        <v>48</v>
      </c>
      <c r="C18">
        <v>0.1</v>
      </c>
    </row>
    <row r="19" spans="2:3" x14ac:dyDescent="0.35">
      <c r="B19" t="s">
        <v>49</v>
      </c>
      <c r="C19">
        <v>1</v>
      </c>
    </row>
    <row r="20" spans="2:3" x14ac:dyDescent="0.35">
      <c r="B20" t="s">
        <v>18</v>
      </c>
      <c r="C20">
        <v>49.5</v>
      </c>
    </row>
    <row r="21" spans="2:3" x14ac:dyDescent="0.35">
      <c r="B21" t="s">
        <v>17</v>
      </c>
      <c r="C21">
        <v>200000</v>
      </c>
    </row>
    <row r="22" spans="2:3" x14ac:dyDescent="0.35">
      <c r="B22" t="s">
        <v>53</v>
      </c>
      <c r="C22">
        <v>0.33</v>
      </c>
    </row>
    <row r="24" spans="2:3" x14ac:dyDescent="0.35">
      <c r="B24" t="s">
        <v>50</v>
      </c>
      <c r="C24">
        <f>C18*C20/C19</f>
        <v>4.95</v>
      </c>
    </row>
    <row r="26" spans="2:3" x14ac:dyDescent="0.35">
      <c r="B26" t="s">
        <v>51</v>
      </c>
      <c r="C26">
        <f>C24/2</f>
        <v>2.4750000000000001</v>
      </c>
    </row>
    <row r="28" spans="2:3" x14ac:dyDescent="0.35">
      <c r="B28" t="s">
        <v>52</v>
      </c>
      <c r="C28">
        <f>C24/C21-C22*C26/C21</f>
        <v>2.0666250000000002E-5</v>
      </c>
    </row>
    <row r="30" spans="2:3" x14ac:dyDescent="0.35">
      <c r="B30" t="s">
        <v>54</v>
      </c>
      <c r="C30">
        <f>C26/C21-C22*C24/C21</f>
        <v>4.2074999999999999E-6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H44"/>
  <sheetViews>
    <sheetView tabSelected="1" workbookViewId="0">
      <selection activeCell="C39" sqref="C39"/>
    </sheetView>
  </sheetViews>
  <sheetFormatPr defaultRowHeight="14.5" x14ac:dyDescent="0.35"/>
  <cols>
    <col min="3" max="3" width="12.453125" style="4" bestFit="1" customWidth="1"/>
    <col min="4" max="4" width="12.453125" bestFit="1" customWidth="1"/>
    <col min="7" max="7" width="17.1796875" customWidth="1"/>
    <col min="11" max="11" width="1.6328125" customWidth="1"/>
    <col min="13" max="13" width="2.6328125" customWidth="1"/>
    <col min="14" max="14" width="13.90625" bestFit="1" customWidth="1"/>
    <col min="17" max="17" width="1.6328125" customWidth="1"/>
    <col min="20" max="20" width="2.6328125" customWidth="1"/>
    <col min="22" max="22" width="9" bestFit="1" customWidth="1"/>
    <col min="24" max="24" width="1.6328125" customWidth="1"/>
    <col min="25" max="25" width="9" bestFit="1" customWidth="1"/>
    <col min="28" max="28" width="9" bestFit="1" customWidth="1"/>
  </cols>
  <sheetData>
    <row r="1" spans="2:32" s="2" customFormat="1" x14ac:dyDescent="0.35">
      <c r="B1" s="2" t="s">
        <v>27</v>
      </c>
      <c r="C1" s="3"/>
      <c r="G1" s="2" t="s">
        <v>19</v>
      </c>
      <c r="N1" s="2" t="s">
        <v>20</v>
      </c>
      <c r="U1" s="2" t="s">
        <v>21</v>
      </c>
      <c r="AA1" s="2" t="s">
        <v>24</v>
      </c>
    </row>
    <row r="2" spans="2:32" x14ac:dyDescent="0.35">
      <c r="AA2" t="s">
        <v>7</v>
      </c>
      <c r="AE2" t="s">
        <v>6</v>
      </c>
    </row>
    <row r="3" spans="2:32" x14ac:dyDescent="0.35">
      <c r="B3" t="s">
        <v>3</v>
      </c>
      <c r="C3" s="4">
        <v>1</v>
      </c>
      <c r="D3">
        <v>2</v>
      </c>
      <c r="G3" t="s">
        <v>3</v>
      </c>
      <c r="H3">
        <v>1</v>
      </c>
      <c r="I3">
        <v>2</v>
      </c>
      <c r="J3">
        <v>3</v>
      </c>
      <c r="L3" t="s">
        <v>15</v>
      </c>
      <c r="N3" t="s">
        <v>3</v>
      </c>
      <c r="O3">
        <v>1</v>
      </c>
      <c r="P3">
        <v>2</v>
      </c>
      <c r="R3" t="s">
        <v>15</v>
      </c>
      <c r="U3" t="s">
        <v>3</v>
      </c>
      <c r="V3">
        <v>1</v>
      </c>
      <c r="W3">
        <v>2</v>
      </c>
      <c r="Y3" t="s">
        <v>15</v>
      </c>
      <c r="AA3" t="s">
        <v>3</v>
      </c>
      <c r="AB3">
        <v>1</v>
      </c>
      <c r="AC3">
        <v>2</v>
      </c>
      <c r="AE3">
        <v>1</v>
      </c>
      <c r="AF3">
        <v>2</v>
      </c>
    </row>
    <row r="5" spans="2:32" x14ac:dyDescent="0.35">
      <c r="B5" t="s">
        <v>10</v>
      </c>
      <c r="G5" t="s">
        <v>10</v>
      </c>
      <c r="H5">
        <v>60</v>
      </c>
      <c r="I5">
        <v>20</v>
      </c>
      <c r="J5">
        <v>40</v>
      </c>
      <c r="U5" t="s">
        <v>10</v>
      </c>
      <c r="V5">
        <v>40</v>
      </c>
      <c r="W5">
        <v>10</v>
      </c>
      <c r="AA5" t="s">
        <v>10</v>
      </c>
      <c r="AB5">
        <v>40</v>
      </c>
      <c r="AC5">
        <v>30</v>
      </c>
      <c r="AE5">
        <v>20</v>
      </c>
      <c r="AF5">
        <v>20</v>
      </c>
    </row>
    <row r="7" spans="2:32" x14ac:dyDescent="0.35">
      <c r="B7" t="s">
        <v>11</v>
      </c>
      <c r="C7" s="4">
        <f>45/2</f>
        <v>22.5</v>
      </c>
      <c r="D7">
        <f>30/2</f>
        <v>15</v>
      </c>
      <c r="G7" t="s">
        <v>11</v>
      </c>
      <c r="H7">
        <v>10</v>
      </c>
      <c r="I7">
        <v>40</v>
      </c>
      <c r="J7">
        <v>10</v>
      </c>
      <c r="O7">
        <v>40</v>
      </c>
      <c r="P7">
        <v>10</v>
      </c>
      <c r="U7" t="s">
        <v>11</v>
      </c>
      <c r="V7">
        <v>10</v>
      </c>
      <c r="W7">
        <v>10</v>
      </c>
      <c r="AA7" t="s">
        <v>11</v>
      </c>
      <c r="AB7">
        <v>40</v>
      </c>
      <c r="AC7">
        <v>20</v>
      </c>
      <c r="AE7">
        <v>40</v>
      </c>
      <c r="AF7">
        <v>10</v>
      </c>
    </row>
    <row r="9" spans="2:32" x14ac:dyDescent="0.35">
      <c r="B9" t="s">
        <v>1</v>
      </c>
      <c r="C9" s="4">
        <f>PI()*C7^2</f>
        <v>1590.4312808798327</v>
      </c>
      <c r="D9">
        <f>PI()*D7^2</f>
        <v>706.85834705770344</v>
      </c>
      <c r="G9" t="s">
        <v>1</v>
      </c>
      <c r="H9">
        <f>H5*H7</f>
        <v>600</v>
      </c>
      <c r="I9">
        <f>I5*I7</f>
        <v>800</v>
      </c>
      <c r="J9">
        <f>J5*J7</f>
        <v>400</v>
      </c>
      <c r="L9">
        <f>SUM(H9:J9)</f>
        <v>1800</v>
      </c>
      <c r="N9" t="s">
        <v>1</v>
      </c>
      <c r="O9">
        <f>O7^2</f>
        <v>1600</v>
      </c>
      <c r="P9">
        <f>PI()*P7^2</f>
        <v>314.15926535897933</v>
      </c>
      <c r="R9">
        <f>O9-P9</f>
        <v>1285.8407346410206</v>
      </c>
      <c r="U9" t="s">
        <v>1</v>
      </c>
      <c r="V9">
        <f>V5*V7</f>
        <v>400</v>
      </c>
      <c r="W9">
        <f>W5*W7</f>
        <v>100</v>
      </c>
      <c r="AA9" t="s">
        <v>1</v>
      </c>
      <c r="AB9">
        <f>AB5*AB7</f>
        <v>1600</v>
      </c>
      <c r="AC9">
        <f>AC5*AC7</f>
        <v>600</v>
      </c>
      <c r="AE9">
        <f>AE5*AE7</f>
        <v>800</v>
      </c>
      <c r="AF9">
        <f>AF5*AF7</f>
        <v>200</v>
      </c>
    </row>
    <row r="11" spans="2:32" x14ac:dyDescent="0.35">
      <c r="B11" t="s">
        <v>2</v>
      </c>
      <c r="G11" t="s">
        <v>2</v>
      </c>
      <c r="H11">
        <v>5</v>
      </c>
      <c r="I11">
        <v>30</v>
      </c>
      <c r="J11">
        <v>55</v>
      </c>
      <c r="N11" t="s">
        <v>2</v>
      </c>
      <c r="O11">
        <v>20</v>
      </c>
      <c r="P11">
        <v>25</v>
      </c>
      <c r="U11" t="s">
        <v>2</v>
      </c>
      <c r="V11">
        <v>15</v>
      </c>
      <c r="W11">
        <v>5</v>
      </c>
      <c r="AA11" t="s">
        <v>2</v>
      </c>
    </row>
    <row r="13" spans="2:32" x14ac:dyDescent="0.35">
      <c r="B13" t="s">
        <v>0</v>
      </c>
      <c r="G13" t="s">
        <v>0</v>
      </c>
      <c r="H13">
        <f>SUM(H9:J9)</f>
        <v>1800</v>
      </c>
      <c r="N13" t="s">
        <v>0</v>
      </c>
      <c r="O13">
        <f>O9-P9</f>
        <v>1285.8407346410206</v>
      </c>
      <c r="U13" t="s">
        <v>0</v>
      </c>
      <c r="V13">
        <f>V9+W9</f>
        <v>500</v>
      </c>
      <c r="AA13" t="s">
        <v>0</v>
      </c>
      <c r="AB13">
        <f>AB9-AC9</f>
        <v>1000</v>
      </c>
      <c r="AE13">
        <f>AE9+AF9</f>
        <v>1000</v>
      </c>
    </row>
    <row r="15" spans="2:32" x14ac:dyDescent="0.35">
      <c r="B15" t="s">
        <v>9</v>
      </c>
      <c r="G15" t="s">
        <v>9</v>
      </c>
      <c r="H15">
        <f>H9*H11</f>
        <v>3000</v>
      </c>
      <c r="I15">
        <f>I9*I11</f>
        <v>24000</v>
      </c>
      <c r="J15">
        <f>J9*J11</f>
        <v>22000</v>
      </c>
      <c r="L15">
        <f>SUM(H15:J15)</f>
        <v>49000</v>
      </c>
      <c r="N15" t="s">
        <v>9</v>
      </c>
      <c r="O15">
        <f>O9*O11</f>
        <v>32000</v>
      </c>
      <c r="P15">
        <f>P9*P11</f>
        <v>7853.981633974483</v>
      </c>
      <c r="R15">
        <f>O15-P15</f>
        <v>24146.018366025517</v>
      </c>
      <c r="U15" t="s">
        <v>9</v>
      </c>
      <c r="V15">
        <f>V9*V11</f>
        <v>6000</v>
      </c>
      <c r="W15">
        <f>W9*W11</f>
        <v>500</v>
      </c>
      <c r="AA15" t="s">
        <v>9</v>
      </c>
    </row>
    <row r="17" spans="2:32" x14ac:dyDescent="0.35">
      <c r="B17" t="s">
        <v>8</v>
      </c>
      <c r="G17" t="s">
        <v>8</v>
      </c>
      <c r="H17">
        <f>SUM(H15:J15)</f>
        <v>49000</v>
      </c>
      <c r="U17" t="s">
        <v>8</v>
      </c>
      <c r="V17">
        <f>V15+W15</f>
        <v>6500</v>
      </c>
      <c r="AA17" t="s">
        <v>8</v>
      </c>
    </row>
    <row r="18" spans="2:32" x14ac:dyDescent="0.35">
      <c r="S18" t="s">
        <v>6</v>
      </c>
    </row>
    <row r="19" spans="2:32" x14ac:dyDescent="0.35">
      <c r="B19" t="s">
        <v>12</v>
      </c>
      <c r="G19" t="s">
        <v>12</v>
      </c>
      <c r="H19">
        <f>H17/H13</f>
        <v>27.222222222222221</v>
      </c>
      <c r="I19">
        <f>H19</f>
        <v>27.222222222222221</v>
      </c>
      <c r="J19">
        <f>I19</f>
        <v>27.222222222222221</v>
      </c>
      <c r="L19">
        <f>L15/L9</f>
        <v>27.222222222222221</v>
      </c>
      <c r="N19" t="s">
        <v>12</v>
      </c>
      <c r="O19">
        <f>(O9*O11-P9*P11)/O13</f>
        <v>18.778389667960372</v>
      </c>
      <c r="P19">
        <f>R19</f>
        <v>18.778389667960372</v>
      </c>
      <c r="R19">
        <f>R15/R9</f>
        <v>18.778389667960372</v>
      </c>
      <c r="S19">
        <f>O23-P23</f>
        <v>205479.35169935887</v>
      </c>
      <c r="U19" t="s">
        <v>12</v>
      </c>
      <c r="V19">
        <f>V17/V13</f>
        <v>13</v>
      </c>
      <c r="W19">
        <f>V19</f>
        <v>13</v>
      </c>
      <c r="AA19" t="s">
        <v>12</v>
      </c>
    </row>
    <row r="21" spans="2:32" x14ac:dyDescent="0.35">
      <c r="B21" t="s">
        <v>4</v>
      </c>
      <c r="G21" t="s">
        <v>4</v>
      </c>
      <c r="H21">
        <f>H11-H19</f>
        <v>-22.222222222222221</v>
      </c>
      <c r="I21">
        <f>I11-I19</f>
        <v>2.7777777777777786</v>
      </c>
      <c r="J21">
        <f>J11-J19</f>
        <v>27.777777777777779</v>
      </c>
      <c r="N21" t="s">
        <v>4</v>
      </c>
      <c r="O21">
        <f>O11-O19</f>
        <v>1.2216103320396279</v>
      </c>
      <c r="P21">
        <f>P11-P19</f>
        <v>6.2216103320396279</v>
      </c>
      <c r="U21" t="s">
        <v>4</v>
      </c>
      <c r="V21">
        <f>V11-V19</f>
        <v>2</v>
      </c>
      <c r="W21">
        <f>W11-W19</f>
        <v>-8</v>
      </c>
      <c r="AA21" t="s">
        <v>4</v>
      </c>
    </row>
    <row r="22" spans="2:32" x14ac:dyDescent="0.35">
      <c r="R22" t="s">
        <v>6</v>
      </c>
      <c r="S22" t="s">
        <v>7</v>
      </c>
    </row>
    <row r="23" spans="2:32" x14ac:dyDescent="0.35">
      <c r="B23" t="s">
        <v>5</v>
      </c>
      <c r="C23" s="4">
        <f>PI()*C7^4/4</f>
        <v>201288.95898635383</v>
      </c>
      <c r="D23">
        <f>PI()*D7^4/4</f>
        <v>39760.782021995816</v>
      </c>
      <c r="G23" t="s">
        <v>5</v>
      </c>
      <c r="H23">
        <f>H5*H7^3/12</f>
        <v>5000</v>
      </c>
      <c r="I23">
        <f>I5*I7^3/12</f>
        <v>106666.66666666667</v>
      </c>
      <c r="J23">
        <f>J5*J7^3/12</f>
        <v>3333.3333333333335</v>
      </c>
      <c r="L23">
        <f>SUM(H23:J23)</f>
        <v>115000</v>
      </c>
      <c r="N23" t="s">
        <v>5</v>
      </c>
      <c r="O23">
        <f>O7^4/12</f>
        <v>213333.33333333334</v>
      </c>
      <c r="P23">
        <f>PI()*P7^4/4</f>
        <v>7853.981633974483</v>
      </c>
      <c r="R23">
        <f>O23-P23</f>
        <v>205479.35169935887</v>
      </c>
      <c r="S23">
        <f>O27-P27</f>
        <v>195706.46904304184</v>
      </c>
      <c r="U23" t="s">
        <v>5</v>
      </c>
      <c r="V23">
        <f>V5*V7^3/12</f>
        <v>3333.3333333333335</v>
      </c>
      <c r="W23">
        <f>W5*W7^3/12</f>
        <v>833.33333333333337</v>
      </c>
      <c r="Y23">
        <f>V23+W23</f>
        <v>4166.666666666667</v>
      </c>
      <c r="AA23" t="s">
        <v>5</v>
      </c>
      <c r="AB23">
        <f>AB5*AB7^3/12</f>
        <v>213333.33333333334</v>
      </c>
      <c r="AC23">
        <f>AC5*AC7^3/12</f>
        <v>20000</v>
      </c>
      <c r="AE23">
        <f>AE5*AE7^3/12</f>
        <v>106666.66666666667</v>
      </c>
      <c r="AF23">
        <f>AF5*AF7^3/12</f>
        <v>1666.6666666666667</v>
      </c>
    </row>
    <row r="24" spans="2:32" x14ac:dyDescent="0.35">
      <c r="R24" t="s">
        <v>7</v>
      </c>
    </row>
    <row r="25" spans="2:32" x14ac:dyDescent="0.35">
      <c r="B25" t="s">
        <v>14</v>
      </c>
      <c r="G25" t="s">
        <v>14</v>
      </c>
      <c r="H25">
        <f>H23+H9*H21^2</f>
        <v>301296.29629629629</v>
      </c>
      <c r="I25">
        <f>I23+I9*I21^2</f>
        <v>112839.50617283951</v>
      </c>
      <c r="J25">
        <f>J23+J9*J21^2</f>
        <v>311975.30864197528</v>
      </c>
      <c r="L25">
        <f>SUM(H25:J25)</f>
        <v>726111.11111111101</v>
      </c>
      <c r="N25" t="s">
        <v>14</v>
      </c>
      <c r="O25">
        <f>O23+O9*O21^2</f>
        <v>215721.06421868689</v>
      </c>
      <c r="P25">
        <f>P23+P9*P21^2</f>
        <v>20014.595175645059</v>
      </c>
      <c r="R25">
        <f>O25-P25</f>
        <v>195706.46904304184</v>
      </c>
      <c r="U25" t="s">
        <v>14</v>
      </c>
      <c r="V25">
        <f>V23+V9*V21^2</f>
        <v>4933.3333333333339</v>
      </c>
      <c r="W25">
        <f>W23+W9*W21^2</f>
        <v>7233.333333333333</v>
      </c>
      <c r="AA25" t="s">
        <v>14</v>
      </c>
    </row>
    <row r="27" spans="2:32" x14ac:dyDescent="0.35">
      <c r="B27" t="s">
        <v>13</v>
      </c>
      <c r="C27" s="4">
        <f>C23-D23</f>
        <v>161528.17696435802</v>
      </c>
      <c r="D27">
        <f>C27*0.000000000001</f>
        <v>1.6152817696435801E-7</v>
      </c>
      <c r="G27" t="s">
        <v>13</v>
      </c>
      <c r="H27">
        <f>SUM(H25:J25)</f>
        <v>726111.11111111101</v>
      </c>
      <c r="O27">
        <f>O23+O9*O21^2</f>
        <v>215721.06421868689</v>
      </c>
      <c r="P27">
        <f>P23+P9*P21^2</f>
        <v>20014.595175645059</v>
      </c>
      <c r="U27" t="s">
        <v>13</v>
      </c>
      <c r="V27">
        <f>V25+W25</f>
        <v>12166.666666666668</v>
      </c>
      <c r="AA27" t="s">
        <v>13</v>
      </c>
      <c r="AB27">
        <f>AB23-AC23</f>
        <v>193333.33333333334</v>
      </c>
      <c r="AE27">
        <f>AE23+AF23</f>
        <v>108333.33333333334</v>
      </c>
    </row>
    <row r="29" spans="2:32" x14ac:dyDescent="0.35">
      <c r="B29" t="s">
        <v>16</v>
      </c>
      <c r="C29" s="4">
        <f>-C35*C27/C37</f>
        <v>-1794757521.8262005</v>
      </c>
      <c r="D29">
        <f>C29*8</f>
        <v>-14358060174.609604</v>
      </c>
      <c r="G29" t="s">
        <v>16</v>
      </c>
      <c r="H29" s="1">
        <v>1000000</v>
      </c>
      <c r="U29" t="s">
        <v>16</v>
      </c>
      <c r="V29" s="1">
        <v>-2000000</v>
      </c>
      <c r="AA29" t="s">
        <v>16</v>
      </c>
      <c r="AB29" s="1">
        <v>-3000000</v>
      </c>
      <c r="AE29" s="1">
        <v>1000000</v>
      </c>
    </row>
    <row r="30" spans="2:32" x14ac:dyDescent="0.35">
      <c r="H30" s="1"/>
    </row>
    <row r="31" spans="2:32" x14ac:dyDescent="0.35">
      <c r="B31" t="s">
        <v>17</v>
      </c>
      <c r="G31" t="s">
        <v>17</v>
      </c>
      <c r="H31" s="1">
        <v>200000</v>
      </c>
      <c r="U31" t="s">
        <v>17</v>
      </c>
      <c r="V31">
        <v>200000</v>
      </c>
      <c r="AA31" t="s">
        <v>17</v>
      </c>
      <c r="AB31">
        <v>200000</v>
      </c>
      <c r="AE31">
        <v>200000</v>
      </c>
    </row>
    <row r="32" spans="2:32" x14ac:dyDescent="0.35">
      <c r="H32" s="1"/>
    </row>
    <row r="33" spans="2:34" x14ac:dyDescent="0.35">
      <c r="B33" t="s">
        <v>18</v>
      </c>
      <c r="G33" t="s">
        <v>18</v>
      </c>
      <c r="H33" s="1">
        <f>1/H29*H31*H27</f>
        <v>145222.22222222219</v>
      </c>
      <c r="U33" t="s">
        <v>18</v>
      </c>
      <c r="V33" s="1">
        <f>V31*V27/V29</f>
        <v>-1216.6666666666667</v>
      </c>
      <c r="Y33" s="1">
        <f>V31*Y23/V29</f>
        <v>-416.66666666666669</v>
      </c>
      <c r="AA33" t="s">
        <v>18</v>
      </c>
    </row>
    <row r="35" spans="2:34" x14ac:dyDescent="0.35">
      <c r="B35" t="s">
        <v>28</v>
      </c>
      <c r="C35" s="4">
        <v>250</v>
      </c>
      <c r="U35" t="s">
        <v>22</v>
      </c>
      <c r="V35" s="1">
        <f>-1/V33*7</f>
        <v>5.7534246575342458E-3</v>
      </c>
      <c r="Y35" s="1">
        <f>-1/Y33*5</f>
        <v>1.1999999999999999E-2</v>
      </c>
      <c r="AA35" t="s">
        <v>25</v>
      </c>
      <c r="AB35">
        <f>-AB29*20/AB27</f>
        <v>310.34482758620686</v>
      </c>
      <c r="AE35">
        <f>-AE29*20/AE27</f>
        <v>-184.61538461538458</v>
      </c>
      <c r="AG35">
        <f>AB35+AE35</f>
        <v>125.72944297082228</v>
      </c>
      <c r="AH35">
        <f>AB35-AE35</f>
        <v>494.96021220159145</v>
      </c>
    </row>
    <row r="36" spans="2:34" x14ac:dyDescent="0.35">
      <c r="U36" t="s">
        <v>23</v>
      </c>
      <c r="V36">
        <f>-1/V33*(-13)</f>
        <v>-1.0684931506849314E-2</v>
      </c>
      <c r="Y36" s="1">
        <f>-1/Y33*-5</f>
        <v>-1.1999999999999999E-2</v>
      </c>
      <c r="AA36" t="s">
        <v>26</v>
      </c>
      <c r="AB36">
        <f>-AB29*-20/AB27</f>
        <v>-310.34482758620686</v>
      </c>
      <c r="AE36">
        <f>-AE29*-20/AE27</f>
        <v>184.61538461538458</v>
      </c>
    </row>
    <row r="37" spans="2:34" x14ac:dyDescent="0.35">
      <c r="B37" t="s">
        <v>29</v>
      </c>
      <c r="C37" s="4">
        <f>C7/1000</f>
        <v>2.2499999999999999E-2</v>
      </c>
    </row>
    <row r="39" spans="2:34" x14ac:dyDescent="0.35">
      <c r="C39" s="4">
        <f>500*250</f>
        <v>125000</v>
      </c>
      <c r="D39">
        <f>500*500</f>
        <v>250000</v>
      </c>
    </row>
    <row r="40" spans="2:34" x14ac:dyDescent="0.35">
      <c r="C40" s="4">
        <f>C39-D39</f>
        <v>-125000</v>
      </c>
    </row>
    <row r="41" spans="2:34" x14ac:dyDescent="0.35">
      <c r="C41" s="4">
        <f>-C40</f>
        <v>125000</v>
      </c>
    </row>
    <row r="43" spans="2:34" x14ac:dyDescent="0.35">
      <c r="B43" t="s">
        <v>57</v>
      </c>
      <c r="C43" s="4">
        <f>C35*C27/C7/C41</f>
        <v>14.358060174609603</v>
      </c>
      <c r="D43" t="s">
        <v>58</v>
      </c>
    </row>
    <row r="44" spans="2:34" x14ac:dyDescent="0.35">
      <c r="D44" t="s">
        <v>59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2.1.1</vt:lpstr>
      <vt:lpstr>2.1.3</vt:lpstr>
      <vt:lpstr>2.2.3_2.2.8</vt:lpstr>
    </vt:vector>
  </TitlesOfParts>
  <Company>University of Bristol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StM1_1718_Example_Solutions</dc:title>
  <dc:creator>Luiz Kawashita</dc:creator>
  <cp:lastModifiedBy>Luiz Kawashita</cp:lastModifiedBy>
  <dcterms:created xsi:type="dcterms:W3CDTF">2017-10-31T17:28:17Z</dcterms:created>
  <dcterms:modified xsi:type="dcterms:W3CDTF">2017-11-07T10:49:43Z</dcterms:modified>
</cp:coreProperties>
</file>