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mat group" sheetId="2" r:id="rId5"/>
    <sheet state="hidden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<sst xmlns="http://schemas.openxmlformats.org/spreadsheetml/2006/main" count="6145" uniqueCount="341">
  <si>
    <t>Document Date</t>
  </si>
  <si>
    <t>Year</t>
  </si>
  <si>
    <t>Purchase Number</t>
  </si>
  <si>
    <t>Material Description</t>
  </si>
  <si>
    <t>Group</t>
  </si>
  <si>
    <t>Buyer Name</t>
  </si>
  <si>
    <t>Store Location</t>
  </si>
  <si>
    <t>Net Price</t>
  </si>
  <si>
    <t>Currency</t>
  </si>
  <si>
    <t>Net price in USD</t>
  </si>
  <si>
    <t>Order Quantity</t>
  </si>
  <si>
    <t>Total price</t>
  </si>
  <si>
    <t>Vendor</t>
  </si>
  <si>
    <t>Delivered Quantity</t>
  </si>
  <si>
    <t>Paid Amount</t>
  </si>
  <si>
    <t>Balance</t>
  </si>
  <si>
    <t>Remarks</t>
  </si>
  <si>
    <t>Savings</t>
  </si>
  <si>
    <t>Savings Amount</t>
  </si>
  <si>
    <t>Screwdrivers</t>
  </si>
  <si>
    <t>Emily Johnson</t>
  </si>
  <si>
    <t>Washington</t>
  </si>
  <si>
    <t>CAD</t>
  </si>
  <si>
    <t>OmniSource Supplies</t>
  </si>
  <si>
    <t>"Smart bargaining with the supplier led to a significant savings of 4.8% for the satisfied buyers."</t>
  </si>
  <si>
    <t>Garden Trellis</t>
  </si>
  <si>
    <t>Arizona</t>
  </si>
  <si>
    <t>Vanity Trays</t>
  </si>
  <si>
    <t>Idaho</t>
  </si>
  <si>
    <t>Eye Bolts</t>
  </si>
  <si>
    <t>New Mexico</t>
  </si>
  <si>
    <t>Table Lamps</t>
  </si>
  <si>
    <t>Storage Baskets</t>
  </si>
  <si>
    <t>Traffic Cones</t>
  </si>
  <si>
    <t>Garment Racks</t>
  </si>
  <si>
    <t>"After tough negotiations, the buyers were disappointed to get 0% savings from the supplier."</t>
  </si>
  <si>
    <t>Plant Labels</t>
  </si>
  <si>
    <t>Jessica Brown</t>
  </si>
  <si>
    <t>USD</t>
  </si>
  <si>
    <t>Superior General Supplies</t>
  </si>
  <si>
    <t>"The buyers' negotiation efforts led to a savings of approximately 4.5% on their purchase from the supplier."</t>
  </si>
  <si>
    <t>Safety Lanyards</t>
  </si>
  <si>
    <t>Nevada</t>
  </si>
  <si>
    <t>"Through shrewd negotiations, buyers were able to obtain remarkable savings of around 3.7% on their order."</t>
  </si>
  <si>
    <t>Wrenches</t>
  </si>
  <si>
    <t>" "</t>
  </si>
  <si>
    <t>Garden Sheds</t>
  </si>
  <si>
    <t>"Despite their hopes, the buyers received 0% savings, which left them feeling discouraged."</t>
  </si>
  <si>
    <t>Garden Statues</t>
  </si>
  <si>
    <t>Michael Williams</t>
  </si>
  <si>
    <t>Colorado</t>
  </si>
  <si>
    <t>Global Essentials Inc.</t>
  </si>
  <si>
    <t>"Buyers successfully negotiated with the supplier and received a small discount of 1.5% on their purchase."</t>
  </si>
  <si>
    <t>Disinfectant Spray</t>
  </si>
  <si>
    <t>Wall Clocks</t>
  </si>
  <si>
    <t>Christopher Jones</t>
  </si>
  <si>
    <t>All-Purpose Depot</t>
  </si>
  <si>
    <t>Outdoor Clocks</t>
  </si>
  <si>
    <t>John Smith</t>
  </si>
  <si>
    <t>Universal Supply Co.</t>
  </si>
  <si>
    <t>Bath Mats</t>
  </si>
  <si>
    <t>"Through shrewd negotiations, buyers were able to obtain savings of around 7.30% on their order."</t>
  </si>
  <si>
    <t>Bedding Sets</t>
  </si>
  <si>
    <t>Toilet Paper Stands</t>
  </si>
  <si>
    <t>California</t>
  </si>
  <si>
    <t>Dish Racks</t>
  </si>
  <si>
    <t>Indoor Plants</t>
  </si>
  <si>
    <t>Utah</t>
  </si>
  <si>
    <t>Plant Pots</t>
  </si>
  <si>
    <t>Shoe Storage Boxes</t>
  </si>
  <si>
    <t>Lawn Edging</t>
  </si>
  <si>
    <t>Tumblers</t>
  </si>
  <si>
    <t>Work Gloves</t>
  </si>
  <si>
    <t>Portable Chargers</t>
  </si>
  <si>
    <t>Hand Trowels</t>
  </si>
  <si>
    <t>Shower Curtains</t>
  </si>
  <si>
    <t>Carabiners</t>
  </si>
  <si>
    <t>Oregon</t>
  </si>
  <si>
    <t>Pencil Sharpeners</t>
  </si>
  <si>
    <t>Scissors</t>
  </si>
  <si>
    <t>"Buyers negotiated skillfully and received a fantastic 10.00% savings from the supplier, leaving them overjoyed."</t>
  </si>
  <si>
    <t>Safety Cones</t>
  </si>
  <si>
    <t>Watercolor Pencils</t>
  </si>
  <si>
    <t>Garden Forks</t>
  </si>
  <si>
    <t>Curtains</t>
  </si>
  <si>
    <t>Hooks</t>
  </si>
  <si>
    <t>Bathroom Wall Art</t>
  </si>
  <si>
    <t>Rakes</t>
  </si>
  <si>
    <t>Construction Paper</t>
  </si>
  <si>
    <t>"Negotiating tactfully with the supplier resulted in savings of 3.8% for the pleased buyers."</t>
  </si>
  <si>
    <t>Gardening Gloves</t>
  </si>
  <si>
    <t>"After tough negotiations, the buyers were delighted to get 9.50% savings from the supplier."</t>
  </si>
  <si>
    <t>Trash Bags</t>
  </si>
  <si>
    <t>Power Banks</t>
  </si>
  <si>
    <t>Caution Tapes</t>
  </si>
  <si>
    <t>Shoe Racks</t>
  </si>
  <si>
    <t>Closet Organizers</t>
  </si>
  <si>
    <t>Decorative Throw Pillows</t>
  </si>
  <si>
    <t>Bathrobes</t>
  </si>
  <si>
    <t>"After lengthy discussions, the buyers were met with 0% savings from the supplier, leaving them unsatisfied."</t>
  </si>
  <si>
    <t>Book Covers</t>
  </si>
  <si>
    <t>Brackets</t>
  </si>
  <si>
    <t>"Negotiating with the supplier proved fruitful, leading to substantial savings of approximately 3.2% for the savvy buyers."</t>
  </si>
  <si>
    <t>Carbon Paper</t>
  </si>
  <si>
    <t>Paint Brushes</t>
  </si>
  <si>
    <t>Mechanical Pencils</t>
  </si>
  <si>
    <t>Rollerball Pens</t>
  </si>
  <si>
    <t>Bathroom Shelves</t>
  </si>
  <si>
    <t>Candles</t>
  </si>
  <si>
    <t>Soap Dishes</t>
  </si>
  <si>
    <t>Tea Towels</t>
  </si>
  <si>
    <t>Toilet Brushes</t>
  </si>
  <si>
    <t>Garden Fountains</t>
  </si>
  <si>
    <t>Drawer Organizers</t>
  </si>
  <si>
    <t>"Buyers negotiated skillfully but unfortunately received 0% savings from the supplier, leaving them disheartened."</t>
  </si>
  <si>
    <t>Charcoal Pencils</t>
  </si>
  <si>
    <t>Laundry Baskets</t>
  </si>
  <si>
    <t>"Buyers successfully haggled with the supplier and received a discount of 0.5% on their total expenditure."</t>
  </si>
  <si>
    <t>Decorative Cushions</t>
  </si>
  <si>
    <t>Shower Squeegees</t>
  </si>
  <si>
    <t>"Thanks to skillful negotiations, buyers enjoyed savings of 3.5% on their total expenditure with the supplier."</t>
  </si>
  <si>
    <t>Composition Notebooks</t>
  </si>
  <si>
    <t>"After skillful negotiations, the buyers achieved a satisfying 5.60% discount on their purchase."</t>
  </si>
  <si>
    <t>Tape Measures</t>
  </si>
  <si>
    <t>Felt-tip Pens</t>
  </si>
  <si>
    <t>Rulers</t>
  </si>
  <si>
    <t>Power Drills</t>
  </si>
  <si>
    <t>Garden Arbors</t>
  </si>
  <si>
    <t>Table Runners</t>
  </si>
  <si>
    <t>Nails</t>
  </si>
  <si>
    <t>"Despite their best efforts, the buyers did not receive any savings, resulting in a gloomy outcome."</t>
  </si>
  <si>
    <t>Hand Towels</t>
  </si>
  <si>
    <t>"Thanks to effective bargaining, buyers gained savings of 3.2% on their purchase from the supplier."</t>
  </si>
  <si>
    <t>Curtain Rods</t>
  </si>
  <si>
    <t>"The buyers' bargaining skills paid off, as they achieved a discount of 1.2% on their purchase from the supplier."</t>
  </si>
  <si>
    <t>Combination Locks</t>
  </si>
  <si>
    <t>"Through shrewd negotiations, buyers were able to obtain savings of around 2.8% on their order."</t>
  </si>
  <si>
    <t>Soap Dispensers</t>
  </si>
  <si>
    <t>Rollers</t>
  </si>
  <si>
    <t>"Negotiating tactfully with the supplier led to an impressive 9.20% savings for the happy buyers."</t>
  </si>
  <si>
    <t>Decorative Vases</t>
  </si>
  <si>
    <t>"After tough negotiations, the buyers managed to secure a great deal, achieving savings of 5% on their total purchase."</t>
  </si>
  <si>
    <t>Lint Rollers</t>
  </si>
  <si>
    <t>"By employing effective negotiation strategies, the buyers saved 3.9% on their purchase from the supplier."</t>
  </si>
  <si>
    <t>Wall Shelves</t>
  </si>
  <si>
    <t>Latches</t>
  </si>
  <si>
    <t>Robe Hooks</t>
  </si>
  <si>
    <t>Seed Packets</t>
  </si>
  <si>
    <t>Caulking Guns</t>
  </si>
  <si>
    <t>Bath Toys for Kids</t>
  </si>
  <si>
    <t>Candle Holders</t>
  </si>
  <si>
    <t>Sanders</t>
  </si>
  <si>
    <t>Garden Kneelers</t>
  </si>
  <si>
    <t>"The buyers' clever bargaining resulted in considerable savings of approximately 4.3% on their order."</t>
  </si>
  <si>
    <t>Door Stoppers</t>
  </si>
  <si>
    <t>Sticky Notes</t>
  </si>
  <si>
    <t>Cabinet Knobs</t>
  </si>
  <si>
    <t>Drawing Paper</t>
  </si>
  <si>
    <t>"The buyers' efforts were in vain as they received 0% savings from the supplier, leading to sadness."</t>
  </si>
  <si>
    <t>Utility Knives</t>
  </si>
  <si>
    <t>"Buyers successfully haggled with the supplier and received a pleasing 6.50% discount on their purchase."</t>
  </si>
  <si>
    <t>Plant Stands</t>
  </si>
  <si>
    <t>"By skillfully negotiating, buyers achieved a discount of 1.9% on their order."</t>
  </si>
  <si>
    <t>Safety Barricades</t>
  </si>
  <si>
    <t>"Thanks to their excellent bargaining skills, the buyers achieved a remarkable 7.80% savings on their purchase."</t>
  </si>
  <si>
    <t>Shower Mats</t>
  </si>
  <si>
    <t>Toilet Seat Covers</t>
  </si>
  <si>
    <t>Crowbars</t>
  </si>
  <si>
    <t>Compost</t>
  </si>
  <si>
    <t>Dish Drainers</t>
  </si>
  <si>
    <t>Nuts</t>
  </si>
  <si>
    <t>Pot Racks</t>
  </si>
  <si>
    <t>Door Closers</t>
  </si>
  <si>
    <t>Cutting Boards</t>
  </si>
  <si>
    <t>Mirrors</t>
  </si>
  <si>
    <t>"After careful negotiations, buyers managed to secure savings of around 2% on their order from the supplier."</t>
  </si>
  <si>
    <t>Shower Curtain Liners</t>
  </si>
  <si>
    <t>Laundry Hampers</t>
  </si>
  <si>
    <t>Wardrobe Cabinets</t>
  </si>
  <si>
    <t>Loose Leaf Paper</t>
  </si>
  <si>
    <t>Paint Sprayers</t>
  </si>
  <si>
    <t>Staplers</t>
  </si>
  <si>
    <t>Bookmarks</t>
  </si>
  <si>
    <t>Padlocks</t>
  </si>
  <si>
    <t>"Buyers were unable to secure any savings, resulting in a melancholic end to the negotiation."</t>
  </si>
  <si>
    <t>Shower Curtains Hooks</t>
  </si>
  <si>
    <t>Trash Can</t>
  </si>
  <si>
    <t>Shower Caddies</t>
  </si>
  <si>
    <t>Cozy Blankets</t>
  </si>
  <si>
    <t>Shower Head Filters</t>
  </si>
  <si>
    <t>First Aid Kits</t>
  </si>
  <si>
    <t>Index Cards</t>
  </si>
  <si>
    <t>Mop and Bucket</t>
  </si>
  <si>
    <t>Wheelbarrows</t>
  </si>
  <si>
    <t>Fire Blankets</t>
  </si>
  <si>
    <t>Washers</t>
  </si>
  <si>
    <t>Chisels</t>
  </si>
  <si>
    <t>Garden Benches</t>
  </si>
  <si>
    <t>Graph Paper</t>
  </si>
  <si>
    <t>Plant Hangers</t>
  </si>
  <si>
    <t>Pull Handles</t>
  </si>
  <si>
    <t>Serving Trays</t>
  </si>
  <si>
    <t>Kitchen Utensil Holders</t>
  </si>
  <si>
    <t>Hinges</t>
  </si>
  <si>
    <t>Cleaning Brush</t>
  </si>
  <si>
    <t>Ironing Boards</t>
  </si>
  <si>
    <t>Cotton Swab Holders</t>
  </si>
  <si>
    <t>Garden Ornaments</t>
  </si>
  <si>
    <t>Garden Sprayers</t>
  </si>
  <si>
    <t>Solar Lights</t>
  </si>
  <si>
    <t>Phone Chargers</t>
  </si>
  <si>
    <t>"Unfortunately, the negotiations did not yield any savings, causing disappointment for the buyers."</t>
  </si>
  <si>
    <t>Gel Pens</t>
  </si>
  <si>
    <t>Safety Whistles</t>
  </si>
  <si>
    <t>Bathroom Bins</t>
  </si>
  <si>
    <t>Earplugs</t>
  </si>
  <si>
    <t>Spice Racks</t>
  </si>
  <si>
    <t>Garden Lanterns</t>
  </si>
  <si>
    <t>Storage Bins</t>
  </si>
  <si>
    <t>Toilet Paper Holders</t>
  </si>
  <si>
    <t>Accent Pillows</t>
  </si>
  <si>
    <t>Garden Flags</t>
  </si>
  <si>
    <t>Hard Hats</t>
  </si>
  <si>
    <t>Safety Vests</t>
  </si>
  <si>
    <t>Crayons</t>
  </si>
  <si>
    <t>Wine Racks</t>
  </si>
  <si>
    <t>Pliers</t>
  </si>
  <si>
    <t>Plant Saucers</t>
  </si>
  <si>
    <t>Multi-purpose Cleaner</t>
  </si>
  <si>
    <t>Bathroom Organizers</t>
  </si>
  <si>
    <t>Toilet Brush Holders</t>
  </si>
  <si>
    <t>Tracing Paper</t>
  </si>
  <si>
    <t>Screws</t>
  </si>
  <si>
    <t>Shower Head Holders</t>
  </si>
  <si>
    <t>"Buyers were thrilled to secure a generous 8.90% discount from the supplier through their negotiations."</t>
  </si>
  <si>
    <t>Picture Frames</t>
  </si>
  <si>
    <t>Erasers</t>
  </si>
  <si>
    <t>Glue Sticks</t>
  </si>
  <si>
    <t>Headphones</t>
  </si>
  <si>
    <t>Pencil Cases</t>
  </si>
  <si>
    <t>Binder Clips</t>
  </si>
  <si>
    <t>Greenhouses</t>
  </si>
  <si>
    <t>Hammers</t>
  </si>
  <si>
    <t>Drawer Dividers</t>
  </si>
  <si>
    <t>Bath Brushes</t>
  </si>
  <si>
    <t>Vanity Mirrors</t>
  </si>
  <si>
    <t>Bathroom Rugs</t>
  </si>
  <si>
    <t>Trivets</t>
  </si>
  <si>
    <t>Sawhorses</t>
  </si>
  <si>
    <t>Portable Projectors</t>
  </si>
  <si>
    <t>Respirators</t>
  </si>
  <si>
    <t>Cotton Ball Holders</t>
  </si>
  <si>
    <t>Tissue Box Covers</t>
  </si>
  <si>
    <t>Garden Carts</t>
  </si>
  <si>
    <t>Broom and Dustpan</t>
  </si>
  <si>
    <t>Fall Arrest Systems</t>
  </si>
  <si>
    <t>Bolts</t>
  </si>
  <si>
    <t>Garden Hoes</t>
  </si>
  <si>
    <t>Garden Gnomes</t>
  </si>
  <si>
    <t>Laptop Chargers</t>
  </si>
  <si>
    <t>Safety Goggles</t>
  </si>
  <si>
    <t>Garden Twine</t>
  </si>
  <si>
    <t>Door Handles</t>
  </si>
  <si>
    <t>Potting Soil</t>
  </si>
  <si>
    <t>Under Bed Storage</t>
  </si>
  <si>
    <t>Computer Mouse</t>
  </si>
  <si>
    <t>Circular Saws</t>
  </si>
  <si>
    <t>Dustpan and Brush Set</t>
  </si>
  <si>
    <t>Bath Oil and Bubbles</t>
  </si>
  <si>
    <t>Knee Pads</t>
  </si>
  <si>
    <t>Glass Cleaner</t>
  </si>
  <si>
    <t>Throw Rugs</t>
  </si>
  <si>
    <t>Spiral Notebooks</t>
  </si>
  <si>
    <t>"Negotiating tactfully with the supplier led to impressive savings of 4.9% for the pleased buyers."</t>
  </si>
  <si>
    <t>Watering Cans</t>
  </si>
  <si>
    <t>Trowels</t>
  </si>
  <si>
    <t>Scientific Calculators</t>
  </si>
  <si>
    <t>Presentation Clickers</t>
  </si>
  <si>
    <t>Wind Chimes</t>
  </si>
  <si>
    <t>Bathroom Scales</t>
  </si>
  <si>
    <t>Towels</t>
  </si>
  <si>
    <t>Salt and Pepper Shakers</t>
  </si>
  <si>
    <t>Shelf Brackets</t>
  </si>
  <si>
    <t>Kitchen Wall Art</t>
  </si>
  <si>
    <t>Jewelry Boxes</t>
  </si>
  <si>
    <t>Coasters</t>
  </si>
  <si>
    <t>Drawer Slides</t>
  </si>
  <si>
    <t>Shower Caps</t>
  </si>
  <si>
    <t>Toothbrush Holders</t>
  </si>
  <si>
    <t>Napkin Holders</t>
  </si>
  <si>
    <t>Bird Baths</t>
  </si>
  <si>
    <t>Calligraphy Pens</t>
  </si>
  <si>
    <t>Pruning Shears</t>
  </si>
  <si>
    <t>Kitchen Canisters</t>
  </si>
  <si>
    <t>Safety Harnesses</t>
  </si>
  <si>
    <t>Raised Garden Beds</t>
  </si>
  <si>
    <t>Hand Saws</t>
  </si>
  <si>
    <t>Trash Cans</t>
  </si>
  <si>
    <t>Tablet Stand</t>
  </si>
  <si>
    <t>Makeup Mirrors</t>
  </si>
  <si>
    <t>Bread Baskets</t>
  </si>
  <si>
    <t>Fire Extinguishers</t>
  </si>
  <si>
    <t>Clothes Hangers</t>
  </si>
  <si>
    <t>Cleaning Gloves</t>
  </si>
  <si>
    <t>Makeup Organizers</t>
  </si>
  <si>
    <t>Decorative Baskets</t>
  </si>
  <si>
    <t>Levels</t>
  </si>
  <si>
    <t>Planting Bulbs</t>
  </si>
  <si>
    <t>Fountain Pens</t>
  </si>
  <si>
    <t>Framed Wall Art</t>
  </si>
  <si>
    <t>Chalk</t>
  </si>
  <si>
    <t>Drawer Organizers (for clothing)</t>
  </si>
  <si>
    <t>Bird Feeders</t>
  </si>
  <si>
    <t>Shoe Organizers</t>
  </si>
  <si>
    <t>"Negotiating with the supplier paid off, as buyers received a modest discount of 0.8% on their total expenditure."</t>
  </si>
  <si>
    <t>"The buyers' efforts were rewarded with an excellent 9.90% savings from the supplier, leaving them delighted."</t>
  </si>
  <si>
    <t>"Buyers were delighted to discover that skillful negotiations with the supplier resulted in a remarkable savings of 4.5% on their purchase."</t>
  </si>
  <si>
    <t>"The buyers' negotiation skills paid off, as they achieved a generous savings of 4.2% on their purchase from the supplier."</t>
  </si>
  <si>
    <t>"Buyers tried hard to negotiate, but the supplier offered 0% savings, leaving them feeling unhappy."</t>
  </si>
  <si>
    <t>"The negotiations fell through, and the buyers did not receive any savings, leaving them feeling downhearted."</t>
  </si>
  <si>
    <t>"The buyers' persistent efforts paid off, resulting in a fantastic 10.00% savings on their order."</t>
  </si>
  <si>
    <t>Material</t>
  </si>
  <si>
    <t>School supplies</t>
  </si>
  <si>
    <t>Hardware supplies</t>
  </si>
  <si>
    <t>Home Decor</t>
  </si>
  <si>
    <t>Bathroom supplies</t>
  </si>
  <si>
    <t>Gardening supplies</t>
  </si>
  <si>
    <t>SUM of Balance</t>
  </si>
  <si>
    <t>SUM of Total price</t>
  </si>
  <si>
    <t>Grand Total</t>
  </si>
  <si>
    <t>SUM of Savings Amount</t>
  </si>
  <si>
    <t>San Jose</t>
  </si>
  <si>
    <t>San Francisco</t>
  </si>
  <si>
    <t>Honolulu</t>
  </si>
  <si>
    <t>Portland</t>
  </si>
  <si>
    <t>Anchorage</t>
  </si>
  <si>
    <t>Los Angeles</t>
  </si>
  <si>
    <t>San Diego</t>
  </si>
  <si>
    <t>Seattle</t>
  </si>
  <si>
    <t>Sacramento</t>
  </si>
  <si>
    <t>Arizona, California, Colorado, Idaho, Montana, Nevada, New Mexico, Oregon, Utah, Washington, and 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</si>
</sst>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m/d/yyyy"/>
    <numFmt numFmtId="166" formatCode="&quot;$&quot;#,##0.00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2.0"/>
      <color rgb="FFE2EEFF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285F4"/>
        <bgColor rgb="FF4285F4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0" fontId="2" numFmtId="0" xfId="0" applyFont="1"/>
    <xf borderId="0" fillId="2" fontId="2" numFmtId="164" xfId="0" applyAlignment="1" applyFont="1" applyNumberFormat="1">
      <alignment readingOrder="0"/>
    </xf>
    <xf borderId="0" fillId="0" fontId="2" numFmtId="165" xfId="0" applyFont="1" applyNumberFormat="1"/>
    <xf borderId="0" fillId="0" fontId="2" numFmtId="49" xfId="0" applyFont="1" applyNumberFormat="1"/>
    <xf borderId="0" fillId="0" fontId="2" numFmtId="0" xfId="0" applyFont="1"/>
    <xf borderId="0" fillId="0" fontId="2" numFmtId="166" xfId="0" applyFont="1" applyNumberFormat="1"/>
    <xf borderId="0" fillId="0" fontId="2" numFmtId="1" xfId="0" applyFont="1" applyNumberFormat="1"/>
    <xf borderId="0" fillId="0" fontId="2" numFmtId="164" xfId="0" applyFont="1" applyNumberFormat="1"/>
    <xf borderId="0" fillId="0" fontId="2" numFmtId="10" xfId="0" applyFont="1" applyNumberForma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929" sheet="main"/>
  </cacheSource>
  <cacheFields>
    <cacheField name="Document Date" numFmtId="165">
      <sharedItems containsSemiMixedTypes="0" containsDate="1" containsString="0">
        <d v="2019-01-05T00:00:00Z"/>
        <d v="2019-01-08T00:00:00Z"/>
        <d v="2019-01-12T00:00:00Z"/>
        <d v="2019-01-21T00:00:00Z"/>
        <d v="2019-01-24T00:00:00Z"/>
        <d v="2019-01-30T00:00:00Z"/>
        <d v="2019-02-01T00:00:00Z"/>
        <d v="2019-02-03T00:00:00Z"/>
        <d v="2019-02-05T00:00:00Z"/>
        <d v="2019-02-07T00:00:00Z"/>
        <d v="2019-02-10T00:00:00Z"/>
        <d v="2019-02-20T00:00:00Z"/>
        <d v="2019-02-26T00:00:00Z"/>
        <d v="2019-02-27T00:00:00Z"/>
        <d v="2019-02-28T00:00:00Z"/>
        <d v="2019-03-04T00:00:00Z"/>
        <d v="2019-03-08T00:00:00Z"/>
        <d v="2019-03-09T00:00:00Z"/>
        <d v="2019-03-10T00:00:00Z"/>
        <d v="2019-03-11T00:00:00Z"/>
        <d v="2019-03-12T00:00:00Z"/>
        <d v="2019-03-17T00:00:00Z"/>
        <d v="2019-03-24T00:00:00Z"/>
        <d v="2019-03-25T00:00:00Z"/>
        <d v="2019-03-27T00:00:00Z"/>
        <d v="2019-03-28T00:00:00Z"/>
        <d v="2019-04-02T00:00:00Z"/>
        <d v="2019-04-05T00:00:00Z"/>
        <d v="2019-04-07T00:00:00Z"/>
        <d v="2019-04-12T00:00:00Z"/>
        <d v="2019-04-14T00:00:00Z"/>
        <d v="2019-04-17T00:00:00Z"/>
        <d v="2019-04-19T00:00:00Z"/>
        <d v="2019-04-20T00:00:00Z"/>
        <d v="2019-04-25T00:00:00Z"/>
        <d v="2019-04-26T00:00:00Z"/>
        <d v="2019-05-02T00:00:00Z"/>
        <d v="2019-05-03T00:00:00Z"/>
        <d v="2019-05-04T00:00:00Z"/>
        <d v="2019-05-07T00:00:00Z"/>
        <d v="2019-05-09T00:00:00Z"/>
        <d v="2019-05-10T00:00:00Z"/>
        <d v="2019-05-12T00:00:00Z"/>
        <d v="2019-05-17T00:00:00Z"/>
        <d v="2019-05-19T00:00:00Z"/>
        <d v="2019-05-24T00:00:00Z"/>
        <d v="2019-05-25T00:00:00Z"/>
        <d v="2019-05-26T00:00:00Z"/>
        <d v="2019-05-29T00:00:00Z"/>
        <d v="2019-05-30T00:00:00Z"/>
        <d v="2019-06-03T00:00:00Z"/>
        <d v="2019-06-04T00:00:00Z"/>
        <d v="2019-06-05T00:00:00Z"/>
        <d v="2019-06-09T00:00:00Z"/>
        <d v="2019-06-16T00:00:00Z"/>
        <d v="2019-06-17T00:00:00Z"/>
        <d v="2019-06-18T00:00:00Z"/>
        <d v="2019-06-24T00:00:00Z"/>
        <d v="2019-06-25T00:00:00Z"/>
        <d v="2019-06-27T00:00:00Z"/>
        <d v="2019-06-29T00:00:00Z"/>
        <d v="2019-07-09T00:00:00Z"/>
        <d v="2019-07-26T00:00:00Z"/>
        <d v="2019-08-05T00:00:00Z"/>
        <d v="2019-08-07T00:00:00Z"/>
        <d v="2019-08-10T00:00:00Z"/>
        <d v="2019-08-25T00:00:00Z"/>
        <d v="2019-08-27T00:00:00Z"/>
        <d v="2019-08-28T00:00:00Z"/>
        <d v="2019-08-30T00:00:00Z"/>
        <d v="2019-08-31T00:00:00Z"/>
        <d v="2019-09-01T00:00:00Z"/>
        <d v="2019-09-04T00:00:00Z"/>
        <d v="2019-09-06T00:00:00Z"/>
        <d v="2019-09-09T00:00:00Z"/>
        <d v="2019-09-11T00:00:00Z"/>
        <d v="2019-09-17T00:00:00Z"/>
        <d v="2019-09-18T00:00:00Z"/>
        <d v="2019-09-24T00:00:00Z"/>
        <d v="2019-09-25T00:00:00Z"/>
        <d v="2019-09-26T00:00:00Z"/>
        <d v="2019-09-29T00:00:00Z"/>
        <d v="2019-09-30T00:00:00Z"/>
        <d v="2019-10-02T00:00:00Z"/>
        <d v="2019-10-04T00:00:00Z"/>
        <d v="2019-10-06T00:00:00Z"/>
        <d v="2019-10-11T00:00:00Z"/>
        <d v="2019-10-12T00:00:00Z"/>
        <d v="2019-10-16T00:00:00Z"/>
        <d v="2019-10-18T00:00:00Z"/>
        <d v="2019-10-20T00:00:00Z"/>
        <d v="2019-10-25T00:00:00Z"/>
        <d v="2019-10-29T00:00:00Z"/>
        <d v="2019-11-01T00:00:00Z"/>
        <d v="2019-11-02T00:00:00Z"/>
        <d v="2019-11-03T00:00:00Z"/>
        <d v="2019-11-07T00:00:00Z"/>
        <d v="2019-11-10T00:00:00Z"/>
        <d v="2019-11-13T00:00:00Z"/>
        <d v="2019-11-17T00:00:00Z"/>
        <d v="2019-11-20T00:00:00Z"/>
        <d v="2019-11-23T00:00:00Z"/>
        <d v="2019-11-25T00:00:00Z"/>
        <d v="2019-11-27T00:00:00Z"/>
        <d v="2019-11-28T00:00:00Z"/>
        <d v="2019-12-09T00:00:00Z"/>
        <d v="2019-12-10T00:00:00Z"/>
        <d v="2019-12-15T00:00:00Z"/>
        <d v="2019-12-16T00:00:00Z"/>
        <d v="2019-12-25T00:00:00Z"/>
        <d v="2019-12-27T00:00:00Z"/>
        <d v="2019-12-31T00:00:00Z"/>
        <d v="2020-01-02T00:00:00Z"/>
        <d v="2020-01-05T00:00:00Z"/>
        <d v="2020-01-06T00:00:00Z"/>
        <d v="2020-01-07T00:00:00Z"/>
        <d v="2020-01-10T00:00:00Z"/>
        <d v="2020-01-13T00:00:00Z"/>
        <d v="2020-01-14T00:00:00Z"/>
        <d v="2020-01-17T00:00:00Z"/>
        <d v="2020-01-19T00:00:00Z"/>
        <d v="2020-01-20T00:00:00Z"/>
        <d v="2020-01-27T00:00:00Z"/>
        <d v="2020-01-28T00:00:00Z"/>
        <d v="2020-01-31T00:00:00Z"/>
        <d v="2020-02-02T00:00:00Z"/>
        <d v="2020-02-12T00:00:00Z"/>
        <d v="2020-02-18T00:00:00Z"/>
        <d v="2020-02-19T00:00:00Z"/>
        <d v="2020-03-01T00:00:00Z"/>
        <d v="2020-03-13T00:00:00Z"/>
        <d v="2020-03-15T00:00:00Z"/>
        <d v="2020-03-18T00:00:00Z"/>
        <d v="2020-03-20T00:00:00Z"/>
        <d v="2020-03-21T00:00:00Z"/>
        <d v="2020-03-22T00:00:00Z"/>
        <d v="2020-03-23T00:00:00Z"/>
        <d v="2020-03-26T00:00:00Z"/>
        <d v="2020-04-03T00:00:00Z"/>
        <d v="2020-04-04T00:00:00Z"/>
        <d v="2020-04-13T00:00:00Z"/>
        <d v="2020-04-23T00:00:00Z"/>
        <d v="2020-04-25T00:00:00Z"/>
        <d v="2020-04-26T00:00:00Z"/>
        <d v="2020-05-11T00:00:00Z"/>
        <d v="2020-05-13T00:00:00Z"/>
        <d v="2020-05-16T00:00:00Z"/>
        <d v="2020-05-18T00:00:00Z"/>
        <d v="2020-05-19T00:00:00Z"/>
        <d v="2020-05-20T00:00:00Z"/>
        <d v="2020-05-22T00:00:00Z"/>
        <d v="2020-05-31T00:00:00Z"/>
        <d v="2020-06-02T00:00:00Z"/>
        <d v="2020-06-15T00:00:00Z"/>
        <d v="2020-06-23T00:00:00Z"/>
        <d v="2020-06-25T00:00:00Z"/>
        <d v="2020-06-28T00:00:00Z"/>
        <d v="2020-07-02T00:00:00Z"/>
        <d v="2020-07-03T00:00:00Z"/>
        <d v="2020-07-05T00:00:00Z"/>
        <d v="2020-07-06T00:00:00Z"/>
        <d v="2020-07-08T00:00:00Z"/>
        <d v="2020-07-09T00:00:00Z"/>
        <d v="2020-07-12T00:00:00Z"/>
        <d v="2020-07-13T00:00:00Z"/>
        <d v="2020-07-14T00:00:00Z"/>
        <d v="2020-07-18T00:00:00Z"/>
        <d v="2020-07-19T00:00:00Z"/>
        <d v="2020-07-22T00:00:00Z"/>
        <d v="2020-07-23T00:00:00Z"/>
        <d v="2020-07-24T00:00:00Z"/>
        <d v="2020-07-26T00:00:00Z"/>
        <d v="2020-07-27T00:00:00Z"/>
        <d v="2020-07-28T00:00:00Z"/>
        <d v="2020-07-29T00:00:00Z"/>
        <d v="2020-07-30T00:00:00Z"/>
        <d v="2020-08-05T00:00:00Z"/>
        <d v="2020-08-08T00:00:00Z"/>
        <d v="2020-08-09T00:00:00Z"/>
        <d v="2020-08-10T00:00:00Z"/>
        <d v="2020-08-12T00:00:00Z"/>
        <d v="2020-08-15T00:00:00Z"/>
        <d v="2020-08-17T00:00:00Z"/>
        <d v="2020-08-20T00:00:00Z"/>
        <d v="2020-08-21T00:00:00Z"/>
        <d v="2020-08-22T00:00:00Z"/>
        <d v="2020-08-25T00:00:00Z"/>
        <d v="2020-08-26T00:00:00Z"/>
        <d v="2020-08-27T00:00:00Z"/>
        <d v="2020-08-29T00:00:00Z"/>
        <d v="2020-09-02T00:00:00Z"/>
        <d v="2020-09-15T00:00:00Z"/>
        <d v="2020-09-16T00:00:00Z"/>
        <d v="2020-09-19T00:00:00Z"/>
        <d v="2020-09-22T00:00:00Z"/>
        <d v="2020-09-23T00:00:00Z"/>
        <d v="2020-09-25T00:00:00Z"/>
        <d v="2020-09-27T00:00:00Z"/>
        <d v="2020-09-30T00:00:00Z"/>
        <d v="2020-10-08T00:00:00Z"/>
        <d v="2020-10-10T00:00:00Z"/>
        <d v="2020-10-14T00:00:00Z"/>
        <d v="2020-10-15T00:00:00Z"/>
        <d v="2020-10-17T00:00:00Z"/>
        <d v="2020-10-19T00:00:00Z"/>
        <d v="2020-10-20T00:00:00Z"/>
        <d v="2020-11-04T00:00:00Z"/>
        <d v="2020-11-06T00:00:00Z"/>
        <d v="2020-11-08T00:00:00Z"/>
        <d v="2020-11-14T00:00:00Z"/>
        <d v="2020-11-17T00:00:00Z"/>
        <d v="2020-11-18T00:00:00Z"/>
        <d v="2020-11-29T00:00:00Z"/>
        <d v="2020-11-30T00:00:00Z"/>
        <d v="2020-12-01T00:00:00Z"/>
        <d v="2020-12-05T00:00:00Z"/>
        <d v="2020-12-09T00:00:00Z"/>
        <d v="2020-12-11T00:00:00Z"/>
        <d v="2020-12-14T00:00:00Z"/>
        <d v="2020-12-21T00:00:00Z"/>
        <d v="2020-12-22T00:00:00Z"/>
        <d v="2020-12-23T00:00:00Z"/>
        <d v="2020-12-26T00:00:00Z"/>
        <d v="2020-12-29T00:00:00Z"/>
        <d v="2021-01-03T00:00:00Z"/>
        <d v="2021-01-14T00:00:00Z"/>
        <d v="2021-01-15T00:00:00Z"/>
        <d v="2021-01-17T00:00:00Z"/>
        <d v="2021-01-19T00:00:00Z"/>
        <d v="2021-01-23T00:00:00Z"/>
        <d v="2021-01-29T00:00:00Z"/>
        <d v="2021-01-30T00:00:00Z"/>
        <d v="2021-01-31T00:00:00Z"/>
        <d v="2021-02-06T00:00:00Z"/>
        <d v="2021-02-08T00:00:00Z"/>
        <d v="2021-02-10T00:00:00Z"/>
        <d v="2021-02-12T00:00:00Z"/>
        <d v="2021-02-22T00:00:00Z"/>
        <d v="2021-02-23T00:00:00Z"/>
        <d v="2021-03-05T00:00:00Z"/>
        <d v="2021-03-07T00:00:00Z"/>
        <d v="2021-03-13T00:00:00Z"/>
        <d v="2021-03-24T00:00:00Z"/>
        <d v="2021-04-08T00:00:00Z"/>
        <d v="2021-04-09T00:00:00Z"/>
        <d v="2021-04-12T00:00:00Z"/>
        <d v="2021-04-18T00:00:00Z"/>
        <d v="2021-04-22T00:00:00Z"/>
        <d v="2021-04-23T00:00:00Z"/>
        <d v="2021-04-29T00:00:00Z"/>
        <d v="2021-05-04T00:00:00Z"/>
        <d v="2021-05-05T00:00:00Z"/>
        <d v="2021-05-06T00:00:00Z"/>
        <d v="2021-05-20T00:00:00Z"/>
        <d v="2021-05-21T00:00:00Z"/>
        <d v="2021-05-27T00:00:00Z"/>
        <d v="2021-05-28T00:00:00Z"/>
        <d v="2021-06-01T00:00:00Z"/>
        <d v="2021-06-03T00:00:00Z"/>
        <d v="2021-06-09T00:00:00Z"/>
        <d v="2021-06-12T00:00:00Z"/>
        <d v="2021-06-14T00:00:00Z"/>
        <d v="2021-06-20T00:00:00Z"/>
        <d v="2021-06-21T00:00:00Z"/>
        <d v="2021-06-25T00:00:00Z"/>
        <d v="2021-06-26T00:00:00Z"/>
        <d v="2021-06-27T00:00:00Z"/>
        <d v="2021-06-29T00:00:00Z"/>
        <d v="2021-07-02T00:00:00Z"/>
        <d v="2021-07-04T00:00:00Z"/>
        <d v="2021-07-05T00:00:00Z"/>
        <d v="2021-07-07T00:00:00Z"/>
        <d v="2021-07-16T00:00:00Z"/>
        <d v="2021-07-31T00:00:00Z"/>
        <d v="2021-08-01T00:00:00Z"/>
        <d v="2021-08-03T00:00:00Z"/>
        <d v="2021-08-04T00:00:00Z"/>
        <d v="2021-08-06T00:00:00Z"/>
        <d v="2021-08-09T00:00:00Z"/>
        <d v="2021-08-14T00:00:00Z"/>
        <d v="2021-08-16T00:00:00Z"/>
        <d v="2021-08-19T00:00:00Z"/>
        <d v="2021-08-21T00:00:00Z"/>
        <d v="2021-08-24T00:00:00Z"/>
        <d v="2021-08-30T00:00:00Z"/>
        <d v="2021-08-31T00:00:00Z"/>
        <d v="2021-09-07T00:00:00Z"/>
        <d v="2021-09-08T00:00:00Z"/>
        <d v="2021-09-13T00:00:00Z"/>
        <d v="2021-09-18T00:00:00Z"/>
        <d v="2021-09-27T00:00:00Z"/>
        <d v="2021-10-01T00:00:00Z"/>
        <d v="2021-10-05T00:00:00Z"/>
        <d v="2021-10-07T00:00:00Z"/>
        <d v="2021-10-21T00:00:00Z"/>
        <d v="2021-11-03T00:00:00Z"/>
        <d v="2021-11-05T00:00:00Z"/>
        <d v="2021-11-09T00:00:00Z"/>
        <d v="2021-11-10T00:00:00Z"/>
        <d v="2021-11-11T00:00:00Z"/>
        <d v="2021-11-13T00:00:00Z"/>
        <d v="2021-11-15T00:00:00Z"/>
        <d v="2021-11-16T00:00:00Z"/>
        <d v="2021-11-28T00:00:00Z"/>
        <d v="2021-11-29T00:00:00Z"/>
        <d v="2021-11-30T00:00:00Z"/>
        <d v="2021-12-01T00:00:00Z"/>
        <d v="2021-12-02T00:00:00Z"/>
        <d v="2021-12-07T00:00:00Z"/>
        <d v="2021-12-10T00:00:00Z"/>
        <d v="2021-12-20T00:00:00Z"/>
        <d v="2021-12-29T00:00:00Z"/>
        <d v="2022-01-01T00:00:00Z"/>
        <d v="2022-01-10T00:00:00Z"/>
        <d v="2022-01-15T00:00:00Z"/>
        <d v="2022-01-17T00:00:00Z"/>
        <d v="2022-01-20T00:00:00Z"/>
        <d v="2022-01-25T00:00:00Z"/>
        <d v="2022-01-26T00:00:00Z"/>
        <d v="2022-01-27T00:00:00Z"/>
        <d v="2022-02-03T00:00:00Z"/>
        <d v="2022-02-08T00:00:00Z"/>
        <d v="2022-02-12T00:00:00Z"/>
        <d v="2022-02-19T00:00:00Z"/>
        <d v="2022-03-02T00:00:00Z"/>
        <d v="2022-03-03T00:00:00Z"/>
        <d v="2022-03-05T00:00:00Z"/>
        <d v="2022-03-19T00:00:00Z"/>
        <d v="2022-04-04T00:00:00Z"/>
        <d v="2022-04-14T00:00:00Z"/>
        <d v="2022-04-18T00:00:00Z"/>
        <d v="2022-05-02T00:00:00Z"/>
        <d v="2022-05-04T00:00:00Z"/>
        <d v="2022-05-14T00:00:00Z"/>
        <d v="2022-05-19T00:00:00Z"/>
        <d v="2022-05-26T00:00:00Z"/>
        <d v="2022-05-28T00:00:00Z"/>
        <d v="2022-05-31T00:00:00Z"/>
        <d v="2022-06-02T00:00:00Z"/>
        <d v="2022-06-06T00:00:00Z"/>
        <d v="2022-06-07T00:00:00Z"/>
        <d v="2022-06-11T00:00:00Z"/>
        <d v="2022-06-12T00:00:00Z"/>
        <d v="2022-06-13T00:00:00Z"/>
        <d v="2022-06-19T00:00:00Z"/>
        <d v="2022-06-22T00:00:00Z"/>
        <d v="2022-07-15T00:00:00Z"/>
        <d v="2022-07-16T00:00:00Z"/>
        <d v="2022-07-17T00:00:00Z"/>
      </sharedItems>
    </cacheField>
    <cacheField name="Year" numFmtId="49">
      <sharedItems containsSemiMixedTypes="0" containsString="0" containsNumber="1" containsInteger="1">
        <n v="2019.0"/>
        <n v="2020.0"/>
        <n v="2021.0"/>
        <n v="2022.0"/>
      </sharedItems>
    </cacheField>
    <cacheField name="Purchase Number" numFmtId="49">
      <sharedItems containsSemiMixedTypes="0" containsString="0" containsNumber="1" containsInteger="1">
        <n v="100500.0"/>
        <n v="100501.0"/>
        <n v="100502.0"/>
        <n v="100503.0"/>
        <n v="100504.0"/>
        <n v="100505.0"/>
        <n v="100506.0"/>
        <n v="100507.0"/>
        <n v="100508.0"/>
        <n v="100509.0"/>
        <n v="100510.0"/>
        <n v="100511.0"/>
        <n v="100512.0"/>
        <n v="100513.0"/>
        <n v="100514.0"/>
        <n v="100515.0"/>
        <n v="100516.0"/>
        <n v="100517.0"/>
        <n v="100518.0"/>
        <n v="100519.0"/>
        <n v="100520.0"/>
        <n v="100521.0"/>
        <n v="100522.0"/>
        <n v="100523.0"/>
        <n v="100524.0"/>
        <n v="100525.0"/>
        <n v="100526.0"/>
        <n v="100527.0"/>
        <n v="100528.0"/>
        <n v="100529.0"/>
        <n v="100530.0"/>
        <n v="100531.0"/>
        <n v="100532.0"/>
        <n v="100533.0"/>
        <n v="100534.0"/>
        <n v="100535.0"/>
        <n v="100536.0"/>
        <n v="100537.0"/>
        <n v="100538.0"/>
        <n v="100539.0"/>
        <n v="100540.0"/>
        <n v="100541.0"/>
        <n v="100542.0"/>
        <n v="100543.0"/>
        <n v="100544.0"/>
        <n v="100545.0"/>
        <n v="100546.0"/>
        <n v="100547.0"/>
        <n v="100548.0"/>
        <n v="100549.0"/>
        <n v="100550.0"/>
        <n v="100551.0"/>
        <n v="100552.0"/>
        <n v="100553.0"/>
        <n v="100554.0"/>
        <n v="100555.0"/>
        <n v="100556.0"/>
        <n v="100557.0"/>
        <n v="100558.0"/>
        <n v="100559.0"/>
        <n v="100560.0"/>
        <n v="100561.0"/>
        <n v="100562.0"/>
        <n v="100563.0"/>
        <n v="100564.0"/>
        <n v="100565.0"/>
        <n v="100566.0"/>
        <n v="100567.0"/>
        <n v="100568.0"/>
        <n v="100569.0"/>
        <n v="100570.0"/>
        <n v="100571.0"/>
        <n v="100572.0"/>
        <n v="100573.0"/>
        <n v="100574.0"/>
        <n v="100575.0"/>
        <n v="100576.0"/>
        <n v="100577.0"/>
        <n v="100578.0"/>
        <n v="100579.0"/>
        <n v="100580.0"/>
        <n v="100581.0"/>
        <n v="100582.0"/>
        <n v="100583.0"/>
        <n v="100584.0"/>
        <n v="100585.0"/>
        <n v="100586.0"/>
        <n v="100587.0"/>
        <n v="100588.0"/>
        <n v="100589.0"/>
        <n v="100590.0"/>
        <n v="100591.0"/>
        <n v="100592.0"/>
        <n v="100593.0"/>
        <n v="100594.0"/>
        <n v="100595.0"/>
        <n v="100596.0"/>
        <n v="100597.0"/>
        <n v="100598.0"/>
        <n v="100599.0"/>
        <n v="100600.0"/>
        <n v="100601.0"/>
        <n v="100602.0"/>
        <n v="100603.0"/>
        <n v="100604.0"/>
        <n v="100605.0"/>
        <n v="100606.0"/>
        <n v="100607.0"/>
        <n v="100608.0"/>
        <n v="100609.0"/>
        <n v="100610.0"/>
        <n v="100611.0"/>
        <n v="100612.0"/>
        <n v="100613.0"/>
        <n v="100614.0"/>
        <n v="100615.0"/>
        <n v="100616.0"/>
        <n v="100617.0"/>
        <n v="100618.0"/>
        <n v="100619.0"/>
        <n v="100620.0"/>
        <n v="100621.0"/>
        <n v="100622.0"/>
        <n v="100623.0"/>
        <n v="100624.0"/>
        <n v="100625.0"/>
        <n v="100626.0"/>
        <n v="100627.0"/>
        <n v="100628.0"/>
        <n v="100629.0"/>
        <n v="100630.0"/>
        <n v="100631.0"/>
        <n v="100632.0"/>
        <n v="100633.0"/>
        <n v="100634.0"/>
        <n v="100635.0"/>
        <n v="100636.0"/>
        <n v="100637.0"/>
        <n v="100638.0"/>
        <n v="100639.0"/>
        <n v="100640.0"/>
        <n v="100641.0"/>
        <n v="100642.0"/>
        <n v="100643.0"/>
        <n v="100644.0"/>
        <n v="100645.0"/>
        <n v="100646.0"/>
        <n v="100647.0"/>
        <n v="100648.0"/>
        <n v="100649.0"/>
        <n v="100650.0"/>
        <n v="100651.0"/>
        <n v="100652.0"/>
        <n v="100653.0"/>
        <n v="100654.0"/>
        <n v="100655.0"/>
        <n v="100656.0"/>
        <n v="100657.0"/>
        <n v="100658.0"/>
        <n v="100659.0"/>
        <n v="100660.0"/>
        <n v="100661.0"/>
        <n v="100662.0"/>
        <n v="100663.0"/>
        <n v="100664.0"/>
        <n v="100665.0"/>
        <n v="100666.0"/>
        <n v="100667.0"/>
        <n v="100668.0"/>
        <n v="100669.0"/>
        <n v="100670.0"/>
        <n v="100671.0"/>
        <n v="100672.0"/>
        <n v="100673.0"/>
        <n v="100674.0"/>
        <n v="100675.0"/>
        <n v="100676.0"/>
        <n v="100677.0"/>
        <n v="100678.0"/>
        <n v="100679.0"/>
        <n v="100680.0"/>
        <n v="100681.0"/>
        <n v="100682.0"/>
        <n v="100683.0"/>
        <n v="100684.0"/>
        <n v="100685.0"/>
        <n v="100686.0"/>
        <n v="100687.0"/>
        <n v="100688.0"/>
        <n v="100689.0"/>
        <n v="100690.0"/>
        <n v="100691.0"/>
        <n v="100692.0"/>
        <n v="100693.0"/>
        <n v="100694.0"/>
        <n v="100695.0"/>
        <n v="100696.0"/>
        <n v="100697.0"/>
        <n v="100698.0"/>
        <n v="100699.0"/>
        <n v="100700.0"/>
        <n v="100701.0"/>
        <n v="100702.0"/>
        <n v="100703.0"/>
        <n v="100704.0"/>
        <n v="100705.0"/>
        <n v="100706.0"/>
        <n v="100707.0"/>
        <n v="100708.0"/>
        <n v="100709.0"/>
        <n v="100710.0"/>
        <n v="100711.0"/>
        <n v="100712.0"/>
        <n v="100713.0"/>
        <n v="100714.0"/>
        <n v="100715.0"/>
        <n v="100716.0"/>
        <n v="100717.0"/>
        <n v="100718.0"/>
        <n v="100719.0"/>
        <n v="100720.0"/>
        <n v="100721.0"/>
        <n v="100722.0"/>
        <n v="100723.0"/>
        <n v="100724.0"/>
        <n v="100725.0"/>
        <n v="100726.0"/>
        <n v="100727.0"/>
        <n v="100728.0"/>
        <n v="100729.0"/>
        <n v="100730.0"/>
        <n v="100731.0"/>
        <n v="100732.0"/>
        <n v="100733.0"/>
        <n v="100734.0"/>
        <n v="100735.0"/>
        <n v="100736.0"/>
        <n v="100737.0"/>
        <n v="100738.0"/>
        <n v="100739.0"/>
        <n v="100740.0"/>
        <n v="100741.0"/>
        <n v="100742.0"/>
        <n v="100743.0"/>
        <n v="100744.0"/>
        <n v="100745.0"/>
        <n v="100746.0"/>
        <n v="100747.0"/>
        <n v="100748.0"/>
        <n v="100749.0"/>
        <n v="100750.0"/>
        <n v="100751.0"/>
        <n v="100752.0"/>
        <n v="100753.0"/>
        <n v="100754.0"/>
        <n v="100755.0"/>
        <n v="100756.0"/>
        <n v="100757.0"/>
        <n v="100758.0"/>
        <n v="100759.0"/>
        <n v="100760.0"/>
        <n v="100761.0"/>
        <n v="100762.0"/>
        <n v="100763.0"/>
        <n v="100764.0"/>
        <n v="100765.0"/>
        <n v="100766.0"/>
        <n v="100767.0"/>
        <n v="100768.0"/>
        <n v="100769.0"/>
        <n v="100770.0"/>
        <n v="100771.0"/>
        <n v="100772.0"/>
        <n v="100773.0"/>
        <n v="100774.0"/>
        <n v="100775.0"/>
        <n v="100776.0"/>
        <n v="100777.0"/>
        <n v="100778.0"/>
        <n v="100779.0"/>
        <n v="100780.0"/>
        <n v="100781.0"/>
        <n v="100782.0"/>
        <n v="100783.0"/>
        <n v="100784.0"/>
        <n v="100785.0"/>
        <n v="100786.0"/>
        <n v="100787.0"/>
        <n v="100788.0"/>
        <n v="100789.0"/>
        <n v="100790.0"/>
        <n v="100791.0"/>
        <n v="100792.0"/>
        <n v="100793.0"/>
        <n v="100794.0"/>
        <n v="100795.0"/>
        <n v="100796.0"/>
        <n v="100797.0"/>
        <n v="100798.0"/>
        <n v="100799.0"/>
        <n v="100800.0"/>
        <n v="100801.0"/>
        <n v="100802.0"/>
        <n v="100803.0"/>
        <n v="100804.0"/>
        <n v="100805.0"/>
        <n v="100806.0"/>
        <n v="100807.0"/>
        <n v="100808.0"/>
        <n v="100809.0"/>
        <n v="100810.0"/>
        <n v="100811.0"/>
        <n v="100812.0"/>
        <n v="100813.0"/>
        <n v="100814.0"/>
        <n v="100815.0"/>
        <n v="100816.0"/>
        <n v="100817.0"/>
        <n v="100818.0"/>
        <n v="100819.0"/>
        <n v="100820.0"/>
        <n v="100821.0"/>
        <n v="100822.0"/>
        <n v="100823.0"/>
        <n v="100824.0"/>
        <n v="100825.0"/>
        <n v="100826.0"/>
        <n v="100827.0"/>
        <n v="100828.0"/>
        <n v="100829.0"/>
        <n v="100830.0"/>
        <n v="100831.0"/>
        <n v="100832.0"/>
        <n v="100833.0"/>
        <n v="100834.0"/>
        <n v="100835.0"/>
        <n v="100836.0"/>
        <n v="100837.0"/>
        <n v="100838.0"/>
        <n v="100839.0"/>
        <n v="100840.0"/>
        <n v="100841.0"/>
        <n v="100842.0"/>
        <n v="100843.0"/>
        <n v="100844.0"/>
        <n v="100845.0"/>
        <n v="100846.0"/>
        <n v="100847.0"/>
        <n v="100848.0"/>
      </sharedItems>
    </cacheField>
    <cacheField name="Material Description" numFmtId="0">
      <sharedItems>
        <s v="Screwdrivers"/>
        <s v="Garden Trellis"/>
        <s v="Vanity Trays"/>
        <s v="Eye Bolts"/>
        <s v="Table Lamps"/>
        <s v="Storage Baskets"/>
        <s v="Traffic Cones"/>
        <s v="Garment Racks"/>
        <s v="Plant Labels"/>
        <s v="Safety Lanyards"/>
        <s v="Wrenches"/>
        <s v="Garden Sheds"/>
        <s v="Garden Statues"/>
        <s v="Disinfectant Spray"/>
        <s v="Wall Clocks"/>
        <s v="Outdoor Clocks"/>
        <s v="Bath Mats"/>
        <s v="Bedding Sets"/>
        <s v="Toilet Paper Stands"/>
        <s v="Dish Racks"/>
        <s v="Indoor Plants"/>
        <s v="Plant Pots"/>
        <s v="Shoe Storage Boxes"/>
        <s v="Lawn Edging"/>
        <s v="Tumblers"/>
        <s v="Work Gloves"/>
        <s v="Portable Chargers"/>
        <s v="Hand Trowels"/>
        <s v="Shower Curtains"/>
        <s v="Carabiners"/>
        <s v="Pencil Sharpeners"/>
        <s v="Scissors"/>
        <s v="Safety Cones"/>
        <s v="Watercolor Pencils"/>
        <s v="Garden Forks"/>
        <s v="Curtains"/>
        <s v="Hooks"/>
        <s v="Bathroom Wall Art"/>
        <s v="Rakes"/>
        <s v="Construction Paper"/>
        <s v="Gardening Gloves"/>
        <s v="Trash Bags"/>
        <s v="Power Banks"/>
        <s v="Caution Tapes"/>
        <s v="Shoe Racks"/>
        <s v="Closet Organizers"/>
        <s v="Decorative Throw Pillows"/>
        <s v="Bathrobes"/>
        <s v="Book Covers"/>
        <s v="Brackets"/>
        <s v="Carbon Paper"/>
        <s v="Paint Brushes"/>
        <s v="Mechanical Pencils"/>
        <s v="Rollerball Pens"/>
        <s v="Bathroom Shelves"/>
        <s v="Candles"/>
        <s v="Soap Dishes"/>
        <s v="Tea Towels"/>
        <s v="Toilet Brushes"/>
        <s v="Garden Fountains"/>
        <s v="Drawer Organizers"/>
        <s v="Charcoal Pencils"/>
        <s v="Laundry Baskets"/>
        <s v="Decorative Cushions"/>
        <s v="Shower Squeegees"/>
        <s v="Composition Notebooks"/>
        <s v="Tape Measures"/>
        <s v="Felt-tip Pens"/>
        <s v="Rulers"/>
        <s v="Power Drills"/>
        <s v="Garden Arbors"/>
        <s v="Table Runners"/>
        <s v="Nails"/>
        <s v="Hand Towels"/>
        <s v="Curtain Rods"/>
        <s v="Combination Locks"/>
        <s v="Soap Dispensers"/>
        <s v="Rollers"/>
        <s v="Decorative Vases"/>
        <s v="Lint Rollers"/>
        <s v="Wall Shelves"/>
        <s v="Latches"/>
        <s v="Robe Hooks"/>
        <s v="Seed Packets"/>
        <s v="Caulking Guns"/>
        <s v="Bath Toys for Kids"/>
        <s v="Candle Holders"/>
        <s v="Sanders"/>
        <s v="Garden Kneelers"/>
        <s v="Door Stoppers"/>
        <s v="Sticky Notes"/>
        <s v="Cabinet Knobs"/>
        <s v="Drawing Paper"/>
        <s v="Utility Knives"/>
        <s v="Plant Stands"/>
        <s v="Safety Barricades"/>
        <s v="Shower Mats"/>
        <s v="Toilet Seat Covers"/>
        <s v="Crowbars"/>
        <s v="Compost"/>
        <s v="Dish Drainers"/>
        <s v="Nuts"/>
        <s v="Pot Racks"/>
        <s v="Door Closers"/>
        <s v="Cutting Boards"/>
        <s v="Mirrors"/>
        <s v="Shower Curtain Liners"/>
        <s v="Laundry Hampers"/>
        <s v="Wardrobe Cabinets"/>
        <s v="Loose Leaf Paper"/>
        <s v="Paint Sprayers"/>
        <s v="Staplers"/>
        <s v="Bookmarks"/>
        <s v="Padlocks"/>
        <s v="Shower Curtains Hooks"/>
        <s v="Trash Can"/>
        <s v="Shower Caddies"/>
        <s v="Cozy Blankets"/>
        <s v="Shower Head Filters"/>
        <s v="First Aid Kits"/>
        <s v="Index Cards"/>
        <s v="Mop and Bucket"/>
        <s v="Wheelbarrows"/>
        <s v="Fire Blankets"/>
        <s v="Washers"/>
        <s v="Chisels"/>
        <s v="Garden Benches"/>
        <s v="Graph Paper"/>
        <s v="Plant Hangers"/>
        <s v="Pull Handles"/>
        <s v="Serving Trays"/>
        <s v="Kitchen Utensil Holders"/>
        <s v="Hinges"/>
        <s v="Cleaning Brush"/>
        <s v="Ironing Boards"/>
        <s v="Cotton Swab Holders"/>
        <s v="Garden Ornaments"/>
        <s v="Garden Sprayers"/>
        <s v="Solar Lights"/>
        <s v="Phone Chargers"/>
        <s v="Gel Pens"/>
        <s v="Safety Whistles"/>
        <s v="Bathroom Bins"/>
        <s v="Earplugs"/>
        <s v="Spice Racks"/>
        <s v="Garden Lanterns"/>
        <s v="Storage Bins"/>
        <s v="Toilet Paper Holders"/>
        <s v="Accent Pillows"/>
        <s v="Garden Flags"/>
        <s v="Hard Hats"/>
        <s v="Safety Vests"/>
        <s v="Crayons"/>
        <s v="Wine Racks"/>
        <s v="Pliers"/>
        <s v="Plant Saucers"/>
        <s v="Multi-purpose Cleaner"/>
        <s v="Bathroom Organizers"/>
        <s v="Toilet Brush Holders"/>
        <s v="Tracing Paper"/>
        <s v="Screws"/>
        <s v="Shower Head Holders"/>
        <s v="Picture Frames"/>
        <s v="Erasers"/>
        <s v="Glue Sticks"/>
        <s v="Headphones"/>
        <s v="Pencil Cases"/>
        <s v="Binder Clips"/>
        <s v="Greenhouses"/>
        <s v="Hammers"/>
        <s v="Drawer Dividers"/>
        <s v="Bath Brushes"/>
        <s v="Vanity Mirrors"/>
        <s v="Bathroom Rugs"/>
        <s v="Trivets"/>
        <s v="Sawhorses"/>
        <s v="Portable Projectors"/>
        <s v="Respirators"/>
        <s v="Cotton Ball Holders"/>
        <s v="Tissue Box Covers"/>
        <s v="Garden Carts"/>
        <s v="Broom and Dustpan"/>
        <s v="Fall Arrest Systems"/>
        <s v="Bolts"/>
        <s v="Garden Hoes"/>
        <s v="Garden Gnomes"/>
        <s v="Laptop Chargers"/>
        <s v="Safety Goggles"/>
        <s v="Garden Twine"/>
        <s v="Door Handles"/>
        <s v="Potting Soil"/>
        <s v="Under Bed Storage"/>
        <s v="Computer Mouse"/>
        <s v="Circular Saws"/>
        <s v="Dustpan and Brush Set"/>
        <s v="Bath Oil and Bubbles"/>
        <s v="Knee Pads"/>
        <s v="Glass Cleaner"/>
        <s v="Throw Rugs"/>
        <s v="Spiral Notebooks"/>
        <s v="Watering Cans"/>
        <s v="Trowels"/>
        <s v="Scientific Calculators"/>
        <s v="Presentation Clickers"/>
        <s v="Wind Chimes"/>
        <s v="Bathroom Scales"/>
        <s v="Towels"/>
        <s v="Salt and Pepper Shakers"/>
        <s v="Shelf Brackets"/>
        <s v="Kitchen Wall Art"/>
        <s v="Jewelry Boxes"/>
        <s v="Coasters"/>
        <s v="Drawer Slides"/>
        <s v="Shower Caps"/>
        <s v="Toothbrush Holders"/>
        <s v="Napkin Holders"/>
        <s v="Bird Baths"/>
        <s v="Calligraphy Pens"/>
        <s v="Pruning Shears"/>
        <s v="Kitchen Canisters"/>
        <s v="Safety Harnesses"/>
        <s v="Raised Garden Beds"/>
        <s v="Hand Saws"/>
        <s v="Trash Cans"/>
        <s v="Tablet Stand"/>
        <s v="Makeup Mirrors"/>
        <s v="Bread Baskets"/>
        <s v="Fire Extinguishers"/>
        <s v="Clothes Hangers"/>
        <s v="Cleaning Gloves"/>
        <s v="Makeup Organizers"/>
        <s v="Decorative Baskets"/>
        <s v="Levels"/>
        <s v="Planting Bulbs"/>
        <s v="Fountain Pens"/>
        <s v="Framed Wall Art"/>
        <s v="Chalk"/>
        <s v="Drawer Organizers (for clothing)"/>
        <s v="Bird Feeders"/>
        <s v="Shoe Organizers"/>
      </sharedItems>
    </cacheField>
    <cacheField name="Group" numFmtId="0">
      <sharedItems>
        <s v="Hardware supplies"/>
        <s v="Gardening supplies"/>
        <s v="Bathroom supplies"/>
        <s v="Home Decor"/>
        <s v="School supplies"/>
      </sharedItems>
    </cacheField>
    <cacheField name="Buyer Name" numFmtId="0">
      <sharedItems>
        <s v="Emily Johnson"/>
        <s v="Jessica Brown"/>
        <s v="Michael Williams"/>
        <s v="Christopher Jones"/>
        <s v="John Smith"/>
      </sharedItems>
    </cacheField>
    <cacheField name="Store Location" numFmtId="166">
      <sharedItems>
        <s v="Washington"/>
        <s v="Arizona"/>
        <s v="Idaho"/>
        <s v="New Mexico"/>
        <s v="Nevada"/>
        <s v="Colorado"/>
        <s v="California"/>
        <s v="Utah"/>
        <s v="Oregon"/>
      </sharedItems>
    </cacheField>
    <cacheField name="Net Price" numFmtId="166">
      <sharedItems containsSemiMixedTypes="0" containsString="0" containsNumber="1">
        <n v="5.0"/>
        <n v="20.0"/>
        <n v="18.0"/>
        <n v="1.5"/>
        <n v="40.0"/>
        <n v="10.0"/>
        <n v="30.0"/>
        <n v="7.0"/>
        <n v="500.0"/>
        <n v="3.5"/>
        <n v="15.0"/>
        <n v="80.0"/>
        <n v="12.0"/>
        <n v="35.0"/>
        <n v="8.0"/>
        <n v="25.0"/>
        <n v="2.5"/>
        <n v="1.2"/>
        <n v="2.0"/>
        <n v="0.8"/>
        <n v="1.0"/>
        <n v="3.0"/>
        <n v="0.7"/>
        <n v="2.8"/>
        <n v="50.0"/>
        <n v="60.0"/>
        <n v="0.05"/>
        <n v="0.12"/>
        <n v="6.0"/>
        <n v="70.0"/>
        <n v="0.08"/>
        <n v="1.8"/>
        <n v="0.1"/>
        <n v="0.5"/>
        <n v="300.0"/>
        <n v="150.0"/>
        <n v="0.15"/>
        <n v="100.0"/>
      </sharedItems>
    </cacheField>
    <cacheField name="Currency" numFmtId="0">
      <sharedItems>
        <s v="CAD"/>
        <s v="USD"/>
      </sharedItems>
    </cacheField>
    <cacheField name="Net price in USD" numFmtId="166">
      <sharedItems containsSemiMixedTypes="0" containsString="0" containsNumber="1">
        <n v="3.8"/>
        <n v="15.2"/>
        <n v="13.68"/>
        <n v="1.1400000000000001"/>
        <n v="30.4"/>
        <n v="7.6"/>
        <n v="5.0"/>
        <n v="30.0"/>
        <n v="5.32"/>
        <n v="500.0"/>
        <n v="40.0"/>
        <n v="2.66"/>
        <n v="15.0"/>
        <n v="20.0"/>
        <n v="10.0"/>
        <n v="80.0"/>
        <n v="12.0"/>
        <n v="35.0"/>
        <n v="8.0"/>
        <n v="25.0"/>
        <n v="2.5"/>
        <n v="1.2"/>
        <n v="2.0"/>
        <n v="18.0"/>
        <n v="0.8"/>
        <n v="1.9"/>
        <n v="19.0"/>
        <n v="26.6"/>
        <n v="22.8"/>
        <n v="1.0"/>
        <n v="0.76"/>
        <n v="3.0"/>
        <n v="0.7"/>
        <n v="1.5"/>
        <n v="2.8"/>
        <n v="3.5"/>
        <n v="50.0"/>
        <n v="60.0"/>
        <n v="0.05"/>
        <n v="7.0"/>
        <n v="0.12"/>
        <n v="11.4"/>
        <n v="6.0"/>
        <n v="70.0"/>
        <n v="0.08"/>
        <n v="9.120000000000001"/>
        <n v="1.8"/>
        <n v="0.1"/>
        <n v="0.5"/>
        <n v="300.0"/>
        <n v="60.8"/>
        <n v="150.0"/>
        <n v="0.15"/>
        <n v="2.2800000000000002"/>
        <n v="76.0"/>
        <n v="1.52"/>
        <n v="100.0"/>
        <n v="6.08"/>
        <n v="228.0"/>
        <n v="2.1279999999999997"/>
        <n v="0.9119999999999999"/>
        <n v="38.0"/>
        <n v="4.5600000000000005"/>
        <n v="0.038000000000000006"/>
        <n v="0.6080000000000001"/>
        <n v="0.0608"/>
        <n v="0.5319999999999999"/>
        <n v="45.6"/>
        <n v="53.2"/>
        <n v="0.11399999999999999"/>
      </sharedItems>
    </cacheField>
    <cacheField name="Order Quantity" numFmtId="0">
      <sharedItems containsSemiMixedTypes="0" containsString="0" containsNumber="1" containsInteger="1">
        <n v="29.0"/>
        <n v="7.0"/>
        <n v="8.0"/>
        <n v="25.0"/>
        <n v="40.0"/>
        <n v="49.0"/>
        <n v="3.0"/>
        <n v="9.0"/>
        <n v="1.0"/>
        <n v="41.0"/>
        <n v="37.0"/>
        <n v="26.0"/>
        <n v="43.0"/>
        <n v="31.0"/>
        <n v="6.0"/>
        <n v="5.0"/>
        <n v="28.0"/>
        <n v="50.0"/>
        <n v="4.0"/>
        <n v="45.0"/>
        <n v="13.0"/>
        <n v="34.0"/>
        <n v="2.0"/>
        <n v="53.0"/>
        <n v="10.0"/>
        <n v="18.0"/>
        <n v="39.0"/>
        <n v="42.0"/>
        <n v="38.0"/>
        <n v="46.0"/>
        <n v="33.0"/>
        <n v="16.0"/>
        <n v="17.0"/>
        <n v="52.0"/>
        <n v="47.0"/>
        <n v="30.0"/>
        <n v="27.0"/>
        <n v="36.0"/>
        <n v="21.0"/>
        <n v="15.0"/>
        <n v="14.0"/>
        <n v="32.0"/>
        <n v="44.0"/>
        <n v="22.0"/>
        <n v="11.0"/>
        <n v="24.0"/>
        <n v="48.0"/>
        <n v="12.0"/>
        <n v="23.0"/>
        <n v="19.0"/>
        <n v="51.0"/>
        <n v="20.0"/>
        <n v="35.0"/>
      </sharedItems>
    </cacheField>
    <cacheField name="Total price" numFmtId="166">
      <sharedItems containsSemiMixedTypes="0" containsString="0" containsNumber="1">
        <n v="110.19999999999999"/>
        <n v="106.39999999999999"/>
        <n v="109.44"/>
        <n v="28.500000000000004"/>
        <n v="1216.0"/>
        <n v="670.3199999999999"/>
        <n v="22.799999999999997"/>
        <n v="273.59999999999997"/>
        <n v="15.0"/>
        <n v="30.0"/>
        <n v="218.12"/>
        <n v="18500.0"/>
        <n v="1040.0"/>
        <n v="114.38000000000001"/>
        <n v="735.0"/>
        <n v="620.0"/>
        <n v="60.0"/>
        <n v="400.0"/>
        <n v="480.0"/>
        <n v="980.0"/>
        <n v="1000.0"/>
        <n v="40.0"/>
        <n v="420.0"/>
        <n v="100.0"/>
        <n v="360.0"/>
        <n v="65.0"/>
        <n v="272.0"/>
        <n v="180.0"/>
        <n v="92.5"/>
        <n v="2.4"/>
        <n v="106.0"/>
        <n v="50.0"/>
        <n v="45.0"/>
        <n v="1560.0"/>
        <n v="6.4"/>
        <n v="820.0"/>
        <n v="504.0"/>
        <n v="288.8"/>
        <n v="47.5"/>
        <n v="197.6"/>
        <n v="163.4"/>
        <n v="874.0"/>
        <n v="212.8"/>
        <n v="501.59999999999997"/>
        <n v="364.8"/>
        <n v="34.0"/>
        <n v="4.0"/>
        <n v="7.6"/>
        <n v="24.0"/>
        <n v="7.0"/>
        <n v="78.0"/>
        <n v="700.0"/>
        <n v="470.0"/>
        <n v="312.0"/>
        <n v="64.0"/>
        <n v="2720.0"/>
        <n v="405.0"/>
        <n v="20.0"/>
        <n v="75.0"/>
        <n v="48.0"/>
        <n v="114.8"/>
        <n v="63.0"/>
        <n v="54.0"/>
        <n v="2500.0"/>
        <n v="1260.0"/>
        <n v="2.6500000000000004"/>
        <n v="495.0"/>
        <n v="108.0"/>
        <n v="84.0"/>
        <n v="57.0"/>
        <n v="950.0"/>
        <n v="53.199999999999996"/>
        <n v="870.0"/>
        <n v="43.5"/>
        <n v="256.0"/>
        <n v="203.0"/>
        <n v="440.0"/>
        <n v="330.0"/>
        <n v="2880.0"/>
        <n v="555.0"/>
        <n v="6.0"/>
        <n v="58.5"/>
        <n v="42.56"/>
        <n v="17.099999999999998"/>
        <n v="80.0"/>
        <n v="725.0"/>
        <n v="150.0"/>
        <n v="250.0"/>
        <n v="10.0"/>
        <n v="6.359999999999999"/>
        <n v="1500.0"/>
        <n v="501.6"/>
        <n v="225.0"/>
        <n v="660.0"/>
        <n v="720.0"/>
        <n v="168.0"/>
        <n v="960.0"/>
        <n v="1.6"/>
        <n v="56.0"/>
        <n v="264.0"/>
        <n v="450.0"/>
        <n v="560.0"/>
        <n v="296.0"/>
        <n v="300.0"/>
        <n v="36.0"/>
        <n v="350.0"/>
        <n v="850.0"/>
        <n v="2.96"/>
        <n v="96.0"/>
        <n v="68.0"/>
        <n v="474.24000000000007"/>
        <n v="266.0"/>
        <n v="825.0"/>
        <n v="460.0"/>
        <n v="55.199999999999996"/>
        <n v="46.5"/>
        <n v="160.0"/>
        <n v="176.0"/>
        <n v="18.0"/>
        <n v="285.0"/>
        <n v="28.799999999999997"/>
        <n v="675.0"/>
        <n v="28.5"/>
        <n v="860.0"/>
        <n v="1150.0"/>
        <n v="425.0"/>
        <n v="13.2"/>
        <n v="30.4"/>
        <n v="112.0"/>
        <n v="328.0"/>
        <n v="35.0"/>
        <n v="680.0"/>
        <n v="21.6"/>
        <n v="3.3000000000000003"/>
        <n v="510.0"/>
        <n v="492.0"/>
        <n v="13.0"/>
        <n v="900.0"/>
        <n v="10500.0"/>
        <n v="190.0"/>
        <n v="465.0"/>
        <n v="1520.0"/>
        <n v="547.2"/>
        <n v="581.4"/>
        <n v="699.1999999999999"/>
        <n v="121.6"/>
        <n v="136.79999999999998"/>
        <n v="98.8"/>
        <n v="1760.0"/>
        <n v="55.0"/>
        <n v="7200.0"/>
        <n v="5.25"/>
        <n v="940.0"/>
        <n v="107.16000000000001"/>
        <n v="165.0"/>
        <n v="260.0"/>
        <n v="114.0"/>
        <n v="490.2"/>
        <n v="2280.0"/>
        <n v="114.00000000000001"/>
        <n v="91.20000000000002"/>
        <n v="71.44"/>
        <n v="516.8"/>
        <n v="120.0"/>
        <n v="90.0"/>
        <n v="490.0"/>
        <n v="500.0"/>
        <n v="195.0"/>
        <n v="252.0"/>
        <n v="77.5"/>
        <n v="265.0"/>
        <n v="430.0"/>
        <n v="144.0"/>
        <n v="1470.0"/>
        <n v="132.5"/>
        <n v="2100.0"/>
        <n v="2200.0"/>
        <n v="1400.0"/>
        <n v="378.0"/>
        <n v="1840.0"/>
        <n v="220.0"/>
        <n v="1250.0"/>
        <n v="516.0"/>
        <n v="570.0"/>
        <n v="540.0"/>
        <n v="248.0"/>
        <n v="1300.0"/>
        <n v="324.0"/>
        <n v="392.0"/>
        <n v="1100.0"/>
        <n v="4.05"/>
        <n v="3520.0"/>
        <n v="390.0"/>
        <n v="3600.0"/>
        <n v="3800.0"/>
        <n v="636.0"/>
        <n v="105.0"/>
        <n v="281.2"/>
        <n v="396.0"/>
        <n v="16.5"/>
        <n v="760.0"/>
        <n v="155.0"/>
        <n v="604.2"/>
        <n v="1350.0"/>
        <n v="34.5"/>
        <n v="25.0"/>
        <n v="408.0"/>
        <n v="0.9500000000000001"/>
        <n v="1320.0"/>
        <n v="170.24"/>
        <n v="155.04000000000002"/>
        <n v="261.44"/>
        <n v="638.4"/>
        <n v="399.0"/>
        <n v="291.84000000000003"/>
        <n v="68.39999999999999"/>
        <n v="125.39999999999999"/>
        <n v="138.0"/>
        <n v="875.0"/>
        <n v="320.0"/>
        <n v="418.0"/>
        <n v="182.40000000000003"/>
        <n v="216.0"/>
        <n v="520.0"/>
        <n v="288.0"/>
        <n v="380.0"/>
        <n v="10.5"/>
        <n v="840.0"/>
        <n v="4600.0"/>
        <n v="210.0"/>
        <n v="2736.0"/>
        <n v="140.0"/>
        <n v="125.0"/>
        <n v="7.199999999999999"/>
        <n v="270.0"/>
        <n v="12.8"/>
        <n v="3710.0"/>
        <n v="31.0"/>
        <n v="1325.0"/>
        <n v="16000.0"/>
        <n v="588.0"/>
        <n v="1800.0"/>
        <n v="200.0"/>
        <n v="230.0"/>
        <n v="6000.0"/>
        <n v="410.0"/>
        <n v="1.7999999999999998"/>
        <n v="198.0"/>
        <n v="13.680000000000001"/>
        <n v="11172.0"/>
        <n v="24.32"/>
        <n v="239.4"/>
        <n v="182.4"/>
        <n v="22.8"/>
        <n v="79.8"/>
        <n v="790.4"/>
        <n v="364.79999999999995"/>
        <n v="136.8"/>
        <n v="255.36"/>
        <n v="224.96"/>
        <n v="820.8"/>
        <n v="240.0"/>
        <n v="130.0"/>
        <n v="648.0"/>
        <n v="432.0"/>
        <n v="2460.0"/>
        <n v="1090.6000000000001"/>
        <n v="780.0"/>
        <n v="66.0"/>
        <n v="930.0"/>
        <n v="59.5"/>
        <n v="44.0"/>
        <n v="102.5"/>
        <n v="0.6000000000000001"/>
        <n v="322.0"/>
        <n v="395.2"/>
        <n v="304.0"/>
        <n v="55.32799999999999"/>
        <n v="15.399999999999999"/>
        <n v="85.0"/>
        <n v="650.0"/>
        <n v="11.0"/>
        <n v="27.36"/>
        <n v="1064.0"/>
        <n v="41.952"/>
        <n v="319.2"/>
        <n v="68.4"/>
        <n v="547.1999999999999"/>
        <n v="74.48"/>
        <n v="127.68"/>
        <n v="810.0"/>
        <n v="255.0"/>
        <n v="1.8"/>
        <n v="64.5"/>
        <n v="1175.0"/>
        <n v="340.0"/>
        <n v="22.5"/>
        <n v="69.0"/>
        <n v="175.0"/>
        <n v="37.5"/>
        <n v="4.16"/>
        <n v="32.3"/>
        <n v="1050.0"/>
        <n v="2120.0"/>
        <n v="1080.0"/>
        <n v="1240.0"/>
        <n v="24.5"/>
        <n v="645.0"/>
        <n v="70.0"/>
        <n v="22.0"/>
        <n v="25.6"/>
        <n v="882.0"/>
        <n v="4500.0"/>
        <n v="44.8"/>
        <n v="7650.0"/>
        <n v="1380.0"/>
        <n v="954.0"/>
        <n v="39.6"/>
        <n v="1125.0"/>
        <n v="32.0"/>
        <n v="280.0"/>
        <n v="774.0"/>
        <n v="27.599999999999998"/>
        <n v="371.0"/>
        <n v="3.84"/>
        <n v="40.5"/>
        <n v="3680.0"/>
        <n v="315.0"/>
        <n v="2320.0"/>
        <n v="690.0"/>
        <n v="55.5"/>
        <n v="215.0"/>
        <n v="132.0"/>
        <n v="73.5"/>
        <n v="3.6"/>
        <n v="62.4"/>
        <n v="5500.0"/>
        <n v="12.0"/>
        <n v="62.5"/>
        <n v="4080.0"/>
        <n v="15.2"/>
        <n v="275.0"/>
        <n v="9.5"/>
        <n v="88.0"/>
        <n v="5.0"/>
        <n v="2240.0"/>
        <n v="2940.0"/>
        <n v="1025.0"/>
        <n v="800.0"/>
        <n v="615.0"/>
        <n v="370.0"/>
        <n v="4.8"/>
        <n v="14.44"/>
        <n v="456.0"/>
        <n v="205.2"/>
        <n v="1558.0"/>
        <n v="0.19000000000000003"/>
        <n v="1.52"/>
        <n v="104.0"/>
        <n v="15.200000000000003"/>
        <n v="72.96000000000001"/>
        <n v="9.120000000000001"/>
        <n v="85.12"/>
        <n v="513.0"/>
        <n v="81.7"/>
        <n v="47.88"/>
        <n v="765.0"/>
        <n v="1820.0"/>
        <n v="468.0"/>
        <n v="600.0"/>
        <n v="1.9456"/>
        <n v="217.0"/>
        <n v="375.0"/>
        <n v="1.0639999999999998"/>
        <n v="191.51999999999998"/>
        <n v="558.6"/>
        <n v="2204.0"/>
        <n v="130.34"/>
        <n v="243.2"/>
        <n v="592.8"/>
        <n v="74.0"/>
        <n v="1550.0"/>
        <n v="1110.0"/>
        <n v="372.0"/>
        <n v="171.5"/>
        <n v="1020.0"/>
        <n v="12.767999999999999"/>
        <n v="45.6"/>
        <n v="33.44"/>
        <n v="218.88"/>
        <n v="66.88"/>
        <n v="228.00000000000003"/>
        <n v="79.04"/>
        <n v="551.0"/>
        <n v="56.24"/>
        <n v="592.8000000000001"/>
        <n v="85.5"/>
        <n v="0.3"/>
        <n v="27.0"/>
        <n v="1120.0"/>
        <n v="136.0"/>
        <n v="32.5"/>
        <n v="152.0"/>
        <n v="171.0"/>
        <n v="319.20000000000005"/>
        <n v="925.0"/>
        <n v="5472.0"/>
        <n v="16.0"/>
        <n v="4.5600000000000005"/>
        <n v="57.00000000000001"/>
        <n v="122.5"/>
        <n v="3040.0"/>
        <n v="79.5"/>
        <n v="1200.0"/>
        <n v="352.0"/>
        <n v="1750.0"/>
        <n v="1489.6000000000001"/>
        <n v="1869.6000000000001"/>
        <n v="39.900000000000006"/>
        <n v="428.64000000000004"/>
        <n v="310.08"/>
        <n v="2.4000000000000004"/>
        <n v="306.0"/>
        <n v="51.0"/>
        <n v="336.0"/>
        <n v="31.499999999999996"/>
        <n v="750.0"/>
        <n v="552.0"/>
        <n v="135.0"/>
        <n v="580.0"/>
        <n v="1680.0"/>
        <n v="205.0"/>
        <n v="276.0"/>
        <n v="42.0"/>
        <n v="2900.0"/>
        <n v="0.36"/>
        <n v="30.400000000000002"/>
        <n v="47.0"/>
        <n v="345.0"/>
        <n v="14.0"/>
        <n v="550.0"/>
        <n v="39.0"/>
        <n v="1.4000000000000001"/>
        <n v="612.0"/>
        <n v="6840.0"/>
        <n v="296.40000000000003"/>
        <n v="851.1999999999999"/>
        <n v="1702.3999999999999"/>
        <n v="4.332"/>
        <n v="562.4"/>
        <n v="820.8000000000001"/>
        <n v="138.32"/>
        <n v="67.5"/>
        <n v="129.2"/>
        <n v="342.0"/>
        <n v="45.599999999999994"/>
        <n v="66.5"/>
        <n v="235.6"/>
        <n v="22.800000000000004"/>
        <n v="1225.0"/>
        <n v="224.0"/>
        <n v="1.5"/>
        <n v="3360.0"/>
        <n v="50.4"/>
        <n v="2250.0"/>
        <n v="72.0"/>
        <n v="684.0"/>
        <n v="1075.0"/>
        <n v="19.0"/>
        <n v="3200.0"/>
        <n v="2.0"/>
        <n v="846.0"/>
        <n v="2492.7999999999997"/>
        <n v="525.0"/>
        <n v="123.0"/>
        <n v="61.199999999999996"/>
        <n v="624.0"/>
        <n v="238.0"/>
        <n v="62.0"/>
        <n v="5100.0"/>
        <n v="344.0"/>
        <n v="740.0"/>
        <n v="147.0"/>
        <n v="234.0"/>
      </sharedItems>
    </cacheField>
    <cacheField name="Vendor" numFmtId="0">
      <sharedItems>
        <s v="OmniSource Supplies"/>
        <s v="Superior General Supplies"/>
        <s v="Global Essentials Inc."/>
        <s v="All-Purpose Depot"/>
        <s v="Universal Supply Co."/>
      </sharedItems>
    </cacheField>
    <cacheField name="Delivered Quantity" numFmtId="1">
      <sharedItems containsSemiMixedTypes="0" containsString="0" containsNumber="1">
        <n v="8.7"/>
        <n v="7.0"/>
        <n v="8.0"/>
        <n v="12.5"/>
        <n v="40.0"/>
        <n v="49.0"/>
        <n v="3.0"/>
        <n v="9.0"/>
        <n v="1.7999999999999998"/>
        <n v="0.4"/>
        <n v="24.599999999999998"/>
        <n v="25.9"/>
        <n v="20.8"/>
        <n v="4.3"/>
        <n v="44.1"/>
        <n v="31.0"/>
        <n v="6.0"/>
        <n v="5.0"/>
        <n v="28.0"/>
        <n v="50.0"/>
        <n v="4.0"/>
        <n v="4.5"/>
        <n v="13.0"/>
        <n v="2.4"/>
        <n v="6.800000000000001"/>
        <n v="1.8"/>
        <n v="22.2"/>
        <n v="0.6"/>
        <n v="37.099999999999994"/>
        <n v="10.0"/>
        <n v="12.6"/>
        <n v="11.7"/>
        <n v="32.800000000000004"/>
        <n v="42.0"/>
        <n v="53.0"/>
        <n v="38.0"/>
        <n v="2.5"/>
        <n v="6.5"/>
        <n v="25.8"/>
        <n v="46.0"/>
        <n v="9.9"/>
        <n v="16.0"/>
        <n v="17.0"/>
        <n v="2.0"/>
        <n v="3.2"/>
        <n v="36.4"/>
        <n v="47.0"/>
        <n v="39.0"/>
        <n v="27.0"/>
        <n v="13.600000000000001"/>
        <n v="8.1"/>
        <n v="1.2000000000000002"/>
        <n v="12.299999999999999"/>
        <n v="18.0"/>
        <n v="2.8000000000000003"/>
        <n v="25.2"/>
        <n v="15.0"/>
        <n v="21.0"/>
        <n v="31.2"/>
        <n v="5.300000000000001"/>
        <n v="1.6"/>
        <n v="33.0"/>
        <n v="5.3999999999999995"/>
        <n v="5.6000000000000005"/>
        <n v="4.2"/>
        <n v="20.299999999999997"/>
        <n v="29.0"/>
        <n v="11.600000000000001"/>
        <n v="13.2"/>
        <n v="6.6"/>
        <n v="10.799999999999999"/>
        <n v="33.300000000000004"/>
        <n v="2.4000000000000004"/>
        <n v="27.299999999999997"/>
        <n v="0.9"/>
        <n v="12.8"/>
        <n v="30.0"/>
        <n v="0.5"/>
        <n v="26.5"/>
        <n v="25.0"/>
        <n v="26.4"/>
        <n v="8.8"/>
        <n v="12.0"/>
        <n v="36.0"/>
        <n v="38.400000000000006"/>
        <n v="3.6"/>
        <n v="1.4"/>
        <n v="23.099999999999998"/>
        <n v="16.8"/>
        <n v="8.4"/>
        <n v="37.0"/>
        <n v="3.5"/>
        <n v="3.4000000000000004"/>
        <n v="23.799999999999997"/>
        <n v="52.0"/>
        <n v="15.200000000000001"/>
        <n v="20.7"/>
        <n v="41.4"/>
        <n v="15.399999999999999"/>
        <n v="0.2"/>
        <n v="4.4"/>
        <n v="14.399999999999999"/>
        <n v="7.5"/>
        <n v="45.0"/>
        <n v="3.8000000000000003"/>
        <n v="43.0"/>
        <n v="18.400000000000002"/>
        <n v="41.6"/>
        <n v="19.0"/>
        <n v="10.2"/>
        <n v="16.2"/>
        <n v="1.1"/>
        <n v="1.0"/>
        <n v="14.0"/>
        <n v="41.0"/>
        <n v="4.800000000000001"/>
        <n v="13.200000000000001"/>
        <n v="15.299999999999999"/>
        <n v="28.7"/>
        <n v="26.0"/>
        <n v="24.0"/>
        <n v="17.5"/>
        <n v="24.8"/>
        <n v="19.200000000000003"/>
        <n v="51.0"/>
        <n v="32.199999999999996"/>
        <n v="7.8"/>
        <n v="2.2"/>
        <n v="48.0"/>
        <n v="32.9"/>
        <n v="14.1"/>
        <n v="3.3000000000000003"/>
        <n v="1.5"/>
        <n v="9.4"/>
        <n v="29.4"/>
        <n v="3.1"/>
        <n v="11.0"/>
        <n v="3.9000000000000004"/>
        <n v="8.399999999999999"/>
        <n v="47.7"/>
        <n v="22.0"/>
        <n v="44.0"/>
        <n v="2.1"/>
        <n v="23.0"/>
        <n v="11.200000000000001"/>
        <n v="39.6"/>
        <n v="20.0"/>
        <n v="21.5"/>
        <n v="22.8"/>
        <n v="7.2"/>
        <n v="22.5"/>
        <n v="27.900000000000002"/>
        <n v="46.800000000000004"/>
        <n v="21.6"/>
        <n v="4.9"/>
        <n v="3.7"/>
        <n v="6.2"/>
        <n v="10.8"/>
        <n v="11.5"/>
        <n v="34.2"/>
        <n v="30.599999999999998"/>
        <n v="19.8"/>
        <n v="30.099999999999998"/>
        <n v="35.0"/>
        <n v="17.2"/>
        <n v="28.8"/>
        <n v="32.0"/>
        <n v="24.3"/>
        <n v="5.2"/>
        <n v="1.9000000000000001"/>
        <n v="9.6"/>
        <n v="21.200000000000003"/>
        <n v="39.2"/>
        <n v="16.099999999999998"/>
        <n v="36.9"/>
        <n v="15.5"/>
        <n v="5.5"/>
        <n v="1.4000000000000001"/>
        <n v="32.4"/>
        <n v="1.2"/>
        <n v="16.799999999999997"/>
        <n v="8.200000000000001"/>
        <n v="6.6000000000000005"/>
        <n v="19.5"/>
        <n v="23.4"/>
        <n v="2.0999999999999996"/>
        <n v="3.5999999999999996"/>
        <n v="18.2"/>
        <n v="4.6000000000000005"/>
        <n v="17.1"/>
        <n v="18.599999999999998"/>
        <n v="10.4"/>
        <n v="7.699999999999999"/>
        <n v="14.7"/>
        <n v="0.8999999999999999"/>
        <n v="0.8"/>
        <n v="12.9"/>
        <n v="15.3"/>
        <n v="20.5"/>
        <n v="34.0"/>
        <n v="4.8"/>
        <n v="22.4"/>
        <n v="6.4"/>
        <n v="42.400000000000006"/>
        <n v="43.2"/>
        <n v="10.5"/>
        <n v="5.4"/>
        <n v="2.3000000000000003"/>
        <n v="14.4"/>
        <n v="9.200000000000001"/>
        <n v="40.5"/>
        <n v="11.1"/>
        <n v="34.4"/>
        <n v="6.3"/>
        <n v="10.200000000000001"/>
        <n v="0.30000000000000004"/>
        <n v="35.2"/>
        <n v="0.1"/>
        <n v="7.6000000000000005"/>
        <n v="9.1"/>
        <n v="5.6"/>
        <n v="8.6"/>
        <n v="35.1"/>
        <n v="9.600000000000001"/>
        <n v="0.7000000000000001"/>
        <n v="23.200000000000003"/>
        <n v="19.6"/>
        <n v="6.8999999999999995"/>
        <n v="29.6"/>
        <n v="4.8999999999999995"/>
        <n v="8.5"/>
        <n v="4.199999999999999"/>
        <n v="30.400000000000002"/>
        <n v="9.799999999999999"/>
        <n v="4.7"/>
        <n v="13.5"/>
        <n v="20.4"/>
        <n v="3.3"/>
        <n v="5.800000000000001"/>
        <n v="14.8"/>
        <n v="21.7"/>
        <n v="17.6"/>
        <n v="26.1"/>
        <n v="40.800000000000004"/>
        <n v="13.299999999999999"/>
        <n v="23.400000000000002"/>
        <n v="21.599999999999998"/>
        <n v="4.1000000000000005"/>
        <n v="33.6"/>
        <n v="37.800000000000004"/>
        <n v="35.699999999999996"/>
        <n v="36.800000000000004"/>
        <n v="18.9"/>
        <n v="20.400000000000002"/>
        <n v="16.5"/>
      </sharedItems>
    </cacheField>
    <cacheField name="Paid Amount" numFmtId="166">
      <sharedItems containsSemiMixedTypes="0" containsString="0" containsNumber="1">
        <n v="77.14"/>
        <n v="0.0"/>
        <n v="14.250000000000002"/>
        <n v="6.000000000000001"/>
        <n v="18.0"/>
        <n v="87.24800000000002"/>
        <n v="5550.000000000001"/>
        <n v="207.99999999999997"/>
        <n v="102.94200000000001"/>
        <n v="73.49999999999997"/>
        <n v="384.0"/>
        <n v="10.0"/>
        <n v="324.0"/>
        <n v="40.0"/>
        <n v="217.6"/>
        <n v="144.0"/>
        <n v="37.0"/>
        <n v="1.68"/>
        <n v="31.80000000000001"/>
        <n v="13.5"/>
        <n v="90.0"/>
        <n v="1092.0"/>
        <n v="163.99999999999991"/>
        <n v="42.75"/>
        <n v="98.8"/>
        <n v="65.36"/>
        <n v="351.12"/>
        <n v="6.08"/>
        <n v="14.399999999999999"/>
        <n v="23.400000000000002"/>
        <n v="36.0"/>
        <n v="1632.0"/>
        <n v="283.5"/>
        <n v="44.99999999999999"/>
        <n v="80.36"/>
        <n v="4.199999999999999"/>
        <n v="16.200000000000003"/>
        <n v="1750.0"/>
        <n v="416.0"/>
        <n v="2.3850000000000002"/>
        <n v="51.2"/>
        <n v="43.2"/>
        <n v="16.799999999999994"/>
        <n v="45.599999999999994"/>
        <n v="37.24"/>
        <n v="261.0000000000001"/>
        <n v="128.0"/>
        <n v="121.79999999999998"/>
        <n v="308.0"/>
        <n v="231.0"/>
        <n v="2016.0000000000002"/>
        <n v="55.499999999999936"/>
        <n v="1.1999999999999993"/>
        <n v="17.550000000000004"/>
        <n v="38.304"/>
        <n v="15.389999999999999"/>
        <n v="15.999999999999996"/>
        <n v="105.0"/>
        <n v="100.0"/>
        <n v="5.0"/>
        <n v="3.1799999999999997"/>
        <n v="200.64000000000001"/>
        <n v="202.5"/>
        <n v="131.99999999999994"/>
        <n v="360.0"/>
        <n v="33.59999999999998"/>
        <n v="97.19999999999999"/>
        <n v="0.4800000000000001"/>
        <n v="33.599999999999994"/>
        <n v="79.20000000000002"/>
        <n v="224.0"/>
        <n v="168.0"/>
        <n v="765.0"/>
        <n v="179.99999999999997"/>
        <n v="20.400000000000006"/>
        <n v="159.59999999999997"/>
        <n v="247.50000000000006"/>
        <n v="46.000000000000014"/>
        <n v="5.520000000000001"/>
        <n v="52.80000000000001"/>
        <n v="14.4"/>
        <n v="60.0"/>
        <n v="142.5"/>
        <n v="396.0"/>
        <n v="11.520000000000001"/>
        <n v="35.0"/>
        <n v="22.799999999999997"/>
        <n v="690.0"/>
        <n v="170.00000000000003"/>
        <n v="162.0"/>
        <n v="11.88"/>
        <n v="24.5"/>
        <n v="408.0"/>
        <n v="12.959999999999999"/>
        <n v="1.9799999999999998"/>
        <n v="357.0"/>
        <n v="147.60000000000002"/>
        <n v="9.0"/>
        <n v="5250.0"/>
        <n v="114.0"/>
        <n v="92.99999999999999"/>
        <n v="760.0"/>
        <n v="328.32"/>
        <n v="209.76000000000005"/>
        <n v="85.11999999999999"/>
        <n v="109.44"/>
        <n v="39.519999999999996"/>
        <n v="704.0"/>
        <n v="44.0"/>
        <n v="1.05"/>
        <n v="282.0"/>
        <n v="352.79999999999995"/>
        <n v="75.012"/>
        <n v="148.5"/>
        <n v="182.0"/>
        <n v="22.5"/>
        <n v="79.8"/>
        <n v="1140.0"/>
        <n v="91.20000000000002"/>
        <n v="11.399999999999999"/>
        <n v="57.152"/>
        <n v="310.08"/>
        <n v="108.0"/>
        <n v="72.0"/>
        <n v="196.0"/>
        <n v="350.0"/>
        <n v="151.2"/>
        <n v="69.75"/>
        <n v="450.0"/>
        <n v="175.5"/>
        <n v="132.5"/>
        <n v="43.20000000000002"/>
        <n v="13.249999999999993"/>
        <n v="630.0000000000001"/>
        <n v="980.0"/>
        <n v="340.2"/>
        <n v="920.0"/>
        <n v="419.99999999999994"/>
        <n v="65.99999999999997"/>
        <n v="96.0"/>
        <n v="56.699999999999996"/>
        <n v="1125.0"/>
        <n v="258.0"/>
        <n v="228.0"/>
        <n v="432.0"/>
        <n v="576.0"/>
        <n v="225.0"/>
        <n v="24.799999999999983"/>
        <n v="129.9999999999999"/>
        <n v="2.3999999999999986"/>
        <n v="352.8"/>
        <n v="1408.0"/>
        <n v="273.0"/>
        <n v="720.0"/>
        <n v="63.599999999999966"/>
        <n v="73.5"/>
        <n v="253.07999999999996"/>
        <n v="237.59999999999997"/>
        <n v="6.6000000000000005"/>
        <n v="684.0"/>
        <n v="124.0"/>
        <n v="810.0"/>
        <n v="17.25"/>
        <n v="5.699999999999996"/>
        <n v="163.20000000000002"/>
        <n v="85.12"/>
        <n v="62.01600000000001"/>
        <n v="78.43200000000002"/>
        <n v="145.92000000000002"/>
        <n v="98.03999999999999"/>
        <n v="112.85999999999999"/>
        <n v="25.599999999999994"/>
        <n v="612.5"/>
        <n v="28.799999999999983"/>
        <n v="292.6"/>
        <n v="28.799999999999997"/>
        <n v="21.599999999999994"/>
        <n v="312.0"/>
        <n v="153.6"/>
        <n v="280.0"/>
        <n v="6.299999999999999"/>
        <n v="16.0"/>
        <n v="64.8"/>
        <n v="256.5"/>
        <n v="108.00000000000001"/>
        <n v="378.0"/>
        <n v="5.120000000000001"/>
        <n v="2226.0"/>
        <n v="24.8"/>
        <n v="662.5"/>
        <n v="5.9999999999999964"/>
        <n v="117.59999999999997"/>
        <n v="21.6"/>
        <n v="140.0"/>
        <n v="69.00000000000003"/>
        <n v="2400.0"/>
        <n v="41.000000000000014"/>
        <n v="232.5"/>
        <n v="1.6199999999999999"/>
        <n v="25.20000000000001"/>
        <n v="99.0"/>
        <n v="8.208"/>
        <n v="10054.800000000001"/>
        <n v="215.45999999999998"/>
        <n v="36.47999999999999"/>
        <n v="63.839999999999996"/>
        <n v="158.07999999999998"/>
        <n v="291.84"/>
        <n v="95.76"/>
        <n v="216.0"/>
        <n v="12.99999999999999"/>
        <n v="64.80000000000003"/>
        <n v="44.8"/>
        <n v="0.96"/>
        <n v="23.999999999999986"/>
        <n v="129.60000000000005"/>
        <n v="1967.9999999999998"/>
        <n v="763.4200000000001"/>
        <n v="528.0"/>
        <n v="390.0"/>
        <n v="20.0"/>
        <n v="156.0"/>
        <n v="54.00000000000002"/>
        <n v="39.599999999999994"/>
        <n v="48.0"/>
        <n v="39.6"/>
        <n v="3.0"/>
        <n v="7.919999999999999"/>
        <n v="24.000000000000004"/>
        <n v="117.00000000000001"/>
        <n v="49.599999999999994"/>
        <n v="30.75"/>
        <n v="787.5"/>
        <n v="0.48"/>
        <n v="289.8"/>
        <n v="60.8"/>
        <n v="28.49999999999998"/>
        <n v="38.72959999999999"/>
        <n v="150.0"/>
        <n v="372.00000000000006"/>
        <n v="15.96"/>
        <n v="9.899999999999999"/>
        <n v="3.3000000000000007"/>
        <n v="24.624"/>
        <n v="532.0"/>
        <n v="47.88"/>
        <n v="273.59999999999997"/>
        <n v="89.37600000000002"/>
        <n v="32.0"/>
        <n v="70.0"/>
        <n v="405.0"/>
        <n v="15.0"/>
        <n v="0.35999999999999993"/>
        <n v="45.150000000000006"/>
        <n v="352.50000000000006"/>
        <n v="1404.0"/>
        <n v="272.0"/>
        <n v="55.199999999999996"/>
        <n v="17.5"/>
        <n v="504.00000000000006"/>
        <n v="0.41599999999999965"/>
        <n v="3.2299999999999986"/>
        <n v="102.60000000000001"/>
        <n v="164.0"/>
        <n v="1620.0"/>
        <n v="80.0"/>
        <n v="33.999999999999986"/>
        <n v="12.25"/>
        <n v="215.0"/>
        <n v="13.999999999999996"/>
        <n v="184.8"/>
        <n v="198.0"/>
        <n v="120.0"/>
        <n v="11.0"/>
        <n v="7.6800000000000015"/>
        <n v="15.49999999999999"/>
        <n v="434.99999999999994"/>
        <n v="2700.0"/>
        <n v="26.88"/>
        <n v="3060.0000000000005"/>
        <n v="18.000000000000004"/>
        <n v="41.40000000000001"/>
        <n v="190.7999999999999"/>
        <n v="47.99999999999997"/>
        <n v="192.0"/>
        <n v="245.0"/>
        <n v="4.799999999999997"/>
        <n v="200.0"/>
        <n v="675.0"/>
        <n v="6.399999999999999"/>
        <n v="309.59999999999997"/>
        <n v="24.84"/>
        <n v="52.5"/>
        <n v="37.09999999999998"/>
        <n v="540.0"/>
        <n v="2.6879999999999997"/>
        <n v="28.349999999999998"/>
        <n v="2944.0"/>
        <n v="11.999999999999993"/>
        <n v="227.99999999999997"/>
        <n v="81.0"/>
        <n v="696.0000000000002"/>
        <n v="17.99999999999999"/>
        <n v="38.849999999999994"/>
        <n v="47.999999999999986"/>
        <n v="43.00000000000001"/>
        <n v="51.449999999999996"/>
        <n v="2.8800000000000003"/>
        <n v="24.96"/>
        <n v="4950.0"/>
        <n v="336.0"/>
        <n v="7.199999999999999"/>
        <n v="6.25"/>
        <n v="226.79999999999998"/>
        <n v="3264.0"/>
        <n v="54.0"/>
        <n v="110.00000000000001"/>
        <n v="335.99999999999994"/>
        <n v="67.5"/>
        <n v="28.0"/>
        <n v="7.6"/>
        <n v="4.5"/>
        <n v="204.9999999999999"/>
        <n v="672.0"/>
        <n v="992.0"/>
        <n v="0.47999999999999987"/>
        <n v="8.0"/>
        <n v="8.664"/>
        <n v="467.40000000000003"/>
        <n v="0.11400000000000002"/>
        <n v="0.30399999999999994"/>
        <n v="31.200000000000003"/>
        <n v="4.5600000000000005"/>
        <n v="19.200000000000003"/>
        <n v="264.0"/>
        <n v="67.2"/>
        <n v="22.8"/>
        <n v="68.09599999999999"/>
        <n v="359.09999999999997"/>
        <n v="319.2"/>
        <n v="9.5"/>
        <n v="33.516000000000005"/>
        <n v="46.79999999999998"/>
        <n v="607.5"/>
        <n v="431.99999999999994"/>
        <n v="437.0"/>
        <n v="640.0"/>
        <n v="1.16736"/>
        <n v="50.4"/>
        <n v="204.0"/>
        <n v="393.59999999999997"/>
        <n v="167.99999999999997"/>
        <n v="58.8"/>
        <n v="187.5"/>
        <n v="38.30399999999999"/>
        <n v="440.7999999999998"/>
        <n v="78.204"/>
        <n v="97.28"/>
        <n v="29.6"/>
        <n v="444.0"/>
        <n v="37.199999999999974"/>
        <n v="30.0"/>
        <n v="102.89999999999999"/>
        <n v="714.0"/>
        <n v="125.0"/>
        <n v="0.9999999999999998"/>
        <n v="483.00000000000006"/>
        <n v="7.999999999999998"/>
        <n v="129.00000000000003"/>
        <n v="27.36"/>
        <n v="175.104"/>
        <n v="6.687999999999998"/>
        <n v="127.67999999999999"/>
        <n v="17.023999999999997"/>
        <n v="56.0"/>
        <n v="22.800000000000004"/>
        <n v="39.52"/>
        <n v="330.59999999999997"/>
        <n v="11.247999999999998"/>
        <n v="59.279999999999994"/>
        <n v="21.000000000000007"/>
        <n v="129.60000000000002"/>
        <n v="8.100000000000001"/>
        <n v="68.0"/>
        <n v="6.499999999999999"/>
        <n v="296.4"/>
        <n v="91.19999999999999"/>
        <n v="119.7"/>
        <n v="85.5"/>
        <n v="287.28"/>
        <n v="14.000000000000004"/>
        <n v="647.5"/>
        <n v="195.0"/>
        <n v="1.3680000000000005"/>
        <n v="62.099999999999994"/>
        <n v="607.9999999999998"/>
        <n v="465.0"/>
        <n v="7.949999999999996"/>
        <n v="840.0"/>
        <n v="33.60000000000001"/>
        <n v="1575.0"/>
        <n v="588.0"/>
        <n v="385.776"/>
        <n v="98.04000000000002"/>
        <n v="337.5"/>
        <n v="0.47999999999999976"/>
        <n v="1.2"/>
        <n v="84.0"/>
        <n v="20.400000000000002"/>
        <n v="268.8"/>
        <n v="64.79999999999998"/>
        <n v="112.5"/>
        <n v="22.049999999999997"/>
        <n v="92.4"/>
        <n v="43.999999999999986"/>
        <n v="55.20000000000002"/>
        <n v="27.599999999999998"/>
        <n v="464.0"/>
        <n v="177.6"/>
        <n v="420.0"/>
        <n v="139.5"/>
        <n v="143.5"/>
        <n v="10.8"/>
        <n v="4.0"/>
        <n v="12.799999999999997"/>
        <n v="42.0"/>
        <n v="2.279999999999998"/>
        <n v="455.99999999999994"/>
        <n v="144.00000000000006"/>
        <n v="132.0"/>
        <n v="25.2"/>
        <n v="289.9999999999999"/>
        <n v="51.99999999999999"/>
        <n v="552.0000000000002"/>
        <n v="3.039999999999998"/>
        <n v="14.100000000000001"/>
        <n v="480.0"/>
        <n v="193.5"/>
        <n v="172.5"/>
        <n v="50.99999999999998"/>
        <n v="9.600000000000001"/>
        <n v="19.999999999999996"/>
        <n v="275.0"/>
        <n v="2.1999999999999993"/>
        <n v="1.1199999999999999"/>
        <n v="183.60000000000005"/>
        <n v="6156.0"/>
        <n v="85.50000000000001"/>
        <n v="29.639999999999976"/>
        <n v="294.0"/>
        <n v="328.32000000000005"/>
        <n v="164.16000000000008"/>
        <n v="13.83199999999999"/>
        <n v="118.80000000000003"/>
        <n v="27.0"/>
        <n v="22.500000000000007"/>
        <n v="462.0"/>
        <n v="76.80000000000001"/>
        <n v="178.5"/>
        <n v="103.36"/>
        <n v="239.4"/>
        <n v="19.950000000000003"/>
        <n v="12.16"/>
        <n v="244.99999999999994"/>
        <n v="442.79999999999995"/>
        <n v="71.99999999999996"/>
        <n v="671.9999999999999"/>
        <n v="5.039999999999995"/>
        <n v="201.6"/>
        <n v="2025.0"/>
        <n v="29.400000000000002"/>
        <n v="64.0"/>
        <n v="342.0"/>
        <n v="322.50000000000006"/>
        <n v="15.2"/>
        <n v="612.0"/>
        <n v="10.399999999999991"/>
        <n v="1.8"/>
        <n v="1246.3999999999999"/>
        <n v="66.0"/>
        <n v="18.360000000000003"/>
        <n v="11.199999999999996"/>
        <n v="229.9999999999999"/>
        <n v="157.5"/>
        <n v="32.999999999999986"/>
        <n v="62.39999999999995"/>
        <n v="119.0"/>
        <n v="215.99999999999994"/>
        <n v="40.50000000000001"/>
        <n v="413.99999999999994"/>
        <n v="4.349999999999998"/>
        <n v="18.6"/>
        <n v="12.0"/>
        <n v="172.0"/>
        <n v="4.399999999999999"/>
        <n v="53.99999999999999"/>
        <n v="49.500000000000014"/>
        <n v="208.0"/>
        <n v="58.800000000000004"/>
        <n v="117.0"/>
        <n v="247.5"/>
      </sharedItems>
    </cacheField>
    <cacheField name="Balance" numFmtId="166">
      <sharedItems containsSemiMixedTypes="0" containsString="0" containsNumber="1">
        <n v="33.05999999999999"/>
        <n v="106.39999999999999"/>
        <n v="109.44"/>
        <n v="14.250000000000002"/>
        <n v="1216.0"/>
        <n v="670.3199999999999"/>
        <n v="22.799999999999997"/>
        <n v="273.59999999999997"/>
        <n v="9.0"/>
        <n v="12.0"/>
        <n v="130.87199999999999"/>
        <n v="12950.0"/>
        <n v="832.0"/>
        <n v="11.438000000000002"/>
        <n v="661.5"/>
        <n v="620.0"/>
        <n v="60.0"/>
        <n v="400.0"/>
        <n v="96.0"/>
        <n v="980.0"/>
        <n v="1000.0"/>
        <n v="40.0"/>
        <n v="420.0"/>
        <n v="90.0"/>
        <n v="36.0"/>
        <n v="65.0"/>
        <n v="54.400000000000006"/>
        <n v="55.5"/>
        <n v="0.72"/>
        <n v="74.19999999999999"/>
        <n v="50.0"/>
        <n v="31.5"/>
        <n v="468.0"/>
        <n v="6.4"/>
        <n v="656.0000000000001"/>
        <n v="504.0"/>
        <n v="106.0"/>
        <n v="288.8"/>
        <n v="4.75"/>
        <n v="98.8"/>
        <n v="98.04"/>
        <n v="874.0"/>
        <n v="212.8"/>
        <n v="150.47999999999996"/>
        <n v="364.8"/>
        <n v="34.0"/>
        <n v="4.0"/>
        <n v="1.5199999999999996"/>
        <n v="9.600000000000001"/>
        <n v="7.0"/>
        <n v="54.599999999999994"/>
        <n v="700.0"/>
        <n v="470.0"/>
        <n v="312.0"/>
        <n v="64.0"/>
        <n v="324.0"/>
        <n v="1088.0"/>
        <n v="121.5"/>
        <n v="20.0"/>
        <n v="30.000000000000007"/>
        <n v="48.0"/>
        <n v="34.44"/>
        <n v="63.0"/>
        <n v="2.8000000000000007"/>
        <n v="37.8"/>
        <n v="750.0"/>
        <n v="1260.0"/>
        <n v="624.0"/>
        <n v="0.2650000000000001"/>
        <n v="12.799999999999997"/>
        <n v="495.0"/>
        <n v="64.8"/>
        <n v="67.2"/>
        <n v="11.400000000000006"/>
        <n v="950.0"/>
        <n v="15.959999999999994"/>
        <n v="608.9999999999999"/>
        <n v="43.5"/>
        <n v="128.0"/>
        <n v="24.0"/>
        <n v="81.20000000000002"/>
        <n v="132.0"/>
        <n v="99.0"/>
        <n v="863.9999999999998"/>
        <n v="499.50000000000006"/>
        <n v="4.800000000000001"/>
        <n v="40.949999999999996"/>
        <n v="4.256"/>
        <n v="1.709999999999999"/>
        <n v="725.0"/>
        <n v="45.0"/>
        <n v="150.0"/>
        <n v="5.0"/>
        <n v="3.1799999999999997"/>
        <n v="1500.0"/>
        <n v="300.96000000000004"/>
        <n v="22.5"/>
        <n v="528.0"/>
        <n v="250.0"/>
        <n v="360.0"/>
        <n v="2880.0"/>
        <n v="134.40000000000003"/>
        <n v="960.0"/>
        <n v="10.800000000000011"/>
        <n v="1.12"/>
        <n v="22.400000000000006"/>
        <n v="184.79999999999998"/>
        <n v="336.0"/>
        <n v="252.0"/>
        <n v="296.0"/>
        <n v="300.0"/>
        <n v="245.0"/>
        <n v="85.0"/>
        <n v="2.96"/>
        <n v="120.00000000000003"/>
        <n v="47.599999999999994"/>
        <n v="474.24000000000007"/>
        <n v="106.40000000000003"/>
        <n v="577.5"/>
        <n v="414.0"/>
        <n v="49.67999999999999"/>
        <n v="46.5"/>
        <n v="144.0"/>
        <n v="123.19999999999999"/>
        <n v="3.5999999999999996"/>
        <n v="240.0"/>
        <n v="142.5"/>
        <n v="44.0"/>
        <n v="17.279999999999994"/>
        <n v="15.0"/>
        <n v="675.0"/>
        <n v="5.700000000000003"/>
        <n v="860.0"/>
        <n v="460.0"/>
        <n v="285.0"/>
        <n v="254.99999999999997"/>
        <n v="168.0"/>
        <n v="243.0"/>
        <n v="56.0"/>
        <n v="1.3199999999999985"/>
        <n v="30.4"/>
        <n v="112.0"/>
        <n v="328.0"/>
        <n v="10.5"/>
        <n v="272.0"/>
        <n v="8.640000000000002"/>
        <n v="1.3200000000000005"/>
        <n v="153.0"/>
        <n v="344.4"/>
        <n v="13.0"/>
        <n v="900.0"/>
        <n v="35.0"/>
        <n v="21.0"/>
        <n v="5250.0"/>
        <n v="76.0"/>
        <n v="372.0"/>
        <n v="760.0"/>
        <n v="218.88000000000005"/>
        <n v="581.4"/>
        <n v="489.4399999999999"/>
        <n v="36.480000000000004"/>
        <n v="27.359999999999985"/>
        <n v="59.28"/>
        <n v="1056.0"/>
        <n v="11.0"/>
        <n v="7200.0"/>
        <n v="4.2"/>
        <n v="658.0"/>
        <n v="151.20000000000005"/>
        <n v="32.14800000000001"/>
        <n v="16.5"/>
        <n v="78.0"/>
        <n v="52.5"/>
        <n v="34.2"/>
        <n v="490.2"/>
        <n v="1140.0"/>
        <n v="91.20000000000002"/>
        <n v="11.399999999999999"/>
        <n v="14.287999999999997"/>
        <n v="206.71999999999997"/>
        <n v="80.0"/>
        <n v="18.0"/>
        <n v="294.0"/>
        <n v="195.0"/>
        <n v="100.80000000000001"/>
        <n v="7.75"/>
        <n v="450.0"/>
        <n v="330.0"/>
        <n v="19.5"/>
        <n v="132.5"/>
        <n v="430.0"/>
        <n v="100.79999999999998"/>
        <n v="1470.0"/>
        <n v="119.25"/>
        <n v="120.0"/>
        <n v="2200.0"/>
        <n v="720.0"/>
        <n v="440.0"/>
        <n v="37.80000000000001"/>
        <n v="920.0"/>
        <n v="280.00000000000006"/>
        <n v="220.0"/>
        <n v="594.0"/>
        <n v="6.300000000000004"/>
        <n v="125.0"/>
        <n v="258.0"/>
        <n v="342.0"/>
        <n v="108.0"/>
        <n v="225.0"/>
        <n v="223.20000000000002"/>
        <n v="1170.0"/>
        <n v="21.6"/>
        <n v="39.19999999999999"/>
        <n v="1100.0"/>
        <n v="1840.0"/>
        <n v="160.0"/>
        <n v="4.05"/>
        <n v="2112.0"/>
        <n v="117.0"/>
        <n v="3800.0"/>
        <n v="572.4000000000001"/>
        <n v="28.120000000000033"/>
        <n v="158.40000000000003"/>
        <n v="9.899999999999999"/>
        <n v="31.0"/>
        <n v="604.2"/>
        <n v="540.0"/>
        <n v="10.0"/>
        <n v="17.25"/>
        <n v="51.300000000000004"/>
        <n v="2.5"/>
        <n v="244.79999999999998"/>
        <n v="0.9500000000000001"/>
        <n v="1188.0"/>
        <n v="85.12"/>
        <n v="93.024"/>
        <n v="183.00799999999998"/>
        <n v="638.4"/>
        <n v="399.0"/>
        <n v="145.92000000000002"/>
        <n v="68.39999999999999"/>
        <n v="65.36000000000001"/>
        <n v="12.540000000000006"/>
        <n v="138.0"/>
        <n v="230.4"/>
        <n v="262.5"/>
        <n v="115.20000000000002"/>
        <n v="320.0"/>
        <n v="125.39999999999998"/>
        <n v="182.40000000000003"/>
        <n v="19.200000000000003"/>
        <n v="194.4"/>
        <n v="104.0"/>
        <n v="380.0"/>
        <n v="728.0"/>
        <n v="102.4"/>
        <n v="4.200000000000001"/>
        <n v="840.0"/>
        <n v="4600.0"/>
        <n v="210.0"/>
        <n v="43.2"/>
        <n v="2736.0"/>
        <n v="28.5"/>
        <n v="140.0"/>
        <n v="7.199999999999999"/>
        <n v="162.0"/>
        <n v="42.0"/>
        <n v="7.68"/>
        <n v="1484.0"/>
        <n v="6.199999999999999"/>
        <n v="662.5"/>
        <n v="24.000000000000004"/>
        <n v="16000.0"/>
        <n v="470.40000000000003"/>
        <n v="1800.0"/>
        <n v="2.3999999999999986"/>
        <n v="160.99999999999997"/>
        <n v="1.5"/>
        <n v="75.0"/>
        <n v="3600.0"/>
        <n v="369.0"/>
        <n v="232.5"/>
        <n v="0.17999999999999994"/>
        <n v="58.79999999999999"/>
        <n v="5.472000000000001"/>
        <n v="1117.199999999999"/>
        <n v="24.32"/>
        <n v="23.940000000000026"/>
        <n v="22.8"/>
        <n v="15.96"/>
        <n v="632.3199999999999"/>
        <n v="72.95999999999998"/>
        <n v="136.8"/>
        <n v="255.36"/>
        <n v="224.96"/>
        <n v="41.03999999999998"/>
        <n v="820.8"/>
        <n v="117.00000000000001"/>
        <n v="150.48000000000002"/>
        <n v="583.1999999999999"/>
        <n v="190.0"/>
        <n v="1.44"/>
        <n v="96.00000000000001"/>
        <n v="302.4"/>
        <n v="492.0000000000002"/>
        <n v="327.18000000000006"/>
        <n v="390.0"/>
        <n v="234.0"/>
        <n v="125.99999999999997"/>
        <n v="26.400000000000006"/>
        <n v="930.0"/>
        <n v="59.5"/>
        <n v="4.399999999999999"/>
        <n v="3.0"/>
        <n v="5.28"/>
        <n v="273.0"/>
        <n v="198.4"/>
        <n v="71.75"/>
        <n v="87.5"/>
        <n v="180.0"/>
        <n v="0.1200000000000001"/>
        <n v="32.19999999999999"/>
        <n v="395.2"/>
        <n v="243.2"/>
        <n v="256.5"/>
        <n v="105.0"/>
        <n v="16.598399999999998"/>
        <n v="100.0"/>
        <n v="558.0"/>
        <n v="15.399999999999999"/>
        <n v="130.0"/>
        <n v="260.0"/>
        <n v="6.84"/>
        <n v="6.600000000000001"/>
        <n v="7.699999999999999"/>
        <n v="501.6"/>
        <n v="2.7360000000000007"/>
        <n v="532.0"/>
        <n v="41.952"/>
        <n v="223.44"/>
        <n v="281.2"/>
        <n v="20.520000000000003"/>
        <n v="37.24"/>
        <n v="38.30399999999999"/>
        <n v="405.0"/>
        <n v="480.0"/>
        <n v="810.0"/>
        <n v="70.0"/>
        <n v="255.0"/>
        <n v="1.4400000000000002"/>
        <n v="25.0"/>
        <n v="19.349999999999994"/>
        <n v="822.5"/>
        <n v="156.0"/>
        <n v="68.0"/>
        <n v="13.800000000000004"/>
        <n v="157.5"/>
        <n v="215.99999999999994"/>
        <n v="37.5"/>
        <n v="3.7440000000000007"/>
        <n v="29.07"/>
        <n v="11.399999999999991"/>
        <n v="1050.0"/>
        <n v="164.0"/>
        <n v="2120.0"/>
        <n v="1080.0"/>
        <n v="1240.0"/>
        <n v="680.0"/>
        <n v="306.0"/>
        <n v="12.25"/>
        <n v="645.0"/>
        <n v="215.0"/>
        <n v="79.19999999999999"/>
        <n v="297.0"/>
        <n v="17.92"/>
        <n v="882.0"/>
        <n v="139.5"/>
        <n v="290.00000000000006"/>
        <n v="17.919999999999998"/>
        <n v="4590.0"/>
        <n v="690.0"/>
        <n v="200.0"/>
        <n v="26.999999999999996"/>
        <n v="96.6"/>
        <n v="763.2"/>
        <n v="432.0"/>
        <n v="39.6"/>
        <n v="25.6"/>
        <n v="280.0"/>
        <n v="464.40000000000003"/>
        <n v="2.759999999999998"/>
        <n v="660.0"/>
        <n v="57.6"/>
        <n v="333.90000000000003"/>
        <n v="1.1520000000000001"/>
        <n v="12.150000000000002"/>
        <n v="736.0"/>
        <n v="48.00000000000001"/>
        <n v="135.0"/>
        <n v="152.00000000000003"/>
        <n v="729.0"/>
        <n v="315.0"/>
        <n v="1623.9999999999998"/>
        <n v="72.00000000000001"/>
        <n v="621.0"/>
        <n v="27.599999999999998"/>
        <n v="410.0"/>
        <n v="16.650000000000006"/>
        <n v="172.0"/>
        <n v="22.050000000000004"/>
        <n v="0.7199999999999998"/>
        <n v="37.44"/>
        <n v="550.0"/>
        <n v="84.0"/>
        <n v="56.25"/>
        <n v="97.20000000000002"/>
        <n v="816.0"/>
        <n v="15.2"/>
        <n v="6.0"/>
        <n v="165.0"/>
        <n v="224.00000000000006"/>
        <n v="7.5"/>
        <n v="28.0"/>
        <n v="1.9000000000000004"/>
        <n v="0.5"/>
        <n v="2240.0"/>
        <n v="2940.0"/>
        <n v="820.0000000000001"/>
        <n v="800.0"/>
        <n v="615.0"/>
        <n v="370.0"/>
        <n v="288.0"/>
        <n v="248.0"/>
        <n v="4.32"/>
        <n v="820.0"/>
        <n v="2.0"/>
        <n v="5.776"/>
        <n v="456.0"/>
        <n v="205.2"/>
        <n v="1090.6"/>
        <n v="0.07600000000000001"/>
        <n v="1.2160000000000002"/>
        <n v="72.8"/>
        <n v="10.640000000000002"/>
        <n v="44.8"/>
        <n v="72.96000000000001"/>
        <n v="176.0"/>
        <n v="28.799999999999997"/>
        <n v="9.120000000000001"/>
        <n v="17.024000000000015"/>
        <n v="153.90000000000003"/>
        <n v="16.340000000000003"/>
        <n v="38.0"/>
        <n v="14.363999999999997"/>
        <n v="765.0"/>
        <n v="1820.0"/>
        <n v="421.20000000000005"/>
        <n v="67.5"/>
        <n v="288.00000000000006"/>
        <n v="437.0"/>
        <n v="600.0"/>
        <n v="0.77824"/>
        <n v="5.600000000000001"/>
        <n v="136.0"/>
        <n v="98.40000000000003"/>
        <n v="217.0"/>
        <n v="112.00000000000003"/>
        <n v="25.200000000000003"/>
        <n v="187.5"/>
        <n v="1.0639999999999998"/>
        <n v="153.216"/>
        <n v="558.6"/>
        <n v="1763.2000000000003"/>
        <n v="52.13600000000001"/>
        <n v="145.92"/>
        <n v="592.8"/>
        <n v="44.4"/>
        <n v="1550.0"/>
        <n v="666.0"/>
        <n v="334.8"/>
        <n v="68.60000000000001"/>
        <n v="1125.0"/>
        <n v="206.99999999999994"/>
        <n v="1400.0"/>
        <n v="32.0"/>
        <n v="12.767999999999999"/>
        <n v="4080.0"/>
        <n v="516.0"/>
        <n v="18.240000000000002"/>
        <n v="33.44"/>
        <n v="43.77599999999998"/>
        <n v="60.192"/>
        <n v="66.88"/>
        <n v="191.51999999999998"/>
        <n v="25.536000000000005"/>
        <n v="388.79999999999995"/>
        <n v="205.20000000000002"/>
        <n v="39.52"/>
        <n v="220.40000000000003"/>
        <n v="44.992000000000004"/>
        <n v="9.5"/>
        <n v="592.8000000000001"/>
        <n v="85.5"/>
        <n v="0.3"/>
        <n v="1020.0"/>
        <n v="48.99999999999999"/>
        <n v="14.399999999999977"/>
        <n v="18.9"/>
        <n v="1120.0"/>
        <n v="26.0"/>
        <n v="296.4"/>
        <n v="60.80000000000001"/>
        <n v="51.3"/>
        <n v="319.20000000000005"/>
        <n v="31.920000000000016"/>
        <n v="126.0"/>
        <n v="277.5"/>
        <n v="5472.0"/>
        <n v="8.0"/>
        <n v="3.192"/>
        <n v="6.900000000000006"/>
        <n v="57.00000000000001"/>
        <n v="122.5"/>
        <n v="2432.0"/>
        <n v="465.0"/>
        <n v="71.55000000000001"/>
        <n v="352.0"/>
        <n v="78.39999999999999"/>
        <n v="175.0"/>
        <n v="40.5"/>
        <n v="1489.6000000000001"/>
        <n v="3.039999999999999"/>
        <n v="1869.6000000000001"/>
        <n v="39.900000000000006"/>
        <n v="42.86400000000003"/>
        <n v="310.08"/>
        <n v="392.15999999999997"/>
        <n v="337.5"/>
        <n v="1.9200000000000006"/>
        <n v="2.8"/>
        <n v="408.0"/>
        <n v="30.599999999999998"/>
        <n v="67.19999999999999"/>
        <n v="259.20000000000005"/>
        <n v="112.5"/>
        <n v="9.45"/>
        <n v="39.599999999999994"/>
        <n v="520.0"/>
        <n v="496.79999999999995"/>
        <n v="1320.0"/>
        <n v="116.0"/>
        <n v="118.4"/>
        <n v="1680.0"/>
        <n v="1150.0"/>
        <n v="325.5"/>
        <n v="61.5"/>
        <n v="276.0"/>
        <n v="16.2"/>
        <n v="51.2"/>
        <n v="304.00000000000006"/>
        <n v="335.99999999999994"/>
        <n v="88.0"/>
        <n v="16.8"/>
        <n v="2610.0"/>
        <n v="208.0"/>
        <n v="1287.9999999999998"/>
        <n v="0.36"/>
        <n v="27.360000000000003"/>
        <n v="32.9"/>
        <n v="21.5"/>
        <n v="172.5"/>
        <n v="14.0"/>
        <n v="204.00000000000003"/>
        <n v="275.0"/>
        <n v="19.8"/>
        <n v="39.0"/>
        <n v="1520.0"/>
        <n v="0.28000000000000025"/>
        <n v="428.4"/>
        <n v="684.0"/>
        <n v="199.5"/>
        <n v="266.76000000000005"/>
        <n v="851.1999999999999"/>
        <n v="196.0"/>
        <n v="1702.3999999999999"/>
        <n v="4.332"/>
        <n v="13.680000000000001"/>
        <n v="562.4"/>
        <n v="492.48"/>
        <n v="170.24"/>
        <n v="383.03999999999996"/>
        <n v="124.488"/>
        <n v="1560.0"/>
        <n v="277.2"/>
        <n v="1440.0"/>
        <n v="202.5"/>
        <n v="198.0"/>
        <n v="270.0"/>
        <n v="19.19999999999999"/>
        <n v="27.0"/>
        <n v="76.5"/>
        <n v="25.83999999999999"/>
        <n v="102.6"/>
        <n v="45.599999999999994"/>
        <n v="304.0"/>
        <n v="46.55"/>
        <n v="235.6"/>
        <n v="22.800000000000004"/>
        <n v="224.0"/>
        <n v="49.200000000000045"/>
        <n v="2688.0"/>
        <n v="30.0"/>
        <n v="45.36000000000001"/>
        <n v="134.4"/>
        <n v="72.0"/>
        <n v="12.599999999999998"/>
        <n v="16.0"/>
        <n v="752.5"/>
        <n v="3.8000000000000007"/>
        <n v="2560.0"/>
        <n v="93.60000000000001"/>
        <n v="0.19999999999999996"/>
        <n v="846.0"/>
        <n v="1246.3999999999999"/>
        <n v="525.0"/>
        <n v="66.0"/>
        <n v="123.0"/>
        <n v="42.83999999999999"/>
        <n v="44.800000000000004"/>
        <n v="920.0000000000001"/>
        <n v="561.6"/>
        <n v="119.0"/>
        <n v="864.0"/>
        <n v="94.5"/>
        <n v="350.0"/>
        <n v="276.00000000000006"/>
        <n v="39.150000000000006"/>
        <n v="43.4"/>
        <n v="5100.0"/>
        <n v="17.6"/>
        <n v="36.00000000000001"/>
        <n v="740.0"/>
        <n v="54.0"/>
        <n v="115.49999999999999"/>
        <n v="88.19999999999999"/>
        <n v="247.5"/>
        <n v="510.0"/>
      </sharedItems>
    </cacheField>
    <cacheField name="Remarks" numFmtId="0">
      <sharedItems>
        <s v="&quot;Smart bargaining with the supplier led to a significant savings of 4.8% for the satisfied buyers.&quot;"/>
        <s v="&quot;After tough negotiations, the buyers were disappointed to get 0% savings from the supplier.&quot;"/>
        <s v="&quot;The buyers' negotiation efforts led to a savings of approximately 4.5% on their purchase from the supplier.&quot;"/>
        <s v="&quot;Through shrewd negotiations, buyers were able to obtain remarkable savings of around 3.7% on their order.&quot;"/>
        <s v="&quot; &quot;"/>
        <s v="&quot;Despite their hopes, the buyers received 0% savings, which left them feeling discouraged.&quot;"/>
        <s v="&quot;Buyers successfully negotiated with the supplier and received a small discount of 1.5% on their purchase.&quot;"/>
        <s v="&quot;Through shrewd negotiations, buyers were able to obtain savings of around 7.30% on their order.&quot;"/>
        <s v="&quot;Buyers negotiated skillfully and received a fantastic 10.00% savings from the supplier, leaving them overjoyed.&quot;"/>
        <s v="&quot;Negotiating tactfully with the supplier resulted in savings of 3.8% for the pleased buyers.&quot;"/>
        <s v="&quot;After tough negotiations, the buyers were delighted to get 9.50% savings from the supplier.&quot;"/>
        <s v="&quot;After lengthy discussions, the buyers were met with 0% savings from the supplier, leaving them unsatisfied.&quot;"/>
        <s v="&quot;Negotiating with the supplier proved fruitful, leading to substantial savings of approximately 3.2% for the savvy buyers.&quot;"/>
        <s v="&quot;Buyers negotiated skillfully but unfortunately received 0% savings from the supplier, leaving them disheartened.&quot;"/>
        <s v="&quot;Buyers successfully haggled with the supplier and received a discount of 0.5% on their total expenditure.&quot;"/>
        <s v="&quot;Thanks to skillful negotiations, buyers enjoyed savings of 3.5% on their total expenditure with the supplier.&quot;"/>
        <s v="&quot;After skillful negotiations, the buyers achieved a satisfying 5.60% discount on their purchase.&quot;"/>
        <s v="&quot;Despite their best efforts, the buyers did not receive any savings, resulting in a gloomy outcome.&quot;"/>
        <s v="&quot;Thanks to effective bargaining, buyers gained savings of 3.2% on their purchase from the supplier.&quot;"/>
        <s v="&quot;The buyers' bargaining skills paid off, as they achieved a discount of 1.2% on their purchase from the supplier.&quot;"/>
        <s v="&quot;Through shrewd negotiations, buyers were able to obtain savings of around 2.8% on their order.&quot;"/>
        <s v="&quot;Negotiating tactfully with the supplier led to an impressive 9.20% savings for the happy buyers.&quot;"/>
        <s v="&quot;After tough negotiations, the buyers managed to secure a great deal, achieving savings of 5% on their total purchase.&quot;"/>
        <s v="&quot;By employing effective negotiation strategies, the buyers saved 3.9% on their purchase from the supplier.&quot;"/>
        <s v="&quot;The buyers' clever bargaining resulted in considerable savings of approximately 4.3% on their order.&quot;"/>
        <s v="&quot;The buyers' efforts were in vain as they received 0% savings from the supplier, leading to sadness.&quot;"/>
        <s v="&quot;Buyers successfully haggled with the supplier and received a pleasing 6.50% discount on their purchase.&quot;"/>
        <s v="&quot;By skillfully negotiating, buyers achieved a discount of 1.9% on their order.&quot;"/>
        <s v="&quot;Thanks to their excellent bargaining skills, the buyers achieved a remarkable 7.80% savings on their purchase.&quot;"/>
        <s v="&quot;After careful negotiations, buyers managed to secure savings of around 2% on their order from the supplier.&quot;"/>
        <s v="&quot;Buyers were unable to secure any savings, resulting in a melancholic end to the negotiation.&quot;"/>
        <s v="&quot;Unfortunately, the negotiations did not yield any savings, causing disappointment for the buyers.&quot;"/>
        <s v="&quot;Buyers were thrilled to secure a generous 8.90% discount from the supplier through their negotiations.&quot;"/>
        <s v="&quot;Negotiating tactfully with the supplier led to impressive savings of 4.9% for the pleased buyers.&quot;"/>
        <s v="&quot;Negotiating with the supplier paid off, as buyers received a modest discount of 0.8% on their total expenditure.&quot;"/>
        <s v="&quot;The buyers' efforts were rewarded with an excellent 9.90% savings from the supplier, leaving them delighted.&quot;"/>
        <s v="&quot;Buyers were delighted to discover that skillful negotiations with the supplier resulted in a remarkable savings of 4.5% on their purchase.&quot;"/>
        <s v="&quot;The buyers' negotiation skills paid off, as they achieved a generous savings of 4.2% on their purchase from the supplier.&quot;"/>
        <s v="&quot;Buyers tried hard to negotiate, but the supplier offered 0% savings, leaving them feeling unhappy.&quot;"/>
        <s v="&quot;The negotiations fell through, and the buyers did not receive any savings, leaving them feeling downhearted.&quot;"/>
        <s v="&quot;The buyers' persistent efforts paid off, resulting in a fantastic 10.00% savings on their order.&quot;"/>
      </sharedItems>
    </cacheField>
    <cacheField name="Savings">
      <sharedItems containsMixedTypes="1" containsNumber="1" containsInteger="1">
        <s v="4.8%"/>
        <s v="0%"/>
        <s v="4.5%"/>
        <s v="3.7%"/>
        <n v="0.0"/>
        <s v="1.5%"/>
        <s v="7.30%"/>
        <s v="10.00%"/>
        <s v="3.8%"/>
        <s v="9.50%"/>
        <s v="3.2%"/>
        <s v="0.5%"/>
        <s v="3.5%"/>
        <s v="5.60%"/>
        <s v="1.2%"/>
        <s v="2.8%"/>
        <s v="9.20%"/>
        <s v="5%"/>
        <s v="3.9%"/>
        <s v="4.3%"/>
        <s v="6.50%"/>
        <s v="1.9%"/>
        <s v="7.80%"/>
        <s v="2%"/>
        <s v="8.90%"/>
        <s v="4.9%"/>
        <s v="0.8%"/>
        <s v="9.90%"/>
        <s v="4.2%"/>
      </sharedItems>
    </cacheField>
    <cacheField name="Savings Amount" numFmtId="166">
      <sharedItems containsSemiMixedTypes="0" containsString="0" containsNumber="1">
        <n v="0.052896"/>
        <n v="0.051072"/>
        <n v="0.0525312"/>
        <n v="0.013680000000000001"/>
        <n v="0.58368"/>
        <n v="0.3217536"/>
        <n v="0.010943999999999999"/>
        <n v="0.0"/>
        <n v="0.00675"/>
        <n v="0.0111"/>
        <n v="0.156"/>
        <n v="0.0438"/>
        <n v="0.292"/>
        <n v="0.3504"/>
        <n v="0.7153999999999999"/>
        <n v="0.73"/>
        <n v="0.029199999999999997"/>
        <n v="0.3066"/>
        <n v="0.073"/>
        <n v="0.106"/>
        <n v="0.05"/>
        <n v="0.045"/>
        <n v="0.18"/>
        <n v="1.56"/>
        <n v="0.0064"/>
        <n v="0.8200000000000001"/>
        <n v="0.504"/>
        <n v="0.040279999999999996"/>
        <n v="0.27436"/>
        <n v="0.045125"/>
        <n v="0.18772"/>
        <n v="0.15523"/>
        <n v="0.8303"/>
        <n v="0.20216"/>
        <n v="0.47651999999999994"/>
        <n v="0.00128"/>
        <n v="0.0228"/>
        <n v="0.0037500000000000003"/>
        <n v="0.026999999999999996"/>
        <n v="0.016800000000000002"/>
        <n v="0.06428800000000001"/>
        <n v="0.035280000000000006"/>
        <n v="0.003920000000000001"/>
        <n v="0.030240000000000003"/>
        <n v="1.4000000000000001"/>
        <n v="0.7056000000000001"/>
        <n v="0.5824"/>
        <n v="0.02048"/>
        <n v="0.0594"/>
        <n v="0.05244"/>
        <n v="0.47500000000000003"/>
        <n v="0.020748"/>
        <n v="0.10560000000000001"/>
        <n v="1.296"/>
        <n v="0.23865"/>
        <n v="0.01872"/>
        <n v="0.052"/>
        <n v="0.13774999999999998"/>
        <n v="0.4836"/>
        <n v="0.11699999999999999"/>
        <n v="0.195"/>
        <n v="0.0078"/>
        <n v="0.0312"/>
        <n v="0.9828"/>
        <n v="0.0020352"/>
        <n v="0.060192"/>
        <n v="0.08775"/>
        <n v="0.132"/>
        <n v="0.14400000000000002"/>
        <n v="0.5760000000000001"/>
        <n v="0.033600000000000005"/>
        <n v="0.192"/>
        <n v="0.0216"/>
        <n v="0.00104"/>
        <n v="0.00456"/>
        <n v="0.06649999999999999"/>
        <n v="0.16149999999999998"/>
        <n v="5.623999999999999E-4"/>
        <n v="0.01824"/>
        <n v="0.056999999999999995"/>
        <n v="0.01292"/>
        <n v="0.26557440000000004"/>
        <n v="0.0399"/>
        <n v="0.12374999999999999"/>
        <n v="0.06899999999999999"/>
        <n v="0.00828"/>
        <n v="0.006974999999999999"/>
        <n v="0.023999999999999997"/>
        <n v="0.026399999999999996"/>
        <n v="0.0026999999999999997"/>
        <n v="0.111"/>
        <n v="0.02888"/>
        <n v="0.0504"/>
        <n v="0.1476"/>
        <n v="0.01575"/>
        <n v="0.306"/>
        <n v="0.009720000000000001"/>
        <n v="0.001485"/>
        <n v="0.45389999999999997"/>
        <n v="0.43788"/>
        <n v="0.011569999999999999"/>
        <n v="0.021359999999999997"/>
        <n v="0.8009999999999999"/>
        <n v="0.031149999999999997"/>
        <n v="0.026699999999999998"/>
        <n v="9.344999999999999"/>
        <n v="0.17205"/>
        <n v="1.1856"/>
        <n v="0.42681600000000003"/>
        <n v="0.45349199999999995"/>
        <n v="0.545376"/>
        <n v="0.09484799999999999"/>
        <n v="0.10670399999999998"/>
        <n v="0.077064"/>
        <n v="0.0792"/>
        <n v="0.028499999999999998"/>
        <n v="0.08322"/>
        <n v="0.357846"/>
        <n v="1.6643999999999999"/>
        <n v="0.06657600000000001"/>
        <n v="0.016643999999999996"/>
        <n v="0.052151199999999995"/>
        <n v="0.37726399999999993"/>
        <n v="0.0392"/>
        <n v="0.48"/>
        <n v="0.09"/>
        <n v="1.0"/>
        <n v="0.9"/>
        <n v="0.49"/>
        <n v="0.5"/>
        <n v="0.252"/>
        <n v="0.024800000000000003"/>
        <n v="0.045000000000000005"/>
        <n v="0.0165"/>
        <n v="0.42"/>
        <n v="0.12675"/>
        <n v="0.04608"/>
        <n v="0.5438999999999999"/>
        <n v="0.114"/>
        <n v="0.777"/>
        <n v="0.814"/>
        <n v="0.26639999999999997"/>
        <n v="0.1628"/>
        <n v="0.37"/>
        <n v="0.1554"/>
        <n v="0.518"/>
        <n v="0.030869999999999998"/>
        <n v="0.7128"/>
        <n v="0.4275"/>
        <n v="0.41600000000000004"/>
        <n v="0.01752"/>
        <n v="0.09072000000000001"/>
        <n v="0.10976000000000001"/>
        <n v="0.11200000000000002"/>
        <n v="0.30800000000000005"/>
        <n v="0.5152000000000001"/>
        <n v="0.0019600000000000004"/>
        <n v="0.044800000000000006"/>
        <n v="4.86E-4"/>
        <n v="0.4224"/>
        <n v="0.0468"/>
        <n v="0.432"/>
        <n v="0.456"/>
        <n v="0.03744"/>
        <n v="0.07632"/>
        <n v="0.03885"/>
        <n v="0.0975"/>
        <n v="0.258704"/>
        <n v="0.1782"/>
        <n v="0.34199999999999997"/>
        <n v="0.05425000000000001"/>
        <n v="0.223554"/>
        <n v="0.648"/>
        <n v="0.48000000000000004"/>
        <n v="0.024"/>
        <n v="0.0048000000000000004"/>
        <n v="0.016560000000000002"/>
        <n v="0.027360000000000002"/>
        <n v="0.012"/>
        <n v="0.19584000000000001"/>
        <n v="0.36960000000000004"/>
        <n v="0.034048"/>
        <n v="0.0294576"/>
        <n v="0.0496736"/>
        <n v="0.12129599999999999"/>
        <n v="0.07580999999999999"/>
        <n v="0.0554496"/>
        <n v="0.012995999999999997"/>
        <n v="0.031045999999999997"/>
        <n v="0.062099999999999995"/>
        <n v="0.0128"/>
        <n v="0.3675"/>
        <n v="0.32"/>
        <n v="0.05836800000000002"/>
        <n v="0.30888"/>
        <n v="0.2184"/>
        <n v="0.126"/>
        <n v="0.12096000000000001"/>
        <n v="0.15960000000000002"/>
        <n v="0.4368"/>
        <n v="0.10752"/>
        <n v="0.315"/>
        <n v="0.004725"/>
        <n v="0.378"/>
        <n v="2.07"/>
        <n v="0.0945"/>
        <n v="0.0018"/>
        <n v="0.072"/>
        <n v="0.10692"/>
        <n v="1.31328"/>
        <n v="0.00992"/>
        <n v="0.42400000000000004"/>
        <n v="0.009600000000000001"/>
        <n v="0.016"/>
        <n v="5.12"/>
        <n v="0.18816000000000002"/>
        <n v="0.0156"/>
        <n v="0.074"/>
        <n v="0.03375"/>
        <n v="2.6999999999999997"/>
        <n v="0.1845"/>
        <n v="0.20925"/>
        <n v="8.099999999999998E-4"/>
        <n v="0.0378"/>
        <n v="0.0891"/>
        <n v="0.0108"/>
        <n v="0.010400000000000001"/>
        <n v="0.31751999999999997"/>
        <n v="0.05488"/>
        <n v="0.0931"/>
        <n v="0.20579999999999998"/>
        <n v="0.001176"/>
        <n v="0.0588"/>
        <n v="0.21167999999999998"/>
        <n v="0.42533400000000005"/>
        <n v="0.297"/>
        <n v="0.6941999999999999"/>
        <n v="0.089"/>
        <n v="0.09612"/>
        <n v="0.34709999999999996"/>
        <n v="0.13349999999999998"/>
        <n v="0.16019999999999998"/>
        <n v="0.058739999999999994"/>
        <n v="0.8277"/>
        <n v="0.0088"/>
        <n v="2.3400000000000002E-4"/>
        <n v="0.28658"/>
        <n v="0.004200000000000001"/>
        <n v="0.10640000000000002"/>
        <n v="0.12254999999999999"/>
        <n v="0.07665"/>
        <n v="0.29760000000000003"/>
        <n v="0.1075"/>
        <n v="0.3999"/>
        <n v="0.006621999999999999"/>
        <n v="0.1677"/>
        <n v="0.043"/>
        <n v="0.0559"/>
        <n v="0.129"/>
        <n v="0.03655"/>
        <n v="0.13"/>
        <n v="0.0356"/>
        <n v="0.0672"/>
        <n v="0.00407"/>
        <n v="0.22572"/>
        <n v="0.02736"/>
        <n v="1.064"/>
        <n v="0.041951999999999996"/>
        <n v="0.3192"/>
        <n v="0.2812"/>
        <n v="0.0684"/>
        <n v="0.5471999999999999"/>
        <n v="0.07448"/>
        <n v="0.1174656"/>
        <n v="0.05600000000000001"/>
        <n v="0.40095"/>
        <n v="0.02052"/>
        <n v="0.1872"/>
        <n v="0.0195"/>
        <n v="0.3159"/>
        <n v="0.054599999999999996"/>
        <n v="0.09945"/>
        <n v="0.1755"/>
        <n v="0.0225"/>
        <n v="7.02E-4"/>
        <n v="0.022080000000000002"/>
        <n v="0.3024"/>
        <n v="0.018000000000000002"/>
        <n v="0.08009999999999999"/>
        <n v="0.010336"/>
        <n v="0.4095"/>
        <n v="0.13776"/>
        <n v="0.8904000000000001"/>
        <n v="0.4536"/>
        <n v="0.63"/>
        <n v="0.5208"/>
        <n v="0.756"/>
        <n v="0.2856"/>
        <n v="0.064"/>
        <n v="0.027200000000000002"/>
        <n v="0.05160000000000001"/>
        <n v="0.0344"/>
        <n v="0.005600000000000001"/>
        <n v="0.021120000000000003"/>
        <n v="0.0396"/>
        <n v="0.0068000000000000005"/>
        <n v="0.20249999999999999"/>
        <n v="0.00924"/>
        <n v="0.01152"/>
        <n v="0.3969"/>
        <n v="0.06974999999999999"/>
        <n v="0.32625"/>
        <n v="0.1485"/>
        <n v="2.025"/>
        <n v="7.65"/>
        <n v="1.3800000000000001"/>
        <n v="0.2"/>
        <n v="0.138"/>
        <n v="0.9540000000000001"/>
        <n v="0.01"/>
        <n v="0.24"/>
        <n v="0.21375"/>
        <n v="0.108"/>
        <n v="0.01782"/>
        <n v="0.08960000000000001"/>
        <n v="0.048"/>
        <n v="0.008"/>
        <n v="0.24768"/>
        <n v="0.008832"/>
        <n v="0.21120000000000003"/>
        <n v="0.11520000000000001"/>
        <n v="0.019200000000000002"/>
        <n v="0.128"/>
        <n v="0.11872"/>
        <n v="0.28800000000000003"/>
        <n v="0.0012288000000000002"/>
        <n v="0.018224999999999998"/>
        <n v="0.076"/>
        <n v="0.162"/>
        <n v="0.08"/>
        <n v="0.063"/>
        <n v="0.464"/>
        <n v="0.00966"/>
        <n v="0.1312"/>
        <n v="0.021089999999999998"/>
        <n v="0.2016"/>
        <n v="0.0162"/>
        <n v="0.0018239999999999999"/>
        <n v="0.009385999999999999"/>
        <n v="0.2964"/>
        <n v="1.7784"/>
        <n v="0.13338"/>
        <n v="1.0127"/>
        <n v="1.2350000000000002E-4"/>
        <n v="9.88E-4"/>
        <n v="0.008512000000000002"/>
        <n v="0.035840000000000004"/>
        <n v="0.023347200000000005"/>
        <n v="0.06599999999999999"/>
        <n v="0.096"/>
        <n v="1.82"/>
        <n v="0.025"/>
        <n v="0.44"/>
        <n v="0.468"/>
        <n v="0.675"/>
        <n v="0.72"/>
        <n v="0.10488"/>
        <n v="0.02408"/>
        <n v="0.34"/>
        <n v="0.492"/>
        <n v="0.217"/>
        <n v="0.28"/>
        <n v="0.042"/>
        <n v="5.958399999999999E-4"/>
        <n v="0.1072512"/>
        <n v="0.31281600000000004"/>
        <n v="1.2342400000000002"/>
        <n v="0.07299040000000001"/>
        <n v="0.136192"/>
        <n v="0.331968"/>
        <n v="0.06808"/>
        <n v="1.426"/>
        <n v="1.0212"/>
        <n v="0.13248000000000001"/>
        <n v="1.6928"/>
        <n v="0.34224"/>
        <n v="0.046"/>
        <n v="0.15778"/>
        <n v="0.012640319999999998"/>
        <n v="0.5031"/>
        <n v="0.021888"/>
        <n v="0.016051199999999998"/>
        <n v="0.1050624"/>
        <n v="0.032102399999999996"/>
        <n v="0.153216"/>
        <n v="0.175104"/>
        <n v="0.1944"/>
        <n v="0.07980000000000002"/>
        <n v="0.027664000000000005"/>
        <n v="0.19285000000000002"/>
        <n v="0.019684000000000004"/>
        <n v="0.03458000000000001"/>
        <n v="0.0033250000000000007"/>
        <n v="0.20748000000000005"/>
        <n v="0.029925000000000004"/>
        <n v="0.030399999999999996"/>
        <n v="0.31679999999999997"/>
        <n v="0.49979999999999997"/>
        <n v="0.0343"/>
        <n v="0.07056"/>
        <n v="0.013229999999999999"/>
        <n v="0.5488"/>
        <n v="0.06664"/>
        <n v="0.015924999999999998"/>
        <n v="0.049"/>
        <n v="0.527592"/>
        <n v="0.13527999999999998"/>
        <n v="0.2272704"/>
        <n v="0.15219"/>
        <n v="0.284088"/>
        <n v="0.28408799999999995"/>
        <n v="0.1288"/>
        <n v="0.069"/>
        <n v="0.851"/>
        <n v="0.3588"/>
        <n v="0.2208"/>
        <n v="0.0040584"/>
        <n v="0.03381"/>
        <n v="0.050730000000000004"/>
        <n v="0.15"/>
        <n v="0.1225"/>
        <n v="3.04"/>
        <n v="0.93"/>
        <n v="0.04"/>
        <n v="0.4"/>
        <n v="0.0795"/>
        <n v="0.061919999999999996"/>
        <n v="0.516"/>
        <n v="0.15136"/>
        <n v="0.04816"/>
        <n v="0.7525"/>
        <n v="0.36119999999999997"/>
        <n v="0.01935"/>
        <n v="0.67032"/>
        <n v="0.00342"/>
        <n v="0.8413200000000001"/>
        <n v="0.017955000000000002"/>
        <n v="0.192888"/>
        <n v="0.139536"/>
        <n v="0.22058999999999998"/>
        <n v="0.26325"/>
        <n v="1.9200000000000003E-4"/>
        <n v="0.015300000000000001"/>
        <n v="0.0015199999999999999"/>
        <n v="0.0798"/>
        <n v="0.15503999999999998"/>
        <n v="0.019379999999999998"/>
        <n v="0.12768"/>
        <n v="0.12312"/>
        <n v="0.08549999999999999"/>
        <n v="0.006"/>
        <n v="0.0234"/>
        <n v="0.012284999999999999"/>
        <n v="0.05148"/>
        <n v="0.04212"/>
        <n v="0.2028"/>
        <n v="0.0858"/>
        <n v="0.2925"/>
        <n v="0.020975999999999998"/>
        <n v="0.45599999999999996"/>
        <n v="0.0037999999999999996"/>
        <n v="0.22039999999999998"/>
        <n v="0.6384"/>
        <n v="0.11248"/>
        <n v="0.7979999999999999"/>
        <n v="0.11399999999999999"/>
        <n v="0.644"/>
        <n v="0.14880000000000002"/>
        <n v="0.0656"/>
        <n v="0.09672499999999999"/>
        <n v="0.0345"/>
        <n v="0.0054"/>
        <n v="1.533"/>
        <n v="0.02688"/>
        <n v="0.030096"/>
        <n v="0.0172"/>
        <n v="0.027600000000000003"/>
        <n v="0.0011200000000000001"/>
        <n v="0.0204"/>
        <n v="9.600000000000001E-4"/>
        <n v="0.044000000000000004"/>
        <n v="0.021"/>
        <n v="0.3096"/>
        <n v="0.057"/>
        <n v="0.18619999999999998"/>
        <n v="0.78"/>
        <n v="0.62"/>
        <n v="0.198"/>
        <n v="0.1125"/>
        <n v="0.05040000000000001"/>
        <n v="0.2484"/>
        <n v="0.18614999999999998"/>
        <n v="0.09431599999999998"/>
        <n v="0.24966"/>
        <n v="0.03328799999999999"/>
        <n v="0.22191999999999998"/>
        <n v="0.048545"/>
        <n v="0.20804999999999998"/>
        <n v="0.011095999999999998"/>
        <n v="0.17198799999999997"/>
        <n v="0.23399999999999999"/>
        <n v="0.010944000000000002"/>
        <n v="0.18375"/>
        <n v="0.018375"/>
        <n v="0.0336"/>
        <n v="0.00375"/>
        <n v="0.07379999999999999"/>
        <n v="0.05399999999999999"/>
        <n v="2.25E-4"/>
        <n v="0.0117"/>
        <n v="0.023103999999999996"/>
        <n v="0.036792"/>
        <n v="0.1512"/>
        <n v="1.0125"/>
        <n v="0.0324"/>
        <n v="0.0189"/>
        <n v="0.036"/>
        <n v="0.0315"/>
        <n v="0.40499999999999997"/>
        <n v="0.035"/>
        <n v="0.25307999999999997"/>
        <n v="0.20425"/>
        <n v="0.0036099999999999995"/>
        <n v="0.12824999999999998"/>
        <n v="0.608"/>
        <n v="0.19379999999999997"/>
        <n v="0.01976"/>
        <n v="3.7999999999999997E-4"/>
        <n v="0.034199999999999994"/>
        <n v="0.8037"/>
        <n v="0.9721919999999998"/>
        <n v="0.02375"/>
        <n v="0.005339999999999999"/>
        <n v="0.11747999999999999"/>
        <n v="0.10947"/>
        <n v="0.32039999999999996"/>
        <n v="0.054467999999999996"/>
        <n v="0.049839999999999995"/>
        <n v="1.0234999999999999"/>
        <n v="0.07200000000000001"/>
        <n v="0.19968000000000002"/>
        <n v="0.038400000000000004"/>
        <n v="0.07616"/>
        <n v="0.0512"/>
        <n v="0.3456"/>
        <n v="0.1024"/>
        <n v="0.0432"/>
        <n v="0.00864"/>
        <n v="0.112"/>
        <n v="0.3264"/>
        <n v="0.26880000000000004"/>
        <n v="0.5036999999999999"/>
        <n v="0.027520000000000003"/>
        <n v="0.219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F8" firstHeaderRow="0" firstDataRow="1" firstDataCol="1"/>
  <pivotFields>
    <pivotField name="Document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Year" axis="axisCol" compact="0" numFmtId="49" outline="0" multipleItemSelectionAllowed="1" showAll="0" sortType="ascending">
      <items>
        <item x="0"/>
        <item x="1"/>
        <item x="2"/>
        <item x="3"/>
        <item t="default"/>
      </items>
    </pivotField>
    <pivotField name="Purchase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Material 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uyer Name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tore Location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et 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urrency" compact="0" outline="0" multipleItemSelectionAllowed="1" showAll="0">
      <items>
        <item x="0"/>
        <item x="1"/>
        <item t="default"/>
      </items>
    </pivotField>
    <pivotField name="Net price in US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Order 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otal 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t="default"/>
      </items>
    </pivotField>
    <pivotField name="Vend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livered Quantity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Paid Amoun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Balanc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t="default"/>
      </items>
    </pivotField>
    <pivotField name="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av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avings Amoun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t="default"/>
      </items>
    </pivotField>
  </pivotFields>
  <rowFields>
    <field x="5"/>
  </rowFields>
  <colFields>
    <field x="1"/>
  </colFields>
  <dataFields>
    <dataField name="SUM of Balance" fld="15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H1:M8" firstHeaderRow="0" firstDataRow="1" firstDataCol="1"/>
  <pivotFields>
    <pivotField name="Document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Year" axis="axisCol" compact="0" numFmtId="49" outline="0" multipleItemSelectionAllowed="1" showAll="0" sortType="ascending">
      <items>
        <item x="0"/>
        <item x="1"/>
        <item x="2"/>
        <item x="3"/>
        <item t="default"/>
      </items>
    </pivotField>
    <pivotField name="Purchase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Material 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Group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uyer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ore Location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et 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urrency" compact="0" outline="0" multipleItemSelectionAllowed="1" showAll="0">
      <items>
        <item x="0"/>
        <item x="1"/>
        <item t="default"/>
      </items>
    </pivotField>
    <pivotField name="Net price in US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Order 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otal pric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t="default"/>
      </items>
    </pivotField>
    <pivotField name="Vend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livered Quantity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Paid Amoun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Bala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t="default"/>
      </items>
    </pivotField>
    <pivotField name="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av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avings Amoun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t="default"/>
      </items>
    </pivotField>
  </pivotFields>
  <rowFields>
    <field x="4"/>
  </rowFields>
  <colFields>
    <field x="1"/>
  </colFields>
  <dataFields>
    <dataField name="SUM of Total price" fld="11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11:F13" firstHeaderRow="0" firstDataRow="0" firstDataCol="1"/>
  <pivotFields>
    <pivotField name="Document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Year" axis="axisCol" compact="0" numFmtId="49" outline="0" multipleItemSelectionAllowed="1" showAll="0" sortType="ascending">
      <items>
        <item x="0"/>
        <item x="1"/>
        <item x="2"/>
        <item x="3"/>
        <item t="default"/>
      </items>
    </pivotField>
    <pivotField name="Purchase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Material 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uyer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ore Location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et 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urrency" compact="0" outline="0" multipleItemSelectionAllowed="1" showAll="0">
      <items>
        <item x="0"/>
        <item x="1"/>
        <item t="default"/>
      </items>
    </pivotField>
    <pivotField name="Net price in US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Order 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otal price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t="default"/>
      </items>
    </pivotField>
    <pivotField name="Vend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livered Quantity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Paid Amoun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Bala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t="default"/>
      </items>
    </pivotField>
    <pivotField name="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av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avings Amoun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t="default"/>
      </items>
    </pivotField>
  </pivotFields>
  <colFields>
    <field x="1"/>
  </colFields>
  <dataFields>
    <dataField name="SUM of Total price" fld="11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compact="0" compactData="0">
  <location ref="H12:M19" firstHeaderRow="0" firstDataRow="1" firstDataCol="1"/>
  <pivotFields>
    <pivotField name="Document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Year" axis="axisCol" compact="0" numFmtId="49" outline="0" multipleItemSelectionAllowed="1" showAll="0" sortType="ascending">
      <items>
        <item x="0"/>
        <item x="1"/>
        <item x="2"/>
        <item x="3"/>
        <item t="default"/>
      </items>
    </pivotField>
    <pivotField name="Purchase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Material 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Group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uyer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ore Location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et 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urrency" compact="0" outline="0" multipleItemSelectionAllowed="1" showAll="0">
      <items>
        <item x="0"/>
        <item x="1"/>
        <item t="default"/>
      </items>
    </pivotField>
    <pivotField name="Net price in US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Order 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otal 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t="default"/>
      </items>
    </pivotField>
    <pivotField name="Vend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livered Quantity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Paid Amoun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Bala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t="default"/>
      </items>
    </pivotField>
    <pivotField name="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av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avings Amount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t="default"/>
      </items>
    </pivotField>
  </pivotFields>
  <rowFields>
    <field x="4"/>
  </rowFields>
  <colFields>
    <field x="1"/>
  </colFields>
  <dataFields>
    <dataField name="SUM of Savings Amount" fld="18" baseField="0"/>
  </dataFields>
</pivotTableDefinition>
</file>

<file path=xl/pivotTables/pivotTable5.xml><?xml version="1.0" encoding="utf-8"?>
<pivotTableDefinition xmlns="http://schemas.openxmlformats.org/spreadsheetml/2006/main" name="Pivot Table 1 5" cacheId="0" dataCaption="" compact="0" compactData="0">
  <location ref="A25:F32" firstHeaderRow="0" firstDataRow="1" firstDataCol="1"/>
  <pivotFields>
    <pivotField name="Document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Year" axis="axisCol" compact="0" numFmtId="49" outline="0" multipleItemSelectionAllowed="1" showAll="0" sortType="ascending">
      <items>
        <item x="0"/>
        <item x="1"/>
        <item x="2"/>
        <item x="3"/>
        <item t="default"/>
      </items>
    </pivotField>
    <pivotField name="Purchase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Material 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uyer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ore Location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et 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urrency" compact="0" outline="0" multipleItemSelectionAllowed="1" showAll="0">
      <items>
        <item x="0"/>
        <item x="1"/>
        <item t="default"/>
      </items>
    </pivotField>
    <pivotField name="Net price in US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Order 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otal 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t="default"/>
      </items>
    </pivotField>
    <pivotField name="Vendor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elivered Quantity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Paid Amoun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Bala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t="default"/>
      </items>
    </pivotField>
    <pivotField name="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av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avings Amount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t="default"/>
      </items>
    </pivotField>
  </pivotFields>
  <rowFields>
    <field x="12"/>
  </rowFields>
  <colFields>
    <field x="1"/>
  </colFields>
  <dataFields>
    <dataField name="SUM of Savings Amount" fld="18" baseField="0"/>
  </dataFields>
</pivotTableDefinition>
</file>

<file path=xl/pivotTables/pivotTable6.xml><?xml version="1.0" encoding="utf-8"?>
<pivotTableDefinition xmlns="http://schemas.openxmlformats.org/spreadsheetml/2006/main" name="Pivot Table 1 6" cacheId="0" dataCaption="" compact="0" compactData="0">
  <location ref="A35:F42" firstHeaderRow="0" firstDataRow="1" firstDataCol="1"/>
  <pivotFields>
    <pivotField name="Document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Year" axis="axisCol" compact="0" numFmtId="49" outline="0" multipleItemSelectionAllowed="1" showAll="0" sortType="ascending">
      <items>
        <item x="0"/>
        <item x="1"/>
        <item x="2"/>
        <item x="3"/>
        <item t="default"/>
      </items>
    </pivotField>
    <pivotField name="Purchase Numb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Material 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uyer Name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tore Location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et 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urrency" compact="0" outline="0" multipleItemSelectionAllowed="1" showAll="0">
      <items>
        <item x="0"/>
        <item x="1"/>
        <item t="default"/>
      </items>
    </pivotField>
    <pivotField name="Net price in US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Order 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Total 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t="default"/>
      </items>
    </pivotField>
    <pivotField name="Vend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livered Quantity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Paid Amoun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Bala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t="default"/>
      </items>
    </pivotField>
    <pivotField name="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av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avings Amount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t="default"/>
      </items>
    </pivotField>
  </pivotFields>
  <rowFields>
    <field x="5"/>
  </rowFields>
  <colFields>
    <field x="1"/>
  </colFields>
  <dataFields>
    <dataField name="SUM of Savings Amount" fld="1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6.75"/>
    <col customWidth="1" min="9" max="9" width="8.5"/>
    <col customWidth="1" min="12" max="13" width="21.5"/>
    <col customWidth="1" min="14" max="14" width="15.75"/>
    <col customWidth="1" min="15" max="15" width="16.5"/>
    <col customWidth="1" min="17" max="17" width="39.7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5" t="s">
        <v>18</v>
      </c>
    </row>
    <row r="2">
      <c r="A2" s="8">
        <v>43470.0</v>
      </c>
      <c r="B2" s="9">
        <f t="shared" ref="B2:B929" si="1">YEAR(A2)</f>
        <v>2019</v>
      </c>
      <c r="C2" s="9">
        <v>100500.0</v>
      </c>
      <c r="D2" s="6" t="s">
        <v>19</v>
      </c>
      <c r="E2" s="10" t="str">
        <f>VLOOKUP(D2,'mat group'!A:B,2,0)</f>
        <v>Hardware supplies</v>
      </c>
      <c r="F2" s="10" t="s">
        <v>20</v>
      </c>
      <c r="G2" s="11" t="s">
        <v>21</v>
      </c>
      <c r="H2" s="11">
        <v>5.0</v>
      </c>
      <c r="I2" s="6" t="s">
        <v>22</v>
      </c>
      <c r="J2" s="11">
        <f t="shared" ref="J2:J929" si="2">IF(I2="CAD",H2*0.76,H2)</f>
        <v>3.8</v>
      </c>
      <c r="K2" s="6">
        <v>29.0</v>
      </c>
      <c r="L2" s="11">
        <f t="shared" ref="L2:L929" si="3">J2*K2</f>
        <v>110.2</v>
      </c>
      <c r="M2" s="10" t="s">
        <v>23</v>
      </c>
      <c r="N2" s="12">
        <v>8.7</v>
      </c>
      <c r="O2" s="11">
        <f t="shared" ref="O2:O929" si="4">(K2-N2)*J2</f>
        <v>77.14</v>
      </c>
      <c r="P2" s="11">
        <f t="shared" ref="P2:P929" si="5">L2-O2</f>
        <v>33.06</v>
      </c>
      <c r="Q2" s="10" t="s">
        <v>24</v>
      </c>
      <c r="R2" s="13" t="str">
        <f>IFERROR(__xludf.DUMMYFUNCTION("IFERROR(REGEXEXTRACT(Q2,""\d*\.?\d+%""),0)"),"4.8%")</f>
        <v>4.8%</v>
      </c>
      <c r="S2" s="11">
        <f t="shared" ref="S2:S929" si="6">L2*(R2/100)</f>
        <v>0.052896</v>
      </c>
    </row>
    <row r="3">
      <c r="A3" s="8">
        <v>43470.0</v>
      </c>
      <c r="B3" s="9">
        <f t="shared" si="1"/>
        <v>2019</v>
      </c>
      <c r="C3" s="9">
        <v>100500.0</v>
      </c>
      <c r="D3" s="6" t="s">
        <v>25</v>
      </c>
      <c r="E3" s="10" t="str">
        <f>VLOOKUP(D3,'mat group'!A:B,2,0)</f>
        <v>Gardening supplies</v>
      </c>
      <c r="F3" s="10" t="s">
        <v>20</v>
      </c>
      <c r="G3" s="11" t="s">
        <v>26</v>
      </c>
      <c r="H3" s="11">
        <v>20.0</v>
      </c>
      <c r="I3" s="6" t="s">
        <v>22</v>
      </c>
      <c r="J3" s="11">
        <f t="shared" si="2"/>
        <v>15.2</v>
      </c>
      <c r="K3" s="6">
        <v>7.0</v>
      </c>
      <c r="L3" s="11">
        <f t="shared" si="3"/>
        <v>106.4</v>
      </c>
      <c r="M3" s="10" t="s">
        <v>23</v>
      </c>
      <c r="N3" s="12">
        <v>7.0</v>
      </c>
      <c r="O3" s="11">
        <f t="shared" si="4"/>
        <v>0</v>
      </c>
      <c r="P3" s="11">
        <f t="shared" si="5"/>
        <v>106.4</v>
      </c>
      <c r="Q3" s="10" t="s">
        <v>24</v>
      </c>
      <c r="R3" s="13" t="str">
        <f>IFERROR(__xludf.DUMMYFUNCTION("IFERROR(REGEXEXTRACT(Q3,""\d*\.?\d+%""),0)"),"4.8%")</f>
        <v>4.8%</v>
      </c>
      <c r="S3" s="11">
        <f t="shared" si="6"/>
        <v>0.051072</v>
      </c>
    </row>
    <row r="4">
      <c r="A4" s="8">
        <v>43470.0</v>
      </c>
      <c r="B4" s="9">
        <f t="shared" si="1"/>
        <v>2019</v>
      </c>
      <c r="C4" s="9">
        <v>100500.0</v>
      </c>
      <c r="D4" s="6" t="s">
        <v>27</v>
      </c>
      <c r="E4" s="10" t="str">
        <f>VLOOKUP(D4,'mat group'!A:B,2,0)</f>
        <v>Bathroom supplies</v>
      </c>
      <c r="F4" s="10" t="s">
        <v>20</v>
      </c>
      <c r="G4" s="11" t="s">
        <v>28</v>
      </c>
      <c r="H4" s="11">
        <v>18.0</v>
      </c>
      <c r="I4" s="6" t="s">
        <v>22</v>
      </c>
      <c r="J4" s="11">
        <f t="shared" si="2"/>
        <v>13.68</v>
      </c>
      <c r="K4" s="6">
        <v>8.0</v>
      </c>
      <c r="L4" s="11">
        <f t="shared" si="3"/>
        <v>109.44</v>
      </c>
      <c r="M4" s="10" t="s">
        <v>23</v>
      </c>
      <c r="N4" s="12">
        <v>8.0</v>
      </c>
      <c r="O4" s="11">
        <f t="shared" si="4"/>
        <v>0</v>
      </c>
      <c r="P4" s="11">
        <f t="shared" si="5"/>
        <v>109.44</v>
      </c>
      <c r="Q4" s="10" t="s">
        <v>24</v>
      </c>
      <c r="R4" s="13" t="str">
        <f>IFERROR(__xludf.DUMMYFUNCTION("IFERROR(REGEXEXTRACT(Q4,""\d*\.?\d+%""),0)"),"4.8%")</f>
        <v>4.8%</v>
      </c>
      <c r="S4" s="11">
        <f t="shared" si="6"/>
        <v>0.0525312</v>
      </c>
    </row>
    <row r="5">
      <c r="A5" s="8">
        <v>43470.0</v>
      </c>
      <c r="B5" s="9">
        <f t="shared" si="1"/>
        <v>2019</v>
      </c>
      <c r="C5" s="9">
        <v>100500.0</v>
      </c>
      <c r="D5" s="6" t="s">
        <v>29</v>
      </c>
      <c r="E5" s="10" t="str">
        <f>VLOOKUP(D5,'mat group'!A:B,2,0)</f>
        <v>Hardware supplies</v>
      </c>
      <c r="F5" s="10" t="s">
        <v>20</v>
      </c>
      <c r="G5" s="11" t="s">
        <v>30</v>
      </c>
      <c r="H5" s="11">
        <v>1.5</v>
      </c>
      <c r="I5" s="6" t="s">
        <v>22</v>
      </c>
      <c r="J5" s="11">
        <f t="shared" si="2"/>
        <v>1.14</v>
      </c>
      <c r="K5" s="6">
        <v>25.0</v>
      </c>
      <c r="L5" s="11">
        <f t="shared" si="3"/>
        <v>28.5</v>
      </c>
      <c r="M5" s="10" t="s">
        <v>23</v>
      </c>
      <c r="N5" s="12">
        <v>12.5</v>
      </c>
      <c r="O5" s="11">
        <f t="shared" si="4"/>
        <v>14.25</v>
      </c>
      <c r="P5" s="11">
        <f t="shared" si="5"/>
        <v>14.25</v>
      </c>
      <c r="Q5" s="10" t="s">
        <v>24</v>
      </c>
      <c r="R5" s="13" t="str">
        <f>IFERROR(__xludf.DUMMYFUNCTION("IFERROR(REGEXEXTRACT(Q5,""\d*\.?\d+%""),0)"),"4.8%")</f>
        <v>4.8%</v>
      </c>
      <c r="S5" s="11">
        <f t="shared" si="6"/>
        <v>0.01368</v>
      </c>
    </row>
    <row r="6">
      <c r="A6" s="8">
        <v>43470.0</v>
      </c>
      <c r="B6" s="9">
        <f t="shared" si="1"/>
        <v>2019</v>
      </c>
      <c r="C6" s="9">
        <v>100500.0</v>
      </c>
      <c r="D6" s="6" t="s">
        <v>31</v>
      </c>
      <c r="E6" s="10" t="str">
        <f>VLOOKUP(D6,'mat group'!A:B,2,0)</f>
        <v>Home Decor</v>
      </c>
      <c r="F6" s="10" t="s">
        <v>20</v>
      </c>
      <c r="G6" s="11" t="s">
        <v>30</v>
      </c>
      <c r="H6" s="11">
        <v>40.0</v>
      </c>
      <c r="I6" s="6" t="s">
        <v>22</v>
      </c>
      <c r="J6" s="11">
        <f t="shared" si="2"/>
        <v>30.4</v>
      </c>
      <c r="K6" s="6">
        <v>40.0</v>
      </c>
      <c r="L6" s="11">
        <f t="shared" si="3"/>
        <v>1216</v>
      </c>
      <c r="M6" s="10" t="s">
        <v>23</v>
      </c>
      <c r="N6" s="12">
        <v>40.0</v>
      </c>
      <c r="O6" s="11">
        <f t="shared" si="4"/>
        <v>0</v>
      </c>
      <c r="P6" s="11">
        <f t="shared" si="5"/>
        <v>1216</v>
      </c>
      <c r="Q6" s="10" t="s">
        <v>24</v>
      </c>
      <c r="R6" s="13" t="str">
        <f>IFERROR(__xludf.DUMMYFUNCTION("IFERROR(REGEXEXTRACT(Q6,""\d*\.?\d+%""),0)"),"4.8%")</f>
        <v>4.8%</v>
      </c>
      <c r="S6" s="11">
        <f t="shared" si="6"/>
        <v>0.58368</v>
      </c>
    </row>
    <row r="7">
      <c r="A7" s="8">
        <v>43470.0</v>
      </c>
      <c r="B7" s="9">
        <f t="shared" si="1"/>
        <v>2019</v>
      </c>
      <c r="C7" s="9">
        <v>100500.0</v>
      </c>
      <c r="D7" s="6" t="s">
        <v>32</v>
      </c>
      <c r="E7" s="10" t="str">
        <f>VLOOKUP(D7,'mat group'!A:B,2,0)</f>
        <v>Home Decor</v>
      </c>
      <c r="F7" s="10" t="s">
        <v>20</v>
      </c>
      <c r="G7" s="11" t="s">
        <v>30</v>
      </c>
      <c r="H7" s="11">
        <v>18.0</v>
      </c>
      <c r="I7" s="6" t="s">
        <v>22</v>
      </c>
      <c r="J7" s="11">
        <f t="shared" si="2"/>
        <v>13.68</v>
      </c>
      <c r="K7" s="6">
        <v>49.0</v>
      </c>
      <c r="L7" s="11">
        <f t="shared" si="3"/>
        <v>670.32</v>
      </c>
      <c r="M7" s="10" t="s">
        <v>23</v>
      </c>
      <c r="N7" s="12">
        <v>49.0</v>
      </c>
      <c r="O7" s="11">
        <f t="shared" si="4"/>
        <v>0</v>
      </c>
      <c r="P7" s="11">
        <f t="shared" si="5"/>
        <v>670.32</v>
      </c>
      <c r="Q7" s="10" t="s">
        <v>24</v>
      </c>
      <c r="R7" s="13" t="str">
        <f>IFERROR(__xludf.DUMMYFUNCTION("IFERROR(REGEXEXTRACT(Q7,""\d*\.?\d+%""),0)"),"4.8%")</f>
        <v>4.8%</v>
      </c>
      <c r="S7" s="11">
        <f t="shared" si="6"/>
        <v>0.3217536</v>
      </c>
    </row>
    <row r="8">
      <c r="A8" s="8">
        <v>43470.0</v>
      </c>
      <c r="B8" s="9">
        <f t="shared" si="1"/>
        <v>2019</v>
      </c>
      <c r="C8" s="9">
        <v>100500.0</v>
      </c>
      <c r="D8" s="6" t="s">
        <v>33</v>
      </c>
      <c r="E8" s="10" t="str">
        <f>VLOOKUP(D8,'mat group'!A:B,2,0)</f>
        <v>Hardware supplies</v>
      </c>
      <c r="F8" s="10" t="s">
        <v>20</v>
      </c>
      <c r="G8" s="11" t="s">
        <v>30</v>
      </c>
      <c r="H8" s="11">
        <v>10.0</v>
      </c>
      <c r="I8" s="6" t="s">
        <v>22</v>
      </c>
      <c r="J8" s="11">
        <f t="shared" si="2"/>
        <v>7.6</v>
      </c>
      <c r="K8" s="6">
        <v>3.0</v>
      </c>
      <c r="L8" s="11">
        <f t="shared" si="3"/>
        <v>22.8</v>
      </c>
      <c r="M8" s="10" t="s">
        <v>23</v>
      </c>
      <c r="N8" s="12">
        <v>3.0</v>
      </c>
      <c r="O8" s="11">
        <f t="shared" si="4"/>
        <v>0</v>
      </c>
      <c r="P8" s="11">
        <f t="shared" si="5"/>
        <v>22.8</v>
      </c>
      <c r="Q8" s="10" t="s">
        <v>24</v>
      </c>
      <c r="R8" s="13" t="str">
        <f>IFERROR(__xludf.DUMMYFUNCTION("IFERROR(REGEXEXTRACT(Q8,""\d*\.?\d+%""),0)"),"4.8%")</f>
        <v>4.8%</v>
      </c>
      <c r="S8" s="11">
        <f t="shared" si="6"/>
        <v>0.010944</v>
      </c>
    </row>
    <row r="9">
      <c r="A9" s="8">
        <v>43473.0</v>
      </c>
      <c r="B9" s="9">
        <f t="shared" si="1"/>
        <v>2019</v>
      </c>
      <c r="C9" s="9">
        <v>100501.0</v>
      </c>
      <c r="D9" s="6" t="s">
        <v>34</v>
      </c>
      <c r="E9" s="10" t="str">
        <f>VLOOKUP(D9,'mat group'!A:B,2,0)</f>
        <v>Home Decor</v>
      </c>
      <c r="F9" s="10" t="s">
        <v>20</v>
      </c>
      <c r="G9" s="11" t="s">
        <v>28</v>
      </c>
      <c r="H9" s="11">
        <v>40.0</v>
      </c>
      <c r="I9" s="6" t="s">
        <v>22</v>
      </c>
      <c r="J9" s="11">
        <f t="shared" si="2"/>
        <v>30.4</v>
      </c>
      <c r="K9" s="6">
        <v>9.0</v>
      </c>
      <c r="L9" s="11">
        <f t="shared" si="3"/>
        <v>273.6</v>
      </c>
      <c r="M9" s="10" t="s">
        <v>23</v>
      </c>
      <c r="N9" s="12">
        <v>9.0</v>
      </c>
      <c r="O9" s="11">
        <f t="shared" si="4"/>
        <v>0</v>
      </c>
      <c r="P9" s="11">
        <f t="shared" si="5"/>
        <v>273.6</v>
      </c>
      <c r="Q9" s="10" t="s">
        <v>35</v>
      </c>
      <c r="R9" s="13" t="str">
        <f>IFERROR(__xludf.DUMMYFUNCTION("IFERROR(REGEXEXTRACT(Q9,""\d*\.?\d+%""),0)"),"0%")</f>
        <v>0%</v>
      </c>
      <c r="S9" s="11">
        <f t="shared" si="6"/>
        <v>0</v>
      </c>
    </row>
    <row r="10">
      <c r="A10" s="8">
        <v>43477.0</v>
      </c>
      <c r="B10" s="9">
        <f t="shared" si="1"/>
        <v>2019</v>
      </c>
      <c r="C10" s="9">
        <v>100502.0</v>
      </c>
      <c r="D10" s="6" t="s">
        <v>36</v>
      </c>
      <c r="E10" s="10" t="str">
        <f>VLOOKUP(D10,'mat group'!A:B,2,0)</f>
        <v>Gardening supplies</v>
      </c>
      <c r="F10" s="10" t="s">
        <v>37</v>
      </c>
      <c r="G10" s="11" t="s">
        <v>21</v>
      </c>
      <c r="H10" s="11">
        <v>5.0</v>
      </c>
      <c r="I10" s="6" t="s">
        <v>38</v>
      </c>
      <c r="J10" s="11">
        <f t="shared" si="2"/>
        <v>5</v>
      </c>
      <c r="K10" s="6">
        <v>3.0</v>
      </c>
      <c r="L10" s="11">
        <f t="shared" si="3"/>
        <v>15</v>
      </c>
      <c r="M10" s="10" t="s">
        <v>39</v>
      </c>
      <c r="N10" s="12">
        <v>1.7999999999999998</v>
      </c>
      <c r="O10" s="11">
        <f t="shared" si="4"/>
        <v>6</v>
      </c>
      <c r="P10" s="11">
        <f t="shared" si="5"/>
        <v>9</v>
      </c>
      <c r="Q10" s="10" t="s">
        <v>40</v>
      </c>
      <c r="R10" s="13" t="str">
        <f>IFERROR(__xludf.DUMMYFUNCTION("IFERROR(REGEXEXTRACT(Q10,""\d*\.?\d+%""),0)"),"4.5%")</f>
        <v>4.5%</v>
      </c>
      <c r="S10" s="11">
        <f t="shared" si="6"/>
        <v>0.00675</v>
      </c>
    </row>
    <row r="11">
      <c r="A11" s="8">
        <v>43486.0</v>
      </c>
      <c r="B11" s="9">
        <f t="shared" si="1"/>
        <v>2019</v>
      </c>
      <c r="C11" s="9">
        <v>100503.0</v>
      </c>
      <c r="D11" s="6" t="s">
        <v>41</v>
      </c>
      <c r="E11" s="10" t="str">
        <f>VLOOKUP(D11,'mat group'!A:B,2,0)</f>
        <v>Hardware supplies</v>
      </c>
      <c r="F11" s="10" t="s">
        <v>37</v>
      </c>
      <c r="G11" s="11" t="s">
        <v>42</v>
      </c>
      <c r="H11" s="11">
        <v>30.0</v>
      </c>
      <c r="I11" s="6" t="s">
        <v>38</v>
      </c>
      <c r="J11" s="11">
        <f t="shared" si="2"/>
        <v>30</v>
      </c>
      <c r="K11" s="6">
        <v>1.0</v>
      </c>
      <c r="L11" s="11">
        <f t="shared" si="3"/>
        <v>30</v>
      </c>
      <c r="M11" s="10" t="s">
        <v>39</v>
      </c>
      <c r="N11" s="12">
        <v>0.4</v>
      </c>
      <c r="O11" s="11">
        <f t="shared" si="4"/>
        <v>18</v>
      </c>
      <c r="P11" s="11">
        <f t="shared" si="5"/>
        <v>12</v>
      </c>
      <c r="Q11" s="10" t="s">
        <v>43</v>
      </c>
      <c r="R11" s="13" t="str">
        <f>IFERROR(__xludf.DUMMYFUNCTION("IFERROR(REGEXEXTRACT(Q11,""\d*\.?\d+%""),0)"),"3.7%")</f>
        <v>3.7%</v>
      </c>
      <c r="S11" s="11">
        <f t="shared" si="6"/>
        <v>0.0111</v>
      </c>
    </row>
    <row r="12">
      <c r="A12" s="8">
        <v>43489.0</v>
      </c>
      <c r="B12" s="9">
        <f t="shared" si="1"/>
        <v>2019</v>
      </c>
      <c r="C12" s="9">
        <v>100504.0</v>
      </c>
      <c r="D12" s="6" t="s">
        <v>44</v>
      </c>
      <c r="E12" s="10" t="str">
        <f>VLOOKUP(D12,'mat group'!A:B,2,0)</f>
        <v>Hardware supplies</v>
      </c>
      <c r="F12" s="10" t="s">
        <v>20</v>
      </c>
      <c r="G12" s="11" t="s">
        <v>26</v>
      </c>
      <c r="H12" s="11">
        <v>7.0</v>
      </c>
      <c r="I12" s="6" t="s">
        <v>22</v>
      </c>
      <c r="J12" s="11">
        <f t="shared" si="2"/>
        <v>5.32</v>
      </c>
      <c r="K12" s="6">
        <v>41.0</v>
      </c>
      <c r="L12" s="11">
        <f t="shared" si="3"/>
        <v>218.12</v>
      </c>
      <c r="M12" s="10" t="s">
        <v>23</v>
      </c>
      <c r="N12" s="12">
        <v>24.599999999999998</v>
      </c>
      <c r="O12" s="11">
        <f t="shared" si="4"/>
        <v>87.248</v>
      </c>
      <c r="P12" s="11">
        <f t="shared" si="5"/>
        <v>130.872</v>
      </c>
      <c r="Q12" s="10" t="s">
        <v>45</v>
      </c>
      <c r="R12" s="13">
        <f>IFERROR(__xludf.DUMMYFUNCTION("IFERROR(REGEXEXTRACT(Q12,""\d*\.?\d+%""),0)"),0.0)</f>
        <v>0</v>
      </c>
      <c r="S12" s="11">
        <f t="shared" si="6"/>
        <v>0</v>
      </c>
    </row>
    <row r="13">
      <c r="A13" s="8">
        <v>43495.0</v>
      </c>
      <c r="B13" s="9">
        <f t="shared" si="1"/>
        <v>2019</v>
      </c>
      <c r="C13" s="9">
        <v>100505.0</v>
      </c>
      <c r="D13" s="6" t="s">
        <v>46</v>
      </c>
      <c r="E13" s="10" t="str">
        <f>VLOOKUP(D13,'mat group'!A:B,2,0)</f>
        <v>Gardening supplies</v>
      </c>
      <c r="F13" s="10" t="s">
        <v>37</v>
      </c>
      <c r="G13" s="11" t="s">
        <v>26</v>
      </c>
      <c r="H13" s="11">
        <v>500.0</v>
      </c>
      <c r="I13" s="6" t="s">
        <v>38</v>
      </c>
      <c r="J13" s="11">
        <f t="shared" si="2"/>
        <v>500</v>
      </c>
      <c r="K13" s="6">
        <v>37.0</v>
      </c>
      <c r="L13" s="11">
        <f t="shared" si="3"/>
        <v>18500</v>
      </c>
      <c r="M13" s="10" t="s">
        <v>39</v>
      </c>
      <c r="N13" s="12">
        <v>25.9</v>
      </c>
      <c r="O13" s="11">
        <f t="shared" si="4"/>
        <v>5550</v>
      </c>
      <c r="P13" s="11">
        <f t="shared" si="5"/>
        <v>12950</v>
      </c>
      <c r="Q13" s="10" t="s">
        <v>47</v>
      </c>
      <c r="R13" s="13" t="str">
        <f>IFERROR(__xludf.DUMMYFUNCTION("IFERROR(REGEXEXTRACT(Q13,""\d*\.?\d+%""),0)"),"0%")</f>
        <v>0%</v>
      </c>
      <c r="S13" s="11">
        <f t="shared" si="6"/>
        <v>0</v>
      </c>
    </row>
    <row r="14">
      <c r="A14" s="8">
        <v>43497.0</v>
      </c>
      <c r="B14" s="9">
        <f t="shared" si="1"/>
        <v>2019</v>
      </c>
      <c r="C14" s="9">
        <v>100506.0</v>
      </c>
      <c r="D14" s="6" t="s">
        <v>48</v>
      </c>
      <c r="E14" s="10" t="str">
        <f>VLOOKUP(D14,'mat group'!A:B,2,0)</f>
        <v>Gardening supplies</v>
      </c>
      <c r="F14" s="10" t="s">
        <v>49</v>
      </c>
      <c r="G14" s="11" t="s">
        <v>50</v>
      </c>
      <c r="H14" s="11">
        <v>40.0</v>
      </c>
      <c r="I14" s="6" t="s">
        <v>38</v>
      </c>
      <c r="J14" s="11">
        <f t="shared" si="2"/>
        <v>40</v>
      </c>
      <c r="K14" s="6">
        <v>26.0</v>
      </c>
      <c r="L14" s="11">
        <f t="shared" si="3"/>
        <v>1040</v>
      </c>
      <c r="M14" s="10" t="s">
        <v>51</v>
      </c>
      <c r="N14" s="12">
        <v>20.8</v>
      </c>
      <c r="O14" s="11">
        <f t="shared" si="4"/>
        <v>208</v>
      </c>
      <c r="P14" s="11">
        <f t="shared" si="5"/>
        <v>832</v>
      </c>
      <c r="Q14" s="10" t="s">
        <v>52</v>
      </c>
      <c r="R14" s="13" t="str">
        <f>IFERROR(__xludf.DUMMYFUNCTION("IFERROR(REGEXEXTRACT(Q14,""\d*\.?\d+%""),0)"),"1.5%")</f>
        <v>1.5%</v>
      </c>
      <c r="S14" s="11">
        <f t="shared" si="6"/>
        <v>0.156</v>
      </c>
    </row>
    <row r="15">
      <c r="A15" s="8">
        <v>43499.0</v>
      </c>
      <c r="B15" s="9">
        <f t="shared" si="1"/>
        <v>2019</v>
      </c>
      <c r="C15" s="9">
        <v>100507.0</v>
      </c>
      <c r="D15" s="6" t="s">
        <v>53</v>
      </c>
      <c r="E15" s="10" t="str">
        <f>VLOOKUP(D15,'mat group'!A:B,2,0)</f>
        <v>School supplies</v>
      </c>
      <c r="F15" s="10" t="s">
        <v>20</v>
      </c>
      <c r="G15" s="11" t="s">
        <v>21</v>
      </c>
      <c r="H15" s="11">
        <v>3.5</v>
      </c>
      <c r="I15" s="6" t="s">
        <v>22</v>
      </c>
      <c r="J15" s="11">
        <f t="shared" si="2"/>
        <v>2.66</v>
      </c>
      <c r="K15" s="6">
        <v>43.0</v>
      </c>
      <c r="L15" s="11">
        <f t="shared" si="3"/>
        <v>114.38</v>
      </c>
      <c r="M15" s="10" t="s">
        <v>23</v>
      </c>
      <c r="N15" s="12">
        <v>4.3</v>
      </c>
      <c r="O15" s="11">
        <f t="shared" si="4"/>
        <v>102.942</v>
      </c>
      <c r="P15" s="11">
        <f t="shared" si="5"/>
        <v>11.438</v>
      </c>
      <c r="Q15" s="10" t="s">
        <v>45</v>
      </c>
      <c r="R15" s="13">
        <f>IFERROR(__xludf.DUMMYFUNCTION("IFERROR(REGEXEXTRACT(Q15,""\d*\.?\d+%""),0)"),0.0)</f>
        <v>0</v>
      </c>
      <c r="S15" s="11">
        <f t="shared" si="6"/>
        <v>0</v>
      </c>
    </row>
    <row r="16">
      <c r="A16" s="8">
        <v>43501.0</v>
      </c>
      <c r="B16" s="9">
        <f t="shared" si="1"/>
        <v>2019</v>
      </c>
      <c r="C16" s="9">
        <v>100508.0</v>
      </c>
      <c r="D16" s="6" t="s">
        <v>54</v>
      </c>
      <c r="E16" s="10" t="str">
        <f>VLOOKUP(D16,'mat group'!A:B,2,0)</f>
        <v>Home Decor</v>
      </c>
      <c r="F16" s="10" t="s">
        <v>55</v>
      </c>
      <c r="G16" s="11" t="s">
        <v>50</v>
      </c>
      <c r="H16" s="11">
        <v>15.0</v>
      </c>
      <c r="I16" s="6" t="s">
        <v>38</v>
      </c>
      <c r="J16" s="11">
        <f t="shared" si="2"/>
        <v>15</v>
      </c>
      <c r="K16" s="6">
        <v>49.0</v>
      </c>
      <c r="L16" s="11">
        <f t="shared" si="3"/>
        <v>735</v>
      </c>
      <c r="M16" s="10" t="s">
        <v>56</v>
      </c>
      <c r="N16" s="12">
        <v>44.1</v>
      </c>
      <c r="O16" s="11">
        <f t="shared" si="4"/>
        <v>73.5</v>
      </c>
      <c r="P16" s="11">
        <f t="shared" si="5"/>
        <v>661.5</v>
      </c>
      <c r="Q16" s="10" t="s">
        <v>35</v>
      </c>
      <c r="R16" s="13" t="str">
        <f>IFERROR(__xludf.DUMMYFUNCTION("IFERROR(REGEXEXTRACT(Q16,""\d*\.?\d+%""),0)"),"0%")</f>
        <v>0%</v>
      </c>
      <c r="S16" s="11">
        <f t="shared" si="6"/>
        <v>0</v>
      </c>
    </row>
    <row r="17">
      <c r="A17" s="8">
        <v>43503.0</v>
      </c>
      <c r="B17" s="9">
        <f t="shared" si="1"/>
        <v>2019</v>
      </c>
      <c r="C17" s="9">
        <v>100509.0</v>
      </c>
      <c r="D17" s="6" t="s">
        <v>57</v>
      </c>
      <c r="E17" s="10" t="str">
        <f>VLOOKUP(D17,'mat group'!A:B,2,0)</f>
        <v>Gardening supplies</v>
      </c>
      <c r="F17" s="10" t="s">
        <v>58</v>
      </c>
      <c r="G17" s="11" t="s">
        <v>26</v>
      </c>
      <c r="H17" s="11">
        <v>20.0</v>
      </c>
      <c r="I17" s="6" t="s">
        <v>38</v>
      </c>
      <c r="J17" s="11">
        <f t="shared" si="2"/>
        <v>20</v>
      </c>
      <c r="K17" s="6">
        <v>31.0</v>
      </c>
      <c r="L17" s="11">
        <f t="shared" si="3"/>
        <v>620</v>
      </c>
      <c r="M17" s="10" t="s">
        <v>59</v>
      </c>
      <c r="N17" s="12">
        <v>31.0</v>
      </c>
      <c r="O17" s="11">
        <f t="shared" si="4"/>
        <v>0</v>
      </c>
      <c r="P17" s="11">
        <f t="shared" si="5"/>
        <v>620</v>
      </c>
      <c r="Q17" s="10" t="s">
        <v>45</v>
      </c>
      <c r="R17" s="13">
        <f>IFERROR(__xludf.DUMMYFUNCTION("IFERROR(REGEXEXTRACT(Q17,""\d*\.?\d+%""),0)"),0.0)</f>
        <v>0</v>
      </c>
      <c r="S17" s="11">
        <f t="shared" si="6"/>
        <v>0</v>
      </c>
    </row>
    <row r="18">
      <c r="A18" s="8">
        <v>43506.0</v>
      </c>
      <c r="B18" s="9">
        <f t="shared" si="1"/>
        <v>2019</v>
      </c>
      <c r="C18" s="9">
        <v>100510.0</v>
      </c>
      <c r="D18" s="6" t="s">
        <v>60</v>
      </c>
      <c r="E18" s="10" t="str">
        <f>VLOOKUP(D18,'mat group'!A:B,2,0)</f>
        <v>Bathroom supplies</v>
      </c>
      <c r="F18" s="10" t="s">
        <v>49</v>
      </c>
      <c r="G18" s="11" t="s">
        <v>28</v>
      </c>
      <c r="H18" s="11">
        <v>10.0</v>
      </c>
      <c r="I18" s="6" t="s">
        <v>38</v>
      </c>
      <c r="J18" s="11">
        <f t="shared" si="2"/>
        <v>10</v>
      </c>
      <c r="K18" s="6">
        <v>6.0</v>
      </c>
      <c r="L18" s="11">
        <f t="shared" si="3"/>
        <v>60</v>
      </c>
      <c r="M18" s="10" t="s">
        <v>51</v>
      </c>
      <c r="N18" s="12">
        <v>6.0</v>
      </c>
      <c r="O18" s="11">
        <f t="shared" si="4"/>
        <v>0</v>
      </c>
      <c r="P18" s="11">
        <f t="shared" si="5"/>
        <v>60</v>
      </c>
      <c r="Q18" s="10" t="s">
        <v>61</v>
      </c>
      <c r="R18" s="13" t="str">
        <f>IFERROR(__xludf.DUMMYFUNCTION("IFERROR(REGEXEXTRACT(Q18,""\d*\.?\d+%""),0)"),"7.30%")</f>
        <v>7.30%</v>
      </c>
      <c r="S18" s="11">
        <f t="shared" si="6"/>
        <v>0.0438</v>
      </c>
    </row>
    <row r="19">
      <c r="A19" s="8">
        <v>43506.0</v>
      </c>
      <c r="B19" s="9">
        <f t="shared" si="1"/>
        <v>2019</v>
      </c>
      <c r="C19" s="9">
        <v>100510.0</v>
      </c>
      <c r="D19" s="6" t="s">
        <v>62</v>
      </c>
      <c r="E19" s="10" t="str">
        <f>VLOOKUP(D19,'mat group'!A:B,2,0)</f>
        <v>Home Decor</v>
      </c>
      <c r="F19" s="10" t="s">
        <v>49</v>
      </c>
      <c r="G19" s="11" t="s">
        <v>50</v>
      </c>
      <c r="H19" s="11">
        <v>80.0</v>
      </c>
      <c r="I19" s="6" t="s">
        <v>38</v>
      </c>
      <c r="J19" s="11">
        <f t="shared" si="2"/>
        <v>80</v>
      </c>
      <c r="K19" s="6">
        <v>5.0</v>
      </c>
      <c r="L19" s="11">
        <f t="shared" si="3"/>
        <v>400</v>
      </c>
      <c r="M19" s="10" t="s">
        <v>51</v>
      </c>
      <c r="N19" s="12">
        <v>5.0</v>
      </c>
      <c r="O19" s="11">
        <f t="shared" si="4"/>
        <v>0</v>
      </c>
      <c r="P19" s="11">
        <f t="shared" si="5"/>
        <v>400</v>
      </c>
      <c r="Q19" s="10" t="s">
        <v>61</v>
      </c>
      <c r="R19" s="13" t="str">
        <f>IFERROR(__xludf.DUMMYFUNCTION("IFERROR(REGEXEXTRACT(Q19,""\d*\.?\d+%""),0)"),"7.30%")</f>
        <v>7.30%</v>
      </c>
      <c r="S19" s="11">
        <f t="shared" si="6"/>
        <v>0.292</v>
      </c>
    </row>
    <row r="20">
      <c r="A20" s="8">
        <v>43506.0</v>
      </c>
      <c r="B20" s="9">
        <f t="shared" si="1"/>
        <v>2019</v>
      </c>
      <c r="C20" s="9">
        <v>100510.0</v>
      </c>
      <c r="D20" s="6" t="s">
        <v>63</v>
      </c>
      <c r="E20" s="10" t="str">
        <f>VLOOKUP(D20,'mat group'!A:B,2,0)</f>
        <v>Bathroom supplies</v>
      </c>
      <c r="F20" s="10" t="s">
        <v>49</v>
      </c>
      <c r="G20" s="11" t="s">
        <v>64</v>
      </c>
      <c r="H20" s="11">
        <v>12.0</v>
      </c>
      <c r="I20" s="6" t="s">
        <v>38</v>
      </c>
      <c r="J20" s="11">
        <f t="shared" si="2"/>
        <v>12</v>
      </c>
      <c r="K20" s="6">
        <v>40.0</v>
      </c>
      <c r="L20" s="11">
        <f t="shared" si="3"/>
        <v>480</v>
      </c>
      <c r="M20" s="10" t="s">
        <v>51</v>
      </c>
      <c r="N20" s="12">
        <v>8.0</v>
      </c>
      <c r="O20" s="11">
        <f t="shared" si="4"/>
        <v>384</v>
      </c>
      <c r="P20" s="11">
        <f t="shared" si="5"/>
        <v>96</v>
      </c>
      <c r="Q20" s="10" t="s">
        <v>61</v>
      </c>
      <c r="R20" s="13" t="str">
        <f>IFERROR(__xludf.DUMMYFUNCTION("IFERROR(REGEXEXTRACT(Q20,""\d*\.?\d+%""),0)"),"7.30%")</f>
        <v>7.30%</v>
      </c>
      <c r="S20" s="11">
        <f t="shared" si="6"/>
        <v>0.3504</v>
      </c>
    </row>
    <row r="21">
      <c r="A21" s="8">
        <v>43506.0</v>
      </c>
      <c r="B21" s="9">
        <f t="shared" si="1"/>
        <v>2019</v>
      </c>
      <c r="C21" s="9">
        <v>100510.0</v>
      </c>
      <c r="D21" s="6" t="s">
        <v>65</v>
      </c>
      <c r="E21" s="10" t="str">
        <f>VLOOKUP(D21,'mat group'!A:B,2,0)</f>
        <v>Home Decor</v>
      </c>
      <c r="F21" s="10" t="s">
        <v>49</v>
      </c>
      <c r="G21" s="11" t="s">
        <v>30</v>
      </c>
      <c r="H21" s="11">
        <v>35.0</v>
      </c>
      <c r="I21" s="6" t="s">
        <v>38</v>
      </c>
      <c r="J21" s="11">
        <f t="shared" si="2"/>
        <v>35</v>
      </c>
      <c r="K21" s="6">
        <v>28.0</v>
      </c>
      <c r="L21" s="11">
        <f t="shared" si="3"/>
        <v>980</v>
      </c>
      <c r="M21" s="10" t="s">
        <v>51</v>
      </c>
      <c r="N21" s="12">
        <v>28.0</v>
      </c>
      <c r="O21" s="11">
        <f t="shared" si="4"/>
        <v>0</v>
      </c>
      <c r="P21" s="11">
        <f t="shared" si="5"/>
        <v>980</v>
      </c>
      <c r="Q21" s="10" t="s">
        <v>61</v>
      </c>
      <c r="R21" s="13" t="str">
        <f>IFERROR(__xludf.DUMMYFUNCTION("IFERROR(REGEXEXTRACT(Q21,""\d*\.?\d+%""),0)"),"7.30%")</f>
        <v>7.30%</v>
      </c>
      <c r="S21" s="11">
        <f t="shared" si="6"/>
        <v>0.7154</v>
      </c>
    </row>
    <row r="22">
      <c r="A22" s="8">
        <v>43506.0</v>
      </c>
      <c r="B22" s="9">
        <f t="shared" si="1"/>
        <v>2019</v>
      </c>
      <c r="C22" s="9">
        <v>100510.0</v>
      </c>
      <c r="D22" s="6" t="s">
        <v>66</v>
      </c>
      <c r="E22" s="10" t="str">
        <f>VLOOKUP(D22,'mat group'!A:B,2,0)</f>
        <v>Home Decor</v>
      </c>
      <c r="F22" s="10" t="s">
        <v>49</v>
      </c>
      <c r="G22" s="11" t="s">
        <v>67</v>
      </c>
      <c r="H22" s="11">
        <v>20.0</v>
      </c>
      <c r="I22" s="6" t="s">
        <v>38</v>
      </c>
      <c r="J22" s="11">
        <f t="shared" si="2"/>
        <v>20</v>
      </c>
      <c r="K22" s="6">
        <v>50.0</v>
      </c>
      <c r="L22" s="11">
        <f t="shared" si="3"/>
        <v>1000</v>
      </c>
      <c r="M22" s="10" t="s">
        <v>51</v>
      </c>
      <c r="N22" s="12">
        <v>50.0</v>
      </c>
      <c r="O22" s="11">
        <f t="shared" si="4"/>
        <v>0</v>
      </c>
      <c r="P22" s="11">
        <f t="shared" si="5"/>
        <v>1000</v>
      </c>
      <c r="Q22" s="10" t="s">
        <v>61</v>
      </c>
      <c r="R22" s="13" t="str">
        <f>IFERROR(__xludf.DUMMYFUNCTION("IFERROR(REGEXEXTRACT(Q22,""\d*\.?\d+%""),0)"),"7.30%")</f>
        <v>7.30%</v>
      </c>
      <c r="S22" s="11">
        <f t="shared" si="6"/>
        <v>0.73</v>
      </c>
    </row>
    <row r="23">
      <c r="A23" s="8">
        <v>43506.0</v>
      </c>
      <c r="B23" s="9">
        <f t="shared" si="1"/>
        <v>2019</v>
      </c>
      <c r="C23" s="9">
        <v>100510.0</v>
      </c>
      <c r="D23" s="6" t="s">
        <v>68</v>
      </c>
      <c r="E23" s="10" t="str">
        <f>VLOOKUP(D23,'mat group'!A:B,2,0)</f>
        <v>Home Decor</v>
      </c>
      <c r="F23" s="10" t="s">
        <v>49</v>
      </c>
      <c r="G23" s="11" t="s">
        <v>64</v>
      </c>
      <c r="H23" s="11">
        <v>10.0</v>
      </c>
      <c r="I23" s="6" t="s">
        <v>38</v>
      </c>
      <c r="J23" s="11">
        <f t="shared" si="2"/>
        <v>10</v>
      </c>
      <c r="K23" s="6">
        <v>4.0</v>
      </c>
      <c r="L23" s="11">
        <f t="shared" si="3"/>
        <v>40</v>
      </c>
      <c r="M23" s="10" t="s">
        <v>51</v>
      </c>
      <c r="N23" s="12">
        <v>4.0</v>
      </c>
      <c r="O23" s="11">
        <f t="shared" si="4"/>
        <v>0</v>
      </c>
      <c r="P23" s="11">
        <f t="shared" si="5"/>
        <v>40</v>
      </c>
      <c r="Q23" s="10" t="s">
        <v>61</v>
      </c>
      <c r="R23" s="13" t="str">
        <f>IFERROR(__xludf.DUMMYFUNCTION("IFERROR(REGEXEXTRACT(Q23,""\d*\.?\d+%""),0)"),"7.30%")</f>
        <v>7.30%</v>
      </c>
      <c r="S23" s="11">
        <f t="shared" si="6"/>
        <v>0.0292</v>
      </c>
    </row>
    <row r="24">
      <c r="A24" s="8">
        <v>43506.0</v>
      </c>
      <c r="B24" s="9">
        <f t="shared" si="1"/>
        <v>2019</v>
      </c>
      <c r="C24" s="9">
        <v>100510.0</v>
      </c>
      <c r="D24" s="6" t="s">
        <v>69</v>
      </c>
      <c r="E24" s="10" t="str">
        <f>VLOOKUP(D24,'mat group'!A:B,2,0)</f>
        <v>Home Decor</v>
      </c>
      <c r="F24" s="10" t="s">
        <v>49</v>
      </c>
      <c r="G24" s="11" t="s">
        <v>28</v>
      </c>
      <c r="H24" s="11">
        <v>15.0</v>
      </c>
      <c r="I24" s="6" t="s">
        <v>38</v>
      </c>
      <c r="J24" s="11">
        <f t="shared" si="2"/>
        <v>15</v>
      </c>
      <c r="K24" s="6">
        <v>28.0</v>
      </c>
      <c r="L24" s="11">
        <f t="shared" si="3"/>
        <v>420</v>
      </c>
      <c r="M24" s="10" t="s">
        <v>51</v>
      </c>
      <c r="N24" s="12">
        <v>28.0</v>
      </c>
      <c r="O24" s="11">
        <f t="shared" si="4"/>
        <v>0</v>
      </c>
      <c r="P24" s="11">
        <f t="shared" si="5"/>
        <v>420</v>
      </c>
      <c r="Q24" s="10" t="s">
        <v>61</v>
      </c>
      <c r="R24" s="13" t="str">
        <f>IFERROR(__xludf.DUMMYFUNCTION("IFERROR(REGEXEXTRACT(Q24,""\d*\.?\d+%""),0)"),"7.30%")</f>
        <v>7.30%</v>
      </c>
      <c r="S24" s="11">
        <f t="shared" si="6"/>
        <v>0.3066</v>
      </c>
    </row>
    <row r="25">
      <c r="A25" s="8">
        <v>43506.0</v>
      </c>
      <c r="B25" s="9">
        <f t="shared" si="1"/>
        <v>2019</v>
      </c>
      <c r="C25" s="9">
        <v>100510.0</v>
      </c>
      <c r="D25" s="6" t="s">
        <v>70</v>
      </c>
      <c r="E25" s="10" t="str">
        <f>VLOOKUP(D25,'mat group'!A:B,2,0)</f>
        <v>Gardening supplies</v>
      </c>
      <c r="F25" s="10" t="s">
        <v>49</v>
      </c>
      <c r="G25" s="11" t="s">
        <v>30</v>
      </c>
      <c r="H25" s="11">
        <v>20.0</v>
      </c>
      <c r="I25" s="6" t="s">
        <v>38</v>
      </c>
      <c r="J25" s="11">
        <f t="shared" si="2"/>
        <v>20</v>
      </c>
      <c r="K25" s="6">
        <v>5.0</v>
      </c>
      <c r="L25" s="11">
        <f t="shared" si="3"/>
        <v>100</v>
      </c>
      <c r="M25" s="10" t="s">
        <v>51</v>
      </c>
      <c r="N25" s="12">
        <v>4.5</v>
      </c>
      <c r="O25" s="11">
        <f t="shared" si="4"/>
        <v>10</v>
      </c>
      <c r="P25" s="11">
        <f t="shared" si="5"/>
        <v>90</v>
      </c>
      <c r="Q25" s="10" t="s">
        <v>61</v>
      </c>
      <c r="R25" s="13" t="str">
        <f>IFERROR(__xludf.DUMMYFUNCTION("IFERROR(REGEXEXTRACT(Q25,""\d*\.?\d+%""),0)"),"7.30%")</f>
        <v>7.30%</v>
      </c>
      <c r="S25" s="11">
        <f t="shared" si="6"/>
        <v>0.073</v>
      </c>
    </row>
    <row r="26">
      <c r="A26" s="8">
        <v>43516.0</v>
      </c>
      <c r="B26" s="9">
        <f t="shared" si="1"/>
        <v>2019</v>
      </c>
      <c r="C26" s="9">
        <v>100511.0</v>
      </c>
      <c r="D26" s="6" t="s">
        <v>71</v>
      </c>
      <c r="E26" s="10" t="str">
        <f>VLOOKUP(D26,'mat group'!A:B,2,0)</f>
        <v>Bathroom supplies</v>
      </c>
      <c r="F26" s="10" t="s">
        <v>55</v>
      </c>
      <c r="G26" s="11" t="s">
        <v>21</v>
      </c>
      <c r="H26" s="11">
        <v>8.0</v>
      </c>
      <c r="I26" s="6" t="s">
        <v>38</v>
      </c>
      <c r="J26" s="11">
        <f t="shared" si="2"/>
        <v>8</v>
      </c>
      <c r="K26" s="6">
        <v>45.0</v>
      </c>
      <c r="L26" s="11">
        <f t="shared" si="3"/>
        <v>360</v>
      </c>
      <c r="M26" s="10" t="s">
        <v>56</v>
      </c>
      <c r="N26" s="12">
        <v>4.5</v>
      </c>
      <c r="O26" s="11">
        <f t="shared" si="4"/>
        <v>324</v>
      </c>
      <c r="P26" s="11">
        <f t="shared" si="5"/>
        <v>36</v>
      </c>
      <c r="Q26" s="10" t="s">
        <v>45</v>
      </c>
      <c r="R26" s="13">
        <f>IFERROR(__xludf.DUMMYFUNCTION("IFERROR(REGEXEXTRACT(Q26,""\d*\.?\d+%""),0)"),0.0)</f>
        <v>0</v>
      </c>
      <c r="S26" s="11">
        <f t="shared" si="6"/>
        <v>0</v>
      </c>
    </row>
    <row r="27">
      <c r="A27" s="8">
        <v>43516.0</v>
      </c>
      <c r="B27" s="9">
        <f t="shared" si="1"/>
        <v>2019</v>
      </c>
      <c r="C27" s="9">
        <v>100511.0</v>
      </c>
      <c r="D27" s="6" t="s">
        <v>72</v>
      </c>
      <c r="E27" s="10" t="str">
        <f>VLOOKUP(D27,'mat group'!A:B,2,0)</f>
        <v>Hardware supplies</v>
      </c>
      <c r="F27" s="10" t="s">
        <v>55</v>
      </c>
      <c r="G27" s="11" t="s">
        <v>67</v>
      </c>
      <c r="H27" s="11">
        <v>5.0</v>
      </c>
      <c r="I27" s="6" t="s">
        <v>38</v>
      </c>
      <c r="J27" s="11">
        <f t="shared" si="2"/>
        <v>5</v>
      </c>
      <c r="K27" s="6">
        <v>13.0</v>
      </c>
      <c r="L27" s="11">
        <f t="shared" si="3"/>
        <v>65</v>
      </c>
      <c r="M27" s="10" t="s">
        <v>56</v>
      </c>
      <c r="N27" s="12">
        <v>13.0</v>
      </c>
      <c r="O27" s="11">
        <f t="shared" si="4"/>
        <v>0</v>
      </c>
      <c r="P27" s="11">
        <f t="shared" si="5"/>
        <v>65</v>
      </c>
      <c r="Q27" s="10" t="s">
        <v>45</v>
      </c>
      <c r="R27" s="13">
        <f>IFERROR(__xludf.DUMMYFUNCTION("IFERROR(REGEXEXTRACT(Q27,""\d*\.?\d+%""),0)"),0.0)</f>
        <v>0</v>
      </c>
      <c r="S27" s="11">
        <f t="shared" si="6"/>
        <v>0</v>
      </c>
    </row>
    <row r="28">
      <c r="A28" s="8">
        <v>43516.0</v>
      </c>
      <c r="B28" s="9">
        <f t="shared" si="1"/>
        <v>2019</v>
      </c>
      <c r="C28" s="9">
        <v>100511.0</v>
      </c>
      <c r="D28" s="6" t="s">
        <v>73</v>
      </c>
      <c r="E28" s="10" t="str">
        <f>VLOOKUP(D28,'mat group'!A:B,2,0)</f>
        <v>School supplies</v>
      </c>
      <c r="F28" s="10" t="s">
        <v>55</v>
      </c>
      <c r="G28" s="11" t="s">
        <v>30</v>
      </c>
      <c r="H28" s="11">
        <v>25.0</v>
      </c>
      <c r="I28" s="6" t="s">
        <v>38</v>
      </c>
      <c r="J28" s="11">
        <f t="shared" si="2"/>
        <v>25</v>
      </c>
      <c r="K28" s="6">
        <v>4.0</v>
      </c>
      <c r="L28" s="11">
        <f t="shared" si="3"/>
        <v>100</v>
      </c>
      <c r="M28" s="10" t="s">
        <v>56</v>
      </c>
      <c r="N28" s="12">
        <v>2.4</v>
      </c>
      <c r="O28" s="11">
        <f t="shared" si="4"/>
        <v>40</v>
      </c>
      <c r="P28" s="11">
        <f t="shared" si="5"/>
        <v>60</v>
      </c>
      <c r="Q28" s="10" t="s">
        <v>45</v>
      </c>
      <c r="R28" s="13">
        <f>IFERROR(__xludf.DUMMYFUNCTION("IFERROR(REGEXEXTRACT(Q28,""\d*\.?\d+%""),0)"),0.0)</f>
        <v>0</v>
      </c>
      <c r="S28" s="11">
        <f t="shared" si="6"/>
        <v>0</v>
      </c>
    </row>
    <row r="29">
      <c r="A29" s="8">
        <v>43516.0</v>
      </c>
      <c r="B29" s="9">
        <f t="shared" si="1"/>
        <v>2019</v>
      </c>
      <c r="C29" s="9">
        <v>100511.0</v>
      </c>
      <c r="D29" s="6" t="s">
        <v>74</v>
      </c>
      <c r="E29" s="10" t="str">
        <f>VLOOKUP(D29,'mat group'!A:B,2,0)</f>
        <v>Gardening supplies</v>
      </c>
      <c r="F29" s="10" t="s">
        <v>55</v>
      </c>
      <c r="G29" s="11" t="s">
        <v>28</v>
      </c>
      <c r="H29" s="11">
        <v>8.0</v>
      </c>
      <c r="I29" s="6" t="s">
        <v>38</v>
      </c>
      <c r="J29" s="11">
        <f t="shared" si="2"/>
        <v>8</v>
      </c>
      <c r="K29" s="6">
        <v>34.0</v>
      </c>
      <c r="L29" s="11">
        <f t="shared" si="3"/>
        <v>272</v>
      </c>
      <c r="M29" s="10" t="s">
        <v>56</v>
      </c>
      <c r="N29" s="12">
        <v>6.800000000000001</v>
      </c>
      <c r="O29" s="11">
        <f t="shared" si="4"/>
        <v>217.6</v>
      </c>
      <c r="P29" s="11">
        <f t="shared" si="5"/>
        <v>54.4</v>
      </c>
      <c r="Q29" s="10" t="s">
        <v>45</v>
      </c>
      <c r="R29" s="13">
        <f>IFERROR(__xludf.DUMMYFUNCTION("IFERROR(REGEXEXTRACT(Q29,""\d*\.?\d+%""),0)"),0.0)</f>
        <v>0</v>
      </c>
      <c r="S29" s="11">
        <f t="shared" si="6"/>
        <v>0</v>
      </c>
    </row>
    <row r="30">
      <c r="A30" s="8">
        <v>43516.0</v>
      </c>
      <c r="B30" s="9">
        <f t="shared" si="1"/>
        <v>2019</v>
      </c>
      <c r="C30" s="9">
        <v>100511.0</v>
      </c>
      <c r="D30" s="6" t="s">
        <v>75</v>
      </c>
      <c r="E30" s="10" t="str">
        <f>VLOOKUP(D30,'mat group'!A:B,2,0)</f>
        <v>Bathroom supplies</v>
      </c>
      <c r="F30" s="10" t="s">
        <v>55</v>
      </c>
      <c r="G30" s="11" t="s">
        <v>42</v>
      </c>
      <c r="H30" s="11">
        <v>20.0</v>
      </c>
      <c r="I30" s="6" t="s">
        <v>38</v>
      </c>
      <c r="J30" s="11">
        <f t="shared" si="2"/>
        <v>20</v>
      </c>
      <c r="K30" s="6">
        <v>9.0</v>
      </c>
      <c r="L30" s="11">
        <f t="shared" si="3"/>
        <v>180</v>
      </c>
      <c r="M30" s="10" t="s">
        <v>56</v>
      </c>
      <c r="N30" s="12">
        <v>1.8</v>
      </c>
      <c r="O30" s="11">
        <f t="shared" si="4"/>
        <v>144</v>
      </c>
      <c r="P30" s="11">
        <f t="shared" si="5"/>
        <v>36</v>
      </c>
      <c r="Q30" s="10" t="s">
        <v>45</v>
      </c>
      <c r="R30" s="13">
        <f>IFERROR(__xludf.DUMMYFUNCTION("IFERROR(REGEXEXTRACT(Q30,""\d*\.?\d+%""),0)"),0.0)</f>
        <v>0</v>
      </c>
      <c r="S30" s="11">
        <f t="shared" si="6"/>
        <v>0</v>
      </c>
    </row>
    <row r="31">
      <c r="A31" s="8">
        <v>43516.0</v>
      </c>
      <c r="B31" s="9">
        <f t="shared" si="1"/>
        <v>2019</v>
      </c>
      <c r="C31" s="9">
        <v>100511.0</v>
      </c>
      <c r="D31" s="6" t="s">
        <v>76</v>
      </c>
      <c r="E31" s="10" t="str">
        <f>VLOOKUP(D31,'mat group'!A:B,2,0)</f>
        <v>Hardware supplies</v>
      </c>
      <c r="F31" s="10" t="s">
        <v>55</v>
      </c>
      <c r="G31" s="11" t="s">
        <v>77</v>
      </c>
      <c r="H31" s="11">
        <v>2.5</v>
      </c>
      <c r="I31" s="6" t="s">
        <v>38</v>
      </c>
      <c r="J31" s="11">
        <f t="shared" si="2"/>
        <v>2.5</v>
      </c>
      <c r="K31" s="6">
        <v>37.0</v>
      </c>
      <c r="L31" s="11">
        <f t="shared" si="3"/>
        <v>92.5</v>
      </c>
      <c r="M31" s="10" t="s">
        <v>56</v>
      </c>
      <c r="N31" s="12">
        <v>22.2</v>
      </c>
      <c r="O31" s="11">
        <f t="shared" si="4"/>
        <v>37</v>
      </c>
      <c r="P31" s="11">
        <f t="shared" si="5"/>
        <v>55.5</v>
      </c>
      <c r="Q31" s="10" t="s">
        <v>45</v>
      </c>
      <c r="R31" s="13">
        <f>IFERROR(__xludf.DUMMYFUNCTION("IFERROR(REGEXEXTRACT(Q31,""\d*\.?\d+%""),0)"),0.0)</f>
        <v>0</v>
      </c>
      <c r="S31" s="11">
        <f t="shared" si="6"/>
        <v>0</v>
      </c>
    </row>
    <row r="32">
      <c r="A32" s="8">
        <v>43516.0</v>
      </c>
      <c r="B32" s="9">
        <f t="shared" si="1"/>
        <v>2019</v>
      </c>
      <c r="C32" s="9">
        <v>100511.0</v>
      </c>
      <c r="D32" s="6" t="s">
        <v>78</v>
      </c>
      <c r="E32" s="10" t="str">
        <f>VLOOKUP(D32,'mat group'!A:B,2,0)</f>
        <v>School supplies</v>
      </c>
      <c r="F32" s="10" t="s">
        <v>55</v>
      </c>
      <c r="G32" s="11" t="s">
        <v>64</v>
      </c>
      <c r="H32" s="11">
        <v>1.2</v>
      </c>
      <c r="I32" s="6" t="s">
        <v>38</v>
      </c>
      <c r="J32" s="11">
        <f t="shared" si="2"/>
        <v>1.2</v>
      </c>
      <c r="K32" s="6">
        <v>2.0</v>
      </c>
      <c r="L32" s="11">
        <f t="shared" si="3"/>
        <v>2.4</v>
      </c>
      <c r="M32" s="10" t="s">
        <v>56</v>
      </c>
      <c r="N32" s="12">
        <v>0.6</v>
      </c>
      <c r="O32" s="11">
        <f t="shared" si="4"/>
        <v>1.68</v>
      </c>
      <c r="P32" s="11">
        <f t="shared" si="5"/>
        <v>0.72</v>
      </c>
      <c r="Q32" s="10" t="s">
        <v>45</v>
      </c>
      <c r="R32" s="13">
        <f>IFERROR(__xludf.DUMMYFUNCTION("IFERROR(REGEXEXTRACT(Q32,""\d*\.?\d+%""),0)"),0.0)</f>
        <v>0</v>
      </c>
      <c r="S32" s="11">
        <f t="shared" si="6"/>
        <v>0</v>
      </c>
    </row>
    <row r="33">
      <c r="A33" s="8">
        <v>43522.0</v>
      </c>
      <c r="B33" s="9">
        <f t="shared" si="1"/>
        <v>2019</v>
      </c>
      <c r="C33" s="9">
        <v>100512.0</v>
      </c>
      <c r="D33" s="6" t="s">
        <v>79</v>
      </c>
      <c r="E33" s="10" t="str">
        <f>VLOOKUP(D33,'mat group'!A:B,2,0)</f>
        <v>School supplies</v>
      </c>
      <c r="F33" s="10" t="s">
        <v>37</v>
      </c>
      <c r="G33" s="11" t="s">
        <v>30</v>
      </c>
      <c r="H33" s="11">
        <v>2.0</v>
      </c>
      <c r="I33" s="6" t="s">
        <v>38</v>
      </c>
      <c r="J33" s="11">
        <f t="shared" si="2"/>
        <v>2</v>
      </c>
      <c r="K33" s="6">
        <v>53.0</v>
      </c>
      <c r="L33" s="11">
        <f t="shared" si="3"/>
        <v>106</v>
      </c>
      <c r="M33" s="10" t="s">
        <v>39</v>
      </c>
      <c r="N33" s="12">
        <v>37.099999999999994</v>
      </c>
      <c r="O33" s="11">
        <f t="shared" si="4"/>
        <v>31.8</v>
      </c>
      <c r="P33" s="11">
        <f t="shared" si="5"/>
        <v>74.2</v>
      </c>
      <c r="Q33" s="10" t="s">
        <v>80</v>
      </c>
      <c r="R33" s="13" t="str">
        <f>IFERROR(__xludf.DUMMYFUNCTION("IFERROR(REGEXEXTRACT(Q33,""\d*\.?\d+%""),0)"),"10.00%")</f>
        <v>10.00%</v>
      </c>
      <c r="S33" s="11">
        <f t="shared" si="6"/>
        <v>0.106</v>
      </c>
    </row>
    <row r="34">
      <c r="A34" s="8">
        <v>43522.0</v>
      </c>
      <c r="B34" s="9">
        <f t="shared" si="1"/>
        <v>2019</v>
      </c>
      <c r="C34" s="9">
        <v>100512.0</v>
      </c>
      <c r="D34" s="6" t="s">
        <v>81</v>
      </c>
      <c r="E34" s="10" t="str">
        <f>VLOOKUP(D34,'mat group'!A:B,2,0)</f>
        <v>Hardware supplies</v>
      </c>
      <c r="F34" s="10" t="s">
        <v>37</v>
      </c>
      <c r="G34" s="11" t="s">
        <v>26</v>
      </c>
      <c r="H34" s="11">
        <v>5.0</v>
      </c>
      <c r="I34" s="6" t="s">
        <v>38</v>
      </c>
      <c r="J34" s="11">
        <f t="shared" si="2"/>
        <v>5</v>
      </c>
      <c r="K34" s="6">
        <v>10.0</v>
      </c>
      <c r="L34" s="11">
        <f t="shared" si="3"/>
        <v>50</v>
      </c>
      <c r="M34" s="10" t="s">
        <v>39</v>
      </c>
      <c r="N34" s="12">
        <v>10.0</v>
      </c>
      <c r="O34" s="11">
        <f t="shared" si="4"/>
        <v>0</v>
      </c>
      <c r="P34" s="11">
        <f t="shared" si="5"/>
        <v>50</v>
      </c>
      <c r="Q34" s="10" t="s">
        <v>80</v>
      </c>
      <c r="R34" s="13" t="str">
        <f>IFERROR(__xludf.DUMMYFUNCTION("IFERROR(REGEXEXTRACT(Q34,""\d*\.?\d+%""),0)"),"10.00%")</f>
        <v>10.00%</v>
      </c>
      <c r="S34" s="11">
        <f t="shared" si="6"/>
        <v>0.05</v>
      </c>
    </row>
    <row r="35">
      <c r="A35" s="8">
        <v>43522.0</v>
      </c>
      <c r="B35" s="9">
        <f t="shared" si="1"/>
        <v>2019</v>
      </c>
      <c r="C35" s="9">
        <v>100512.0</v>
      </c>
      <c r="D35" s="6" t="s">
        <v>82</v>
      </c>
      <c r="E35" s="10" t="str">
        <f>VLOOKUP(D35,'mat group'!A:B,2,0)</f>
        <v>School supplies</v>
      </c>
      <c r="F35" s="10" t="s">
        <v>37</v>
      </c>
      <c r="G35" s="11" t="s">
        <v>77</v>
      </c>
      <c r="H35" s="11">
        <v>2.5</v>
      </c>
      <c r="I35" s="6" t="s">
        <v>38</v>
      </c>
      <c r="J35" s="11">
        <f t="shared" si="2"/>
        <v>2.5</v>
      </c>
      <c r="K35" s="6">
        <v>18.0</v>
      </c>
      <c r="L35" s="11">
        <f t="shared" si="3"/>
        <v>45</v>
      </c>
      <c r="M35" s="10" t="s">
        <v>39</v>
      </c>
      <c r="N35" s="12">
        <v>12.6</v>
      </c>
      <c r="O35" s="11">
        <f t="shared" si="4"/>
        <v>13.5</v>
      </c>
      <c r="P35" s="11">
        <f t="shared" si="5"/>
        <v>31.5</v>
      </c>
      <c r="Q35" s="10" t="s">
        <v>80</v>
      </c>
      <c r="R35" s="13" t="str">
        <f>IFERROR(__xludf.DUMMYFUNCTION("IFERROR(REGEXEXTRACT(Q35,""\d*\.?\d+%""),0)"),"10.00%")</f>
        <v>10.00%</v>
      </c>
      <c r="S35" s="11">
        <f t="shared" si="6"/>
        <v>0.045</v>
      </c>
    </row>
    <row r="36">
      <c r="A36" s="8">
        <v>43522.0</v>
      </c>
      <c r="B36" s="9">
        <f t="shared" si="1"/>
        <v>2019</v>
      </c>
      <c r="C36" s="9">
        <v>100512.0</v>
      </c>
      <c r="D36" s="6" t="s">
        <v>83</v>
      </c>
      <c r="E36" s="10" t="str">
        <f>VLOOKUP(D36,'mat group'!A:B,2,0)</f>
        <v>Gardening supplies</v>
      </c>
      <c r="F36" s="10" t="s">
        <v>37</v>
      </c>
      <c r="G36" s="11" t="s">
        <v>64</v>
      </c>
      <c r="H36" s="11">
        <v>18.0</v>
      </c>
      <c r="I36" s="6" t="s">
        <v>38</v>
      </c>
      <c r="J36" s="11">
        <f t="shared" si="2"/>
        <v>18</v>
      </c>
      <c r="K36" s="6">
        <v>10.0</v>
      </c>
      <c r="L36" s="11">
        <f t="shared" si="3"/>
        <v>180</v>
      </c>
      <c r="M36" s="10" t="s">
        <v>39</v>
      </c>
      <c r="N36" s="12">
        <v>5.0</v>
      </c>
      <c r="O36" s="11">
        <f t="shared" si="4"/>
        <v>90</v>
      </c>
      <c r="P36" s="11">
        <f t="shared" si="5"/>
        <v>90</v>
      </c>
      <c r="Q36" s="10" t="s">
        <v>80</v>
      </c>
      <c r="R36" s="13" t="str">
        <f>IFERROR(__xludf.DUMMYFUNCTION("IFERROR(REGEXEXTRACT(Q36,""\d*\.?\d+%""),0)"),"10.00%")</f>
        <v>10.00%</v>
      </c>
      <c r="S36" s="11">
        <f t="shared" si="6"/>
        <v>0.18</v>
      </c>
    </row>
    <row r="37">
      <c r="A37" s="8">
        <v>43522.0</v>
      </c>
      <c r="B37" s="9">
        <f t="shared" si="1"/>
        <v>2019</v>
      </c>
      <c r="C37" s="9">
        <v>100512.0</v>
      </c>
      <c r="D37" s="6" t="s">
        <v>84</v>
      </c>
      <c r="E37" s="10" t="str">
        <f>VLOOKUP(D37,'mat group'!A:B,2,0)</f>
        <v>Home Decor</v>
      </c>
      <c r="F37" s="10" t="s">
        <v>37</v>
      </c>
      <c r="G37" s="11" t="s">
        <v>67</v>
      </c>
      <c r="H37" s="11">
        <v>40.0</v>
      </c>
      <c r="I37" s="6" t="s">
        <v>38</v>
      </c>
      <c r="J37" s="11">
        <f t="shared" si="2"/>
        <v>40</v>
      </c>
      <c r="K37" s="6">
        <v>39.0</v>
      </c>
      <c r="L37" s="11">
        <f t="shared" si="3"/>
        <v>1560</v>
      </c>
      <c r="M37" s="10" t="s">
        <v>39</v>
      </c>
      <c r="N37" s="12">
        <v>11.7</v>
      </c>
      <c r="O37" s="11">
        <f t="shared" si="4"/>
        <v>1092</v>
      </c>
      <c r="P37" s="11">
        <f t="shared" si="5"/>
        <v>468</v>
      </c>
      <c r="Q37" s="10" t="s">
        <v>80</v>
      </c>
      <c r="R37" s="13" t="str">
        <f>IFERROR(__xludf.DUMMYFUNCTION("IFERROR(REGEXEXTRACT(Q37,""\d*\.?\d+%""),0)"),"10.00%")</f>
        <v>10.00%</v>
      </c>
      <c r="S37" s="11">
        <f t="shared" si="6"/>
        <v>1.56</v>
      </c>
    </row>
    <row r="38">
      <c r="A38" s="8">
        <v>43522.0</v>
      </c>
      <c r="B38" s="9">
        <f t="shared" si="1"/>
        <v>2019</v>
      </c>
      <c r="C38" s="9">
        <v>100512.0</v>
      </c>
      <c r="D38" s="6" t="s">
        <v>85</v>
      </c>
      <c r="E38" s="10" t="str">
        <f>VLOOKUP(D38,'mat group'!A:B,2,0)</f>
        <v>Hardware supplies</v>
      </c>
      <c r="F38" s="10" t="s">
        <v>37</v>
      </c>
      <c r="G38" s="11" t="s">
        <v>28</v>
      </c>
      <c r="H38" s="11">
        <v>0.8</v>
      </c>
      <c r="I38" s="6" t="s">
        <v>38</v>
      </c>
      <c r="J38" s="11">
        <f t="shared" si="2"/>
        <v>0.8</v>
      </c>
      <c r="K38" s="6">
        <v>8.0</v>
      </c>
      <c r="L38" s="11">
        <f t="shared" si="3"/>
        <v>6.4</v>
      </c>
      <c r="M38" s="10" t="s">
        <v>39</v>
      </c>
      <c r="N38" s="12">
        <v>8.0</v>
      </c>
      <c r="O38" s="11">
        <f t="shared" si="4"/>
        <v>0</v>
      </c>
      <c r="P38" s="11">
        <f t="shared" si="5"/>
        <v>6.4</v>
      </c>
      <c r="Q38" s="10" t="s">
        <v>80</v>
      </c>
      <c r="R38" s="13" t="str">
        <f>IFERROR(__xludf.DUMMYFUNCTION("IFERROR(REGEXEXTRACT(Q38,""\d*\.?\d+%""),0)"),"10.00%")</f>
        <v>10.00%</v>
      </c>
      <c r="S38" s="11">
        <f t="shared" si="6"/>
        <v>0.0064</v>
      </c>
    </row>
    <row r="39">
      <c r="A39" s="8">
        <v>43522.0</v>
      </c>
      <c r="B39" s="9">
        <f t="shared" si="1"/>
        <v>2019</v>
      </c>
      <c r="C39" s="9">
        <v>100512.0</v>
      </c>
      <c r="D39" s="6" t="s">
        <v>86</v>
      </c>
      <c r="E39" s="10" t="str">
        <f>VLOOKUP(D39,'mat group'!A:B,2,0)</f>
        <v>Bathroom supplies</v>
      </c>
      <c r="F39" s="10" t="s">
        <v>37</v>
      </c>
      <c r="G39" s="11" t="s">
        <v>67</v>
      </c>
      <c r="H39" s="11">
        <v>20.0</v>
      </c>
      <c r="I39" s="6" t="s">
        <v>38</v>
      </c>
      <c r="J39" s="11">
        <f t="shared" si="2"/>
        <v>20</v>
      </c>
      <c r="K39" s="6">
        <v>41.0</v>
      </c>
      <c r="L39" s="11">
        <f t="shared" si="3"/>
        <v>820</v>
      </c>
      <c r="M39" s="10" t="s">
        <v>39</v>
      </c>
      <c r="N39" s="12">
        <v>32.800000000000004</v>
      </c>
      <c r="O39" s="11">
        <f t="shared" si="4"/>
        <v>164</v>
      </c>
      <c r="P39" s="11">
        <f t="shared" si="5"/>
        <v>656</v>
      </c>
      <c r="Q39" s="10" t="s">
        <v>80</v>
      </c>
      <c r="R39" s="13" t="str">
        <f>IFERROR(__xludf.DUMMYFUNCTION("IFERROR(REGEXEXTRACT(Q39,""\d*\.?\d+%""),0)"),"10.00%")</f>
        <v>10.00%</v>
      </c>
      <c r="S39" s="11">
        <f t="shared" si="6"/>
        <v>0.82</v>
      </c>
    </row>
    <row r="40">
      <c r="A40" s="8">
        <v>43522.0</v>
      </c>
      <c r="B40" s="9">
        <f t="shared" si="1"/>
        <v>2019</v>
      </c>
      <c r="C40" s="9">
        <v>100512.0</v>
      </c>
      <c r="D40" s="6" t="s">
        <v>87</v>
      </c>
      <c r="E40" s="10" t="str">
        <f>VLOOKUP(D40,'mat group'!A:B,2,0)</f>
        <v>Gardening supplies</v>
      </c>
      <c r="F40" s="10" t="s">
        <v>37</v>
      </c>
      <c r="G40" s="11" t="s">
        <v>67</v>
      </c>
      <c r="H40" s="11">
        <v>12.0</v>
      </c>
      <c r="I40" s="6" t="s">
        <v>38</v>
      </c>
      <c r="J40" s="11">
        <f t="shared" si="2"/>
        <v>12</v>
      </c>
      <c r="K40" s="6">
        <v>42.0</v>
      </c>
      <c r="L40" s="11">
        <f t="shared" si="3"/>
        <v>504</v>
      </c>
      <c r="M40" s="10" t="s">
        <v>39</v>
      </c>
      <c r="N40" s="12">
        <v>42.0</v>
      </c>
      <c r="O40" s="11">
        <f t="shared" si="4"/>
        <v>0</v>
      </c>
      <c r="P40" s="11">
        <f t="shared" si="5"/>
        <v>504</v>
      </c>
      <c r="Q40" s="10" t="s">
        <v>80</v>
      </c>
      <c r="R40" s="13" t="str">
        <f>IFERROR(__xludf.DUMMYFUNCTION("IFERROR(REGEXEXTRACT(Q40,""\d*\.?\d+%""),0)"),"10.00%")</f>
        <v>10.00%</v>
      </c>
      <c r="S40" s="11">
        <f t="shared" si="6"/>
        <v>0.504</v>
      </c>
    </row>
    <row r="41">
      <c r="A41" s="8">
        <v>43523.0</v>
      </c>
      <c r="B41" s="9">
        <f t="shared" si="1"/>
        <v>2019</v>
      </c>
      <c r="C41" s="9">
        <v>100513.0</v>
      </c>
      <c r="D41" s="6" t="s">
        <v>88</v>
      </c>
      <c r="E41" s="10" t="str">
        <f>VLOOKUP(D41,'mat group'!A:B,2,0)</f>
        <v>School supplies</v>
      </c>
      <c r="F41" s="10" t="s">
        <v>55</v>
      </c>
      <c r="G41" s="11" t="s">
        <v>67</v>
      </c>
      <c r="H41" s="11">
        <v>2.0</v>
      </c>
      <c r="I41" s="6" t="s">
        <v>38</v>
      </c>
      <c r="J41" s="11">
        <f t="shared" si="2"/>
        <v>2</v>
      </c>
      <c r="K41" s="6">
        <v>53.0</v>
      </c>
      <c r="L41" s="11">
        <f t="shared" si="3"/>
        <v>106</v>
      </c>
      <c r="M41" s="10" t="s">
        <v>56</v>
      </c>
      <c r="N41" s="12">
        <v>53.0</v>
      </c>
      <c r="O41" s="11">
        <f t="shared" si="4"/>
        <v>0</v>
      </c>
      <c r="P41" s="11">
        <f t="shared" si="5"/>
        <v>106</v>
      </c>
      <c r="Q41" s="10" t="s">
        <v>89</v>
      </c>
      <c r="R41" s="13" t="str">
        <f>IFERROR(__xludf.DUMMYFUNCTION("IFERROR(REGEXEXTRACT(Q41,""\d*\.?\d+%""),0)"),"3.8%")</f>
        <v>3.8%</v>
      </c>
      <c r="S41" s="11">
        <f t="shared" si="6"/>
        <v>0.04028</v>
      </c>
    </row>
    <row r="42">
      <c r="A42" s="8">
        <v>43524.0</v>
      </c>
      <c r="B42" s="9">
        <f t="shared" si="1"/>
        <v>2019</v>
      </c>
      <c r="C42" s="9">
        <v>100514.0</v>
      </c>
      <c r="D42" s="6" t="s">
        <v>90</v>
      </c>
      <c r="E42" s="10" t="str">
        <f>VLOOKUP(D42,'mat group'!A:B,2,0)</f>
        <v>Gardening supplies</v>
      </c>
      <c r="F42" s="10" t="s">
        <v>20</v>
      </c>
      <c r="G42" s="11" t="s">
        <v>77</v>
      </c>
      <c r="H42" s="11">
        <v>10.0</v>
      </c>
      <c r="I42" s="6" t="s">
        <v>22</v>
      </c>
      <c r="J42" s="11">
        <f t="shared" si="2"/>
        <v>7.6</v>
      </c>
      <c r="K42" s="6">
        <v>38.0</v>
      </c>
      <c r="L42" s="11">
        <f t="shared" si="3"/>
        <v>288.8</v>
      </c>
      <c r="M42" s="10" t="s">
        <v>23</v>
      </c>
      <c r="N42" s="12">
        <v>38.0</v>
      </c>
      <c r="O42" s="11">
        <f t="shared" si="4"/>
        <v>0</v>
      </c>
      <c r="P42" s="11">
        <f t="shared" si="5"/>
        <v>288.8</v>
      </c>
      <c r="Q42" s="10" t="s">
        <v>91</v>
      </c>
      <c r="R42" s="13" t="str">
        <f>IFERROR(__xludf.DUMMYFUNCTION("IFERROR(REGEXEXTRACT(Q42,""\d*\.?\d+%""),0)"),"9.50%")</f>
        <v>9.50%</v>
      </c>
      <c r="S42" s="11">
        <f t="shared" si="6"/>
        <v>0.27436</v>
      </c>
    </row>
    <row r="43">
      <c r="A43" s="8">
        <v>43524.0</v>
      </c>
      <c r="B43" s="9">
        <f t="shared" si="1"/>
        <v>2019</v>
      </c>
      <c r="C43" s="9">
        <v>100514.0</v>
      </c>
      <c r="D43" s="6" t="s">
        <v>92</v>
      </c>
      <c r="E43" s="10" t="str">
        <f>VLOOKUP(D43,'mat group'!A:B,2,0)</f>
        <v>School supplies</v>
      </c>
      <c r="F43" s="10" t="s">
        <v>20</v>
      </c>
      <c r="G43" s="11" t="s">
        <v>30</v>
      </c>
      <c r="H43" s="11">
        <v>2.5</v>
      </c>
      <c r="I43" s="6" t="s">
        <v>22</v>
      </c>
      <c r="J43" s="11">
        <f t="shared" si="2"/>
        <v>1.9</v>
      </c>
      <c r="K43" s="6">
        <v>25.0</v>
      </c>
      <c r="L43" s="11">
        <f t="shared" si="3"/>
        <v>47.5</v>
      </c>
      <c r="M43" s="10" t="s">
        <v>23</v>
      </c>
      <c r="N43" s="12">
        <v>2.5</v>
      </c>
      <c r="O43" s="11">
        <f t="shared" si="4"/>
        <v>42.75</v>
      </c>
      <c r="P43" s="11">
        <f t="shared" si="5"/>
        <v>4.75</v>
      </c>
      <c r="Q43" s="10" t="s">
        <v>91</v>
      </c>
      <c r="R43" s="13" t="str">
        <f>IFERROR(__xludf.DUMMYFUNCTION("IFERROR(REGEXEXTRACT(Q43,""\d*\.?\d+%""),0)"),"9.50%")</f>
        <v>9.50%</v>
      </c>
      <c r="S43" s="11">
        <f t="shared" si="6"/>
        <v>0.045125</v>
      </c>
    </row>
    <row r="44">
      <c r="A44" s="8">
        <v>43524.0</v>
      </c>
      <c r="B44" s="9">
        <f t="shared" si="1"/>
        <v>2019</v>
      </c>
      <c r="C44" s="9">
        <v>100514.0</v>
      </c>
      <c r="D44" s="6" t="s">
        <v>93</v>
      </c>
      <c r="E44" s="10" t="str">
        <f>VLOOKUP(D44,'mat group'!A:B,2,0)</f>
        <v>School supplies</v>
      </c>
      <c r="F44" s="10" t="s">
        <v>20</v>
      </c>
      <c r="G44" s="11" t="s">
        <v>77</v>
      </c>
      <c r="H44" s="11">
        <v>20.0</v>
      </c>
      <c r="I44" s="6" t="s">
        <v>22</v>
      </c>
      <c r="J44" s="11">
        <f t="shared" si="2"/>
        <v>15.2</v>
      </c>
      <c r="K44" s="6">
        <v>13.0</v>
      </c>
      <c r="L44" s="11">
        <f t="shared" si="3"/>
        <v>197.6</v>
      </c>
      <c r="M44" s="10" t="s">
        <v>23</v>
      </c>
      <c r="N44" s="12">
        <v>6.5</v>
      </c>
      <c r="O44" s="11">
        <f t="shared" si="4"/>
        <v>98.8</v>
      </c>
      <c r="P44" s="11">
        <f t="shared" si="5"/>
        <v>98.8</v>
      </c>
      <c r="Q44" s="10" t="s">
        <v>91</v>
      </c>
      <c r="R44" s="13" t="str">
        <f>IFERROR(__xludf.DUMMYFUNCTION("IFERROR(REGEXEXTRACT(Q44,""\d*\.?\d+%""),0)"),"9.50%")</f>
        <v>9.50%</v>
      </c>
      <c r="S44" s="11">
        <f t="shared" si="6"/>
        <v>0.18772</v>
      </c>
    </row>
    <row r="45">
      <c r="A45" s="8">
        <v>43524.0</v>
      </c>
      <c r="B45" s="9">
        <f t="shared" si="1"/>
        <v>2019</v>
      </c>
      <c r="C45" s="9">
        <v>100514.0</v>
      </c>
      <c r="D45" s="6" t="s">
        <v>94</v>
      </c>
      <c r="E45" s="10" t="str">
        <f>VLOOKUP(D45,'mat group'!A:B,2,0)</f>
        <v>Hardware supplies</v>
      </c>
      <c r="F45" s="10" t="s">
        <v>20</v>
      </c>
      <c r="G45" s="11" t="s">
        <v>28</v>
      </c>
      <c r="H45" s="11">
        <v>5.0</v>
      </c>
      <c r="I45" s="6" t="s">
        <v>22</v>
      </c>
      <c r="J45" s="11">
        <f t="shared" si="2"/>
        <v>3.8</v>
      </c>
      <c r="K45" s="6">
        <v>43.0</v>
      </c>
      <c r="L45" s="11">
        <f t="shared" si="3"/>
        <v>163.4</v>
      </c>
      <c r="M45" s="10" t="s">
        <v>23</v>
      </c>
      <c r="N45" s="12">
        <v>25.8</v>
      </c>
      <c r="O45" s="11">
        <f t="shared" si="4"/>
        <v>65.36</v>
      </c>
      <c r="P45" s="11">
        <f t="shared" si="5"/>
        <v>98.04</v>
      </c>
      <c r="Q45" s="10" t="s">
        <v>91</v>
      </c>
      <c r="R45" s="13" t="str">
        <f>IFERROR(__xludf.DUMMYFUNCTION("IFERROR(REGEXEXTRACT(Q45,""\d*\.?\d+%""),0)"),"9.50%")</f>
        <v>9.50%</v>
      </c>
      <c r="S45" s="11">
        <f t="shared" si="6"/>
        <v>0.15523</v>
      </c>
    </row>
    <row r="46">
      <c r="A46" s="8">
        <v>43524.0</v>
      </c>
      <c r="B46" s="9">
        <f t="shared" si="1"/>
        <v>2019</v>
      </c>
      <c r="C46" s="9">
        <v>100514.0</v>
      </c>
      <c r="D46" s="6" t="s">
        <v>95</v>
      </c>
      <c r="E46" s="10" t="str">
        <f>VLOOKUP(D46,'mat group'!A:B,2,0)</f>
        <v>Home Decor</v>
      </c>
      <c r="F46" s="10" t="s">
        <v>20</v>
      </c>
      <c r="G46" s="11" t="s">
        <v>21</v>
      </c>
      <c r="H46" s="11">
        <v>25.0</v>
      </c>
      <c r="I46" s="6" t="s">
        <v>22</v>
      </c>
      <c r="J46" s="11">
        <f t="shared" si="2"/>
        <v>19</v>
      </c>
      <c r="K46" s="6">
        <v>46.0</v>
      </c>
      <c r="L46" s="11">
        <f t="shared" si="3"/>
        <v>874</v>
      </c>
      <c r="M46" s="10" t="s">
        <v>23</v>
      </c>
      <c r="N46" s="12">
        <v>46.0</v>
      </c>
      <c r="O46" s="11">
        <f t="shared" si="4"/>
        <v>0</v>
      </c>
      <c r="P46" s="11">
        <f t="shared" si="5"/>
        <v>874</v>
      </c>
      <c r="Q46" s="10" t="s">
        <v>91</v>
      </c>
      <c r="R46" s="13" t="str">
        <f>IFERROR(__xludf.DUMMYFUNCTION("IFERROR(REGEXEXTRACT(Q46,""\d*\.?\d+%""),0)"),"9.50%")</f>
        <v>9.50%</v>
      </c>
      <c r="S46" s="11">
        <f t="shared" si="6"/>
        <v>0.8303</v>
      </c>
    </row>
    <row r="47">
      <c r="A47" s="8">
        <v>43524.0</v>
      </c>
      <c r="B47" s="9">
        <f t="shared" si="1"/>
        <v>2019</v>
      </c>
      <c r="C47" s="9">
        <v>100514.0</v>
      </c>
      <c r="D47" s="6" t="s">
        <v>96</v>
      </c>
      <c r="E47" s="10" t="str">
        <f>VLOOKUP(D47,'mat group'!A:B,2,0)</f>
        <v>Home Decor</v>
      </c>
      <c r="F47" s="10" t="s">
        <v>20</v>
      </c>
      <c r="G47" s="11" t="s">
        <v>50</v>
      </c>
      <c r="H47" s="11">
        <v>35.0</v>
      </c>
      <c r="I47" s="6" t="s">
        <v>22</v>
      </c>
      <c r="J47" s="11">
        <f t="shared" si="2"/>
        <v>26.6</v>
      </c>
      <c r="K47" s="6">
        <v>8.0</v>
      </c>
      <c r="L47" s="11">
        <f t="shared" si="3"/>
        <v>212.8</v>
      </c>
      <c r="M47" s="10" t="s">
        <v>23</v>
      </c>
      <c r="N47" s="12">
        <v>8.0</v>
      </c>
      <c r="O47" s="11">
        <f t="shared" si="4"/>
        <v>0</v>
      </c>
      <c r="P47" s="11">
        <f t="shared" si="5"/>
        <v>212.8</v>
      </c>
      <c r="Q47" s="10" t="s">
        <v>91</v>
      </c>
      <c r="R47" s="13" t="str">
        <f>IFERROR(__xludf.DUMMYFUNCTION("IFERROR(REGEXEXTRACT(Q47,""\d*\.?\d+%""),0)"),"9.50%")</f>
        <v>9.50%</v>
      </c>
      <c r="S47" s="11">
        <f t="shared" si="6"/>
        <v>0.20216</v>
      </c>
    </row>
    <row r="48">
      <c r="A48" s="8">
        <v>43524.0</v>
      </c>
      <c r="B48" s="9">
        <f t="shared" si="1"/>
        <v>2019</v>
      </c>
      <c r="C48" s="9">
        <v>100514.0</v>
      </c>
      <c r="D48" s="6" t="s">
        <v>97</v>
      </c>
      <c r="E48" s="10" t="str">
        <f>VLOOKUP(D48,'mat group'!A:B,2,0)</f>
        <v>Home Decor</v>
      </c>
      <c r="F48" s="10" t="s">
        <v>20</v>
      </c>
      <c r="G48" s="11" t="s">
        <v>67</v>
      </c>
      <c r="H48" s="11">
        <v>20.0</v>
      </c>
      <c r="I48" s="6" t="s">
        <v>22</v>
      </c>
      <c r="J48" s="11">
        <f t="shared" si="2"/>
        <v>15.2</v>
      </c>
      <c r="K48" s="6">
        <v>33.0</v>
      </c>
      <c r="L48" s="11">
        <f t="shared" si="3"/>
        <v>501.6</v>
      </c>
      <c r="M48" s="10" t="s">
        <v>23</v>
      </c>
      <c r="N48" s="12">
        <v>9.9</v>
      </c>
      <c r="O48" s="11">
        <f t="shared" si="4"/>
        <v>351.12</v>
      </c>
      <c r="P48" s="11">
        <f t="shared" si="5"/>
        <v>150.48</v>
      </c>
      <c r="Q48" s="10" t="s">
        <v>91</v>
      </c>
      <c r="R48" s="13" t="str">
        <f>IFERROR(__xludf.DUMMYFUNCTION("IFERROR(REGEXEXTRACT(Q48,""\d*\.?\d+%""),0)"),"9.50%")</f>
        <v>9.50%</v>
      </c>
      <c r="S48" s="11">
        <f t="shared" si="6"/>
        <v>0.47652</v>
      </c>
    </row>
    <row r="49">
      <c r="A49" s="8">
        <v>43528.0</v>
      </c>
      <c r="B49" s="9">
        <f t="shared" si="1"/>
        <v>2019</v>
      </c>
      <c r="C49" s="9">
        <v>100515.0</v>
      </c>
      <c r="D49" s="6" t="s">
        <v>98</v>
      </c>
      <c r="E49" s="10" t="str">
        <f>VLOOKUP(D49,'mat group'!A:B,2,0)</f>
        <v>Bathroom supplies</v>
      </c>
      <c r="F49" s="10" t="s">
        <v>20</v>
      </c>
      <c r="G49" s="11" t="s">
        <v>64</v>
      </c>
      <c r="H49" s="11">
        <v>30.0</v>
      </c>
      <c r="I49" s="6" t="s">
        <v>22</v>
      </c>
      <c r="J49" s="11">
        <f t="shared" si="2"/>
        <v>22.8</v>
      </c>
      <c r="K49" s="6">
        <v>16.0</v>
      </c>
      <c r="L49" s="11">
        <f t="shared" si="3"/>
        <v>364.8</v>
      </c>
      <c r="M49" s="10" t="s">
        <v>23</v>
      </c>
      <c r="N49" s="12">
        <v>16.0</v>
      </c>
      <c r="O49" s="11">
        <f t="shared" si="4"/>
        <v>0</v>
      </c>
      <c r="P49" s="11">
        <f t="shared" si="5"/>
        <v>364.8</v>
      </c>
      <c r="Q49" s="10" t="s">
        <v>99</v>
      </c>
      <c r="R49" s="13" t="str">
        <f>IFERROR(__xludf.DUMMYFUNCTION("IFERROR(REGEXEXTRACT(Q49,""\d*\.?\d+%""),0)"),"0%")</f>
        <v>0%</v>
      </c>
      <c r="S49" s="11">
        <f t="shared" si="6"/>
        <v>0</v>
      </c>
    </row>
    <row r="50">
      <c r="A50" s="8">
        <v>43532.0</v>
      </c>
      <c r="B50" s="9">
        <f t="shared" si="1"/>
        <v>2019</v>
      </c>
      <c r="C50" s="9">
        <v>100516.0</v>
      </c>
      <c r="D50" s="6" t="s">
        <v>100</v>
      </c>
      <c r="E50" s="10" t="str">
        <f>VLOOKUP(D50,'mat group'!A:B,2,0)</f>
        <v>School supplies</v>
      </c>
      <c r="F50" s="10" t="s">
        <v>49</v>
      </c>
      <c r="G50" s="11" t="s">
        <v>28</v>
      </c>
      <c r="H50" s="11">
        <v>2.0</v>
      </c>
      <c r="I50" s="6" t="s">
        <v>38</v>
      </c>
      <c r="J50" s="11">
        <f t="shared" si="2"/>
        <v>2</v>
      </c>
      <c r="K50" s="6">
        <v>17.0</v>
      </c>
      <c r="L50" s="11">
        <f t="shared" si="3"/>
        <v>34</v>
      </c>
      <c r="M50" s="10" t="s">
        <v>51</v>
      </c>
      <c r="N50" s="12">
        <v>17.0</v>
      </c>
      <c r="O50" s="11">
        <f t="shared" si="4"/>
        <v>0</v>
      </c>
      <c r="P50" s="11">
        <f t="shared" si="5"/>
        <v>34</v>
      </c>
      <c r="Q50" s="10" t="s">
        <v>45</v>
      </c>
      <c r="R50" s="13">
        <f>IFERROR(__xludf.DUMMYFUNCTION("IFERROR(REGEXEXTRACT(Q50,""\d*\.?\d+%""),0)"),0.0)</f>
        <v>0</v>
      </c>
      <c r="S50" s="11">
        <f t="shared" si="6"/>
        <v>0</v>
      </c>
    </row>
    <row r="51">
      <c r="A51" s="8">
        <v>43533.0</v>
      </c>
      <c r="B51" s="9">
        <f t="shared" si="1"/>
        <v>2019</v>
      </c>
      <c r="C51" s="9">
        <v>100517.0</v>
      </c>
      <c r="D51" s="6" t="s">
        <v>101</v>
      </c>
      <c r="E51" s="10" t="str">
        <f>VLOOKUP(D51,'mat group'!A:B,2,0)</f>
        <v>Hardware supplies</v>
      </c>
      <c r="F51" s="10" t="s">
        <v>55</v>
      </c>
      <c r="G51" s="11" t="s">
        <v>26</v>
      </c>
      <c r="H51" s="11">
        <v>1.0</v>
      </c>
      <c r="I51" s="6" t="s">
        <v>38</v>
      </c>
      <c r="J51" s="11">
        <f t="shared" si="2"/>
        <v>1</v>
      </c>
      <c r="K51" s="6">
        <v>4.0</v>
      </c>
      <c r="L51" s="11">
        <f t="shared" si="3"/>
        <v>4</v>
      </c>
      <c r="M51" s="10" t="s">
        <v>56</v>
      </c>
      <c r="N51" s="12">
        <v>4.0</v>
      </c>
      <c r="O51" s="11">
        <f t="shared" si="4"/>
        <v>0</v>
      </c>
      <c r="P51" s="11">
        <f t="shared" si="5"/>
        <v>4</v>
      </c>
      <c r="Q51" s="10" t="s">
        <v>102</v>
      </c>
      <c r="R51" s="13" t="str">
        <f>IFERROR(__xludf.DUMMYFUNCTION("IFERROR(REGEXEXTRACT(Q51,""\d*\.?\d+%""),0)"),"3.2%")</f>
        <v>3.2%</v>
      </c>
      <c r="S51" s="11">
        <f t="shared" si="6"/>
        <v>0.00128</v>
      </c>
    </row>
    <row r="52">
      <c r="A52" s="8">
        <v>43534.0</v>
      </c>
      <c r="B52" s="9">
        <f t="shared" si="1"/>
        <v>2019</v>
      </c>
      <c r="C52" s="9">
        <v>100518.0</v>
      </c>
      <c r="D52" s="6" t="s">
        <v>103</v>
      </c>
      <c r="E52" s="10" t="str">
        <f>VLOOKUP(D52,'mat group'!A:B,2,0)</f>
        <v>School supplies</v>
      </c>
      <c r="F52" s="10" t="s">
        <v>20</v>
      </c>
      <c r="G52" s="11" t="s">
        <v>67</v>
      </c>
      <c r="H52" s="11">
        <v>1.0</v>
      </c>
      <c r="I52" s="6" t="s">
        <v>22</v>
      </c>
      <c r="J52" s="11">
        <f t="shared" si="2"/>
        <v>0.76</v>
      </c>
      <c r="K52" s="6">
        <v>10.0</v>
      </c>
      <c r="L52" s="11">
        <f t="shared" si="3"/>
        <v>7.6</v>
      </c>
      <c r="M52" s="10" t="s">
        <v>23</v>
      </c>
      <c r="N52" s="12">
        <v>2.0</v>
      </c>
      <c r="O52" s="11">
        <f t="shared" si="4"/>
        <v>6.08</v>
      </c>
      <c r="P52" s="11">
        <f t="shared" si="5"/>
        <v>1.52</v>
      </c>
      <c r="Q52" s="10" t="s">
        <v>35</v>
      </c>
      <c r="R52" s="13" t="str">
        <f>IFERROR(__xludf.DUMMYFUNCTION("IFERROR(REGEXEXTRACT(Q52,""\d*\.?\d+%""),0)"),"0%")</f>
        <v>0%</v>
      </c>
      <c r="S52" s="11">
        <f t="shared" si="6"/>
        <v>0</v>
      </c>
    </row>
    <row r="53">
      <c r="A53" s="8">
        <v>43535.0</v>
      </c>
      <c r="B53" s="9">
        <f t="shared" si="1"/>
        <v>2019</v>
      </c>
      <c r="C53" s="9">
        <v>100519.0</v>
      </c>
      <c r="D53" s="6" t="s">
        <v>104</v>
      </c>
      <c r="E53" s="10" t="str">
        <f>VLOOKUP(D53,'mat group'!A:B,2,0)</f>
        <v>Hardware supplies</v>
      </c>
      <c r="F53" s="10" t="s">
        <v>49</v>
      </c>
      <c r="G53" s="11" t="s">
        <v>21</v>
      </c>
      <c r="H53" s="11">
        <v>3.0</v>
      </c>
      <c r="I53" s="6" t="s">
        <v>38</v>
      </c>
      <c r="J53" s="11">
        <f t="shared" si="2"/>
        <v>3</v>
      </c>
      <c r="K53" s="6">
        <v>8.0</v>
      </c>
      <c r="L53" s="11">
        <f t="shared" si="3"/>
        <v>24</v>
      </c>
      <c r="M53" s="10" t="s">
        <v>51</v>
      </c>
      <c r="N53" s="12">
        <v>3.2</v>
      </c>
      <c r="O53" s="11">
        <f t="shared" si="4"/>
        <v>14.4</v>
      </c>
      <c r="P53" s="11">
        <f t="shared" si="5"/>
        <v>9.6</v>
      </c>
      <c r="Q53" s="10" t="s">
        <v>91</v>
      </c>
      <c r="R53" s="13" t="str">
        <f>IFERROR(__xludf.DUMMYFUNCTION("IFERROR(REGEXEXTRACT(Q53,""\d*\.?\d+%""),0)"),"9.50%")</f>
        <v>9.50%</v>
      </c>
      <c r="S53" s="11">
        <f t="shared" si="6"/>
        <v>0.0228</v>
      </c>
    </row>
    <row r="54">
      <c r="A54" s="8">
        <v>43536.0</v>
      </c>
      <c r="B54" s="9">
        <f t="shared" si="1"/>
        <v>2019</v>
      </c>
      <c r="C54" s="9">
        <v>100520.0</v>
      </c>
      <c r="D54" s="6" t="s">
        <v>105</v>
      </c>
      <c r="E54" s="10" t="str">
        <f>VLOOKUP(D54,'mat group'!A:B,2,0)</f>
        <v>School supplies</v>
      </c>
      <c r="F54" s="10" t="s">
        <v>37</v>
      </c>
      <c r="G54" s="11" t="s">
        <v>64</v>
      </c>
      <c r="H54" s="11">
        <v>0.7</v>
      </c>
      <c r="I54" s="6" t="s">
        <v>38</v>
      </c>
      <c r="J54" s="11">
        <f t="shared" si="2"/>
        <v>0.7</v>
      </c>
      <c r="K54" s="6">
        <v>10.0</v>
      </c>
      <c r="L54" s="11">
        <f t="shared" si="3"/>
        <v>7</v>
      </c>
      <c r="M54" s="10" t="s">
        <v>39</v>
      </c>
      <c r="N54" s="12">
        <v>10.0</v>
      </c>
      <c r="O54" s="11">
        <f t="shared" si="4"/>
        <v>0</v>
      </c>
      <c r="P54" s="11">
        <f t="shared" si="5"/>
        <v>7</v>
      </c>
      <c r="Q54" s="10" t="s">
        <v>45</v>
      </c>
      <c r="R54" s="13">
        <f>IFERROR(__xludf.DUMMYFUNCTION("IFERROR(REGEXEXTRACT(Q54,""\d*\.?\d+%""),0)"),0.0)</f>
        <v>0</v>
      </c>
      <c r="S54" s="11">
        <f t="shared" si="6"/>
        <v>0</v>
      </c>
    </row>
    <row r="55">
      <c r="A55" s="8">
        <v>43536.0</v>
      </c>
      <c r="B55" s="9">
        <f t="shared" si="1"/>
        <v>2019</v>
      </c>
      <c r="C55" s="9">
        <v>100520.0</v>
      </c>
      <c r="D55" s="6" t="s">
        <v>106</v>
      </c>
      <c r="E55" s="10" t="str">
        <f>VLOOKUP(D55,'mat group'!A:B,2,0)</f>
        <v>School supplies</v>
      </c>
      <c r="F55" s="10" t="s">
        <v>37</v>
      </c>
      <c r="G55" s="11" t="s">
        <v>21</v>
      </c>
      <c r="H55" s="11">
        <v>1.5</v>
      </c>
      <c r="I55" s="6" t="s">
        <v>38</v>
      </c>
      <c r="J55" s="11">
        <f t="shared" si="2"/>
        <v>1.5</v>
      </c>
      <c r="K55" s="6">
        <v>52.0</v>
      </c>
      <c r="L55" s="11">
        <f t="shared" si="3"/>
        <v>78</v>
      </c>
      <c r="M55" s="10" t="s">
        <v>39</v>
      </c>
      <c r="N55" s="12">
        <v>36.4</v>
      </c>
      <c r="O55" s="11">
        <f t="shared" si="4"/>
        <v>23.4</v>
      </c>
      <c r="P55" s="11">
        <f t="shared" si="5"/>
        <v>54.6</v>
      </c>
      <c r="Q55" s="10" t="s">
        <v>45</v>
      </c>
      <c r="R55" s="13">
        <f>IFERROR(__xludf.DUMMYFUNCTION("IFERROR(REGEXEXTRACT(Q55,""\d*\.?\d+%""),0)"),0.0)</f>
        <v>0</v>
      </c>
      <c r="S55" s="11">
        <f t="shared" si="6"/>
        <v>0</v>
      </c>
    </row>
    <row r="56">
      <c r="A56" s="8">
        <v>43536.0</v>
      </c>
      <c r="B56" s="9">
        <f t="shared" si="1"/>
        <v>2019</v>
      </c>
      <c r="C56" s="9">
        <v>100520.0</v>
      </c>
      <c r="D56" s="6" t="s">
        <v>107</v>
      </c>
      <c r="E56" s="10" t="str">
        <f>VLOOKUP(D56,'mat group'!A:B,2,0)</f>
        <v>Bathroom supplies</v>
      </c>
      <c r="F56" s="10" t="s">
        <v>37</v>
      </c>
      <c r="G56" s="11" t="s">
        <v>28</v>
      </c>
      <c r="H56" s="11">
        <v>25.0</v>
      </c>
      <c r="I56" s="6" t="s">
        <v>38</v>
      </c>
      <c r="J56" s="11">
        <f t="shared" si="2"/>
        <v>25</v>
      </c>
      <c r="K56" s="6">
        <v>28.0</v>
      </c>
      <c r="L56" s="11">
        <f t="shared" si="3"/>
        <v>700</v>
      </c>
      <c r="M56" s="10" t="s">
        <v>39</v>
      </c>
      <c r="N56" s="12">
        <v>28.0</v>
      </c>
      <c r="O56" s="11">
        <f t="shared" si="4"/>
        <v>0</v>
      </c>
      <c r="P56" s="11">
        <f t="shared" si="5"/>
        <v>700</v>
      </c>
      <c r="Q56" s="10" t="s">
        <v>45</v>
      </c>
      <c r="R56" s="13">
        <f>IFERROR(__xludf.DUMMYFUNCTION("IFERROR(REGEXEXTRACT(Q56,""\d*\.?\d+%""),0)"),0.0)</f>
        <v>0</v>
      </c>
      <c r="S56" s="11">
        <f t="shared" si="6"/>
        <v>0</v>
      </c>
    </row>
    <row r="57">
      <c r="A57" s="8">
        <v>43536.0</v>
      </c>
      <c r="B57" s="9">
        <f t="shared" si="1"/>
        <v>2019</v>
      </c>
      <c r="C57" s="9">
        <v>100520.0</v>
      </c>
      <c r="D57" s="6" t="s">
        <v>108</v>
      </c>
      <c r="E57" s="10" t="str">
        <f>VLOOKUP(D57,'mat group'!A:B,2,0)</f>
        <v>Home Decor</v>
      </c>
      <c r="F57" s="10" t="s">
        <v>37</v>
      </c>
      <c r="G57" s="11" t="s">
        <v>21</v>
      </c>
      <c r="H57" s="11">
        <v>10.0</v>
      </c>
      <c r="I57" s="6" t="s">
        <v>38</v>
      </c>
      <c r="J57" s="11">
        <f t="shared" si="2"/>
        <v>10</v>
      </c>
      <c r="K57" s="6">
        <v>47.0</v>
      </c>
      <c r="L57" s="11">
        <f t="shared" si="3"/>
        <v>470</v>
      </c>
      <c r="M57" s="10" t="s">
        <v>39</v>
      </c>
      <c r="N57" s="12">
        <v>47.0</v>
      </c>
      <c r="O57" s="11">
        <f t="shared" si="4"/>
        <v>0</v>
      </c>
      <c r="P57" s="11">
        <f t="shared" si="5"/>
        <v>470</v>
      </c>
      <c r="Q57" s="10" t="s">
        <v>45</v>
      </c>
      <c r="R57" s="13">
        <f>IFERROR(__xludf.DUMMYFUNCTION("IFERROR(REGEXEXTRACT(Q57,""\d*\.?\d+%""),0)"),0.0)</f>
        <v>0</v>
      </c>
      <c r="S57" s="11">
        <f t="shared" si="6"/>
        <v>0</v>
      </c>
    </row>
    <row r="58">
      <c r="A58" s="8">
        <v>43536.0</v>
      </c>
      <c r="B58" s="9">
        <f t="shared" si="1"/>
        <v>2019</v>
      </c>
      <c r="C58" s="9">
        <v>100520.0</v>
      </c>
      <c r="D58" s="6" t="s">
        <v>109</v>
      </c>
      <c r="E58" s="10" t="str">
        <f>VLOOKUP(D58,'mat group'!A:B,2,0)</f>
        <v>Bathroom supplies</v>
      </c>
      <c r="F58" s="10" t="s">
        <v>37</v>
      </c>
      <c r="G58" s="11" t="s">
        <v>28</v>
      </c>
      <c r="H58" s="11">
        <v>8.0</v>
      </c>
      <c r="I58" s="6" t="s">
        <v>38</v>
      </c>
      <c r="J58" s="11">
        <f t="shared" si="2"/>
        <v>8</v>
      </c>
      <c r="K58" s="6">
        <v>39.0</v>
      </c>
      <c r="L58" s="11">
        <f t="shared" si="3"/>
        <v>312</v>
      </c>
      <c r="M58" s="10" t="s">
        <v>39</v>
      </c>
      <c r="N58" s="12">
        <v>39.0</v>
      </c>
      <c r="O58" s="11">
        <f t="shared" si="4"/>
        <v>0</v>
      </c>
      <c r="P58" s="11">
        <f t="shared" si="5"/>
        <v>312</v>
      </c>
      <c r="Q58" s="10" t="s">
        <v>45</v>
      </c>
      <c r="R58" s="13">
        <f>IFERROR(__xludf.DUMMYFUNCTION("IFERROR(REGEXEXTRACT(Q58,""\d*\.?\d+%""),0)"),0.0)</f>
        <v>0</v>
      </c>
      <c r="S58" s="11">
        <f t="shared" si="6"/>
        <v>0</v>
      </c>
    </row>
    <row r="59">
      <c r="A59" s="8">
        <v>43536.0</v>
      </c>
      <c r="B59" s="9">
        <f t="shared" si="1"/>
        <v>2019</v>
      </c>
      <c r="C59" s="9">
        <v>100520.0</v>
      </c>
      <c r="D59" s="6" t="s">
        <v>110</v>
      </c>
      <c r="E59" s="10" t="str">
        <f>VLOOKUP(D59,'mat group'!A:B,2,0)</f>
        <v>Home Decor</v>
      </c>
      <c r="F59" s="10" t="s">
        <v>37</v>
      </c>
      <c r="G59" s="11" t="s">
        <v>64</v>
      </c>
      <c r="H59" s="11">
        <v>8.0</v>
      </c>
      <c r="I59" s="6" t="s">
        <v>38</v>
      </c>
      <c r="J59" s="11">
        <f t="shared" si="2"/>
        <v>8</v>
      </c>
      <c r="K59" s="6">
        <v>8.0</v>
      </c>
      <c r="L59" s="11">
        <f t="shared" si="3"/>
        <v>64</v>
      </c>
      <c r="M59" s="10" t="s">
        <v>39</v>
      </c>
      <c r="N59" s="12">
        <v>8.0</v>
      </c>
      <c r="O59" s="11">
        <f t="shared" si="4"/>
        <v>0</v>
      </c>
      <c r="P59" s="11">
        <f t="shared" si="5"/>
        <v>64</v>
      </c>
      <c r="Q59" s="10" t="s">
        <v>45</v>
      </c>
      <c r="R59" s="13">
        <f>IFERROR(__xludf.DUMMYFUNCTION("IFERROR(REGEXEXTRACT(Q59,""\d*\.?\d+%""),0)"),0.0)</f>
        <v>0</v>
      </c>
      <c r="S59" s="11">
        <f t="shared" si="6"/>
        <v>0</v>
      </c>
    </row>
    <row r="60">
      <c r="A60" s="8">
        <v>43536.0</v>
      </c>
      <c r="B60" s="9">
        <f t="shared" si="1"/>
        <v>2019</v>
      </c>
      <c r="C60" s="9">
        <v>100520.0</v>
      </c>
      <c r="D60" s="6" t="s">
        <v>111</v>
      </c>
      <c r="E60" s="10" t="str">
        <f>VLOOKUP(D60,'mat group'!A:B,2,0)</f>
        <v>Bathroom supplies</v>
      </c>
      <c r="F60" s="10" t="s">
        <v>37</v>
      </c>
      <c r="G60" s="11" t="s">
        <v>21</v>
      </c>
      <c r="H60" s="11">
        <v>12.0</v>
      </c>
      <c r="I60" s="6" t="s">
        <v>38</v>
      </c>
      <c r="J60" s="11">
        <f t="shared" si="2"/>
        <v>12</v>
      </c>
      <c r="K60" s="6">
        <v>30.0</v>
      </c>
      <c r="L60" s="11">
        <f t="shared" si="3"/>
        <v>360</v>
      </c>
      <c r="M60" s="10" t="s">
        <v>39</v>
      </c>
      <c r="N60" s="12">
        <v>27.0</v>
      </c>
      <c r="O60" s="11">
        <f t="shared" si="4"/>
        <v>36</v>
      </c>
      <c r="P60" s="11">
        <f t="shared" si="5"/>
        <v>324</v>
      </c>
      <c r="Q60" s="10" t="s">
        <v>45</v>
      </c>
      <c r="R60" s="13">
        <f>IFERROR(__xludf.DUMMYFUNCTION("IFERROR(REGEXEXTRACT(Q60,""\d*\.?\d+%""),0)"),0.0)</f>
        <v>0</v>
      </c>
      <c r="S60" s="11">
        <f t="shared" si="6"/>
        <v>0</v>
      </c>
    </row>
    <row r="61">
      <c r="A61" s="8">
        <v>43536.0</v>
      </c>
      <c r="B61" s="9">
        <f t="shared" si="1"/>
        <v>2019</v>
      </c>
      <c r="C61" s="9">
        <v>100520.0</v>
      </c>
      <c r="D61" s="6" t="s">
        <v>112</v>
      </c>
      <c r="E61" s="10" t="str">
        <f>VLOOKUP(D61,'mat group'!A:B,2,0)</f>
        <v>Gardening supplies</v>
      </c>
      <c r="F61" s="10" t="s">
        <v>37</v>
      </c>
      <c r="G61" s="11" t="s">
        <v>26</v>
      </c>
      <c r="H61" s="11">
        <v>80.0</v>
      </c>
      <c r="I61" s="6" t="s">
        <v>38</v>
      </c>
      <c r="J61" s="11">
        <f t="shared" si="2"/>
        <v>80</v>
      </c>
      <c r="K61" s="6">
        <v>34.0</v>
      </c>
      <c r="L61" s="11">
        <f t="shared" si="3"/>
        <v>2720</v>
      </c>
      <c r="M61" s="10" t="s">
        <v>39</v>
      </c>
      <c r="N61" s="12">
        <v>13.600000000000001</v>
      </c>
      <c r="O61" s="11">
        <f t="shared" si="4"/>
        <v>1632</v>
      </c>
      <c r="P61" s="11">
        <f t="shared" si="5"/>
        <v>1088</v>
      </c>
      <c r="Q61" s="10" t="s">
        <v>45</v>
      </c>
      <c r="R61" s="13">
        <f>IFERROR(__xludf.DUMMYFUNCTION("IFERROR(REGEXEXTRACT(Q61,""\d*\.?\d+%""),0)"),0.0)</f>
        <v>0</v>
      </c>
      <c r="S61" s="11">
        <f t="shared" si="6"/>
        <v>0</v>
      </c>
    </row>
    <row r="62">
      <c r="A62" s="8">
        <v>43541.0</v>
      </c>
      <c r="B62" s="9">
        <f t="shared" si="1"/>
        <v>2019</v>
      </c>
      <c r="C62" s="9">
        <v>100521.0</v>
      </c>
      <c r="D62" s="6" t="s">
        <v>113</v>
      </c>
      <c r="E62" s="10" t="str">
        <f>VLOOKUP(D62,'mat group'!A:B,2,0)</f>
        <v>Home Decor</v>
      </c>
      <c r="F62" s="10" t="s">
        <v>58</v>
      </c>
      <c r="G62" s="11" t="s">
        <v>50</v>
      </c>
      <c r="H62" s="11">
        <v>15.0</v>
      </c>
      <c r="I62" s="6" t="s">
        <v>38</v>
      </c>
      <c r="J62" s="11">
        <f t="shared" si="2"/>
        <v>15</v>
      </c>
      <c r="K62" s="6">
        <v>27.0</v>
      </c>
      <c r="L62" s="11">
        <f t="shared" si="3"/>
        <v>405</v>
      </c>
      <c r="M62" s="10" t="s">
        <v>59</v>
      </c>
      <c r="N62" s="12">
        <v>8.1</v>
      </c>
      <c r="O62" s="11">
        <f t="shared" si="4"/>
        <v>283.5</v>
      </c>
      <c r="P62" s="11">
        <f t="shared" si="5"/>
        <v>121.5</v>
      </c>
      <c r="Q62" s="10" t="s">
        <v>114</v>
      </c>
      <c r="R62" s="13" t="str">
        <f>IFERROR(__xludf.DUMMYFUNCTION("IFERROR(REGEXEXTRACT(Q62,""\d*\.?\d+%""),0)"),"0%")</f>
        <v>0%</v>
      </c>
      <c r="S62" s="11">
        <f t="shared" si="6"/>
        <v>0</v>
      </c>
    </row>
    <row r="63">
      <c r="A63" s="8">
        <v>43541.0</v>
      </c>
      <c r="B63" s="9">
        <f t="shared" si="1"/>
        <v>2019</v>
      </c>
      <c r="C63" s="9">
        <v>100521.0</v>
      </c>
      <c r="D63" s="6" t="s">
        <v>115</v>
      </c>
      <c r="E63" s="10" t="str">
        <f>VLOOKUP(D63,'mat group'!A:B,2,0)</f>
        <v>School supplies</v>
      </c>
      <c r="F63" s="10" t="s">
        <v>58</v>
      </c>
      <c r="G63" s="11" t="s">
        <v>28</v>
      </c>
      <c r="H63" s="11">
        <v>2.0</v>
      </c>
      <c r="I63" s="6" t="s">
        <v>38</v>
      </c>
      <c r="J63" s="11">
        <f t="shared" si="2"/>
        <v>2</v>
      </c>
      <c r="K63" s="6">
        <v>10.0</v>
      </c>
      <c r="L63" s="11">
        <f t="shared" si="3"/>
        <v>20</v>
      </c>
      <c r="M63" s="10" t="s">
        <v>59</v>
      </c>
      <c r="N63" s="12">
        <v>10.0</v>
      </c>
      <c r="O63" s="11">
        <f t="shared" si="4"/>
        <v>0</v>
      </c>
      <c r="P63" s="11">
        <f t="shared" si="5"/>
        <v>20</v>
      </c>
      <c r="Q63" s="10" t="s">
        <v>114</v>
      </c>
      <c r="R63" s="13" t="str">
        <f>IFERROR(__xludf.DUMMYFUNCTION("IFERROR(REGEXEXTRACT(Q63,""\d*\.?\d+%""),0)"),"0%")</f>
        <v>0%</v>
      </c>
      <c r="S63" s="11">
        <f t="shared" si="6"/>
        <v>0</v>
      </c>
    </row>
    <row r="64">
      <c r="A64" s="8">
        <v>43548.0</v>
      </c>
      <c r="B64" s="9">
        <f t="shared" si="1"/>
        <v>2019</v>
      </c>
      <c r="C64" s="9">
        <v>100522.0</v>
      </c>
      <c r="D64" s="6" t="s">
        <v>116</v>
      </c>
      <c r="E64" s="10" t="str">
        <f>VLOOKUP(D64,'mat group'!A:B,2,0)</f>
        <v>Home Decor</v>
      </c>
      <c r="F64" s="10" t="s">
        <v>55</v>
      </c>
      <c r="G64" s="11" t="s">
        <v>67</v>
      </c>
      <c r="H64" s="11">
        <v>25.0</v>
      </c>
      <c r="I64" s="6" t="s">
        <v>38</v>
      </c>
      <c r="J64" s="11">
        <f t="shared" si="2"/>
        <v>25</v>
      </c>
      <c r="K64" s="6">
        <v>3.0</v>
      </c>
      <c r="L64" s="11">
        <f t="shared" si="3"/>
        <v>75</v>
      </c>
      <c r="M64" s="10" t="s">
        <v>56</v>
      </c>
      <c r="N64" s="12">
        <v>1.2000000000000002</v>
      </c>
      <c r="O64" s="11">
        <f t="shared" si="4"/>
        <v>45</v>
      </c>
      <c r="P64" s="11">
        <f t="shared" si="5"/>
        <v>30</v>
      </c>
      <c r="Q64" s="10" t="s">
        <v>117</v>
      </c>
      <c r="R64" s="13" t="str">
        <f>IFERROR(__xludf.DUMMYFUNCTION("IFERROR(REGEXEXTRACT(Q64,""\d*\.?\d+%""),0)"),"0.5%")</f>
        <v>0.5%</v>
      </c>
      <c r="S64" s="11">
        <f t="shared" si="6"/>
        <v>0.00375</v>
      </c>
    </row>
    <row r="65">
      <c r="A65" s="8">
        <v>43549.0</v>
      </c>
      <c r="B65" s="9">
        <f t="shared" si="1"/>
        <v>2019</v>
      </c>
      <c r="C65" s="9">
        <v>100523.0</v>
      </c>
      <c r="D65" s="6" t="s">
        <v>118</v>
      </c>
      <c r="E65" s="10" t="str">
        <f>VLOOKUP(D65,'mat group'!A:B,2,0)</f>
        <v>Home Decor</v>
      </c>
      <c r="F65" s="10" t="s">
        <v>58</v>
      </c>
      <c r="G65" s="11" t="s">
        <v>67</v>
      </c>
      <c r="H65" s="11">
        <v>18.0</v>
      </c>
      <c r="I65" s="6" t="s">
        <v>38</v>
      </c>
      <c r="J65" s="11">
        <f t="shared" si="2"/>
        <v>18</v>
      </c>
      <c r="K65" s="6">
        <v>10.0</v>
      </c>
      <c r="L65" s="11">
        <f t="shared" si="3"/>
        <v>180</v>
      </c>
      <c r="M65" s="10" t="s">
        <v>59</v>
      </c>
      <c r="N65" s="12">
        <v>2.0</v>
      </c>
      <c r="O65" s="11">
        <f t="shared" si="4"/>
        <v>144</v>
      </c>
      <c r="P65" s="11">
        <f t="shared" si="5"/>
        <v>36</v>
      </c>
      <c r="Q65" s="10" t="s">
        <v>52</v>
      </c>
      <c r="R65" s="13" t="str">
        <f>IFERROR(__xludf.DUMMYFUNCTION("IFERROR(REGEXEXTRACT(Q65,""\d*\.?\d+%""),0)"),"1.5%")</f>
        <v>1.5%</v>
      </c>
      <c r="S65" s="11">
        <f t="shared" si="6"/>
        <v>0.027</v>
      </c>
    </row>
    <row r="66">
      <c r="A66" s="8">
        <v>43551.0</v>
      </c>
      <c r="B66" s="9">
        <f t="shared" si="1"/>
        <v>2019</v>
      </c>
      <c r="C66" s="9">
        <v>100524.0</v>
      </c>
      <c r="D66" s="6" t="s">
        <v>119</v>
      </c>
      <c r="E66" s="10" t="str">
        <f>VLOOKUP(D66,'mat group'!A:B,2,0)</f>
        <v>Bathroom supplies</v>
      </c>
      <c r="F66" s="10" t="s">
        <v>49</v>
      </c>
      <c r="G66" s="11" t="s">
        <v>21</v>
      </c>
      <c r="H66" s="11">
        <v>12.0</v>
      </c>
      <c r="I66" s="6" t="s">
        <v>38</v>
      </c>
      <c r="J66" s="11">
        <f t="shared" si="2"/>
        <v>12</v>
      </c>
      <c r="K66" s="6">
        <v>4.0</v>
      </c>
      <c r="L66" s="11">
        <f t="shared" si="3"/>
        <v>48</v>
      </c>
      <c r="M66" s="10" t="s">
        <v>51</v>
      </c>
      <c r="N66" s="12">
        <v>4.0</v>
      </c>
      <c r="O66" s="11">
        <f t="shared" si="4"/>
        <v>0</v>
      </c>
      <c r="P66" s="11">
        <f t="shared" si="5"/>
        <v>48</v>
      </c>
      <c r="Q66" s="10" t="s">
        <v>120</v>
      </c>
      <c r="R66" s="13" t="str">
        <f>IFERROR(__xludf.DUMMYFUNCTION("IFERROR(REGEXEXTRACT(Q66,""\d*\.?\d+%""),0)"),"3.5%")</f>
        <v>3.5%</v>
      </c>
      <c r="S66" s="11">
        <f t="shared" si="6"/>
        <v>0.0168</v>
      </c>
    </row>
    <row r="67">
      <c r="A67" s="8">
        <v>43552.0</v>
      </c>
      <c r="B67" s="9">
        <f t="shared" si="1"/>
        <v>2019</v>
      </c>
      <c r="C67" s="9">
        <v>100525.0</v>
      </c>
      <c r="D67" s="6" t="s">
        <v>121</v>
      </c>
      <c r="E67" s="10" t="str">
        <f>VLOOKUP(D67,'mat group'!A:B,2,0)</f>
        <v>School supplies</v>
      </c>
      <c r="F67" s="10" t="s">
        <v>49</v>
      </c>
      <c r="G67" s="11" t="s">
        <v>77</v>
      </c>
      <c r="H67" s="11">
        <v>2.8</v>
      </c>
      <c r="I67" s="6" t="s">
        <v>38</v>
      </c>
      <c r="J67" s="11">
        <f t="shared" si="2"/>
        <v>2.8</v>
      </c>
      <c r="K67" s="6">
        <v>41.0</v>
      </c>
      <c r="L67" s="11">
        <f t="shared" si="3"/>
        <v>114.8</v>
      </c>
      <c r="M67" s="10" t="s">
        <v>51</v>
      </c>
      <c r="N67" s="12">
        <v>12.299999999999999</v>
      </c>
      <c r="O67" s="11">
        <f t="shared" si="4"/>
        <v>80.36</v>
      </c>
      <c r="P67" s="11">
        <f t="shared" si="5"/>
        <v>34.44</v>
      </c>
      <c r="Q67" s="10" t="s">
        <v>122</v>
      </c>
      <c r="R67" s="13" t="str">
        <f>IFERROR(__xludf.DUMMYFUNCTION("IFERROR(REGEXEXTRACT(Q67,""\d*\.?\d+%""),0)"),"5.60%")</f>
        <v>5.60%</v>
      </c>
      <c r="S67" s="11">
        <f t="shared" si="6"/>
        <v>0.064288</v>
      </c>
    </row>
    <row r="68">
      <c r="A68" s="8">
        <v>43552.0</v>
      </c>
      <c r="B68" s="9">
        <f t="shared" si="1"/>
        <v>2019</v>
      </c>
      <c r="C68" s="9">
        <v>100525.0</v>
      </c>
      <c r="D68" s="6" t="s">
        <v>123</v>
      </c>
      <c r="E68" s="10" t="str">
        <f>VLOOKUP(D68,'mat group'!A:B,2,0)</f>
        <v>Hardware supplies</v>
      </c>
      <c r="F68" s="10" t="s">
        <v>49</v>
      </c>
      <c r="G68" s="11" t="s">
        <v>50</v>
      </c>
      <c r="H68" s="11">
        <v>3.5</v>
      </c>
      <c r="I68" s="6" t="s">
        <v>38</v>
      </c>
      <c r="J68" s="11">
        <f t="shared" si="2"/>
        <v>3.5</v>
      </c>
      <c r="K68" s="6">
        <v>18.0</v>
      </c>
      <c r="L68" s="11">
        <f t="shared" si="3"/>
        <v>63</v>
      </c>
      <c r="M68" s="10" t="s">
        <v>51</v>
      </c>
      <c r="N68" s="12">
        <v>18.0</v>
      </c>
      <c r="O68" s="11">
        <f t="shared" si="4"/>
        <v>0</v>
      </c>
      <c r="P68" s="11">
        <f t="shared" si="5"/>
        <v>63</v>
      </c>
      <c r="Q68" s="10" t="s">
        <v>122</v>
      </c>
      <c r="R68" s="13" t="str">
        <f>IFERROR(__xludf.DUMMYFUNCTION("IFERROR(REGEXEXTRACT(Q68,""\d*\.?\d+%""),0)"),"5.60%")</f>
        <v>5.60%</v>
      </c>
      <c r="S68" s="11">
        <f t="shared" si="6"/>
        <v>0.03528</v>
      </c>
    </row>
    <row r="69">
      <c r="A69" s="8">
        <v>43552.0</v>
      </c>
      <c r="B69" s="9">
        <f t="shared" si="1"/>
        <v>2019</v>
      </c>
      <c r="C69" s="9">
        <v>100525.0</v>
      </c>
      <c r="D69" s="6" t="s">
        <v>124</v>
      </c>
      <c r="E69" s="10" t="str">
        <f>VLOOKUP(D69,'mat group'!A:B,2,0)</f>
        <v>School supplies</v>
      </c>
      <c r="F69" s="10" t="s">
        <v>49</v>
      </c>
      <c r="G69" s="11" t="s">
        <v>26</v>
      </c>
      <c r="H69" s="11">
        <v>1.0</v>
      </c>
      <c r="I69" s="6" t="s">
        <v>38</v>
      </c>
      <c r="J69" s="11">
        <f t="shared" si="2"/>
        <v>1</v>
      </c>
      <c r="K69" s="6">
        <v>7.0</v>
      </c>
      <c r="L69" s="11">
        <f t="shared" si="3"/>
        <v>7</v>
      </c>
      <c r="M69" s="10" t="s">
        <v>51</v>
      </c>
      <c r="N69" s="12">
        <v>2.8000000000000003</v>
      </c>
      <c r="O69" s="11">
        <f t="shared" si="4"/>
        <v>4.2</v>
      </c>
      <c r="P69" s="11">
        <f t="shared" si="5"/>
        <v>2.8</v>
      </c>
      <c r="Q69" s="10" t="s">
        <v>122</v>
      </c>
      <c r="R69" s="13" t="str">
        <f>IFERROR(__xludf.DUMMYFUNCTION("IFERROR(REGEXEXTRACT(Q69,""\d*\.?\d+%""),0)"),"5.60%")</f>
        <v>5.60%</v>
      </c>
      <c r="S69" s="11">
        <f t="shared" si="6"/>
        <v>0.00392</v>
      </c>
    </row>
    <row r="70">
      <c r="A70" s="8">
        <v>43552.0</v>
      </c>
      <c r="B70" s="9">
        <f t="shared" si="1"/>
        <v>2019</v>
      </c>
      <c r="C70" s="9">
        <v>100525.0</v>
      </c>
      <c r="D70" s="6" t="s">
        <v>125</v>
      </c>
      <c r="E70" s="10" t="str">
        <f>VLOOKUP(D70,'mat group'!A:B,2,0)</f>
        <v>School supplies</v>
      </c>
      <c r="F70" s="10" t="s">
        <v>49</v>
      </c>
      <c r="G70" s="11" t="s">
        <v>28</v>
      </c>
      <c r="H70" s="11">
        <v>1.5</v>
      </c>
      <c r="I70" s="6" t="s">
        <v>38</v>
      </c>
      <c r="J70" s="11">
        <f t="shared" si="2"/>
        <v>1.5</v>
      </c>
      <c r="K70" s="6">
        <v>36.0</v>
      </c>
      <c r="L70" s="11">
        <f t="shared" si="3"/>
        <v>54</v>
      </c>
      <c r="M70" s="10" t="s">
        <v>51</v>
      </c>
      <c r="N70" s="12">
        <v>25.2</v>
      </c>
      <c r="O70" s="11">
        <f t="shared" si="4"/>
        <v>16.2</v>
      </c>
      <c r="P70" s="11">
        <f t="shared" si="5"/>
        <v>37.8</v>
      </c>
      <c r="Q70" s="10" t="s">
        <v>122</v>
      </c>
      <c r="R70" s="13" t="str">
        <f>IFERROR(__xludf.DUMMYFUNCTION("IFERROR(REGEXEXTRACT(Q70,""\d*\.?\d+%""),0)"),"5.60%")</f>
        <v>5.60%</v>
      </c>
      <c r="S70" s="11">
        <f t="shared" si="6"/>
        <v>0.03024</v>
      </c>
    </row>
    <row r="71">
      <c r="A71" s="8">
        <v>43552.0</v>
      </c>
      <c r="B71" s="9">
        <f t="shared" si="1"/>
        <v>2019</v>
      </c>
      <c r="C71" s="9">
        <v>100525.0</v>
      </c>
      <c r="D71" s="6" t="s">
        <v>126</v>
      </c>
      <c r="E71" s="10" t="str">
        <f>VLOOKUP(D71,'mat group'!A:B,2,0)</f>
        <v>Hardware supplies</v>
      </c>
      <c r="F71" s="10" t="s">
        <v>49</v>
      </c>
      <c r="G71" s="11" t="s">
        <v>21</v>
      </c>
      <c r="H71" s="11">
        <v>50.0</v>
      </c>
      <c r="I71" s="6" t="s">
        <v>38</v>
      </c>
      <c r="J71" s="11">
        <f t="shared" si="2"/>
        <v>50</v>
      </c>
      <c r="K71" s="6">
        <v>50.0</v>
      </c>
      <c r="L71" s="11">
        <f t="shared" si="3"/>
        <v>2500</v>
      </c>
      <c r="M71" s="10" t="s">
        <v>51</v>
      </c>
      <c r="N71" s="12">
        <v>15.0</v>
      </c>
      <c r="O71" s="11">
        <f t="shared" si="4"/>
        <v>1750</v>
      </c>
      <c r="P71" s="11">
        <f t="shared" si="5"/>
        <v>750</v>
      </c>
      <c r="Q71" s="10" t="s">
        <v>122</v>
      </c>
      <c r="R71" s="13" t="str">
        <f>IFERROR(__xludf.DUMMYFUNCTION("IFERROR(REGEXEXTRACT(Q71,""\d*\.?\d+%""),0)"),"5.60%")</f>
        <v>5.60%</v>
      </c>
      <c r="S71" s="11">
        <f t="shared" si="6"/>
        <v>1.4</v>
      </c>
    </row>
    <row r="72">
      <c r="A72" s="8">
        <v>43552.0</v>
      </c>
      <c r="B72" s="9">
        <f t="shared" si="1"/>
        <v>2019</v>
      </c>
      <c r="C72" s="9">
        <v>100525.0</v>
      </c>
      <c r="D72" s="6" t="s">
        <v>127</v>
      </c>
      <c r="E72" s="10" t="str">
        <f>VLOOKUP(D72,'mat group'!A:B,2,0)</f>
        <v>Gardening supplies</v>
      </c>
      <c r="F72" s="10" t="s">
        <v>49</v>
      </c>
      <c r="G72" s="11" t="s">
        <v>21</v>
      </c>
      <c r="H72" s="11">
        <v>60.0</v>
      </c>
      <c r="I72" s="6" t="s">
        <v>38</v>
      </c>
      <c r="J72" s="11">
        <f t="shared" si="2"/>
        <v>60</v>
      </c>
      <c r="K72" s="6">
        <v>21.0</v>
      </c>
      <c r="L72" s="11">
        <f t="shared" si="3"/>
        <v>1260</v>
      </c>
      <c r="M72" s="10" t="s">
        <v>51</v>
      </c>
      <c r="N72" s="12">
        <v>21.0</v>
      </c>
      <c r="O72" s="11">
        <f t="shared" si="4"/>
        <v>0</v>
      </c>
      <c r="P72" s="11">
        <f t="shared" si="5"/>
        <v>1260</v>
      </c>
      <c r="Q72" s="10" t="s">
        <v>122</v>
      </c>
      <c r="R72" s="13" t="str">
        <f>IFERROR(__xludf.DUMMYFUNCTION("IFERROR(REGEXEXTRACT(Q72,""\d*\.?\d+%""),0)"),"5.60%")</f>
        <v>5.60%</v>
      </c>
      <c r="S72" s="11">
        <f t="shared" si="6"/>
        <v>0.7056</v>
      </c>
    </row>
    <row r="73">
      <c r="A73" s="8">
        <v>43552.0</v>
      </c>
      <c r="B73" s="9">
        <f t="shared" si="1"/>
        <v>2019</v>
      </c>
      <c r="C73" s="9">
        <v>100525.0</v>
      </c>
      <c r="D73" s="6" t="s">
        <v>128</v>
      </c>
      <c r="E73" s="10" t="str">
        <f>VLOOKUP(D73,'mat group'!A:B,2,0)</f>
        <v>Home Decor</v>
      </c>
      <c r="F73" s="10" t="s">
        <v>49</v>
      </c>
      <c r="G73" s="11" t="s">
        <v>77</v>
      </c>
      <c r="H73" s="11">
        <v>20.0</v>
      </c>
      <c r="I73" s="6" t="s">
        <v>38</v>
      </c>
      <c r="J73" s="11">
        <f t="shared" si="2"/>
        <v>20</v>
      </c>
      <c r="K73" s="6">
        <v>52.0</v>
      </c>
      <c r="L73" s="11">
        <f t="shared" si="3"/>
        <v>1040</v>
      </c>
      <c r="M73" s="10" t="s">
        <v>51</v>
      </c>
      <c r="N73" s="12">
        <v>31.2</v>
      </c>
      <c r="O73" s="11">
        <f t="shared" si="4"/>
        <v>416</v>
      </c>
      <c r="P73" s="11">
        <f t="shared" si="5"/>
        <v>624</v>
      </c>
      <c r="Q73" s="10" t="s">
        <v>122</v>
      </c>
      <c r="R73" s="13" t="str">
        <f>IFERROR(__xludf.DUMMYFUNCTION("IFERROR(REGEXEXTRACT(Q73,""\d*\.?\d+%""),0)"),"5.60%")</f>
        <v>5.60%</v>
      </c>
      <c r="S73" s="11">
        <f t="shared" si="6"/>
        <v>0.5824</v>
      </c>
    </row>
    <row r="74">
      <c r="A74" s="8">
        <v>43557.0</v>
      </c>
      <c r="B74" s="9">
        <f t="shared" si="1"/>
        <v>2019</v>
      </c>
      <c r="C74" s="9">
        <v>100526.0</v>
      </c>
      <c r="D74" s="6" t="s">
        <v>129</v>
      </c>
      <c r="E74" s="10" t="str">
        <f>VLOOKUP(D74,'mat group'!A:B,2,0)</f>
        <v>Hardware supplies</v>
      </c>
      <c r="F74" s="10" t="s">
        <v>49</v>
      </c>
      <c r="G74" s="11" t="s">
        <v>67</v>
      </c>
      <c r="H74" s="11">
        <v>0.05</v>
      </c>
      <c r="I74" s="6" t="s">
        <v>38</v>
      </c>
      <c r="J74" s="11">
        <f t="shared" si="2"/>
        <v>0.05</v>
      </c>
      <c r="K74" s="6">
        <v>53.0</v>
      </c>
      <c r="L74" s="11">
        <f t="shared" si="3"/>
        <v>2.65</v>
      </c>
      <c r="M74" s="10" t="s">
        <v>51</v>
      </c>
      <c r="N74" s="12">
        <v>5.300000000000001</v>
      </c>
      <c r="O74" s="11">
        <f t="shared" si="4"/>
        <v>2.385</v>
      </c>
      <c r="P74" s="11">
        <f t="shared" si="5"/>
        <v>0.265</v>
      </c>
      <c r="Q74" s="10" t="s">
        <v>130</v>
      </c>
      <c r="R74" s="13">
        <f>IFERROR(__xludf.DUMMYFUNCTION("IFERROR(REGEXEXTRACT(Q74,""\d*\.?\d+%""),0)"),0.0)</f>
        <v>0</v>
      </c>
      <c r="S74" s="11">
        <f t="shared" si="6"/>
        <v>0</v>
      </c>
    </row>
    <row r="75">
      <c r="A75" s="8">
        <v>43560.0</v>
      </c>
      <c r="B75" s="9">
        <f t="shared" si="1"/>
        <v>2019</v>
      </c>
      <c r="C75" s="9">
        <v>100527.0</v>
      </c>
      <c r="D75" s="6" t="s">
        <v>131</v>
      </c>
      <c r="E75" s="10" t="str">
        <f>VLOOKUP(D75,'mat group'!A:B,2,0)</f>
        <v>Bathroom supplies</v>
      </c>
      <c r="F75" s="10" t="s">
        <v>37</v>
      </c>
      <c r="G75" s="11" t="s">
        <v>64</v>
      </c>
      <c r="H75" s="11">
        <v>8.0</v>
      </c>
      <c r="I75" s="6" t="s">
        <v>38</v>
      </c>
      <c r="J75" s="11">
        <f t="shared" si="2"/>
        <v>8</v>
      </c>
      <c r="K75" s="6">
        <v>8.0</v>
      </c>
      <c r="L75" s="11">
        <f t="shared" si="3"/>
        <v>64</v>
      </c>
      <c r="M75" s="10" t="s">
        <v>39</v>
      </c>
      <c r="N75" s="12">
        <v>1.6</v>
      </c>
      <c r="O75" s="11">
        <f t="shared" si="4"/>
        <v>51.2</v>
      </c>
      <c r="P75" s="11">
        <f t="shared" si="5"/>
        <v>12.8</v>
      </c>
      <c r="Q75" s="10" t="s">
        <v>132</v>
      </c>
      <c r="R75" s="13" t="str">
        <f>IFERROR(__xludf.DUMMYFUNCTION("IFERROR(REGEXEXTRACT(Q75,""\d*\.?\d+%""),0)"),"3.2%")</f>
        <v>3.2%</v>
      </c>
      <c r="S75" s="11">
        <f t="shared" si="6"/>
        <v>0.02048</v>
      </c>
    </row>
    <row r="76">
      <c r="A76" s="8">
        <v>43562.0</v>
      </c>
      <c r="B76" s="9">
        <f t="shared" si="1"/>
        <v>2019</v>
      </c>
      <c r="C76" s="9">
        <v>100528.0</v>
      </c>
      <c r="D76" s="6" t="s">
        <v>133</v>
      </c>
      <c r="E76" s="10" t="str">
        <f>VLOOKUP(D76,'mat group'!A:B,2,0)</f>
        <v>Home Decor</v>
      </c>
      <c r="F76" s="10" t="s">
        <v>49</v>
      </c>
      <c r="G76" s="11" t="s">
        <v>77</v>
      </c>
      <c r="H76" s="11">
        <v>15.0</v>
      </c>
      <c r="I76" s="6" t="s">
        <v>38</v>
      </c>
      <c r="J76" s="11">
        <f t="shared" si="2"/>
        <v>15</v>
      </c>
      <c r="K76" s="6">
        <v>33.0</v>
      </c>
      <c r="L76" s="11">
        <f t="shared" si="3"/>
        <v>495</v>
      </c>
      <c r="M76" s="10" t="s">
        <v>51</v>
      </c>
      <c r="N76" s="12">
        <v>33.0</v>
      </c>
      <c r="O76" s="11">
        <f t="shared" si="4"/>
        <v>0</v>
      </c>
      <c r="P76" s="11">
        <f t="shared" si="5"/>
        <v>495</v>
      </c>
      <c r="Q76" s="10" t="s">
        <v>134</v>
      </c>
      <c r="R76" s="13" t="str">
        <f>IFERROR(__xludf.DUMMYFUNCTION("IFERROR(REGEXEXTRACT(Q76,""\d*\.?\d+%""),0)"),"1.2%")</f>
        <v>1.2%</v>
      </c>
      <c r="S76" s="11">
        <f t="shared" si="6"/>
        <v>0.0594</v>
      </c>
    </row>
    <row r="77">
      <c r="A77" s="8">
        <v>43567.0</v>
      </c>
      <c r="B77" s="9">
        <f t="shared" si="1"/>
        <v>2019</v>
      </c>
      <c r="C77" s="9">
        <v>100529.0</v>
      </c>
      <c r="D77" s="6" t="s">
        <v>135</v>
      </c>
      <c r="E77" s="10" t="str">
        <f>VLOOKUP(D77,'mat group'!A:B,2,0)</f>
        <v>Hardware supplies</v>
      </c>
      <c r="F77" s="10" t="s">
        <v>55</v>
      </c>
      <c r="G77" s="11" t="s">
        <v>28</v>
      </c>
      <c r="H77" s="11">
        <v>12.0</v>
      </c>
      <c r="I77" s="6" t="s">
        <v>38</v>
      </c>
      <c r="J77" s="11">
        <f t="shared" si="2"/>
        <v>12</v>
      </c>
      <c r="K77" s="6">
        <v>9.0</v>
      </c>
      <c r="L77" s="11">
        <f t="shared" si="3"/>
        <v>108</v>
      </c>
      <c r="M77" s="10" t="s">
        <v>56</v>
      </c>
      <c r="N77" s="12">
        <v>5.3999999999999995</v>
      </c>
      <c r="O77" s="11">
        <f t="shared" si="4"/>
        <v>43.2</v>
      </c>
      <c r="P77" s="11">
        <f t="shared" si="5"/>
        <v>64.8</v>
      </c>
      <c r="Q77" s="10" t="s">
        <v>136</v>
      </c>
      <c r="R77" s="13" t="str">
        <f>IFERROR(__xludf.DUMMYFUNCTION("IFERROR(REGEXEXTRACT(Q77,""\d*\.?\d+%""),0)"),"2.8%")</f>
        <v>2.8%</v>
      </c>
      <c r="S77" s="11">
        <f t="shared" si="6"/>
        <v>0.03024</v>
      </c>
    </row>
    <row r="78">
      <c r="A78" s="8">
        <v>43569.0</v>
      </c>
      <c r="B78" s="9">
        <f t="shared" si="1"/>
        <v>2019</v>
      </c>
      <c r="C78" s="9">
        <v>100530.0</v>
      </c>
      <c r="D78" s="6" t="s">
        <v>137</v>
      </c>
      <c r="E78" s="10" t="str">
        <f>VLOOKUP(D78,'mat group'!A:B,2,0)</f>
        <v>Bathroom supplies</v>
      </c>
      <c r="F78" s="10" t="s">
        <v>58</v>
      </c>
      <c r="G78" s="11" t="s">
        <v>21</v>
      </c>
      <c r="H78" s="11">
        <v>12.0</v>
      </c>
      <c r="I78" s="6" t="s">
        <v>38</v>
      </c>
      <c r="J78" s="11">
        <f t="shared" si="2"/>
        <v>12</v>
      </c>
      <c r="K78" s="6">
        <v>7.0</v>
      </c>
      <c r="L78" s="11">
        <f t="shared" si="3"/>
        <v>84</v>
      </c>
      <c r="M78" s="10" t="s">
        <v>59</v>
      </c>
      <c r="N78" s="12">
        <v>5.6000000000000005</v>
      </c>
      <c r="O78" s="11">
        <f t="shared" si="4"/>
        <v>16.8</v>
      </c>
      <c r="P78" s="11">
        <f t="shared" si="5"/>
        <v>67.2</v>
      </c>
      <c r="Q78" s="10" t="s">
        <v>114</v>
      </c>
      <c r="R78" s="13" t="str">
        <f>IFERROR(__xludf.DUMMYFUNCTION("IFERROR(REGEXEXTRACT(Q78,""\d*\.?\d+%""),0)"),"0%")</f>
        <v>0%</v>
      </c>
      <c r="S78" s="11">
        <f t="shared" si="6"/>
        <v>0</v>
      </c>
    </row>
    <row r="79">
      <c r="A79" s="8">
        <v>43572.0</v>
      </c>
      <c r="B79" s="9">
        <f t="shared" si="1"/>
        <v>2019</v>
      </c>
      <c r="C79" s="9">
        <v>100531.0</v>
      </c>
      <c r="D79" s="6" t="s">
        <v>138</v>
      </c>
      <c r="E79" s="10" t="str">
        <f>VLOOKUP(D79,'mat group'!A:B,2,0)</f>
        <v>Hardware supplies</v>
      </c>
      <c r="F79" s="10" t="s">
        <v>20</v>
      </c>
      <c r="G79" s="11" t="s">
        <v>26</v>
      </c>
      <c r="H79" s="11">
        <v>5.0</v>
      </c>
      <c r="I79" s="6" t="s">
        <v>22</v>
      </c>
      <c r="J79" s="11">
        <f t="shared" si="2"/>
        <v>3.8</v>
      </c>
      <c r="K79" s="6">
        <v>15.0</v>
      </c>
      <c r="L79" s="11">
        <f t="shared" si="3"/>
        <v>57</v>
      </c>
      <c r="M79" s="10" t="s">
        <v>23</v>
      </c>
      <c r="N79" s="12">
        <v>3.0</v>
      </c>
      <c r="O79" s="11">
        <f t="shared" si="4"/>
        <v>45.6</v>
      </c>
      <c r="P79" s="11">
        <f t="shared" si="5"/>
        <v>11.4</v>
      </c>
      <c r="Q79" s="10" t="s">
        <v>139</v>
      </c>
      <c r="R79" s="13" t="str">
        <f>IFERROR(__xludf.DUMMYFUNCTION("IFERROR(REGEXEXTRACT(Q79,""\d*\.?\d+%""),0)"),"9.20%")</f>
        <v>9.20%</v>
      </c>
      <c r="S79" s="11">
        <f t="shared" si="6"/>
        <v>0.05244</v>
      </c>
    </row>
    <row r="80">
      <c r="A80" s="8">
        <v>43574.0</v>
      </c>
      <c r="B80" s="9">
        <f t="shared" si="1"/>
        <v>2019</v>
      </c>
      <c r="C80" s="9">
        <v>100532.0</v>
      </c>
      <c r="D80" s="6" t="s">
        <v>140</v>
      </c>
      <c r="E80" s="10" t="str">
        <f>VLOOKUP(D80,'mat group'!A:B,2,0)</f>
        <v>Home Decor</v>
      </c>
      <c r="F80" s="10" t="s">
        <v>20</v>
      </c>
      <c r="G80" s="11" t="s">
        <v>67</v>
      </c>
      <c r="H80" s="11">
        <v>25.0</v>
      </c>
      <c r="I80" s="6" t="s">
        <v>22</v>
      </c>
      <c r="J80" s="11">
        <f t="shared" si="2"/>
        <v>19</v>
      </c>
      <c r="K80" s="6">
        <v>50.0</v>
      </c>
      <c r="L80" s="11">
        <f t="shared" si="3"/>
        <v>950</v>
      </c>
      <c r="M80" s="10" t="s">
        <v>23</v>
      </c>
      <c r="N80" s="12">
        <v>50.0</v>
      </c>
      <c r="O80" s="11">
        <f t="shared" si="4"/>
        <v>0</v>
      </c>
      <c r="P80" s="11">
        <f t="shared" si="5"/>
        <v>950</v>
      </c>
      <c r="Q80" s="10" t="s">
        <v>141</v>
      </c>
      <c r="R80" s="13" t="str">
        <f>IFERROR(__xludf.DUMMYFUNCTION("IFERROR(REGEXEXTRACT(Q80,""\d*\.?\d+%""),0)"),"5%")</f>
        <v>5%</v>
      </c>
      <c r="S80" s="11">
        <f t="shared" si="6"/>
        <v>0.475</v>
      </c>
    </row>
    <row r="81">
      <c r="A81" s="8">
        <v>43575.0</v>
      </c>
      <c r="B81" s="9">
        <f t="shared" si="1"/>
        <v>2019</v>
      </c>
      <c r="C81" s="9">
        <v>100533.0</v>
      </c>
      <c r="D81" s="6" t="s">
        <v>142</v>
      </c>
      <c r="E81" s="10" t="str">
        <f>VLOOKUP(D81,'mat group'!A:B,2,0)</f>
        <v>Home Decor</v>
      </c>
      <c r="F81" s="10" t="s">
        <v>20</v>
      </c>
      <c r="G81" s="11" t="s">
        <v>42</v>
      </c>
      <c r="H81" s="11">
        <v>5.0</v>
      </c>
      <c r="I81" s="6" t="s">
        <v>22</v>
      </c>
      <c r="J81" s="11">
        <f t="shared" si="2"/>
        <v>3.8</v>
      </c>
      <c r="K81" s="6">
        <v>14.0</v>
      </c>
      <c r="L81" s="11">
        <f t="shared" si="3"/>
        <v>53.2</v>
      </c>
      <c r="M81" s="10" t="s">
        <v>23</v>
      </c>
      <c r="N81" s="12">
        <v>4.2</v>
      </c>
      <c r="O81" s="11">
        <f t="shared" si="4"/>
        <v>37.24</v>
      </c>
      <c r="P81" s="11">
        <f t="shared" si="5"/>
        <v>15.96</v>
      </c>
      <c r="Q81" s="10" t="s">
        <v>143</v>
      </c>
      <c r="R81" s="13" t="str">
        <f>IFERROR(__xludf.DUMMYFUNCTION("IFERROR(REGEXEXTRACT(Q81,""\d*\.?\d+%""),0)"),"3.9%")</f>
        <v>3.9%</v>
      </c>
      <c r="S81" s="11">
        <f t="shared" si="6"/>
        <v>0.020748</v>
      </c>
    </row>
    <row r="82">
      <c r="A82" s="8">
        <v>43580.0</v>
      </c>
      <c r="B82" s="9">
        <f t="shared" si="1"/>
        <v>2019</v>
      </c>
      <c r="C82" s="9">
        <v>100534.0</v>
      </c>
      <c r="D82" s="6" t="s">
        <v>144</v>
      </c>
      <c r="E82" s="10" t="str">
        <f>VLOOKUP(D82,'mat group'!A:B,2,0)</f>
        <v>Home Decor</v>
      </c>
      <c r="F82" s="10" t="s">
        <v>49</v>
      </c>
      <c r="G82" s="11" t="s">
        <v>26</v>
      </c>
      <c r="H82" s="11">
        <v>30.0</v>
      </c>
      <c r="I82" s="6" t="s">
        <v>38</v>
      </c>
      <c r="J82" s="11">
        <f t="shared" si="2"/>
        <v>30</v>
      </c>
      <c r="K82" s="6">
        <v>29.0</v>
      </c>
      <c r="L82" s="11">
        <f t="shared" si="3"/>
        <v>870</v>
      </c>
      <c r="M82" s="10" t="s">
        <v>51</v>
      </c>
      <c r="N82" s="12">
        <v>20.299999999999997</v>
      </c>
      <c r="O82" s="11">
        <f t="shared" si="4"/>
        <v>261</v>
      </c>
      <c r="P82" s="11">
        <f t="shared" si="5"/>
        <v>609</v>
      </c>
      <c r="Q82" s="10" t="s">
        <v>45</v>
      </c>
      <c r="R82" s="13">
        <f>IFERROR(__xludf.DUMMYFUNCTION("IFERROR(REGEXEXTRACT(Q82,""\d*\.?\d+%""),0)"),0.0)</f>
        <v>0</v>
      </c>
      <c r="S82" s="11">
        <f t="shared" si="6"/>
        <v>0</v>
      </c>
    </row>
    <row r="83">
      <c r="A83" s="8">
        <v>43580.0</v>
      </c>
      <c r="B83" s="9">
        <f t="shared" si="1"/>
        <v>2019</v>
      </c>
      <c r="C83" s="9">
        <v>100534.0</v>
      </c>
      <c r="D83" s="6" t="s">
        <v>145</v>
      </c>
      <c r="E83" s="10" t="str">
        <f>VLOOKUP(D83,'mat group'!A:B,2,0)</f>
        <v>Hardware supplies</v>
      </c>
      <c r="F83" s="10" t="s">
        <v>49</v>
      </c>
      <c r="G83" s="11" t="s">
        <v>42</v>
      </c>
      <c r="H83" s="11">
        <v>1.5</v>
      </c>
      <c r="I83" s="6" t="s">
        <v>38</v>
      </c>
      <c r="J83" s="11">
        <f t="shared" si="2"/>
        <v>1.5</v>
      </c>
      <c r="K83" s="6">
        <v>29.0</v>
      </c>
      <c r="L83" s="11">
        <f t="shared" si="3"/>
        <v>43.5</v>
      </c>
      <c r="M83" s="10" t="s">
        <v>51</v>
      </c>
      <c r="N83" s="12">
        <v>29.0</v>
      </c>
      <c r="O83" s="11">
        <f t="shared" si="4"/>
        <v>0</v>
      </c>
      <c r="P83" s="11">
        <f t="shared" si="5"/>
        <v>43.5</v>
      </c>
      <c r="Q83" s="10" t="s">
        <v>45</v>
      </c>
      <c r="R83" s="13">
        <f>IFERROR(__xludf.DUMMYFUNCTION("IFERROR(REGEXEXTRACT(Q83,""\d*\.?\d+%""),0)"),0.0)</f>
        <v>0</v>
      </c>
      <c r="S83" s="11">
        <f t="shared" si="6"/>
        <v>0</v>
      </c>
    </row>
    <row r="84">
      <c r="A84" s="8">
        <v>43580.0</v>
      </c>
      <c r="B84" s="9">
        <f t="shared" si="1"/>
        <v>2019</v>
      </c>
      <c r="C84" s="9">
        <v>100534.0</v>
      </c>
      <c r="D84" s="6" t="s">
        <v>146</v>
      </c>
      <c r="E84" s="10" t="str">
        <f>VLOOKUP(D84,'mat group'!A:B,2,0)</f>
        <v>Bathroom supplies</v>
      </c>
      <c r="F84" s="10" t="s">
        <v>49</v>
      </c>
      <c r="G84" s="11" t="s">
        <v>28</v>
      </c>
      <c r="H84" s="11">
        <v>8.0</v>
      </c>
      <c r="I84" s="6" t="s">
        <v>38</v>
      </c>
      <c r="J84" s="11">
        <f t="shared" si="2"/>
        <v>8</v>
      </c>
      <c r="K84" s="6">
        <v>32.0</v>
      </c>
      <c r="L84" s="11">
        <f t="shared" si="3"/>
        <v>256</v>
      </c>
      <c r="M84" s="10" t="s">
        <v>51</v>
      </c>
      <c r="N84" s="12">
        <v>16.0</v>
      </c>
      <c r="O84" s="11">
        <f t="shared" si="4"/>
        <v>128</v>
      </c>
      <c r="P84" s="11">
        <f t="shared" si="5"/>
        <v>128</v>
      </c>
      <c r="Q84" s="10" t="s">
        <v>45</v>
      </c>
      <c r="R84" s="13">
        <f>IFERROR(__xludf.DUMMYFUNCTION("IFERROR(REGEXEXTRACT(Q84,""\d*\.?\d+%""),0)"),0.0)</f>
        <v>0</v>
      </c>
      <c r="S84" s="11">
        <f t="shared" si="6"/>
        <v>0</v>
      </c>
    </row>
    <row r="85">
      <c r="A85" s="8">
        <v>43580.0</v>
      </c>
      <c r="B85" s="9">
        <f t="shared" si="1"/>
        <v>2019</v>
      </c>
      <c r="C85" s="9">
        <v>100534.0</v>
      </c>
      <c r="D85" s="6" t="s">
        <v>147</v>
      </c>
      <c r="E85" s="10" t="str">
        <f>VLOOKUP(D85,'mat group'!A:B,2,0)</f>
        <v>Gardening supplies</v>
      </c>
      <c r="F85" s="10" t="s">
        <v>49</v>
      </c>
      <c r="G85" s="11" t="s">
        <v>21</v>
      </c>
      <c r="H85" s="11">
        <v>3.0</v>
      </c>
      <c r="I85" s="6" t="s">
        <v>38</v>
      </c>
      <c r="J85" s="11">
        <f t="shared" si="2"/>
        <v>3</v>
      </c>
      <c r="K85" s="6">
        <v>8.0</v>
      </c>
      <c r="L85" s="11">
        <f t="shared" si="3"/>
        <v>24</v>
      </c>
      <c r="M85" s="10" t="s">
        <v>51</v>
      </c>
      <c r="N85" s="12">
        <v>8.0</v>
      </c>
      <c r="O85" s="11">
        <f t="shared" si="4"/>
        <v>0</v>
      </c>
      <c r="P85" s="11">
        <f t="shared" si="5"/>
        <v>24</v>
      </c>
      <c r="Q85" s="10" t="s">
        <v>45</v>
      </c>
      <c r="R85" s="13">
        <f>IFERROR(__xludf.DUMMYFUNCTION("IFERROR(REGEXEXTRACT(Q85,""\d*\.?\d+%""),0)"),0.0)</f>
        <v>0</v>
      </c>
      <c r="S85" s="11">
        <f t="shared" si="6"/>
        <v>0</v>
      </c>
    </row>
    <row r="86">
      <c r="A86" s="8">
        <v>43580.0</v>
      </c>
      <c r="B86" s="9">
        <f t="shared" si="1"/>
        <v>2019</v>
      </c>
      <c r="C86" s="9">
        <v>100534.0</v>
      </c>
      <c r="D86" s="6" t="s">
        <v>148</v>
      </c>
      <c r="E86" s="10" t="str">
        <f>VLOOKUP(D86,'mat group'!A:B,2,0)</f>
        <v>Hardware supplies</v>
      </c>
      <c r="F86" s="10" t="s">
        <v>49</v>
      </c>
      <c r="G86" s="11" t="s">
        <v>42</v>
      </c>
      <c r="H86" s="11">
        <v>7.0</v>
      </c>
      <c r="I86" s="6" t="s">
        <v>38</v>
      </c>
      <c r="J86" s="11">
        <f t="shared" si="2"/>
        <v>7</v>
      </c>
      <c r="K86" s="6">
        <v>29.0</v>
      </c>
      <c r="L86" s="11">
        <f t="shared" si="3"/>
        <v>203</v>
      </c>
      <c r="M86" s="10" t="s">
        <v>51</v>
      </c>
      <c r="N86" s="12">
        <v>11.600000000000001</v>
      </c>
      <c r="O86" s="11">
        <f t="shared" si="4"/>
        <v>121.8</v>
      </c>
      <c r="P86" s="11">
        <f t="shared" si="5"/>
        <v>81.2</v>
      </c>
      <c r="Q86" s="10" t="s">
        <v>45</v>
      </c>
      <c r="R86" s="13">
        <f>IFERROR(__xludf.DUMMYFUNCTION("IFERROR(REGEXEXTRACT(Q86,""\d*\.?\d+%""),0)"),0.0)</f>
        <v>0</v>
      </c>
      <c r="S86" s="11">
        <f t="shared" si="6"/>
        <v>0</v>
      </c>
    </row>
    <row r="87">
      <c r="A87" s="8">
        <v>43580.0</v>
      </c>
      <c r="B87" s="9">
        <f t="shared" si="1"/>
        <v>2019</v>
      </c>
      <c r="C87" s="9">
        <v>100534.0</v>
      </c>
      <c r="D87" s="6" t="s">
        <v>149</v>
      </c>
      <c r="E87" s="10" t="str">
        <f>VLOOKUP(D87,'mat group'!A:B,2,0)</f>
        <v>Bathroom supplies</v>
      </c>
      <c r="F87" s="10" t="s">
        <v>49</v>
      </c>
      <c r="G87" s="11" t="s">
        <v>67</v>
      </c>
      <c r="H87" s="11">
        <v>10.0</v>
      </c>
      <c r="I87" s="6" t="s">
        <v>38</v>
      </c>
      <c r="J87" s="11">
        <f t="shared" si="2"/>
        <v>10</v>
      </c>
      <c r="K87" s="6">
        <v>44.0</v>
      </c>
      <c r="L87" s="11">
        <f t="shared" si="3"/>
        <v>440</v>
      </c>
      <c r="M87" s="10" t="s">
        <v>51</v>
      </c>
      <c r="N87" s="12">
        <v>13.2</v>
      </c>
      <c r="O87" s="11">
        <f t="shared" si="4"/>
        <v>308</v>
      </c>
      <c r="P87" s="11">
        <f t="shared" si="5"/>
        <v>132</v>
      </c>
      <c r="Q87" s="10" t="s">
        <v>45</v>
      </c>
      <c r="R87" s="13">
        <f>IFERROR(__xludf.DUMMYFUNCTION("IFERROR(REGEXEXTRACT(Q87,""\d*\.?\d+%""),0)"),0.0)</f>
        <v>0</v>
      </c>
      <c r="S87" s="11">
        <f t="shared" si="6"/>
        <v>0</v>
      </c>
    </row>
    <row r="88">
      <c r="A88" s="8">
        <v>43581.0</v>
      </c>
      <c r="B88" s="9">
        <f t="shared" si="1"/>
        <v>2019</v>
      </c>
      <c r="C88" s="9">
        <v>100535.0</v>
      </c>
      <c r="D88" s="6" t="s">
        <v>150</v>
      </c>
      <c r="E88" s="10" t="str">
        <f>VLOOKUP(D88,'mat group'!A:B,2,0)</f>
        <v>Home Decor</v>
      </c>
      <c r="F88" s="10" t="s">
        <v>49</v>
      </c>
      <c r="G88" s="11" t="s">
        <v>64</v>
      </c>
      <c r="H88" s="11">
        <v>15.0</v>
      </c>
      <c r="I88" s="6" t="s">
        <v>38</v>
      </c>
      <c r="J88" s="11">
        <f t="shared" si="2"/>
        <v>15</v>
      </c>
      <c r="K88" s="6">
        <v>22.0</v>
      </c>
      <c r="L88" s="11">
        <f t="shared" si="3"/>
        <v>330</v>
      </c>
      <c r="M88" s="10" t="s">
        <v>51</v>
      </c>
      <c r="N88" s="12">
        <v>6.6</v>
      </c>
      <c r="O88" s="11">
        <f t="shared" si="4"/>
        <v>231</v>
      </c>
      <c r="P88" s="11">
        <f t="shared" si="5"/>
        <v>99</v>
      </c>
      <c r="Q88" s="10" t="s">
        <v>102</v>
      </c>
      <c r="R88" s="13" t="str">
        <f>IFERROR(__xludf.DUMMYFUNCTION("IFERROR(REGEXEXTRACT(Q88,""\d*\.?\d+%""),0)"),"3.2%")</f>
        <v>3.2%</v>
      </c>
      <c r="S88" s="11">
        <f t="shared" si="6"/>
        <v>0.1056</v>
      </c>
    </row>
    <row r="89">
      <c r="A89" s="8">
        <v>43587.0</v>
      </c>
      <c r="B89" s="9">
        <f t="shared" si="1"/>
        <v>2019</v>
      </c>
      <c r="C89" s="9">
        <v>100536.0</v>
      </c>
      <c r="D89" s="6" t="s">
        <v>151</v>
      </c>
      <c r="E89" s="10" t="str">
        <f>VLOOKUP(D89,'mat group'!A:B,2,0)</f>
        <v>Hardware supplies</v>
      </c>
      <c r="F89" s="10" t="s">
        <v>58</v>
      </c>
      <c r="G89" s="11" t="s">
        <v>42</v>
      </c>
      <c r="H89" s="11">
        <v>80.0</v>
      </c>
      <c r="I89" s="6" t="s">
        <v>38</v>
      </c>
      <c r="J89" s="11">
        <f t="shared" si="2"/>
        <v>80</v>
      </c>
      <c r="K89" s="6">
        <v>36.0</v>
      </c>
      <c r="L89" s="11">
        <f t="shared" si="3"/>
        <v>2880</v>
      </c>
      <c r="M89" s="10" t="s">
        <v>59</v>
      </c>
      <c r="N89" s="12">
        <v>10.799999999999999</v>
      </c>
      <c r="O89" s="11">
        <f t="shared" si="4"/>
        <v>2016</v>
      </c>
      <c r="P89" s="11">
        <f t="shared" si="5"/>
        <v>864</v>
      </c>
      <c r="Q89" s="10" t="s">
        <v>40</v>
      </c>
      <c r="R89" s="13" t="str">
        <f>IFERROR(__xludf.DUMMYFUNCTION("IFERROR(REGEXEXTRACT(Q89,""\d*\.?\d+%""),0)"),"4.5%")</f>
        <v>4.5%</v>
      </c>
      <c r="S89" s="11">
        <f t="shared" si="6"/>
        <v>1.296</v>
      </c>
    </row>
    <row r="90">
      <c r="A90" s="8">
        <v>43588.0</v>
      </c>
      <c r="B90" s="9">
        <f t="shared" si="1"/>
        <v>2019</v>
      </c>
      <c r="C90" s="9">
        <v>100537.0</v>
      </c>
      <c r="D90" s="6" t="s">
        <v>152</v>
      </c>
      <c r="E90" s="10" t="str">
        <f>VLOOKUP(D90,'mat group'!A:B,2,0)</f>
        <v>Gardening supplies</v>
      </c>
      <c r="F90" s="10" t="s">
        <v>49</v>
      </c>
      <c r="G90" s="11" t="s">
        <v>77</v>
      </c>
      <c r="H90" s="11">
        <v>15.0</v>
      </c>
      <c r="I90" s="6" t="s">
        <v>38</v>
      </c>
      <c r="J90" s="11">
        <f t="shared" si="2"/>
        <v>15</v>
      </c>
      <c r="K90" s="6">
        <v>37.0</v>
      </c>
      <c r="L90" s="11">
        <f t="shared" si="3"/>
        <v>555</v>
      </c>
      <c r="M90" s="10" t="s">
        <v>51</v>
      </c>
      <c r="N90" s="12">
        <v>33.300000000000004</v>
      </c>
      <c r="O90" s="11">
        <f t="shared" si="4"/>
        <v>55.5</v>
      </c>
      <c r="P90" s="11">
        <f t="shared" si="5"/>
        <v>499.5</v>
      </c>
      <c r="Q90" s="10" t="s">
        <v>153</v>
      </c>
      <c r="R90" s="13" t="str">
        <f>IFERROR(__xludf.DUMMYFUNCTION("IFERROR(REGEXEXTRACT(Q90,""\d*\.?\d+%""),0)"),"4.3%")</f>
        <v>4.3%</v>
      </c>
      <c r="S90" s="11">
        <f t="shared" si="6"/>
        <v>0.23865</v>
      </c>
    </row>
    <row r="91">
      <c r="A91" s="8">
        <v>43589.0</v>
      </c>
      <c r="B91" s="9">
        <f t="shared" si="1"/>
        <v>2019</v>
      </c>
      <c r="C91" s="9">
        <v>100538.0</v>
      </c>
      <c r="D91" s="6" t="s">
        <v>154</v>
      </c>
      <c r="E91" s="10" t="str">
        <f>VLOOKUP(D91,'mat group'!A:B,2,0)</f>
        <v>Hardware supplies</v>
      </c>
      <c r="F91" s="10" t="s">
        <v>58</v>
      </c>
      <c r="G91" s="11" t="s">
        <v>42</v>
      </c>
      <c r="H91" s="11">
        <v>2.0</v>
      </c>
      <c r="I91" s="6" t="s">
        <v>38</v>
      </c>
      <c r="J91" s="11">
        <f t="shared" si="2"/>
        <v>2</v>
      </c>
      <c r="K91" s="6">
        <v>3.0</v>
      </c>
      <c r="L91" s="11">
        <f t="shared" si="3"/>
        <v>6</v>
      </c>
      <c r="M91" s="10" t="s">
        <v>59</v>
      </c>
      <c r="N91" s="12">
        <v>2.4000000000000004</v>
      </c>
      <c r="O91" s="11">
        <f t="shared" si="4"/>
        <v>1.2</v>
      </c>
      <c r="P91" s="11">
        <f t="shared" si="5"/>
        <v>4.8</v>
      </c>
      <c r="Q91" s="10" t="s">
        <v>130</v>
      </c>
      <c r="R91" s="13">
        <f>IFERROR(__xludf.DUMMYFUNCTION("IFERROR(REGEXEXTRACT(Q91,""\d*\.?\d+%""),0)"),0.0)</f>
        <v>0</v>
      </c>
      <c r="S91" s="11">
        <f t="shared" si="6"/>
        <v>0</v>
      </c>
    </row>
    <row r="92">
      <c r="A92" s="8">
        <v>43592.0</v>
      </c>
      <c r="B92" s="9">
        <f t="shared" si="1"/>
        <v>2019</v>
      </c>
      <c r="C92" s="9">
        <v>100539.0</v>
      </c>
      <c r="D92" s="6" t="s">
        <v>155</v>
      </c>
      <c r="E92" s="10" t="str">
        <f>VLOOKUP(D92,'mat group'!A:B,2,0)</f>
        <v>School supplies</v>
      </c>
      <c r="F92" s="10" t="s">
        <v>55</v>
      </c>
      <c r="G92" s="11" t="s">
        <v>30</v>
      </c>
      <c r="H92" s="11">
        <v>1.5</v>
      </c>
      <c r="I92" s="6" t="s">
        <v>38</v>
      </c>
      <c r="J92" s="11">
        <f t="shared" si="2"/>
        <v>1.5</v>
      </c>
      <c r="K92" s="6">
        <v>39.0</v>
      </c>
      <c r="L92" s="11">
        <f t="shared" si="3"/>
        <v>58.5</v>
      </c>
      <c r="M92" s="10" t="s">
        <v>56</v>
      </c>
      <c r="N92" s="12">
        <v>27.299999999999997</v>
      </c>
      <c r="O92" s="11">
        <f t="shared" si="4"/>
        <v>17.55</v>
      </c>
      <c r="P92" s="11">
        <f t="shared" si="5"/>
        <v>40.95</v>
      </c>
      <c r="Q92" s="10" t="s">
        <v>132</v>
      </c>
      <c r="R92" s="13" t="str">
        <f>IFERROR(__xludf.DUMMYFUNCTION("IFERROR(REGEXEXTRACT(Q92,""\d*\.?\d+%""),0)"),"3.2%")</f>
        <v>3.2%</v>
      </c>
      <c r="S92" s="11">
        <f t="shared" si="6"/>
        <v>0.01872</v>
      </c>
    </row>
    <row r="93">
      <c r="A93" s="8">
        <v>43594.0</v>
      </c>
      <c r="B93" s="9">
        <f t="shared" si="1"/>
        <v>2019</v>
      </c>
      <c r="C93" s="9">
        <v>100540.0</v>
      </c>
      <c r="D93" s="6" t="s">
        <v>156</v>
      </c>
      <c r="E93" s="10" t="str">
        <f>VLOOKUP(D93,'mat group'!A:B,2,0)</f>
        <v>Hardware supplies</v>
      </c>
      <c r="F93" s="10" t="s">
        <v>20</v>
      </c>
      <c r="G93" s="11" t="s">
        <v>28</v>
      </c>
      <c r="H93" s="11">
        <v>3.5</v>
      </c>
      <c r="I93" s="6" t="s">
        <v>22</v>
      </c>
      <c r="J93" s="11">
        <f t="shared" si="2"/>
        <v>2.66</v>
      </c>
      <c r="K93" s="6">
        <v>16.0</v>
      </c>
      <c r="L93" s="11">
        <f t="shared" si="3"/>
        <v>42.56</v>
      </c>
      <c r="M93" s="10" t="s">
        <v>23</v>
      </c>
      <c r="N93" s="12">
        <v>1.6</v>
      </c>
      <c r="O93" s="11">
        <f t="shared" si="4"/>
        <v>38.304</v>
      </c>
      <c r="P93" s="11">
        <f t="shared" si="5"/>
        <v>4.256</v>
      </c>
      <c r="Q93" s="10" t="s">
        <v>35</v>
      </c>
      <c r="R93" s="13" t="str">
        <f>IFERROR(__xludf.DUMMYFUNCTION("IFERROR(REGEXEXTRACT(Q93,""\d*\.?\d+%""),0)"),"0%")</f>
        <v>0%</v>
      </c>
      <c r="S93" s="11">
        <f t="shared" si="6"/>
        <v>0</v>
      </c>
    </row>
    <row r="94">
      <c r="A94" s="8">
        <v>43595.0</v>
      </c>
      <c r="B94" s="9">
        <f t="shared" si="1"/>
        <v>2019</v>
      </c>
      <c r="C94" s="9">
        <v>100541.0</v>
      </c>
      <c r="D94" s="6" t="s">
        <v>157</v>
      </c>
      <c r="E94" s="10" t="str">
        <f>VLOOKUP(D94,'mat group'!A:B,2,0)</f>
        <v>School supplies</v>
      </c>
      <c r="F94" s="10" t="s">
        <v>20</v>
      </c>
      <c r="G94" s="11" t="s">
        <v>30</v>
      </c>
      <c r="H94" s="11">
        <v>2.5</v>
      </c>
      <c r="I94" s="6" t="s">
        <v>22</v>
      </c>
      <c r="J94" s="11">
        <f t="shared" si="2"/>
        <v>1.9</v>
      </c>
      <c r="K94" s="6">
        <v>9.0</v>
      </c>
      <c r="L94" s="11">
        <f t="shared" si="3"/>
        <v>17.1</v>
      </c>
      <c r="M94" s="10" t="s">
        <v>23</v>
      </c>
      <c r="N94" s="12">
        <v>0.9</v>
      </c>
      <c r="O94" s="11">
        <f t="shared" si="4"/>
        <v>15.39</v>
      </c>
      <c r="P94" s="11">
        <f t="shared" si="5"/>
        <v>1.71</v>
      </c>
      <c r="Q94" s="10" t="s">
        <v>158</v>
      </c>
      <c r="R94" s="13" t="str">
        <f>IFERROR(__xludf.DUMMYFUNCTION("IFERROR(REGEXEXTRACT(Q94,""\d*\.?\d+%""),0)"),"0%")</f>
        <v>0%</v>
      </c>
      <c r="S94" s="11">
        <f t="shared" si="6"/>
        <v>0</v>
      </c>
    </row>
    <row r="95">
      <c r="A95" s="8">
        <v>43597.0</v>
      </c>
      <c r="B95" s="9">
        <f t="shared" si="1"/>
        <v>2019</v>
      </c>
      <c r="C95" s="9">
        <v>100542.0</v>
      </c>
      <c r="D95" s="6" t="s">
        <v>159</v>
      </c>
      <c r="E95" s="10" t="str">
        <f>VLOOKUP(D95,'mat group'!A:B,2,0)</f>
        <v>Hardware supplies</v>
      </c>
      <c r="F95" s="10" t="s">
        <v>55</v>
      </c>
      <c r="G95" s="11" t="s">
        <v>21</v>
      </c>
      <c r="H95" s="11">
        <v>5.0</v>
      </c>
      <c r="I95" s="6" t="s">
        <v>38</v>
      </c>
      <c r="J95" s="11">
        <f t="shared" si="2"/>
        <v>5</v>
      </c>
      <c r="K95" s="6">
        <v>16.0</v>
      </c>
      <c r="L95" s="11">
        <f t="shared" si="3"/>
        <v>80</v>
      </c>
      <c r="M95" s="10" t="s">
        <v>56</v>
      </c>
      <c r="N95" s="12">
        <v>12.8</v>
      </c>
      <c r="O95" s="11">
        <f t="shared" si="4"/>
        <v>16</v>
      </c>
      <c r="P95" s="11">
        <f t="shared" si="5"/>
        <v>64</v>
      </c>
      <c r="Q95" s="10" t="s">
        <v>160</v>
      </c>
      <c r="R95" s="13" t="str">
        <f>IFERROR(__xludf.DUMMYFUNCTION("IFERROR(REGEXEXTRACT(Q95,""\d*\.?\d+%""),0)"),"6.50%")</f>
        <v>6.50%</v>
      </c>
      <c r="S95" s="11">
        <f t="shared" si="6"/>
        <v>0.052</v>
      </c>
    </row>
    <row r="96">
      <c r="A96" s="8">
        <v>43602.0</v>
      </c>
      <c r="B96" s="9">
        <f t="shared" si="1"/>
        <v>2019</v>
      </c>
      <c r="C96" s="9">
        <v>100543.0</v>
      </c>
      <c r="D96" s="6" t="s">
        <v>161</v>
      </c>
      <c r="E96" s="10" t="str">
        <f>VLOOKUP(D96,'mat group'!A:B,2,0)</f>
        <v>Gardening supplies</v>
      </c>
      <c r="F96" s="10" t="s">
        <v>55</v>
      </c>
      <c r="G96" s="11" t="s">
        <v>26</v>
      </c>
      <c r="H96" s="11">
        <v>25.0</v>
      </c>
      <c r="I96" s="6" t="s">
        <v>38</v>
      </c>
      <c r="J96" s="11">
        <f t="shared" si="2"/>
        <v>25</v>
      </c>
      <c r="K96" s="6">
        <v>29.0</v>
      </c>
      <c r="L96" s="11">
        <f t="shared" si="3"/>
        <v>725</v>
      </c>
      <c r="M96" s="10" t="s">
        <v>56</v>
      </c>
      <c r="N96" s="12">
        <v>29.0</v>
      </c>
      <c r="O96" s="11">
        <f t="shared" si="4"/>
        <v>0</v>
      </c>
      <c r="P96" s="11">
        <f t="shared" si="5"/>
        <v>725</v>
      </c>
      <c r="Q96" s="10" t="s">
        <v>162</v>
      </c>
      <c r="R96" s="13" t="str">
        <f>IFERROR(__xludf.DUMMYFUNCTION("IFERROR(REGEXEXTRACT(Q96,""\d*\.?\d+%""),0)"),"1.9%")</f>
        <v>1.9%</v>
      </c>
      <c r="S96" s="11">
        <f t="shared" si="6"/>
        <v>0.13775</v>
      </c>
    </row>
    <row r="97">
      <c r="A97" s="8">
        <v>43604.0</v>
      </c>
      <c r="B97" s="9">
        <f t="shared" si="1"/>
        <v>2019</v>
      </c>
      <c r="C97" s="9">
        <v>100544.0</v>
      </c>
      <c r="D97" s="6" t="s">
        <v>163</v>
      </c>
      <c r="E97" s="10" t="str">
        <f>VLOOKUP(D97,'mat group'!A:B,2,0)</f>
        <v>Hardware supplies</v>
      </c>
      <c r="F97" s="10" t="s">
        <v>49</v>
      </c>
      <c r="G97" s="11" t="s">
        <v>67</v>
      </c>
      <c r="H97" s="11">
        <v>20.0</v>
      </c>
      <c r="I97" s="6" t="s">
        <v>38</v>
      </c>
      <c r="J97" s="11">
        <f t="shared" si="2"/>
        <v>20</v>
      </c>
      <c r="K97" s="6">
        <v>31.0</v>
      </c>
      <c r="L97" s="11">
        <f t="shared" si="3"/>
        <v>620</v>
      </c>
      <c r="M97" s="10" t="s">
        <v>51</v>
      </c>
      <c r="N97" s="12">
        <v>31.0</v>
      </c>
      <c r="O97" s="11">
        <f t="shared" si="4"/>
        <v>0</v>
      </c>
      <c r="P97" s="11">
        <f t="shared" si="5"/>
        <v>620</v>
      </c>
      <c r="Q97" s="10" t="s">
        <v>164</v>
      </c>
      <c r="R97" s="13" t="str">
        <f>IFERROR(__xludf.DUMMYFUNCTION("IFERROR(REGEXEXTRACT(Q97,""\d*\.?\d+%""),0)"),"7.80%")</f>
        <v>7.80%</v>
      </c>
      <c r="S97" s="11">
        <f t="shared" si="6"/>
        <v>0.4836</v>
      </c>
    </row>
    <row r="98">
      <c r="A98" s="8">
        <v>43604.0</v>
      </c>
      <c r="B98" s="9">
        <f t="shared" si="1"/>
        <v>2019</v>
      </c>
      <c r="C98" s="9">
        <v>100544.0</v>
      </c>
      <c r="D98" s="6" t="s">
        <v>165</v>
      </c>
      <c r="E98" s="10" t="str">
        <f>VLOOKUP(D98,'mat group'!A:B,2,0)</f>
        <v>Bathroom supplies</v>
      </c>
      <c r="F98" s="10" t="s">
        <v>49</v>
      </c>
      <c r="G98" s="11" t="s">
        <v>77</v>
      </c>
      <c r="H98" s="11">
        <v>15.0</v>
      </c>
      <c r="I98" s="6" t="s">
        <v>38</v>
      </c>
      <c r="J98" s="11">
        <f t="shared" si="2"/>
        <v>15</v>
      </c>
      <c r="K98" s="6">
        <v>10.0</v>
      </c>
      <c r="L98" s="11">
        <f t="shared" si="3"/>
        <v>150</v>
      </c>
      <c r="M98" s="10" t="s">
        <v>51</v>
      </c>
      <c r="N98" s="12">
        <v>3.0</v>
      </c>
      <c r="O98" s="11">
        <f t="shared" si="4"/>
        <v>105</v>
      </c>
      <c r="P98" s="11">
        <f t="shared" si="5"/>
        <v>45</v>
      </c>
      <c r="Q98" s="10" t="s">
        <v>164</v>
      </c>
      <c r="R98" s="13" t="str">
        <f>IFERROR(__xludf.DUMMYFUNCTION("IFERROR(REGEXEXTRACT(Q98,""\d*\.?\d+%""),0)"),"7.80%")</f>
        <v>7.80%</v>
      </c>
      <c r="S98" s="11">
        <f t="shared" si="6"/>
        <v>0.117</v>
      </c>
    </row>
    <row r="99">
      <c r="A99" s="8">
        <v>43604.0</v>
      </c>
      <c r="B99" s="9">
        <f t="shared" si="1"/>
        <v>2019</v>
      </c>
      <c r="C99" s="9">
        <v>100544.0</v>
      </c>
      <c r="D99" s="6" t="s">
        <v>166</v>
      </c>
      <c r="E99" s="10" t="str">
        <f>VLOOKUP(D99,'mat group'!A:B,2,0)</f>
        <v>Bathroom supplies</v>
      </c>
      <c r="F99" s="10" t="s">
        <v>49</v>
      </c>
      <c r="G99" s="11" t="s">
        <v>28</v>
      </c>
      <c r="H99" s="11">
        <v>5.0</v>
      </c>
      <c r="I99" s="6" t="s">
        <v>38</v>
      </c>
      <c r="J99" s="11">
        <f t="shared" si="2"/>
        <v>5</v>
      </c>
      <c r="K99" s="6">
        <v>50.0</v>
      </c>
      <c r="L99" s="11">
        <f t="shared" si="3"/>
        <v>250</v>
      </c>
      <c r="M99" s="10" t="s">
        <v>51</v>
      </c>
      <c r="N99" s="12">
        <v>30.0</v>
      </c>
      <c r="O99" s="11">
        <f t="shared" si="4"/>
        <v>100</v>
      </c>
      <c r="P99" s="11">
        <f t="shared" si="5"/>
        <v>150</v>
      </c>
      <c r="Q99" s="10" t="s">
        <v>164</v>
      </c>
      <c r="R99" s="13" t="str">
        <f>IFERROR(__xludf.DUMMYFUNCTION("IFERROR(REGEXEXTRACT(Q99,""\d*\.?\d+%""),0)"),"7.80%")</f>
        <v>7.80%</v>
      </c>
      <c r="S99" s="11">
        <f t="shared" si="6"/>
        <v>0.195</v>
      </c>
    </row>
    <row r="100">
      <c r="A100" s="8">
        <v>43604.0</v>
      </c>
      <c r="B100" s="9">
        <f t="shared" si="1"/>
        <v>2019</v>
      </c>
      <c r="C100" s="9">
        <v>100544.0</v>
      </c>
      <c r="D100" s="6" t="s">
        <v>167</v>
      </c>
      <c r="E100" s="10" t="str">
        <f>VLOOKUP(D100,'mat group'!A:B,2,0)</f>
        <v>Hardware supplies</v>
      </c>
      <c r="F100" s="10" t="s">
        <v>49</v>
      </c>
      <c r="G100" s="11" t="s">
        <v>26</v>
      </c>
      <c r="H100" s="11">
        <v>10.0</v>
      </c>
      <c r="I100" s="6" t="s">
        <v>38</v>
      </c>
      <c r="J100" s="11">
        <f t="shared" si="2"/>
        <v>10</v>
      </c>
      <c r="K100" s="6">
        <v>1.0</v>
      </c>
      <c r="L100" s="11">
        <f t="shared" si="3"/>
        <v>10</v>
      </c>
      <c r="M100" s="10" t="s">
        <v>51</v>
      </c>
      <c r="N100" s="12">
        <v>0.5</v>
      </c>
      <c r="O100" s="11">
        <f t="shared" si="4"/>
        <v>5</v>
      </c>
      <c r="P100" s="11">
        <f t="shared" si="5"/>
        <v>5</v>
      </c>
      <c r="Q100" s="10" t="s">
        <v>164</v>
      </c>
      <c r="R100" s="13" t="str">
        <f>IFERROR(__xludf.DUMMYFUNCTION("IFERROR(REGEXEXTRACT(Q100,""\d*\.?\d+%""),0)"),"7.80%")</f>
        <v>7.80%</v>
      </c>
      <c r="S100" s="11">
        <f t="shared" si="6"/>
        <v>0.0078</v>
      </c>
    </row>
    <row r="101">
      <c r="A101" s="8">
        <v>43604.0</v>
      </c>
      <c r="B101" s="9">
        <f t="shared" si="1"/>
        <v>2019</v>
      </c>
      <c r="C101" s="9">
        <v>100544.0</v>
      </c>
      <c r="D101" s="6" t="s">
        <v>168</v>
      </c>
      <c r="E101" s="10" t="str">
        <f>VLOOKUP(D101,'mat group'!A:B,2,0)</f>
        <v>Gardening supplies</v>
      </c>
      <c r="F101" s="10" t="s">
        <v>49</v>
      </c>
      <c r="G101" s="11" t="s">
        <v>64</v>
      </c>
      <c r="H101" s="11">
        <v>20.0</v>
      </c>
      <c r="I101" s="6" t="s">
        <v>38</v>
      </c>
      <c r="J101" s="11">
        <f t="shared" si="2"/>
        <v>20</v>
      </c>
      <c r="K101" s="6">
        <v>2.0</v>
      </c>
      <c r="L101" s="11">
        <f t="shared" si="3"/>
        <v>40</v>
      </c>
      <c r="M101" s="10" t="s">
        <v>51</v>
      </c>
      <c r="N101" s="12">
        <v>2.0</v>
      </c>
      <c r="O101" s="11">
        <f t="shared" si="4"/>
        <v>0</v>
      </c>
      <c r="P101" s="11">
        <f t="shared" si="5"/>
        <v>40</v>
      </c>
      <c r="Q101" s="10" t="s">
        <v>164</v>
      </c>
      <c r="R101" s="13" t="str">
        <f>IFERROR(__xludf.DUMMYFUNCTION("IFERROR(REGEXEXTRACT(Q101,""\d*\.?\d+%""),0)"),"7.80%")</f>
        <v>7.80%</v>
      </c>
      <c r="S101" s="11">
        <f t="shared" si="6"/>
        <v>0.0312</v>
      </c>
    </row>
    <row r="102">
      <c r="A102" s="8">
        <v>43604.0</v>
      </c>
      <c r="B102" s="9">
        <f t="shared" si="1"/>
        <v>2019</v>
      </c>
      <c r="C102" s="9">
        <v>100544.0</v>
      </c>
      <c r="D102" s="6" t="s">
        <v>169</v>
      </c>
      <c r="E102" s="10" t="str">
        <f>VLOOKUP(D102,'mat group'!A:B,2,0)</f>
        <v>Home Decor</v>
      </c>
      <c r="F102" s="10" t="s">
        <v>49</v>
      </c>
      <c r="G102" s="11" t="s">
        <v>30</v>
      </c>
      <c r="H102" s="11">
        <v>30.0</v>
      </c>
      <c r="I102" s="6" t="s">
        <v>38</v>
      </c>
      <c r="J102" s="11">
        <f t="shared" si="2"/>
        <v>30</v>
      </c>
      <c r="K102" s="6">
        <v>42.0</v>
      </c>
      <c r="L102" s="11">
        <f t="shared" si="3"/>
        <v>1260</v>
      </c>
      <c r="M102" s="10" t="s">
        <v>51</v>
      </c>
      <c r="N102" s="12">
        <v>42.0</v>
      </c>
      <c r="O102" s="11">
        <f t="shared" si="4"/>
        <v>0</v>
      </c>
      <c r="P102" s="11">
        <f t="shared" si="5"/>
        <v>1260</v>
      </c>
      <c r="Q102" s="10" t="s">
        <v>164</v>
      </c>
      <c r="R102" s="13" t="str">
        <f>IFERROR(__xludf.DUMMYFUNCTION("IFERROR(REGEXEXTRACT(Q102,""\d*\.?\d+%""),0)"),"7.80%")</f>
        <v>7.80%</v>
      </c>
      <c r="S102" s="11">
        <f t="shared" si="6"/>
        <v>0.9828</v>
      </c>
    </row>
    <row r="103">
      <c r="A103" s="8">
        <v>43609.0</v>
      </c>
      <c r="B103" s="9">
        <f t="shared" si="1"/>
        <v>2019</v>
      </c>
      <c r="C103" s="9">
        <v>100545.0</v>
      </c>
      <c r="D103" s="6" t="s">
        <v>170</v>
      </c>
      <c r="E103" s="10" t="str">
        <f>VLOOKUP(D103,'mat group'!A:B,2,0)</f>
        <v>Hardware supplies</v>
      </c>
      <c r="F103" s="10" t="s">
        <v>55</v>
      </c>
      <c r="G103" s="11" t="s">
        <v>28</v>
      </c>
      <c r="H103" s="11">
        <v>0.12</v>
      </c>
      <c r="I103" s="6" t="s">
        <v>38</v>
      </c>
      <c r="J103" s="11">
        <f t="shared" si="2"/>
        <v>0.12</v>
      </c>
      <c r="K103" s="6">
        <v>53.0</v>
      </c>
      <c r="L103" s="11">
        <f t="shared" si="3"/>
        <v>6.36</v>
      </c>
      <c r="M103" s="10" t="s">
        <v>56</v>
      </c>
      <c r="N103" s="12">
        <v>26.5</v>
      </c>
      <c r="O103" s="11">
        <f t="shared" si="4"/>
        <v>3.18</v>
      </c>
      <c r="P103" s="11">
        <f t="shared" si="5"/>
        <v>3.18</v>
      </c>
      <c r="Q103" s="10" t="s">
        <v>132</v>
      </c>
      <c r="R103" s="13" t="str">
        <f>IFERROR(__xludf.DUMMYFUNCTION("IFERROR(REGEXEXTRACT(Q103,""\d*\.?\d+%""),0)"),"3.2%")</f>
        <v>3.2%</v>
      </c>
      <c r="S103" s="11">
        <f t="shared" si="6"/>
        <v>0.0020352</v>
      </c>
    </row>
    <row r="104">
      <c r="A104" s="8">
        <v>43610.0</v>
      </c>
      <c r="B104" s="9">
        <f t="shared" si="1"/>
        <v>2019</v>
      </c>
      <c r="C104" s="9">
        <v>100546.0</v>
      </c>
      <c r="D104" s="6" t="s">
        <v>171</v>
      </c>
      <c r="E104" s="10" t="str">
        <f>VLOOKUP(D104,'mat group'!A:B,2,0)</f>
        <v>Home Decor</v>
      </c>
      <c r="F104" s="10" t="s">
        <v>58</v>
      </c>
      <c r="G104" s="11" t="s">
        <v>30</v>
      </c>
      <c r="H104" s="11">
        <v>60.0</v>
      </c>
      <c r="I104" s="6" t="s">
        <v>38</v>
      </c>
      <c r="J104" s="11">
        <f t="shared" si="2"/>
        <v>60</v>
      </c>
      <c r="K104" s="6">
        <v>25.0</v>
      </c>
      <c r="L104" s="11">
        <f t="shared" si="3"/>
        <v>1500</v>
      </c>
      <c r="M104" s="10" t="s">
        <v>59</v>
      </c>
      <c r="N104" s="12">
        <v>25.0</v>
      </c>
      <c r="O104" s="11">
        <f t="shared" si="4"/>
        <v>0</v>
      </c>
      <c r="P104" s="11">
        <f t="shared" si="5"/>
        <v>1500</v>
      </c>
      <c r="Q104" s="10" t="s">
        <v>130</v>
      </c>
      <c r="R104" s="13">
        <f>IFERROR(__xludf.DUMMYFUNCTION("IFERROR(REGEXEXTRACT(Q104,""\d*\.?\d+%""),0)"),0.0)</f>
        <v>0</v>
      </c>
      <c r="S104" s="11">
        <f t="shared" si="6"/>
        <v>0</v>
      </c>
    </row>
    <row r="105">
      <c r="A105" s="8">
        <v>43611.0</v>
      </c>
      <c r="B105" s="9">
        <f t="shared" si="1"/>
        <v>2019</v>
      </c>
      <c r="C105" s="9">
        <v>100547.0</v>
      </c>
      <c r="D105" s="6" t="s">
        <v>172</v>
      </c>
      <c r="E105" s="10" t="str">
        <f>VLOOKUP(D105,'mat group'!A:B,2,0)</f>
        <v>Hardware supplies</v>
      </c>
      <c r="F105" s="10" t="s">
        <v>20</v>
      </c>
      <c r="G105" s="11" t="s">
        <v>21</v>
      </c>
      <c r="H105" s="11">
        <v>15.0</v>
      </c>
      <c r="I105" s="6" t="s">
        <v>22</v>
      </c>
      <c r="J105" s="11">
        <f t="shared" si="2"/>
        <v>11.4</v>
      </c>
      <c r="K105" s="6">
        <v>44.0</v>
      </c>
      <c r="L105" s="11">
        <f t="shared" si="3"/>
        <v>501.6</v>
      </c>
      <c r="M105" s="10" t="s">
        <v>23</v>
      </c>
      <c r="N105" s="12">
        <v>26.4</v>
      </c>
      <c r="O105" s="11">
        <f t="shared" si="4"/>
        <v>200.64</v>
      </c>
      <c r="P105" s="11">
        <f t="shared" si="5"/>
        <v>300.96</v>
      </c>
      <c r="Q105" s="10" t="s">
        <v>134</v>
      </c>
      <c r="R105" s="13" t="str">
        <f>IFERROR(__xludf.DUMMYFUNCTION("IFERROR(REGEXEXTRACT(Q105,""\d*\.?\d+%""),0)"),"1.2%")</f>
        <v>1.2%</v>
      </c>
      <c r="S105" s="11">
        <f t="shared" si="6"/>
        <v>0.060192</v>
      </c>
    </row>
    <row r="106">
      <c r="A106" s="8">
        <v>43614.0</v>
      </c>
      <c r="B106" s="9">
        <f t="shared" si="1"/>
        <v>2019</v>
      </c>
      <c r="C106" s="9">
        <v>100548.0</v>
      </c>
      <c r="D106" s="6" t="s">
        <v>173</v>
      </c>
      <c r="E106" s="10" t="str">
        <f>VLOOKUP(D106,'mat group'!A:B,2,0)</f>
        <v>Home Decor</v>
      </c>
      <c r="F106" s="10" t="s">
        <v>37</v>
      </c>
      <c r="G106" s="11" t="s">
        <v>50</v>
      </c>
      <c r="H106" s="11">
        <v>25.0</v>
      </c>
      <c r="I106" s="6" t="s">
        <v>38</v>
      </c>
      <c r="J106" s="11">
        <f t="shared" si="2"/>
        <v>25</v>
      </c>
      <c r="K106" s="6">
        <v>9.0</v>
      </c>
      <c r="L106" s="11">
        <f t="shared" si="3"/>
        <v>225</v>
      </c>
      <c r="M106" s="10" t="s">
        <v>39</v>
      </c>
      <c r="N106" s="12">
        <v>0.9</v>
      </c>
      <c r="O106" s="11">
        <f t="shared" si="4"/>
        <v>202.5</v>
      </c>
      <c r="P106" s="11">
        <f t="shared" si="5"/>
        <v>22.5</v>
      </c>
      <c r="Q106" s="10" t="s">
        <v>143</v>
      </c>
      <c r="R106" s="13" t="str">
        <f>IFERROR(__xludf.DUMMYFUNCTION("IFERROR(REGEXEXTRACT(Q106,""\d*\.?\d+%""),0)"),"3.9%")</f>
        <v>3.9%</v>
      </c>
      <c r="S106" s="11">
        <f t="shared" si="6"/>
        <v>0.08775</v>
      </c>
    </row>
    <row r="107">
      <c r="A107" s="8">
        <v>43615.0</v>
      </c>
      <c r="B107" s="9">
        <f t="shared" si="1"/>
        <v>2019</v>
      </c>
      <c r="C107" s="9">
        <v>100549.0</v>
      </c>
      <c r="D107" s="6" t="s">
        <v>174</v>
      </c>
      <c r="E107" s="10" t="str">
        <f>VLOOKUP(D107,'mat group'!A:B,2,0)</f>
        <v>Home Decor</v>
      </c>
      <c r="F107" s="10" t="s">
        <v>55</v>
      </c>
      <c r="G107" s="11" t="s">
        <v>50</v>
      </c>
      <c r="H107" s="11">
        <v>60.0</v>
      </c>
      <c r="I107" s="6" t="s">
        <v>38</v>
      </c>
      <c r="J107" s="11">
        <f t="shared" si="2"/>
        <v>60</v>
      </c>
      <c r="K107" s="6">
        <v>11.0</v>
      </c>
      <c r="L107" s="11">
        <f t="shared" si="3"/>
        <v>660</v>
      </c>
      <c r="M107" s="10" t="s">
        <v>56</v>
      </c>
      <c r="N107" s="12">
        <v>8.8</v>
      </c>
      <c r="O107" s="11">
        <f t="shared" si="4"/>
        <v>132</v>
      </c>
      <c r="P107" s="11">
        <f t="shared" si="5"/>
        <v>528</v>
      </c>
      <c r="Q107" s="10" t="s">
        <v>175</v>
      </c>
      <c r="R107" s="13" t="str">
        <f>IFERROR(__xludf.DUMMYFUNCTION("IFERROR(REGEXEXTRACT(Q107,""\d*\.?\d+%""),0)"),"2%")</f>
        <v>2%</v>
      </c>
      <c r="S107" s="11">
        <f t="shared" si="6"/>
        <v>0.132</v>
      </c>
    </row>
    <row r="108">
      <c r="A108" s="8">
        <v>43615.0</v>
      </c>
      <c r="B108" s="9">
        <f t="shared" si="1"/>
        <v>2019</v>
      </c>
      <c r="C108" s="9">
        <v>100549.0</v>
      </c>
      <c r="D108" s="6" t="s">
        <v>176</v>
      </c>
      <c r="E108" s="10" t="str">
        <f>VLOOKUP(D108,'mat group'!A:B,2,0)</f>
        <v>Bathroom supplies</v>
      </c>
      <c r="F108" s="10" t="s">
        <v>55</v>
      </c>
      <c r="G108" s="11" t="s">
        <v>42</v>
      </c>
      <c r="H108" s="11">
        <v>5.0</v>
      </c>
      <c r="I108" s="6" t="s">
        <v>38</v>
      </c>
      <c r="J108" s="11">
        <f t="shared" si="2"/>
        <v>5</v>
      </c>
      <c r="K108" s="6">
        <v>50.0</v>
      </c>
      <c r="L108" s="11">
        <f t="shared" si="3"/>
        <v>250</v>
      </c>
      <c r="M108" s="10" t="s">
        <v>56</v>
      </c>
      <c r="N108" s="12">
        <v>50.0</v>
      </c>
      <c r="O108" s="11">
        <f t="shared" si="4"/>
        <v>0</v>
      </c>
      <c r="P108" s="11">
        <f t="shared" si="5"/>
        <v>250</v>
      </c>
      <c r="Q108" s="10" t="s">
        <v>175</v>
      </c>
      <c r="R108" s="13" t="str">
        <f>IFERROR(__xludf.DUMMYFUNCTION("IFERROR(REGEXEXTRACT(Q108,""\d*\.?\d+%""),0)"),"2%")</f>
        <v>2%</v>
      </c>
      <c r="S108" s="11">
        <f t="shared" si="6"/>
        <v>0.05</v>
      </c>
    </row>
    <row r="109">
      <c r="A109" s="8">
        <v>43615.0</v>
      </c>
      <c r="B109" s="9">
        <f t="shared" si="1"/>
        <v>2019</v>
      </c>
      <c r="C109" s="9">
        <v>100549.0</v>
      </c>
      <c r="D109" s="6" t="s">
        <v>177</v>
      </c>
      <c r="E109" s="10" t="str">
        <f>VLOOKUP(D109,'mat group'!A:B,2,0)</f>
        <v>Home Decor</v>
      </c>
      <c r="F109" s="10" t="s">
        <v>55</v>
      </c>
      <c r="G109" s="11" t="s">
        <v>64</v>
      </c>
      <c r="H109" s="11">
        <v>30.0</v>
      </c>
      <c r="I109" s="6" t="s">
        <v>38</v>
      </c>
      <c r="J109" s="11">
        <f t="shared" si="2"/>
        <v>30</v>
      </c>
      <c r="K109" s="6">
        <v>24.0</v>
      </c>
      <c r="L109" s="11">
        <f t="shared" si="3"/>
        <v>720</v>
      </c>
      <c r="M109" s="10" t="s">
        <v>56</v>
      </c>
      <c r="N109" s="12">
        <v>12.0</v>
      </c>
      <c r="O109" s="11">
        <f t="shared" si="4"/>
        <v>360</v>
      </c>
      <c r="P109" s="11">
        <f t="shared" si="5"/>
        <v>360</v>
      </c>
      <c r="Q109" s="10" t="s">
        <v>175</v>
      </c>
      <c r="R109" s="13" t="str">
        <f>IFERROR(__xludf.DUMMYFUNCTION("IFERROR(REGEXEXTRACT(Q109,""\d*\.?\d+%""),0)"),"2%")</f>
        <v>2%</v>
      </c>
      <c r="S109" s="11">
        <f t="shared" si="6"/>
        <v>0.144</v>
      </c>
    </row>
    <row r="110">
      <c r="A110" s="8">
        <v>43615.0</v>
      </c>
      <c r="B110" s="9">
        <f t="shared" si="1"/>
        <v>2019</v>
      </c>
      <c r="C110" s="9">
        <v>100549.0</v>
      </c>
      <c r="D110" s="6" t="s">
        <v>178</v>
      </c>
      <c r="E110" s="10" t="str">
        <f>VLOOKUP(D110,'mat group'!A:B,2,0)</f>
        <v>Home Decor</v>
      </c>
      <c r="F110" s="10" t="s">
        <v>55</v>
      </c>
      <c r="G110" s="11" t="s">
        <v>42</v>
      </c>
      <c r="H110" s="11">
        <v>80.0</v>
      </c>
      <c r="I110" s="6" t="s">
        <v>38</v>
      </c>
      <c r="J110" s="11">
        <f t="shared" si="2"/>
        <v>80</v>
      </c>
      <c r="K110" s="6">
        <v>36.0</v>
      </c>
      <c r="L110" s="11">
        <f t="shared" si="3"/>
        <v>2880</v>
      </c>
      <c r="M110" s="10" t="s">
        <v>56</v>
      </c>
      <c r="N110" s="12">
        <v>36.0</v>
      </c>
      <c r="O110" s="11">
        <f t="shared" si="4"/>
        <v>0</v>
      </c>
      <c r="P110" s="11">
        <f t="shared" si="5"/>
        <v>2880</v>
      </c>
      <c r="Q110" s="10" t="s">
        <v>175</v>
      </c>
      <c r="R110" s="13" t="str">
        <f>IFERROR(__xludf.DUMMYFUNCTION("IFERROR(REGEXEXTRACT(Q110,""\d*\.?\d+%""),0)"),"2%")</f>
        <v>2%</v>
      </c>
      <c r="S110" s="11">
        <f t="shared" si="6"/>
        <v>0.576</v>
      </c>
    </row>
    <row r="111">
      <c r="A111" s="8">
        <v>43615.0</v>
      </c>
      <c r="B111" s="9">
        <f t="shared" si="1"/>
        <v>2019</v>
      </c>
      <c r="C111" s="9">
        <v>100549.0</v>
      </c>
      <c r="D111" s="6" t="s">
        <v>179</v>
      </c>
      <c r="E111" s="10" t="str">
        <f>VLOOKUP(D111,'mat group'!A:B,2,0)</f>
        <v>School supplies</v>
      </c>
      <c r="F111" s="10" t="s">
        <v>55</v>
      </c>
      <c r="G111" s="11" t="s">
        <v>50</v>
      </c>
      <c r="H111" s="11">
        <v>3.5</v>
      </c>
      <c r="I111" s="6" t="s">
        <v>38</v>
      </c>
      <c r="J111" s="11">
        <f t="shared" si="2"/>
        <v>3.5</v>
      </c>
      <c r="K111" s="6">
        <v>48.0</v>
      </c>
      <c r="L111" s="11">
        <f t="shared" si="3"/>
        <v>168</v>
      </c>
      <c r="M111" s="10" t="s">
        <v>56</v>
      </c>
      <c r="N111" s="12">
        <v>38.400000000000006</v>
      </c>
      <c r="O111" s="11">
        <f t="shared" si="4"/>
        <v>33.6</v>
      </c>
      <c r="P111" s="11">
        <f t="shared" si="5"/>
        <v>134.4</v>
      </c>
      <c r="Q111" s="10" t="s">
        <v>175</v>
      </c>
      <c r="R111" s="13" t="str">
        <f>IFERROR(__xludf.DUMMYFUNCTION("IFERROR(REGEXEXTRACT(Q111,""\d*\.?\d+%""),0)"),"2%")</f>
        <v>2%</v>
      </c>
      <c r="S111" s="11">
        <f t="shared" si="6"/>
        <v>0.0336</v>
      </c>
    </row>
    <row r="112">
      <c r="A112" s="8">
        <v>43615.0</v>
      </c>
      <c r="B112" s="9">
        <f t="shared" si="1"/>
        <v>2019</v>
      </c>
      <c r="C112" s="9">
        <v>100549.0</v>
      </c>
      <c r="D112" s="6" t="s">
        <v>180</v>
      </c>
      <c r="E112" s="10" t="str">
        <f>VLOOKUP(D112,'mat group'!A:B,2,0)</f>
        <v>Hardware supplies</v>
      </c>
      <c r="F112" s="10" t="s">
        <v>55</v>
      </c>
      <c r="G112" s="11" t="s">
        <v>26</v>
      </c>
      <c r="H112" s="11">
        <v>80.0</v>
      </c>
      <c r="I112" s="6" t="s">
        <v>38</v>
      </c>
      <c r="J112" s="11">
        <f t="shared" si="2"/>
        <v>80</v>
      </c>
      <c r="K112" s="6">
        <v>12.0</v>
      </c>
      <c r="L112" s="11">
        <f t="shared" si="3"/>
        <v>960</v>
      </c>
      <c r="M112" s="10" t="s">
        <v>56</v>
      </c>
      <c r="N112" s="12">
        <v>12.0</v>
      </c>
      <c r="O112" s="11">
        <f t="shared" si="4"/>
        <v>0</v>
      </c>
      <c r="P112" s="11">
        <f t="shared" si="5"/>
        <v>960</v>
      </c>
      <c r="Q112" s="10" t="s">
        <v>175</v>
      </c>
      <c r="R112" s="13" t="str">
        <f>IFERROR(__xludf.DUMMYFUNCTION("IFERROR(REGEXEXTRACT(Q112,""\d*\.?\d+%""),0)"),"2%")</f>
        <v>2%</v>
      </c>
      <c r="S112" s="11">
        <f t="shared" si="6"/>
        <v>0.192</v>
      </c>
    </row>
    <row r="113">
      <c r="A113" s="8">
        <v>43615.0</v>
      </c>
      <c r="B113" s="9">
        <f t="shared" si="1"/>
        <v>2019</v>
      </c>
      <c r="C113" s="9">
        <v>100549.0</v>
      </c>
      <c r="D113" s="6" t="s">
        <v>181</v>
      </c>
      <c r="E113" s="10" t="str">
        <f>VLOOKUP(D113,'mat group'!A:B,2,0)</f>
        <v>School supplies</v>
      </c>
      <c r="F113" s="10" t="s">
        <v>55</v>
      </c>
      <c r="G113" s="11" t="s">
        <v>50</v>
      </c>
      <c r="H113" s="11">
        <v>3.0</v>
      </c>
      <c r="I113" s="6" t="s">
        <v>38</v>
      </c>
      <c r="J113" s="11">
        <f t="shared" si="2"/>
        <v>3</v>
      </c>
      <c r="K113" s="6">
        <v>36.0</v>
      </c>
      <c r="L113" s="11">
        <f t="shared" si="3"/>
        <v>108</v>
      </c>
      <c r="M113" s="10" t="s">
        <v>56</v>
      </c>
      <c r="N113" s="12">
        <v>3.6</v>
      </c>
      <c r="O113" s="11">
        <f t="shared" si="4"/>
        <v>97.2</v>
      </c>
      <c r="P113" s="11">
        <f t="shared" si="5"/>
        <v>10.8</v>
      </c>
      <c r="Q113" s="10" t="s">
        <v>175</v>
      </c>
      <c r="R113" s="13" t="str">
        <f>IFERROR(__xludf.DUMMYFUNCTION("IFERROR(REGEXEXTRACT(Q113,""\d*\.?\d+%""),0)"),"2%")</f>
        <v>2%</v>
      </c>
      <c r="S113" s="11">
        <f t="shared" si="6"/>
        <v>0.0216</v>
      </c>
    </row>
    <row r="114">
      <c r="A114" s="8">
        <v>43619.0</v>
      </c>
      <c r="B114" s="9">
        <f t="shared" si="1"/>
        <v>2019</v>
      </c>
      <c r="C114" s="9">
        <v>100550.0</v>
      </c>
      <c r="D114" s="6" t="s">
        <v>182</v>
      </c>
      <c r="E114" s="10" t="str">
        <f>VLOOKUP(D114,'mat group'!A:B,2,0)</f>
        <v>School supplies</v>
      </c>
      <c r="F114" s="10" t="s">
        <v>37</v>
      </c>
      <c r="G114" s="11" t="s">
        <v>77</v>
      </c>
      <c r="H114" s="11">
        <v>0.8</v>
      </c>
      <c r="I114" s="6" t="s">
        <v>38</v>
      </c>
      <c r="J114" s="11">
        <f t="shared" si="2"/>
        <v>0.8</v>
      </c>
      <c r="K114" s="6">
        <v>2.0</v>
      </c>
      <c r="L114" s="11">
        <f t="shared" si="3"/>
        <v>1.6</v>
      </c>
      <c r="M114" s="10" t="s">
        <v>39</v>
      </c>
      <c r="N114" s="12">
        <v>1.4</v>
      </c>
      <c r="O114" s="11">
        <f t="shared" si="4"/>
        <v>0.48</v>
      </c>
      <c r="P114" s="11">
        <f t="shared" si="5"/>
        <v>1.12</v>
      </c>
      <c r="Q114" s="10" t="s">
        <v>160</v>
      </c>
      <c r="R114" s="13" t="str">
        <f>IFERROR(__xludf.DUMMYFUNCTION("IFERROR(REGEXEXTRACT(Q114,""\d*\.?\d+%""),0)"),"6.50%")</f>
        <v>6.50%</v>
      </c>
      <c r="S114" s="11">
        <f t="shared" si="6"/>
        <v>0.00104</v>
      </c>
    </row>
    <row r="115">
      <c r="A115" s="8">
        <v>43620.0</v>
      </c>
      <c r="B115" s="9">
        <f t="shared" si="1"/>
        <v>2019</v>
      </c>
      <c r="C115" s="9">
        <v>100551.0</v>
      </c>
      <c r="D115" s="6" t="s">
        <v>183</v>
      </c>
      <c r="E115" s="10" t="str">
        <f>VLOOKUP(D115,'mat group'!A:B,2,0)</f>
        <v>Hardware supplies</v>
      </c>
      <c r="F115" s="10" t="s">
        <v>58</v>
      </c>
      <c r="G115" s="11" t="s">
        <v>64</v>
      </c>
      <c r="H115" s="11">
        <v>8.0</v>
      </c>
      <c r="I115" s="6" t="s">
        <v>38</v>
      </c>
      <c r="J115" s="11">
        <f t="shared" si="2"/>
        <v>8</v>
      </c>
      <c r="K115" s="6">
        <v>7.0</v>
      </c>
      <c r="L115" s="11">
        <f t="shared" si="3"/>
        <v>56</v>
      </c>
      <c r="M115" s="10" t="s">
        <v>59</v>
      </c>
      <c r="N115" s="12">
        <v>2.8000000000000003</v>
      </c>
      <c r="O115" s="11">
        <f t="shared" si="4"/>
        <v>33.6</v>
      </c>
      <c r="P115" s="11">
        <f t="shared" si="5"/>
        <v>22.4</v>
      </c>
      <c r="Q115" s="10" t="s">
        <v>184</v>
      </c>
      <c r="R115" s="13">
        <f>IFERROR(__xludf.DUMMYFUNCTION("IFERROR(REGEXEXTRACT(Q115,""\d*\.?\d+%""),0)"),0.0)</f>
        <v>0</v>
      </c>
      <c r="S115" s="11">
        <f t="shared" si="6"/>
        <v>0</v>
      </c>
    </row>
    <row r="116">
      <c r="A116" s="8">
        <v>43620.0</v>
      </c>
      <c r="B116" s="9">
        <f t="shared" si="1"/>
        <v>2019</v>
      </c>
      <c r="C116" s="9">
        <v>100551.0</v>
      </c>
      <c r="D116" s="6" t="s">
        <v>185</v>
      </c>
      <c r="E116" s="10" t="str">
        <f>VLOOKUP(D116,'mat group'!A:B,2,0)</f>
        <v>Bathroom supplies</v>
      </c>
      <c r="F116" s="10" t="s">
        <v>58</v>
      </c>
      <c r="G116" s="11" t="s">
        <v>64</v>
      </c>
      <c r="H116" s="11">
        <v>8.0</v>
      </c>
      <c r="I116" s="6" t="s">
        <v>38</v>
      </c>
      <c r="J116" s="11">
        <f t="shared" si="2"/>
        <v>8</v>
      </c>
      <c r="K116" s="6">
        <v>33.0</v>
      </c>
      <c r="L116" s="11">
        <f t="shared" si="3"/>
        <v>264</v>
      </c>
      <c r="M116" s="10" t="s">
        <v>59</v>
      </c>
      <c r="N116" s="12">
        <v>23.099999999999998</v>
      </c>
      <c r="O116" s="11">
        <f t="shared" si="4"/>
        <v>79.2</v>
      </c>
      <c r="P116" s="11">
        <f t="shared" si="5"/>
        <v>184.8</v>
      </c>
      <c r="Q116" s="10" t="s">
        <v>184</v>
      </c>
      <c r="R116" s="13">
        <f>IFERROR(__xludf.DUMMYFUNCTION("IFERROR(REGEXEXTRACT(Q116,""\d*\.?\d+%""),0)"),0.0)</f>
        <v>0</v>
      </c>
      <c r="S116" s="11">
        <f t="shared" si="6"/>
        <v>0</v>
      </c>
    </row>
    <row r="117">
      <c r="A117" s="8">
        <v>43620.0</v>
      </c>
      <c r="B117" s="9">
        <f t="shared" si="1"/>
        <v>2019</v>
      </c>
      <c r="C117" s="9">
        <v>100551.0</v>
      </c>
      <c r="D117" s="6" t="s">
        <v>186</v>
      </c>
      <c r="E117" s="10" t="str">
        <f>VLOOKUP(D117,'mat group'!A:B,2,0)</f>
        <v>School supplies</v>
      </c>
      <c r="F117" s="10" t="s">
        <v>58</v>
      </c>
      <c r="G117" s="11" t="s">
        <v>67</v>
      </c>
      <c r="H117" s="11">
        <v>10.0</v>
      </c>
      <c r="I117" s="6" t="s">
        <v>38</v>
      </c>
      <c r="J117" s="11">
        <f t="shared" si="2"/>
        <v>10</v>
      </c>
      <c r="K117" s="6">
        <v>45.0</v>
      </c>
      <c r="L117" s="11">
        <f t="shared" si="3"/>
        <v>450</v>
      </c>
      <c r="M117" s="10" t="s">
        <v>59</v>
      </c>
      <c r="N117" s="12">
        <v>36.0</v>
      </c>
      <c r="O117" s="11">
        <f t="shared" si="4"/>
        <v>90</v>
      </c>
      <c r="P117" s="11">
        <f t="shared" si="5"/>
        <v>360</v>
      </c>
      <c r="Q117" s="10" t="s">
        <v>184</v>
      </c>
      <c r="R117" s="13">
        <f>IFERROR(__xludf.DUMMYFUNCTION("IFERROR(REGEXEXTRACT(Q117,""\d*\.?\d+%""),0)"),0.0)</f>
        <v>0</v>
      </c>
      <c r="S117" s="11">
        <f t="shared" si="6"/>
        <v>0</v>
      </c>
    </row>
    <row r="118">
      <c r="A118" s="8">
        <v>43620.0</v>
      </c>
      <c r="B118" s="9">
        <f t="shared" si="1"/>
        <v>2019</v>
      </c>
      <c r="C118" s="9">
        <v>100551.0</v>
      </c>
      <c r="D118" s="6" t="s">
        <v>187</v>
      </c>
      <c r="E118" s="10" t="str">
        <f>VLOOKUP(D118,'mat group'!A:B,2,0)</f>
        <v>Bathroom supplies</v>
      </c>
      <c r="F118" s="10" t="s">
        <v>58</v>
      </c>
      <c r="G118" s="11" t="s">
        <v>64</v>
      </c>
      <c r="H118" s="11">
        <v>20.0</v>
      </c>
      <c r="I118" s="6" t="s">
        <v>38</v>
      </c>
      <c r="J118" s="11">
        <f t="shared" si="2"/>
        <v>20</v>
      </c>
      <c r="K118" s="6">
        <v>28.0</v>
      </c>
      <c r="L118" s="11">
        <f t="shared" si="3"/>
        <v>560</v>
      </c>
      <c r="M118" s="10" t="s">
        <v>59</v>
      </c>
      <c r="N118" s="12">
        <v>16.8</v>
      </c>
      <c r="O118" s="11">
        <f t="shared" si="4"/>
        <v>224</v>
      </c>
      <c r="P118" s="11">
        <f t="shared" si="5"/>
        <v>336</v>
      </c>
      <c r="Q118" s="10" t="s">
        <v>184</v>
      </c>
      <c r="R118" s="13">
        <f>IFERROR(__xludf.DUMMYFUNCTION("IFERROR(REGEXEXTRACT(Q118,""\d*\.?\d+%""),0)"),0.0)</f>
        <v>0</v>
      </c>
      <c r="S118" s="11">
        <f t="shared" si="6"/>
        <v>0</v>
      </c>
    </row>
    <row r="119">
      <c r="A119" s="8">
        <v>43620.0</v>
      </c>
      <c r="B119" s="9">
        <f t="shared" si="1"/>
        <v>2019</v>
      </c>
      <c r="C119" s="9">
        <v>100551.0</v>
      </c>
      <c r="D119" s="6" t="s">
        <v>188</v>
      </c>
      <c r="E119" s="10" t="str">
        <f>VLOOKUP(D119,'mat group'!A:B,2,0)</f>
        <v>Home Decor</v>
      </c>
      <c r="F119" s="10" t="s">
        <v>58</v>
      </c>
      <c r="G119" s="11" t="s">
        <v>28</v>
      </c>
      <c r="H119" s="11">
        <v>30.0</v>
      </c>
      <c r="I119" s="6" t="s">
        <v>38</v>
      </c>
      <c r="J119" s="11">
        <f t="shared" si="2"/>
        <v>30</v>
      </c>
      <c r="K119" s="6">
        <v>14.0</v>
      </c>
      <c r="L119" s="11">
        <f t="shared" si="3"/>
        <v>420</v>
      </c>
      <c r="M119" s="10" t="s">
        <v>59</v>
      </c>
      <c r="N119" s="12">
        <v>8.4</v>
      </c>
      <c r="O119" s="11">
        <f t="shared" si="4"/>
        <v>168</v>
      </c>
      <c r="P119" s="11">
        <f t="shared" si="5"/>
        <v>252</v>
      </c>
      <c r="Q119" s="10" t="s">
        <v>184</v>
      </c>
      <c r="R119" s="13">
        <f>IFERROR(__xludf.DUMMYFUNCTION("IFERROR(REGEXEXTRACT(Q119,""\d*\.?\d+%""),0)"),0.0)</f>
        <v>0</v>
      </c>
      <c r="S119" s="11">
        <f t="shared" si="6"/>
        <v>0</v>
      </c>
    </row>
    <row r="120">
      <c r="A120" s="8">
        <v>43620.0</v>
      </c>
      <c r="B120" s="9">
        <f t="shared" si="1"/>
        <v>2019</v>
      </c>
      <c r="C120" s="9">
        <v>100551.0</v>
      </c>
      <c r="D120" s="6" t="s">
        <v>189</v>
      </c>
      <c r="E120" s="10" t="str">
        <f>VLOOKUP(D120,'mat group'!A:B,2,0)</f>
        <v>Bathroom supplies</v>
      </c>
      <c r="F120" s="10" t="s">
        <v>58</v>
      </c>
      <c r="G120" s="11" t="s">
        <v>30</v>
      </c>
      <c r="H120" s="11">
        <v>8.0</v>
      </c>
      <c r="I120" s="6" t="s">
        <v>38</v>
      </c>
      <c r="J120" s="11">
        <f t="shared" si="2"/>
        <v>8</v>
      </c>
      <c r="K120" s="6">
        <v>37.0</v>
      </c>
      <c r="L120" s="11">
        <f t="shared" si="3"/>
        <v>296</v>
      </c>
      <c r="M120" s="10" t="s">
        <v>59</v>
      </c>
      <c r="N120" s="12">
        <v>37.0</v>
      </c>
      <c r="O120" s="11">
        <f t="shared" si="4"/>
        <v>0</v>
      </c>
      <c r="P120" s="11">
        <f t="shared" si="5"/>
        <v>296</v>
      </c>
      <c r="Q120" s="10" t="s">
        <v>184</v>
      </c>
      <c r="R120" s="13">
        <f>IFERROR(__xludf.DUMMYFUNCTION("IFERROR(REGEXEXTRACT(Q120,""\d*\.?\d+%""),0)"),0.0)</f>
        <v>0</v>
      </c>
      <c r="S120" s="11">
        <f t="shared" si="6"/>
        <v>0</v>
      </c>
    </row>
    <row r="121">
      <c r="A121" s="8">
        <v>43620.0</v>
      </c>
      <c r="B121" s="9">
        <f t="shared" si="1"/>
        <v>2019</v>
      </c>
      <c r="C121" s="9">
        <v>100551.0</v>
      </c>
      <c r="D121" s="6" t="s">
        <v>190</v>
      </c>
      <c r="E121" s="10" t="str">
        <f>VLOOKUP(D121,'mat group'!A:B,2,0)</f>
        <v>Hardware supplies</v>
      </c>
      <c r="F121" s="10" t="s">
        <v>58</v>
      </c>
      <c r="G121" s="11" t="s">
        <v>26</v>
      </c>
      <c r="H121" s="11">
        <v>20.0</v>
      </c>
      <c r="I121" s="6" t="s">
        <v>38</v>
      </c>
      <c r="J121" s="11">
        <f t="shared" si="2"/>
        <v>20</v>
      </c>
      <c r="K121" s="6">
        <v>15.0</v>
      </c>
      <c r="L121" s="11">
        <f t="shared" si="3"/>
        <v>300</v>
      </c>
      <c r="M121" s="10" t="s">
        <v>59</v>
      </c>
      <c r="N121" s="12">
        <v>15.0</v>
      </c>
      <c r="O121" s="11">
        <f t="shared" si="4"/>
        <v>0</v>
      </c>
      <c r="P121" s="11">
        <f t="shared" si="5"/>
        <v>300</v>
      </c>
      <c r="Q121" s="10" t="s">
        <v>184</v>
      </c>
      <c r="R121" s="13">
        <f>IFERROR(__xludf.DUMMYFUNCTION("IFERROR(REGEXEXTRACT(Q121,""\d*\.?\d+%""),0)"),0.0)</f>
        <v>0</v>
      </c>
      <c r="S121" s="11">
        <f t="shared" si="6"/>
        <v>0</v>
      </c>
    </row>
    <row r="122">
      <c r="A122" s="8">
        <v>43621.0</v>
      </c>
      <c r="B122" s="9">
        <f t="shared" si="1"/>
        <v>2019</v>
      </c>
      <c r="C122" s="9">
        <v>100552.0</v>
      </c>
      <c r="D122" s="6" t="s">
        <v>191</v>
      </c>
      <c r="E122" s="10" t="str">
        <f>VLOOKUP(D122,'mat group'!A:B,2,0)</f>
        <v>School supplies</v>
      </c>
      <c r="F122" s="10" t="s">
        <v>58</v>
      </c>
      <c r="G122" s="11" t="s">
        <v>28</v>
      </c>
      <c r="H122" s="11">
        <v>1.2</v>
      </c>
      <c r="I122" s="6" t="s">
        <v>38</v>
      </c>
      <c r="J122" s="11">
        <f t="shared" si="2"/>
        <v>1.2</v>
      </c>
      <c r="K122" s="6">
        <v>30.0</v>
      </c>
      <c r="L122" s="11">
        <f t="shared" si="3"/>
        <v>36</v>
      </c>
      <c r="M122" s="10" t="s">
        <v>59</v>
      </c>
      <c r="N122" s="12">
        <v>30.0</v>
      </c>
      <c r="O122" s="11">
        <f t="shared" si="4"/>
        <v>0</v>
      </c>
      <c r="P122" s="11">
        <f t="shared" si="5"/>
        <v>36</v>
      </c>
      <c r="Q122" s="10" t="s">
        <v>99</v>
      </c>
      <c r="R122" s="13" t="str">
        <f>IFERROR(__xludf.DUMMYFUNCTION("IFERROR(REGEXEXTRACT(Q122,""\d*\.?\d+%""),0)"),"0%")</f>
        <v>0%</v>
      </c>
      <c r="S122" s="11">
        <f t="shared" si="6"/>
        <v>0</v>
      </c>
    </row>
    <row r="123">
      <c r="A123" s="8">
        <v>43625.0</v>
      </c>
      <c r="B123" s="9">
        <f t="shared" si="1"/>
        <v>2019</v>
      </c>
      <c r="C123" s="9">
        <v>100553.0</v>
      </c>
      <c r="D123" s="6" t="s">
        <v>192</v>
      </c>
      <c r="E123" s="10" t="str">
        <f>VLOOKUP(D123,'mat group'!A:B,2,0)</f>
        <v>School supplies</v>
      </c>
      <c r="F123" s="10" t="s">
        <v>37</v>
      </c>
      <c r="G123" s="11" t="s">
        <v>42</v>
      </c>
      <c r="H123" s="11">
        <v>6.0</v>
      </c>
      <c r="I123" s="6" t="s">
        <v>38</v>
      </c>
      <c r="J123" s="11">
        <f t="shared" si="2"/>
        <v>6</v>
      </c>
      <c r="K123" s="6">
        <v>4.0</v>
      </c>
      <c r="L123" s="11">
        <f t="shared" si="3"/>
        <v>24</v>
      </c>
      <c r="M123" s="10" t="s">
        <v>39</v>
      </c>
      <c r="N123" s="12">
        <v>4.0</v>
      </c>
      <c r="O123" s="11">
        <f t="shared" si="4"/>
        <v>0</v>
      </c>
      <c r="P123" s="11">
        <f t="shared" si="5"/>
        <v>24</v>
      </c>
      <c r="Q123" s="10" t="s">
        <v>162</v>
      </c>
      <c r="R123" s="13" t="str">
        <f>IFERROR(__xludf.DUMMYFUNCTION("IFERROR(REGEXEXTRACT(Q123,""\d*\.?\d+%""),0)"),"1.9%")</f>
        <v>1.9%</v>
      </c>
      <c r="S123" s="11">
        <f t="shared" si="6"/>
        <v>0.00456</v>
      </c>
    </row>
    <row r="124">
      <c r="A124" s="8">
        <v>43625.0</v>
      </c>
      <c r="B124" s="9">
        <f t="shared" si="1"/>
        <v>2019</v>
      </c>
      <c r="C124" s="9">
        <v>100553.0</v>
      </c>
      <c r="D124" s="6" t="s">
        <v>193</v>
      </c>
      <c r="E124" s="10" t="str">
        <f>VLOOKUP(D124,'mat group'!A:B,2,0)</f>
        <v>Gardening supplies</v>
      </c>
      <c r="F124" s="10" t="s">
        <v>37</v>
      </c>
      <c r="G124" s="11" t="s">
        <v>30</v>
      </c>
      <c r="H124" s="11">
        <v>70.0</v>
      </c>
      <c r="I124" s="6" t="s">
        <v>38</v>
      </c>
      <c r="J124" s="11">
        <f t="shared" si="2"/>
        <v>70</v>
      </c>
      <c r="K124" s="6">
        <v>5.0</v>
      </c>
      <c r="L124" s="11">
        <f t="shared" si="3"/>
        <v>350</v>
      </c>
      <c r="M124" s="10" t="s">
        <v>39</v>
      </c>
      <c r="N124" s="12">
        <v>3.5</v>
      </c>
      <c r="O124" s="11">
        <f t="shared" si="4"/>
        <v>105</v>
      </c>
      <c r="P124" s="11">
        <f t="shared" si="5"/>
        <v>245</v>
      </c>
      <c r="Q124" s="10" t="s">
        <v>162</v>
      </c>
      <c r="R124" s="13" t="str">
        <f>IFERROR(__xludf.DUMMYFUNCTION("IFERROR(REGEXEXTRACT(Q124,""\d*\.?\d+%""),0)"),"1.9%")</f>
        <v>1.9%</v>
      </c>
      <c r="S124" s="11">
        <f t="shared" si="6"/>
        <v>0.0665</v>
      </c>
    </row>
    <row r="125">
      <c r="A125" s="8">
        <v>43625.0</v>
      </c>
      <c r="B125" s="9">
        <f t="shared" si="1"/>
        <v>2019</v>
      </c>
      <c r="C125" s="9">
        <v>100553.0</v>
      </c>
      <c r="D125" s="6" t="s">
        <v>194</v>
      </c>
      <c r="E125" s="10" t="str">
        <f>VLOOKUP(D125,'mat group'!A:B,2,0)</f>
        <v>Hardware supplies</v>
      </c>
      <c r="F125" s="10" t="s">
        <v>37</v>
      </c>
      <c r="G125" s="11" t="s">
        <v>64</v>
      </c>
      <c r="H125" s="11">
        <v>25.0</v>
      </c>
      <c r="I125" s="6" t="s">
        <v>38</v>
      </c>
      <c r="J125" s="11">
        <f t="shared" si="2"/>
        <v>25</v>
      </c>
      <c r="K125" s="6">
        <v>34.0</v>
      </c>
      <c r="L125" s="11">
        <f t="shared" si="3"/>
        <v>850</v>
      </c>
      <c r="M125" s="10" t="s">
        <v>39</v>
      </c>
      <c r="N125" s="12">
        <v>3.4000000000000004</v>
      </c>
      <c r="O125" s="11">
        <f t="shared" si="4"/>
        <v>765</v>
      </c>
      <c r="P125" s="11">
        <f t="shared" si="5"/>
        <v>85</v>
      </c>
      <c r="Q125" s="10" t="s">
        <v>162</v>
      </c>
      <c r="R125" s="13" t="str">
        <f>IFERROR(__xludf.DUMMYFUNCTION("IFERROR(REGEXEXTRACT(Q125,""\d*\.?\d+%""),0)"),"1.9%")</f>
        <v>1.9%</v>
      </c>
      <c r="S125" s="11">
        <f t="shared" si="6"/>
        <v>0.1615</v>
      </c>
    </row>
    <row r="126">
      <c r="A126" s="8">
        <v>43625.0</v>
      </c>
      <c r="B126" s="9">
        <f t="shared" si="1"/>
        <v>2019</v>
      </c>
      <c r="C126" s="9">
        <v>100553.0</v>
      </c>
      <c r="D126" s="6" t="s">
        <v>195</v>
      </c>
      <c r="E126" s="10" t="str">
        <f>VLOOKUP(D126,'mat group'!A:B,2,0)</f>
        <v>Hardware supplies</v>
      </c>
      <c r="F126" s="10" t="s">
        <v>37</v>
      </c>
      <c r="G126" s="11" t="s">
        <v>50</v>
      </c>
      <c r="H126" s="11">
        <v>0.08</v>
      </c>
      <c r="I126" s="6" t="s">
        <v>38</v>
      </c>
      <c r="J126" s="11">
        <f t="shared" si="2"/>
        <v>0.08</v>
      </c>
      <c r="K126" s="6">
        <v>37.0</v>
      </c>
      <c r="L126" s="11">
        <f t="shared" si="3"/>
        <v>2.96</v>
      </c>
      <c r="M126" s="10" t="s">
        <v>39</v>
      </c>
      <c r="N126" s="12">
        <v>37.0</v>
      </c>
      <c r="O126" s="11">
        <f t="shared" si="4"/>
        <v>0</v>
      </c>
      <c r="P126" s="11">
        <f t="shared" si="5"/>
        <v>2.96</v>
      </c>
      <c r="Q126" s="10" t="s">
        <v>162</v>
      </c>
      <c r="R126" s="13" t="str">
        <f>IFERROR(__xludf.DUMMYFUNCTION("IFERROR(REGEXEXTRACT(Q126,""\d*\.?\d+%""),0)"),"1.9%")</f>
        <v>1.9%</v>
      </c>
      <c r="S126" s="11">
        <f t="shared" si="6"/>
        <v>0.0005624</v>
      </c>
    </row>
    <row r="127">
      <c r="A127" s="8">
        <v>43625.0</v>
      </c>
      <c r="B127" s="9">
        <f t="shared" si="1"/>
        <v>2019</v>
      </c>
      <c r="C127" s="9">
        <v>100553.0</v>
      </c>
      <c r="D127" s="6" t="s">
        <v>196</v>
      </c>
      <c r="E127" s="10" t="str">
        <f>VLOOKUP(D127,'mat group'!A:B,2,0)</f>
        <v>Hardware supplies</v>
      </c>
      <c r="F127" s="10" t="s">
        <v>37</v>
      </c>
      <c r="G127" s="11" t="s">
        <v>50</v>
      </c>
      <c r="H127" s="11">
        <v>8.0</v>
      </c>
      <c r="I127" s="6" t="s">
        <v>38</v>
      </c>
      <c r="J127" s="11">
        <f t="shared" si="2"/>
        <v>8</v>
      </c>
      <c r="K127" s="6">
        <v>12.0</v>
      </c>
      <c r="L127" s="11">
        <f t="shared" si="3"/>
        <v>96</v>
      </c>
      <c r="M127" s="10" t="s">
        <v>39</v>
      </c>
      <c r="N127" s="12">
        <v>12.0</v>
      </c>
      <c r="O127" s="11">
        <f t="shared" si="4"/>
        <v>0</v>
      </c>
      <c r="P127" s="11">
        <f t="shared" si="5"/>
        <v>96</v>
      </c>
      <c r="Q127" s="10" t="s">
        <v>162</v>
      </c>
      <c r="R127" s="13" t="str">
        <f>IFERROR(__xludf.DUMMYFUNCTION("IFERROR(REGEXEXTRACT(Q127,""\d*\.?\d+%""),0)"),"1.9%")</f>
        <v>1.9%</v>
      </c>
      <c r="S127" s="11">
        <f t="shared" si="6"/>
        <v>0.01824</v>
      </c>
    </row>
    <row r="128">
      <c r="A128" s="8">
        <v>43625.0</v>
      </c>
      <c r="B128" s="9">
        <f t="shared" si="1"/>
        <v>2019</v>
      </c>
      <c r="C128" s="9">
        <v>100553.0</v>
      </c>
      <c r="D128" s="6" t="s">
        <v>197</v>
      </c>
      <c r="E128" s="10" t="str">
        <f>VLOOKUP(D128,'mat group'!A:B,2,0)</f>
        <v>Gardening supplies</v>
      </c>
      <c r="F128" s="10" t="s">
        <v>37</v>
      </c>
      <c r="G128" s="11" t="s">
        <v>42</v>
      </c>
      <c r="H128" s="11">
        <v>50.0</v>
      </c>
      <c r="I128" s="6" t="s">
        <v>38</v>
      </c>
      <c r="J128" s="11">
        <f t="shared" si="2"/>
        <v>50</v>
      </c>
      <c r="K128" s="6">
        <v>6.0</v>
      </c>
      <c r="L128" s="11">
        <f t="shared" si="3"/>
        <v>300</v>
      </c>
      <c r="M128" s="10" t="s">
        <v>39</v>
      </c>
      <c r="N128" s="12">
        <v>2.4000000000000004</v>
      </c>
      <c r="O128" s="11">
        <f t="shared" si="4"/>
        <v>180</v>
      </c>
      <c r="P128" s="11">
        <f t="shared" si="5"/>
        <v>120</v>
      </c>
      <c r="Q128" s="10" t="s">
        <v>162</v>
      </c>
      <c r="R128" s="13" t="str">
        <f>IFERROR(__xludf.DUMMYFUNCTION("IFERROR(REGEXEXTRACT(Q128,""\d*\.?\d+%""),0)"),"1.9%")</f>
        <v>1.9%</v>
      </c>
      <c r="S128" s="11">
        <f t="shared" si="6"/>
        <v>0.057</v>
      </c>
    </row>
    <row r="129">
      <c r="A129" s="8">
        <v>43625.0</v>
      </c>
      <c r="B129" s="9">
        <f t="shared" si="1"/>
        <v>2019</v>
      </c>
      <c r="C129" s="9">
        <v>100553.0</v>
      </c>
      <c r="D129" s="6" t="s">
        <v>198</v>
      </c>
      <c r="E129" s="10" t="str">
        <f>VLOOKUP(D129,'mat group'!A:B,2,0)</f>
        <v>School supplies</v>
      </c>
      <c r="F129" s="10" t="s">
        <v>37</v>
      </c>
      <c r="G129" s="11" t="s">
        <v>28</v>
      </c>
      <c r="H129" s="11">
        <v>2.0</v>
      </c>
      <c r="I129" s="6" t="s">
        <v>38</v>
      </c>
      <c r="J129" s="11">
        <f t="shared" si="2"/>
        <v>2</v>
      </c>
      <c r="K129" s="6">
        <v>34.0</v>
      </c>
      <c r="L129" s="11">
        <f t="shared" si="3"/>
        <v>68</v>
      </c>
      <c r="M129" s="10" t="s">
        <v>39</v>
      </c>
      <c r="N129" s="12">
        <v>23.799999999999997</v>
      </c>
      <c r="O129" s="11">
        <f t="shared" si="4"/>
        <v>20.4</v>
      </c>
      <c r="P129" s="11">
        <f t="shared" si="5"/>
        <v>47.6</v>
      </c>
      <c r="Q129" s="10" t="s">
        <v>162</v>
      </c>
      <c r="R129" s="13" t="str">
        <f>IFERROR(__xludf.DUMMYFUNCTION("IFERROR(REGEXEXTRACT(Q129,""\d*\.?\d+%""),0)"),"1.9%")</f>
        <v>1.9%</v>
      </c>
      <c r="S129" s="11">
        <f t="shared" si="6"/>
        <v>0.01292</v>
      </c>
    </row>
    <row r="130">
      <c r="A130" s="8">
        <v>43632.0</v>
      </c>
      <c r="B130" s="9">
        <f t="shared" si="1"/>
        <v>2019</v>
      </c>
      <c r="C130" s="9">
        <v>100554.0</v>
      </c>
      <c r="D130" s="6" t="s">
        <v>199</v>
      </c>
      <c r="E130" s="10" t="str">
        <f>VLOOKUP(D130,'mat group'!A:B,2,0)</f>
        <v>Gardening supplies</v>
      </c>
      <c r="F130" s="10" t="s">
        <v>20</v>
      </c>
      <c r="G130" s="11" t="s">
        <v>30</v>
      </c>
      <c r="H130" s="11">
        <v>12.0</v>
      </c>
      <c r="I130" s="6" t="s">
        <v>22</v>
      </c>
      <c r="J130" s="11">
        <f t="shared" si="2"/>
        <v>9.12</v>
      </c>
      <c r="K130" s="6">
        <v>52.0</v>
      </c>
      <c r="L130" s="11">
        <f t="shared" si="3"/>
        <v>474.24</v>
      </c>
      <c r="M130" s="10" t="s">
        <v>23</v>
      </c>
      <c r="N130" s="12">
        <v>52.0</v>
      </c>
      <c r="O130" s="11">
        <f t="shared" si="4"/>
        <v>0</v>
      </c>
      <c r="P130" s="11">
        <f t="shared" si="5"/>
        <v>474.24</v>
      </c>
      <c r="Q130" s="10" t="s">
        <v>122</v>
      </c>
      <c r="R130" s="13" t="str">
        <f>IFERROR(__xludf.DUMMYFUNCTION("IFERROR(REGEXEXTRACT(Q130,""\d*\.?\d+%""),0)"),"5.60%")</f>
        <v>5.60%</v>
      </c>
      <c r="S130" s="11">
        <f t="shared" si="6"/>
        <v>0.2655744</v>
      </c>
    </row>
    <row r="131">
      <c r="A131" s="8">
        <v>43633.0</v>
      </c>
      <c r="B131" s="9">
        <f t="shared" si="1"/>
        <v>2019</v>
      </c>
      <c r="C131" s="9">
        <v>100555.0</v>
      </c>
      <c r="D131" s="6" t="s">
        <v>200</v>
      </c>
      <c r="E131" s="10" t="str">
        <f>VLOOKUP(D131,'mat group'!A:B,2,0)</f>
        <v>Hardware supplies</v>
      </c>
      <c r="F131" s="10" t="s">
        <v>58</v>
      </c>
      <c r="G131" s="11" t="s">
        <v>42</v>
      </c>
      <c r="H131" s="11">
        <v>7.0</v>
      </c>
      <c r="I131" s="6" t="s">
        <v>38</v>
      </c>
      <c r="J131" s="11">
        <f t="shared" si="2"/>
        <v>7</v>
      </c>
      <c r="K131" s="6">
        <v>38.0</v>
      </c>
      <c r="L131" s="11">
        <f t="shared" si="3"/>
        <v>266</v>
      </c>
      <c r="M131" s="10" t="s">
        <v>59</v>
      </c>
      <c r="N131" s="12">
        <v>15.200000000000001</v>
      </c>
      <c r="O131" s="11">
        <f t="shared" si="4"/>
        <v>159.6</v>
      </c>
      <c r="P131" s="11">
        <f t="shared" si="5"/>
        <v>106.4</v>
      </c>
      <c r="Q131" s="10" t="s">
        <v>52</v>
      </c>
      <c r="R131" s="13" t="str">
        <f>IFERROR(__xludf.DUMMYFUNCTION("IFERROR(REGEXEXTRACT(Q131,""\d*\.?\d+%""),0)"),"1.5%")</f>
        <v>1.5%</v>
      </c>
      <c r="S131" s="11">
        <f t="shared" si="6"/>
        <v>0.0399</v>
      </c>
    </row>
    <row r="132">
      <c r="A132" s="8">
        <v>43633.0</v>
      </c>
      <c r="B132" s="9">
        <f t="shared" si="1"/>
        <v>2019</v>
      </c>
      <c r="C132" s="9">
        <v>100555.0</v>
      </c>
      <c r="D132" s="6" t="s">
        <v>201</v>
      </c>
      <c r="E132" s="10" t="str">
        <f>VLOOKUP(D132,'mat group'!A:B,2,0)</f>
        <v>Home Decor</v>
      </c>
      <c r="F132" s="10" t="s">
        <v>58</v>
      </c>
      <c r="G132" s="11" t="s">
        <v>42</v>
      </c>
      <c r="H132" s="11">
        <v>25.0</v>
      </c>
      <c r="I132" s="6" t="s">
        <v>38</v>
      </c>
      <c r="J132" s="11">
        <f t="shared" si="2"/>
        <v>25</v>
      </c>
      <c r="K132" s="6">
        <v>33.0</v>
      </c>
      <c r="L132" s="11">
        <f t="shared" si="3"/>
        <v>825</v>
      </c>
      <c r="M132" s="10" t="s">
        <v>59</v>
      </c>
      <c r="N132" s="12">
        <v>23.099999999999998</v>
      </c>
      <c r="O132" s="11">
        <f t="shared" si="4"/>
        <v>247.5</v>
      </c>
      <c r="P132" s="11">
        <f t="shared" si="5"/>
        <v>577.5</v>
      </c>
      <c r="Q132" s="10" t="s">
        <v>52</v>
      </c>
      <c r="R132" s="13" t="str">
        <f>IFERROR(__xludf.DUMMYFUNCTION("IFERROR(REGEXEXTRACT(Q132,""\d*\.?\d+%""),0)"),"1.5%")</f>
        <v>1.5%</v>
      </c>
      <c r="S132" s="11">
        <f t="shared" si="6"/>
        <v>0.12375</v>
      </c>
    </row>
    <row r="133">
      <c r="A133" s="8">
        <v>43633.0</v>
      </c>
      <c r="B133" s="9">
        <f t="shared" si="1"/>
        <v>2019</v>
      </c>
      <c r="C133" s="9">
        <v>100555.0</v>
      </c>
      <c r="D133" s="6" t="s">
        <v>202</v>
      </c>
      <c r="E133" s="10" t="str">
        <f>VLOOKUP(D133,'mat group'!A:B,2,0)</f>
        <v>Home Decor</v>
      </c>
      <c r="F133" s="10" t="s">
        <v>58</v>
      </c>
      <c r="G133" s="11" t="s">
        <v>77</v>
      </c>
      <c r="H133" s="11">
        <v>20.0</v>
      </c>
      <c r="I133" s="6" t="s">
        <v>38</v>
      </c>
      <c r="J133" s="11">
        <f t="shared" si="2"/>
        <v>20</v>
      </c>
      <c r="K133" s="6">
        <v>23.0</v>
      </c>
      <c r="L133" s="11">
        <f t="shared" si="3"/>
        <v>460</v>
      </c>
      <c r="M133" s="10" t="s">
        <v>59</v>
      </c>
      <c r="N133" s="12">
        <v>20.7</v>
      </c>
      <c r="O133" s="11">
        <f t="shared" si="4"/>
        <v>46</v>
      </c>
      <c r="P133" s="11">
        <f t="shared" si="5"/>
        <v>414</v>
      </c>
      <c r="Q133" s="10" t="s">
        <v>52</v>
      </c>
      <c r="R133" s="13" t="str">
        <f>IFERROR(__xludf.DUMMYFUNCTION("IFERROR(REGEXEXTRACT(Q133,""\d*\.?\d+%""),0)"),"1.5%")</f>
        <v>1.5%</v>
      </c>
      <c r="S133" s="11">
        <f t="shared" si="6"/>
        <v>0.069</v>
      </c>
    </row>
    <row r="134">
      <c r="A134" s="8">
        <v>43633.0</v>
      </c>
      <c r="B134" s="9">
        <f t="shared" si="1"/>
        <v>2019</v>
      </c>
      <c r="C134" s="9">
        <v>100555.0</v>
      </c>
      <c r="D134" s="6" t="s">
        <v>203</v>
      </c>
      <c r="E134" s="10" t="str">
        <f>VLOOKUP(D134,'mat group'!A:B,2,0)</f>
        <v>Hardware supplies</v>
      </c>
      <c r="F134" s="10" t="s">
        <v>58</v>
      </c>
      <c r="G134" s="11" t="s">
        <v>28</v>
      </c>
      <c r="H134" s="11">
        <v>1.2</v>
      </c>
      <c r="I134" s="6" t="s">
        <v>38</v>
      </c>
      <c r="J134" s="11">
        <f t="shared" si="2"/>
        <v>1.2</v>
      </c>
      <c r="K134" s="6">
        <v>46.0</v>
      </c>
      <c r="L134" s="11">
        <f t="shared" si="3"/>
        <v>55.2</v>
      </c>
      <c r="M134" s="10" t="s">
        <v>59</v>
      </c>
      <c r="N134" s="12">
        <v>41.4</v>
      </c>
      <c r="O134" s="11">
        <f t="shared" si="4"/>
        <v>5.52</v>
      </c>
      <c r="P134" s="11">
        <f t="shared" si="5"/>
        <v>49.68</v>
      </c>
      <c r="Q134" s="10" t="s">
        <v>52</v>
      </c>
      <c r="R134" s="13" t="str">
        <f>IFERROR(__xludf.DUMMYFUNCTION("IFERROR(REGEXEXTRACT(Q134,""\d*\.?\d+%""),0)"),"1.5%")</f>
        <v>1.5%</v>
      </c>
      <c r="S134" s="11">
        <f t="shared" si="6"/>
        <v>0.00828</v>
      </c>
    </row>
    <row r="135">
      <c r="A135" s="8">
        <v>43633.0</v>
      </c>
      <c r="B135" s="9">
        <f t="shared" si="1"/>
        <v>2019</v>
      </c>
      <c r="C135" s="9">
        <v>100555.0</v>
      </c>
      <c r="D135" s="6" t="s">
        <v>204</v>
      </c>
      <c r="E135" s="10" t="str">
        <f>VLOOKUP(D135,'mat group'!A:B,2,0)</f>
        <v>School supplies</v>
      </c>
      <c r="F135" s="10" t="s">
        <v>58</v>
      </c>
      <c r="G135" s="11" t="s">
        <v>67</v>
      </c>
      <c r="H135" s="11">
        <v>1.5</v>
      </c>
      <c r="I135" s="6" t="s">
        <v>38</v>
      </c>
      <c r="J135" s="11">
        <f t="shared" si="2"/>
        <v>1.5</v>
      </c>
      <c r="K135" s="6">
        <v>31.0</v>
      </c>
      <c r="L135" s="11">
        <f t="shared" si="3"/>
        <v>46.5</v>
      </c>
      <c r="M135" s="10" t="s">
        <v>59</v>
      </c>
      <c r="N135" s="12">
        <v>31.0</v>
      </c>
      <c r="O135" s="11">
        <f t="shared" si="4"/>
        <v>0</v>
      </c>
      <c r="P135" s="11">
        <f t="shared" si="5"/>
        <v>46.5</v>
      </c>
      <c r="Q135" s="10" t="s">
        <v>52</v>
      </c>
      <c r="R135" s="13" t="str">
        <f>IFERROR(__xludf.DUMMYFUNCTION("IFERROR(REGEXEXTRACT(Q135,""\d*\.?\d+%""),0)"),"1.5%")</f>
        <v>1.5%</v>
      </c>
      <c r="S135" s="11">
        <f t="shared" si="6"/>
        <v>0.006975</v>
      </c>
    </row>
    <row r="136">
      <c r="A136" s="8">
        <v>43633.0</v>
      </c>
      <c r="B136" s="9">
        <f t="shared" si="1"/>
        <v>2019</v>
      </c>
      <c r="C136" s="9">
        <v>100555.0</v>
      </c>
      <c r="D136" s="6" t="s">
        <v>205</v>
      </c>
      <c r="E136" s="10" t="str">
        <f>VLOOKUP(D136,'mat group'!A:B,2,0)</f>
        <v>Home Decor</v>
      </c>
      <c r="F136" s="10" t="s">
        <v>58</v>
      </c>
      <c r="G136" s="11" t="s">
        <v>28</v>
      </c>
      <c r="H136" s="11">
        <v>40.0</v>
      </c>
      <c r="I136" s="6" t="s">
        <v>38</v>
      </c>
      <c r="J136" s="11">
        <f t="shared" si="2"/>
        <v>40</v>
      </c>
      <c r="K136" s="6">
        <v>4.0</v>
      </c>
      <c r="L136" s="11">
        <f t="shared" si="3"/>
        <v>160</v>
      </c>
      <c r="M136" s="10" t="s">
        <v>59</v>
      </c>
      <c r="N136" s="12">
        <v>3.6</v>
      </c>
      <c r="O136" s="11">
        <f t="shared" si="4"/>
        <v>16</v>
      </c>
      <c r="P136" s="11">
        <f t="shared" si="5"/>
        <v>144</v>
      </c>
      <c r="Q136" s="10" t="s">
        <v>52</v>
      </c>
      <c r="R136" s="13" t="str">
        <f>IFERROR(__xludf.DUMMYFUNCTION("IFERROR(REGEXEXTRACT(Q136,""\d*\.?\d+%""),0)"),"1.5%")</f>
        <v>1.5%</v>
      </c>
      <c r="S136" s="11">
        <f t="shared" si="6"/>
        <v>0.024</v>
      </c>
    </row>
    <row r="137">
      <c r="A137" s="8">
        <v>43633.0</v>
      </c>
      <c r="B137" s="9">
        <f t="shared" si="1"/>
        <v>2019</v>
      </c>
      <c r="C137" s="9">
        <v>100555.0</v>
      </c>
      <c r="D137" s="6" t="s">
        <v>206</v>
      </c>
      <c r="E137" s="10" t="str">
        <f>VLOOKUP(D137,'mat group'!A:B,2,0)</f>
        <v>Bathroom supplies</v>
      </c>
      <c r="F137" s="10" t="s">
        <v>58</v>
      </c>
      <c r="G137" s="11" t="s">
        <v>67</v>
      </c>
      <c r="H137" s="11">
        <v>8.0</v>
      </c>
      <c r="I137" s="6" t="s">
        <v>38</v>
      </c>
      <c r="J137" s="11">
        <f t="shared" si="2"/>
        <v>8</v>
      </c>
      <c r="K137" s="6">
        <v>22.0</v>
      </c>
      <c r="L137" s="11">
        <f t="shared" si="3"/>
        <v>176</v>
      </c>
      <c r="M137" s="10" t="s">
        <v>59</v>
      </c>
      <c r="N137" s="12">
        <v>15.399999999999999</v>
      </c>
      <c r="O137" s="11">
        <f t="shared" si="4"/>
        <v>52.8</v>
      </c>
      <c r="P137" s="11">
        <f t="shared" si="5"/>
        <v>123.2</v>
      </c>
      <c r="Q137" s="10" t="s">
        <v>52</v>
      </c>
      <c r="R137" s="13" t="str">
        <f>IFERROR(__xludf.DUMMYFUNCTION("IFERROR(REGEXEXTRACT(Q137,""\d*\.?\d+%""),0)"),"1.5%")</f>
        <v>1.5%</v>
      </c>
      <c r="S137" s="11">
        <f t="shared" si="6"/>
        <v>0.0264</v>
      </c>
    </row>
    <row r="138">
      <c r="A138" s="8">
        <v>43633.0</v>
      </c>
      <c r="B138" s="9">
        <f t="shared" si="1"/>
        <v>2019</v>
      </c>
      <c r="C138" s="9">
        <v>100555.0</v>
      </c>
      <c r="D138" s="6" t="s">
        <v>207</v>
      </c>
      <c r="E138" s="10" t="str">
        <f>VLOOKUP(D138,'mat group'!A:B,2,0)</f>
        <v>Gardening supplies</v>
      </c>
      <c r="F138" s="10" t="s">
        <v>58</v>
      </c>
      <c r="G138" s="11" t="s">
        <v>30</v>
      </c>
      <c r="H138" s="11">
        <v>18.0</v>
      </c>
      <c r="I138" s="6" t="s">
        <v>38</v>
      </c>
      <c r="J138" s="11">
        <f t="shared" si="2"/>
        <v>18</v>
      </c>
      <c r="K138" s="6">
        <v>1.0</v>
      </c>
      <c r="L138" s="11">
        <f t="shared" si="3"/>
        <v>18</v>
      </c>
      <c r="M138" s="10" t="s">
        <v>59</v>
      </c>
      <c r="N138" s="12">
        <v>0.2</v>
      </c>
      <c r="O138" s="11">
        <f t="shared" si="4"/>
        <v>14.4</v>
      </c>
      <c r="P138" s="11">
        <f t="shared" si="5"/>
        <v>3.6</v>
      </c>
      <c r="Q138" s="10" t="s">
        <v>52</v>
      </c>
      <c r="R138" s="13" t="str">
        <f>IFERROR(__xludf.DUMMYFUNCTION("IFERROR(REGEXEXTRACT(Q138,""\d*\.?\d+%""),0)"),"1.5%")</f>
        <v>1.5%</v>
      </c>
      <c r="S138" s="11">
        <f t="shared" si="6"/>
        <v>0.0027</v>
      </c>
    </row>
    <row r="139">
      <c r="A139" s="8">
        <v>43634.0</v>
      </c>
      <c r="B139" s="9">
        <f t="shared" si="1"/>
        <v>2019</v>
      </c>
      <c r="C139" s="9">
        <v>100556.0</v>
      </c>
      <c r="D139" s="6" t="s">
        <v>208</v>
      </c>
      <c r="E139" s="10" t="str">
        <f>VLOOKUP(D139,'mat group'!A:B,2,0)</f>
        <v>Gardening supplies</v>
      </c>
      <c r="F139" s="10" t="s">
        <v>55</v>
      </c>
      <c r="G139" s="11" t="s">
        <v>21</v>
      </c>
      <c r="H139" s="11">
        <v>20.0</v>
      </c>
      <c r="I139" s="6" t="s">
        <v>38</v>
      </c>
      <c r="J139" s="11">
        <f t="shared" si="2"/>
        <v>20</v>
      </c>
      <c r="K139" s="6">
        <v>15.0</v>
      </c>
      <c r="L139" s="11">
        <f t="shared" si="3"/>
        <v>300</v>
      </c>
      <c r="M139" s="10" t="s">
        <v>56</v>
      </c>
      <c r="N139" s="12">
        <v>12.0</v>
      </c>
      <c r="O139" s="11">
        <f t="shared" si="4"/>
        <v>60</v>
      </c>
      <c r="P139" s="11">
        <f t="shared" si="5"/>
        <v>240</v>
      </c>
      <c r="Q139" s="10" t="s">
        <v>43</v>
      </c>
      <c r="R139" s="13" t="str">
        <f>IFERROR(__xludf.DUMMYFUNCTION("IFERROR(REGEXEXTRACT(Q139,""\d*\.?\d+%""),0)"),"3.7%")</f>
        <v>3.7%</v>
      </c>
      <c r="S139" s="11">
        <f t="shared" si="6"/>
        <v>0.111</v>
      </c>
    </row>
    <row r="140">
      <c r="A140" s="8">
        <v>43640.0</v>
      </c>
      <c r="B140" s="9">
        <f t="shared" si="1"/>
        <v>2019</v>
      </c>
      <c r="C140" s="9">
        <v>100557.0</v>
      </c>
      <c r="D140" s="6" t="s">
        <v>209</v>
      </c>
      <c r="E140" s="10" t="str">
        <f>VLOOKUP(D140,'mat group'!A:B,2,0)</f>
        <v>Gardening supplies</v>
      </c>
      <c r="F140" s="10" t="s">
        <v>20</v>
      </c>
      <c r="G140" s="11" t="s">
        <v>42</v>
      </c>
      <c r="H140" s="11">
        <v>15.0</v>
      </c>
      <c r="I140" s="6" t="s">
        <v>22</v>
      </c>
      <c r="J140" s="11">
        <f t="shared" si="2"/>
        <v>11.4</v>
      </c>
      <c r="K140" s="6">
        <v>25.0</v>
      </c>
      <c r="L140" s="11">
        <f t="shared" si="3"/>
        <v>285</v>
      </c>
      <c r="M140" s="10" t="s">
        <v>23</v>
      </c>
      <c r="N140" s="12">
        <v>12.5</v>
      </c>
      <c r="O140" s="11">
        <f t="shared" si="4"/>
        <v>142.5</v>
      </c>
      <c r="P140" s="11">
        <f t="shared" si="5"/>
        <v>142.5</v>
      </c>
      <c r="Q140" s="10" t="s">
        <v>45</v>
      </c>
      <c r="R140" s="13">
        <f>IFERROR(__xludf.DUMMYFUNCTION("IFERROR(REGEXEXTRACT(Q140,""\d*\.?\d+%""),0)"),0.0)</f>
        <v>0</v>
      </c>
      <c r="S140" s="11">
        <f t="shared" si="6"/>
        <v>0</v>
      </c>
    </row>
    <row r="141">
      <c r="A141" s="8">
        <v>43641.0</v>
      </c>
      <c r="B141" s="9">
        <f t="shared" si="1"/>
        <v>2019</v>
      </c>
      <c r="C141" s="9">
        <v>100558.0</v>
      </c>
      <c r="D141" s="6" t="s">
        <v>210</v>
      </c>
      <c r="E141" s="10" t="str">
        <f>VLOOKUP(D141,'mat group'!A:B,2,0)</f>
        <v>School supplies</v>
      </c>
      <c r="F141" s="10" t="s">
        <v>55</v>
      </c>
      <c r="G141" s="11" t="s">
        <v>28</v>
      </c>
      <c r="H141" s="11">
        <v>10.0</v>
      </c>
      <c r="I141" s="6" t="s">
        <v>38</v>
      </c>
      <c r="J141" s="11">
        <f t="shared" si="2"/>
        <v>10</v>
      </c>
      <c r="K141" s="6">
        <v>44.0</v>
      </c>
      <c r="L141" s="11">
        <f t="shared" si="3"/>
        <v>440</v>
      </c>
      <c r="M141" s="10" t="s">
        <v>56</v>
      </c>
      <c r="N141" s="12">
        <v>4.4</v>
      </c>
      <c r="O141" s="11">
        <f t="shared" si="4"/>
        <v>396</v>
      </c>
      <c r="P141" s="11">
        <f t="shared" si="5"/>
        <v>44</v>
      </c>
      <c r="Q141" s="10" t="s">
        <v>211</v>
      </c>
      <c r="R141" s="13">
        <f>IFERROR(__xludf.DUMMYFUNCTION("IFERROR(REGEXEXTRACT(Q141,""\d*\.?\d+%""),0)"),0.0)</f>
        <v>0</v>
      </c>
      <c r="S141" s="11">
        <f t="shared" si="6"/>
        <v>0</v>
      </c>
    </row>
    <row r="142">
      <c r="A142" s="8">
        <v>43641.0</v>
      </c>
      <c r="B142" s="9">
        <f t="shared" si="1"/>
        <v>2019</v>
      </c>
      <c r="C142" s="9">
        <v>100558.0</v>
      </c>
      <c r="D142" s="6" t="s">
        <v>212</v>
      </c>
      <c r="E142" s="10" t="str">
        <f>VLOOKUP(D142,'mat group'!A:B,2,0)</f>
        <v>School supplies</v>
      </c>
      <c r="F142" s="10" t="s">
        <v>55</v>
      </c>
      <c r="G142" s="11" t="s">
        <v>50</v>
      </c>
      <c r="H142" s="11">
        <v>1.2</v>
      </c>
      <c r="I142" s="6" t="s">
        <v>38</v>
      </c>
      <c r="J142" s="11">
        <f t="shared" si="2"/>
        <v>1.2</v>
      </c>
      <c r="K142" s="6">
        <v>24.0</v>
      </c>
      <c r="L142" s="11">
        <f t="shared" si="3"/>
        <v>28.8</v>
      </c>
      <c r="M142" s="10" t="s">
        <v>56</v>
      </c>
      <c r="N142" s="12">
        <v>14.399999999999999</v>
      </c>
      <c r="O142" s="11">
        <f t="shared" si="4"/>
        <v>11.52</v>
      </c>
      <c r="P142" s="11">
        <f t="shared" si="5"/>
        <v>17.28</v>
      </c>
      <c r="Q142" s="10" t="s">
        <v>211</v>
      </c>
      <c r="R142" s="13">
        <f>IFERROR(__xludf.DUMMYFUNCTION("IFERROR(REGEXEXTRACT(Q142,""\d*\.?\d+%""),0)"),0.0)</f>
        <v>0</v>
      </c>
      <c r="S142" s="11">
        <f t="shared" si="6"/>
        <v>0</v>
      </c>
    </row>
    <row r="143">
      <c r="A143" s="8">
        <v>43641.0</v>
      </c>
      <c r="B143" s="9">
        <f t="shared" si="1"/>
        <v>2019</v>
      </c>
      <c r="C143" s="9">
        <v>100558.0</v>
      </c>
      <c r="D143" s="6" t="s">
        <v>213</v>
      </c>
      <c r="E143" s="10" t="str">
        <f>VLOOKUP(D143,'mat group'!A:B,2,0)</f>
        <v>Hardware supplies</v>
      </c>
      <c r="F143" s="10" t="s">
        <v>55</v>
      </c>
      <c r="G143" s="11" t="s">
        <v>77</v>
      </c>
      <c r="H143" s="11">
        <v>2.0</v>
      </c>
      <c r="I143" s="6" t="s">
        <v>38</v>
      </c>
      <c r="J143" s="11">
        <f t="shared" si="2"/>
        <v>2</v>
      </c>
      <c r="K143" s="6">
        <v>25.0</v>
      </c>
      <c r="L143" s="11">
        <f t="shared" si="3"/>
        <v>50</v>
      </c>
      <c r="M143" s="10" t="s">
        <v>56</v>
      </c>
      <c r="N143" s="12">
        <v>7.5</v>
      </c>
      <c r="O143" s="11">
        <f t="shared" si="4"/>
        <v>35</v>
      </c>
      <c r="P143" s="11">
        <f t="shared" si="5"/>
        <v>15</v>
      </c>
      <c r="Q143" s="10" t="s">
        <v>211</v>
      </c>
      <c r="R143" s="13">
        <f>IFERROR(__xludf.DUMMYFUNCTION("IFERROR(REGEXEXTRACT(Q143,""\d*\.?\d+%""),0)"),0.0)</f>
        <v>0</v>
      </c>
      <c r="S143" s="11">
        <f t="shared" si="6"/>
        <v>0</v>
      </c>
    </row>
    <row r="144">
      <c r="A144" s="8">
        <v>43641.0</v>
      </c>
      <c r="B144" s="9">
        <f t="shared" si="1"/>
        <v>2019</v>
      </c>
      <c r="C144" s="9">
        <v>100558.0</v>
      </c>
      <c r="D144" s="6" t="s">
        <v>214</v>
      </c>
      <c r="E144" s="10" t="str">
        <f>VLOOKUP(D144,'mat group'!A:B,2,0)</f>
        <v>Bathroom supplies</v>
      </c>
      <c r="F144" s="10" t="s">
        <v>55</v>
      </c>
      <c r="G144" s="11" t="s">
        <v>28</v>
      </c>
      <c r="H144" s="11">
        <v>15.0</v>
      </c>
      <c r="I144" s="6" t="s">
        <v>38</v>
      </c>
      <c r="J144" s="11">
        <f t="shared" si="2"/>
        <v>15</v>
      </c>
      <c r="K144" s="6">
        <v>45.0</v>
      </c>
      <c r="L144" s="11">
        <f t="shared" si="3"/>
        <v>675</v>
      </c>
      <c r="M144" s="10" t="s">
        <v>56</v>
      </c>
      <c r="N144" s="12">
        <v>45.0</v>
      </c>
      <c r="O144" s="11">
        <f t="shared" si="4"/>
        <v>0</v>
      </c>
      <c r="P144" s="11">
        <f t="shared" si="5"/>
        <v>675</v>
      </c>
      <c r="Q144" s="10" t="s">
        <v>211</v>
      </c>
      <c r="R144" s="13">
        <f>IFERROR(__xludf.DUMMYFUNCTION("IFERROR(REGEXEXTRACT(Q144,""\d*\.?\d+%""),0)"),0.0)</f>
        <v>0</v>
      </c>
      <c r="S144" s="11">
        <f t="shared" si="6"/>
        <v>0</v>
      </c>
    </row>
    <row r="145">
      <c r="A145" s="8">
        <v>43641.0</v>
      </c>
      <c r="B145" s="9">
        <f t="shared" si="1"/>
        <v>2019</v>
      </c>
      <c r="C145" s="9">
        <v>100558.0</v>
      </c>
      <c r="D145" s="6" t="s">
        <v>215</v>
      </c>
      <c r="E145" s="10" t="str">
        <f>VLOOKUP(D145,'mat group'!A:B,2,0)</f>
        <v>Hardware supplies</v>
      </c>
      <c r="F145" s="10" t="s">
        <v>55</v>
      </c>
      <c r="G145" s="11" t="s">
        <v>50</v>
      </c>
      <c r="H145" s="11">
        <v>1.5</v>
      </c>
      <c r="I145" s="6" t="s">
        <v>38</v>
      </c>
      <c r="J145" s="11">
        <f t="shared" si="2"/>
        <v>1.5</v>
      </c>
      <c r="K145" s="6">
        <v>19.0</v>
      </c>
      <c r="L145" s="11">
        <f t="shared" si="3"/>
        <v>28.5</v>
      </c>
      <c r="M145" s="10" t="s">
        <v>56</v>
      </c>
      <c r="N145" s="12">
        <v>3.8000000000000003</v>
      </c>
      <c r="O145" s="11">
        <f t="shared" si="4"/>
        <v>22.8</v>
      </c>
      <c r="P145" s="11">
        <f t="shared" si="5"/>
        <v>5.7</v>
      </c>
      <c r="Q145" s="10" t="s">
        <v>211</v>
      </c>
      <c r="R145" s="13">
        <f>IFERROR(__xludf.DUMMYFUNCTION("IFERROR(REGEXEXTRACT(Q145,""\d*\.?\d+%""),0)"),0.0)</f>
        <v>0</v>
      </c>
      <c r="S145" s="11">
        <f t="shared" si="6"/>
        <v>0</v>
      </c>
    </row>
    <row r="146">
      <c r="A146" s="8">
        <v>43641.0</v>
      </c>
      <c r="B146" s="9">
        <f t="shared" si="1"/>
        <v>2019</v>
      </c>
      <c r="C146" s="9">
        <v>100558.0</v>
      </c>
      <c r="D146" s="6" t="s">
        <v>216</v>
      </c>
      <c r="E146" s="10" t="str">
        <f>VLOOKUP(D146,'mat group'!A:B,2,0)</f>
        <v>Home Decor</v>
      </c>
      <c r="F146" s="10" t="s">
        <v>55</v>
      </c>
      <c r="G146" s="11" t="s">
        <v>30</v>
      </c>
      <c r="H146" s="11">
        <v>20.0</v>
      </c>
      <c r="I146" s="6" t="s">
        <v>38</v>
      </c>
      <c r="J146" s="11">
        <f t="shared" si="2"/>
        <v>20</v>
      </c>
      <c r="K146" s="6">
        <v>43.0</v>
      </c>
      <c r="L146" s="11">
        <f t="shared" si="3"/>
        <v>860</v>
      </c>
      <c r="M146" s="10" t="s">
        <v>56</v>
      </c>
      <c r="N146" s="12">
        <v>43.0</v>
      </c>
      <c r="O146" s="11">
        <f t="shared" si="4"/>
        <v>0</v>
      </c>
      <c r="P146" s="11">
        <f t="shared" si="5"/>
        <v>860</v>
      </c>
      <c r="Q146" s="10" t="s">
        <v>211</v>
      </c>
      <c r="R146" s="13">
        <f>IFERROR(__xludf.DUMMYFUNCTION("IFERROR(REGEXEXTRACT(Q146,""\d*\.?\d+%""),0)"),0.0)</f>
        <v>0</v>
      </c>
      <c r="S146" s="11">
        <f t="shared" si="6"/>
        <v>0</v>
      </c>
    </row>
    <row r="147">
      <c r="A147" s="8">
        <v>43641.0</v>
      </c>
      <c r="B147" s="9">
        <f t="shared" si="1"/>
        <v>2019</v>
      </c>
      <c r="C147" s="9">
        <v>100558.0</v>
      </c>
      <c r="D147" s="6" t="s">
        <v>217</v>
      </c>
      <c r="E147" s="10" t="str">
        <f>VLOOKUP(D147,'mat group'!A:B,2,0)</f>
        <v>Gardening supplies</v>
      </c>
      <c r="F147" s="10" t="s">
        <v>55</v>
      </c>
      <c r="G147" s="11" t="s">
        <v>28</v>
      </c>
      <c r="H147" s="11">
        <v>25.0</v>
      </c>
      <c r="I147" s="6" t="s">
        <v>38</v>
      </c>
      <c r="J147" s="11">
        <f t="shared" si="2"/>
        <v>25</v>
      </c>
      <c r="K147" s="6">
        <v>46.0</v>
      </c>
      <c r="L147" s="11">
        <f t="shared" si="3"/>
        <v>1150</v>
      </c>
      <c r="M147" s="10" t="s">
        <v>56</v>
      </c>
      <c r="N147" s="12">
        <v>18.400000000000002</v>
      </c>
      <c r="O147" s="11">
        <f t="shared" si="4"/>
        <v>690</v>
      </c>
      <c r="P147" s="11">
        <f t="shared" si="5"/>
        <v>460</v>
      </c>
      <c r="Q147" s="10" t="s">
        <v>211</v>
      </c>
      <c r="R147" s="13">
        <f>IFERROR(__xludf.DUMMYFUNCTION("IFERROR(REGEXEXTRACT(Q147,""\d*\.?\d+%""),0)"),0.0)</f>
        <v>0</v>
      </c>
      <c r="S147" s="11">
        <f t="shared" si="6"/>
        <v>0</v>
      </c>
    </row>
    <row r="148">
      <c r="A148" s="8">
        <v>43643.0</v>
      </c>
      <c r="B148" s="9">
        <f t="shared" si="1"/>
        <v>2019</v>
      </c>
      <c r="C148" s="9">
        <v>100559.0</v>
      </c>
      <c r="D148" s="6" t="s">
        <v>218</v>
      </c>
      <c r="E148" s="10" t="str">
        <f>VLOOKUP(D148,'mat group'!A:B,2,0)</f>
        <v>Home Decor</v>
      </c>
      <c r="F148" s="10" t="s">
        <v>37</v>
      </c>
      <c r="G148" s="11" t="s">
        <v>77</v>
      </c>
      <c r="H148" s="11">
        <v>20.0</v>
      </c>
      <c r="I148" s="6" t="s">
        <v>38</v>
      </c>
      <c r="J148" s="11">
        <f t="shared" si="2"/>
        <v>20</v>
      </c>
      <c r="K148" s="6">
        <v>52.0</v>
      </c>
      <c r="L148" s="11">
        <f t="shared" si="3"/>
        <v>1040</v>
      </c>
      <c r="M148" s="10" t="s">
        <v>39</v>
      </c>
      <c r="N148" s="12">
        <v>41.6</v>
      </c>
      <c r="O148" s="11">
        <f t="shared" si="4"/>
        <v>208</v>
      </c>
      <c r="P148" s="11">
        <f t="shared" si="5"/>
        <v>832</v>
      </c>
      <c r="Q148" s="10" t="s">
        <v>114</v>
      </c>
      <c r="R148" s="13" t="str">
        <f>IFERROR(__xludf.DUMMYFUNCTION("IFERROR(REGEXEXTRACT(Q148,""\d*\.?\d+%""),0)"),"0%")</f>
        <v>0%</v>
      </c>
      <c r="S148" s="11">
        <f t="shared" si="6"/>
        <v>0</v>
      </c>
    </row>
    <row r="149">
      <c r="A149" s="8">
        <v>43643.0</v>
      </c>
      <c r="B149" s="9">
        <f t="shared" si="1"/>
        <v>2019</v>
      </c>
      <c r="C149" s="9">
        <v>100559.0</v>
      </c>
      <c r="D149" s="6" t="s">
        <v>219</v>
      </c>
      <c r="E149" s="10" t="str">
        <f>VLOOKUP(D149,'mat group'!A:B,2,0)</f>
        <v>Bathroom supplies</v>
      </c>
      <c r="F149" s="10" t="s">
        <v>37</v>
      </c>
      <c r="G149" s="11" t="s">
        <v>77</v>
      </c>
      <c r="H149" s="11">
        <v>15.0</v>
      </c>
      <c r="I149" s="6" t="s">
        <v>38</v>
      </c>
      <c r="J149" s="11">
        <f t="shared" si="2"/>
        <v>15</v>
      </c>
      <c r="K149" s="6">
        <v>19.0</v>
      </c>
      <c r="L149" s="11">
        <f t="shared" si="3"/>
        <v>285</v>
      </c>
      <c r="M149" s="10" t="s">
        <v>39</v>
      </c>
      <c r="N149" s="12">
        <v>19.0</v>
      </c>
      <c r="O149" s="11">
        <f t="shared" si="4"/>
        <v>0</v>
      </c>
      <c r="P149" s="11">
        <f t="shared" si="5"/>
        <v>285</v>
      </c>
      <c r="Q149" s="10" t="s">
        <v>114</v>
      </c>
      <c r="R149" s="13" t="str">
        <f>IFERROR(__xludf.DUMMYFUNCTION("IFERROR(REGEXEXTRACT(Q149,""\d*\.?\d+%""),0)"),"0%")</f>
        <v>0%</v>
      </c>
      <c r="S149" s="11">
        <f t="shared" si="6"/>
        <v>0</v>
      </c>
    </row>
    <row r="150">
      <c r="A150" s="8">
        <v>43643.0</v>
      </c>
      <c r="B150" s="9">
        <f t="shared" si="1"/>
        <v>2019</v>
      </c>
      <c r="C150" s="9">
        <v>100559.0</v>
      </c>
      <c r="D150" s="6" t="s">
        <v>220</v>
      </c>
      <c r="E150" s="10" t="str">
        <f>VLOOKUP(D150,'mat group'!A:B,2,0)</f>
        <v>Home Decor</v>
      </c>
      <c r="F150" s="10" t="s">
        <v>37</v>
      </c>
      <c r="G150" s="11" t="s">
        <v>67</v>
      </c>
      <c r="H150" s="11">
        <v>25.0</v>
      </c>
      <c r="I150" s="6" t="s">
        <v>38</v>
      </c>
      <c r="J150" s="11">
        <f t="shared" si="2"/>
        <v>25</v>
      </c>
      <c r="K150" s="6">
        <v>17.0</v>
      </c>
      <c r="L150" s="11">
        <f t="shared" si="3"/>
        <v>425</v>
      </c>
      <c r="M150" s="10" t="s">
        <v>39</v>
      </c>
      <c r="N150" s="12">
        <v>10.2</v>
      </c>
      <c r="O150" s="11">
        <f t="shared" si="4"/>
        <v>170</v>
      </c>
      <c r="P150" s="11">
        <f t="shared" si="5"/>
        <v>255</v>
      </c>
      <c r="Q150" s="10" t="s">
        <v>114</v>
      </c>
      <c r="R150" s="13" t="str">
        <f>IFERROR(__xludf.DUMMYFUNCTION("IFERROR(REGEXEXTRACT(Q150,""\d*\.?\d+%""),0)"),"0%")</f>
        <v>0%</v>
      </c>
      <c r="S150" s="11">
        <f t="shared" si="6"/>
        <v>0</v>
      </c>
    </row>
    <row r="151">
      <c r="A151" s="8">
        <v>43643.0</v>
      </c>
      <c r="B151" s="9">
        <f t="shared" si="1"/>
        <v>2019</v>
      </c>
      <c r="C151" s="9">
        <v>100559.0</v>
      </c>
      <c r="D151" s="6" t="s">
        <v>221</v>
      </c>
      <c r="E151" s="10" t="str">
        <f>VLOOKUP(D151,'mat group'!A:B,2,0)</f>
        <v>Gardening supplies</v>
      </c>
      <c r="F151" s="10" t="s">
        <v>37</v>
      </c>
      <c r="G151" s="11" t="s">
        <v>28</v>
      </c>
      <c r="H151" s="11">
        <v>8.0</v>
      </c>
      <c r="I151" s="6" t="s">
        <v>38</v>
      </c>
      <c r="J151" s="11">
        <f t="shared" si="2"/>
        <v>8</v>
      </c>
      <c r="K151" s="6">
        <v>21.0</v>
      </c>
      <c r="L151" s="11">
        <f t="shared" si="3"/>
        <v>168</v>
      </c>
      <c r="M151" s="10" t="s">
        <v>39</v>
      </c>
      <c r="N151" s="12">
        <v>21.0</v>
      </c>
      <c r="O151" s="11">
        <f t="shared" si="4"/>
        <v>0</v>
      </c>
      <c r="P151" s="11">
        <f t="shared" si="5"/>
        <v>168</v>
      </c>
      <c r="Q151" s="10" t="s">
        <v>114</v>
      </c>
      <c r="R151" s="13" t="str">
        <f>IFERROR(__xludf.DUMMYFUNCTION("IFERROR(REGEXEXTRACT(Q151,""\d*\.?\d+%""),0)"),"0%")</f>
        <v>0%</v>
      </c>
      <c r="S151" s="11">
        <f t="shared" si="6"/>
        <v>0</v>
      </c>
    </row>
    <row r="152">
      <c r="A152" s="8">
        <v>43643.0</v>
      </c>
      <c r="B152" s="9">
        <f t="shared" si="1"/>
        <v>2019</v>
      </c>
      <c r="C152" s="9">
        <v>100559.0</v>
      </c>
      <c r="D152" s="6" t="s">
        <v>222</v>
      </c>
      <c r="E152" s="10" t="str">
        <f>VLOOKUP(D152,'mat group'!A:B,2,0)</f>
        <v>Hardware supplies</v>
      </c>
      <c r="F152" s="10" t="s">
        <v>37</v>
      </c>
      <c r="G152" s="11" t="s">
        <v>50</v>
      </c>
      <c r="H152" s="11">
        <v>15.0</v>
      </c>
      <c r="I152" s="6" t="s">
        <v>38</v>
      </c>
      <c r="J152" s="11">
        <f t="shared" si="2"/>
        <v>15</v>
      </c>
      <c r="K152" s="6">
        <v>27.0</v>
      </c>
      <c r="L152" s="11">
        <f t="shared" si="3"/>
        <v>405</v>
      </c>
      <c r="M152" s="10" t="s">
        <v>39</v>
      </c>
      <c r="N152" s="12">
        <v>16.2</v>
      </c>
      <c r="O152" s="11">
        <f t="shared" si="4"/>
        <v>162</v>
      </c>
      <c r="P152" s="11">
        <f t="shared" si="5"/>
        <v>243</v>
      </c>
      <c r="Q152" s="10" t="s">
        <v>114</v>
      </c>
      <c r="R152" s="13" t="str">
        <f>IFERROR(__xludf.DUMMYFUNCTION("IFERROR(REGEXEXTRACT(Q152,""\d*\.?\d+%""),0)"),"0%")</f>
        <v>0%</v>
      </c>
      <c r="S152" s="11">
        <f t="shared" si="6"/>
        <v>0</v>
      </c>
    </row>
    <row r="153">
      <c r="A153" s="8">
        <v>43643.0</v>
      </c>
      <c r="B153" s="9">
        <f t="shared" si="1"/>
        <v>2019</v>
      </c>
      <c r="C153" s="9">
        <v>100559.0</v>
      </c>
      <c r="D153" s="6" t="s">
        <v>223</v>
      </c>
      <c r="E153" s="10" t="str">
        <f>VLOOKUP(D153,'mat group'!A:B,2,0)</f>
        <v>Hardware supplies</v>
      </c>
      <c r="F153" s="10" t="s">
        <v>37</v>
      </c>
      <c r="G153" s="11" t="s">
        <v>50</v>
      </c>
      <c r="H153" s="11">
        <v>8.0</v>
      </c>
      <c r="I153" s="6" t="s">
        <v>38</v>
      </c>
      <c r="J153" s="11">
        <f t="shared" si="2"/>
        <v>8</v>
      </c>
      <c r="K153" s="6">
        <v>7.0</v>
      </c>
      <c r="L153" s="11">
        <f t="shared" si="3"/>
        <v>56</v>
      </c>
      <c r="M153" s="10" t="s">
        <v>39</v>
      </c>
      <c r="N153" s="12">
        <v>7.0</v>
      </c>
      <c r="O153" s="11">
        <f t="shared" si="4"/>
        <v>0</v>
      </c>
      <c r="P153" s="11">
        <f t="shared" si="5"/>
        <v>56</v>
      </c>
      <c r="Q153" s="10" t="s">
        <v>114</v>
      </c>
      <c r="R153" s="13" t="str">
        <f>IFERROR(__xludf.DUMMYFUNCTION("IFERROR(REGEXEXTRACT(Q153,""\d*\.?\d+%""),0)"),"0%")</f>
        <v>0%</v>
      </c>
      <c r="S153" s="11">
        <f t="shared" si="6"/>
        <v>0</v>
      </c>
    </row>
    <row r="154">
      <c r="A154" s="8">
        <v>43643.0</v>
      </c>
      <c r="B154" s="9">
        <f t="shared" si="1"/>
        <v>2019</v>
      </c>
      <c r="C154" s="9">
        <v>100559.0</v>
      </c>
      <c r="D154" s="6" t="s">
        <v>224</v>
      </c>
      <c r="E154" s="10" t="str">
        <f>VLOOKUP(D154,'mat group'!A:B,2,0)</f>
        <v>School supplies</v>
      </c>
      <c r="F154" s="10" t="s">
        <v>37</v>
      </c>
      <c r="G154" s="11" t="s">
        <v>42</v>
      </c>
      <c r="H154" s="11">
        <v>1.2</v>
      </c>
      <c r="I154" s="6" t="s">
        <v>38</v>
      </c>
      <c r="J154" s="11">
        <f t="shared" si="2"/>
        <v>1.2</v>
      </c>
      <c r="K154" s="6">
        <v>11.0</v>
      </c>
      <c r="L154" s="11">
        <f t="shared" si="3"/>
        <v>13.2</v>
      </c>
      <c r="M154" s="10" t="s">
        <v>39</v>
      </c>
      <c r="N154" s="12">
        <v>1.1</v>
      </c>
      <c r="O154" s="11">
        <f t="shared" si="4"/>
        <v>11.88</v>
      </c>
      <c r="P154" s="11">
        <f t="shared" si="5"/>
        <v>1.32</v>
      </c>
      <c r="Q154" s="10" t="s">
        <v>114</v>
      </c>
      <c r="R154" s="13" t="str">
        <f>IFERROR(__xludf.DUMMYFUNCTION("IFERROR(REGEXEXTRACT(Q154,""\d*\.?\d+%""),0)"),"0%")</f>
        <v>0%</v>
      </c>
      <c r="S154" s="11">
        <f t="shared" si="6"/>
        <v>0</v>
      </c>
    </row>
    <row r="155">
      <c r="A155" s="8">
        <v>43645.0</v>
      </c>
      <c r="B155" s="9">
        <f t="shared" si="1"/>
        <v>2019</v>
      </c>
      <c r="C155" s="9">
        <v>100560.0</v>
      </c>
      <c r="D155" s="6" t="s">
        <v>225</v>
      </c>
      <c r="E155" s="10" t="str">
        <f>VLOOKUP(D155,'mat group'!A:B,2,0)</f>
        <v>Home Decor</v>
      </c>
      <c r="F155" s="10" t="s">
        <v>20</v>
      </c>
      <c r="G155" s="11" t="s">
        <v>50</v>
      </c>
      <c r="H155" s="11">
        <v>40.0</v>
      </c>
      <c r="I155" s="6" t="s">
        <v>22</v>
      </c>
      <c r="J155" s="11">
        <f t="shared" si="2"/>
        <v>30.4</v>
      </c>
      <c r="K155" s="6">
        <v>1.0</v>
      </c>
      <c r="L155" s="11">
        <f t="shared" si="3"/>
        <v>30.4</v>
      </c>
      <c r="M155" s="10" t="s">
        <v>23</v>
      </c>
      <c r="N155" s="12">
        <v>1.0</v>
      </c>
      <c r="O155" s="11">
        <f t="shared" si="4"/>
        <v>0</v>
      </c>
      <c r="P155" s="11">
        <f t="shared" si="5"/>
        <v>30.4</v>
      </c>
      <c r="Q155" s="10" t="s">
        <v>91</v>
      </c>
      <c r="R155" s="13" t="str">
        <f>IFERROR(__xludf.DUMMYFUNCTION("IFERROR(REGEXEXTRACT(Q155,""\d*\.?\d+%""),0)"),"9.50%")</f>
        <v>9.50%</v>
      </c>
      <c r="S155" s="11">
        <f t="shared" si="6"/>
        <v>0.02888</v>
      </c>
    </row>
    <row r="156">
      <c r="A156" s="8">
        <v>43655.0</v>
      </c>
      <c r="B156" s="9">
        <f t="shared" si="1"/>
        <v>2019</v>
      </c>
      <c r="C156" s="9">
        <v>100561.0</v>
      </c>
      <c r="D156" s="6" t="s">
        <v>226</v>
      </c>
      <c r="E156" s="10" t="str">
        <f>VLOOKUP(D156,'mat group'!A:B,2,0)</f>
        <v>Hardware supplies</v>
      </c>
      <c r="F156" s="10" t="s">
        <v>55</v>
      </c>
      <c r="G156" s="11" t="s">
        <v>28</v>
      </c>
      <c r="H156" s="11">
        <v>8.0</v>
      </c>
      <c r="I156" s="6" t="s">
        <v>38</v>
      </c>
      <c r="J156" s="11">
        <f t="shared" si="2"/>
        <v>8</v>
      </c>
      <c r="K156" s="6">
        <v>14.0</v>
      </c>
      <c r="L156" s="11">
        <f t="shared" si="3"/>
        <v>112</v>
      </c>
      <c r="M156" s="10" t="s">
        <v>56</v>
      </c>
      <c r="N156" s="12">
        <v>14.0</v>
      </c>
      <c r="O156" s="11">
        <f t="shared" si="4"/>
        <v>0</v>
      </c>
      <c r="P156" s="11">
        <f t="shared" si="5"/>
        <v>112</v>
      </c>
      <c r="Q156" s="10" t="s">
        <v>40</v>
      </c>
      <c r="R156" s="13" t="str">
        <f>IFERROR(__xludf.DUMMYFUNCTION("IFERROR(REGEXEXTRACT(Q156,""\d*\.?\d+%""),0)"),"4.5%")</f>
        <v>4.5%</v>
      </c>
      <c r="S156" s="11">
        <f t="shared" si="6"/>
        <v>0.0504</v>
      </c>
    </row>
    <row r="157">
      <c r="A157" s="8">
        <v>43655.0</v>
      </c>
      <c r="B157" s="9">
        <f t="shared" si="1"/>
        <v>2019</v>
      </c>
      <c r="C157" s="9">
        <v>100561.0</v>
      </c>
      <c r="D157" s="6" t="s">
        <v>227</v>
      </c>
      <c r="E157" s="10" t="str">
        <f>VLOOKUP(D157,'mat group'!A:B,2,0)</f>
        <v>Gardening supplies</v>
      </c>
      <c r="F157" s="10" t="s">
        <v>55</v>
      </c>
      <c r="G157" s="11" t="s">
        <v>26</v>
      </c>
      <c r="H157" s="11">
        <v>8.0</v>
      </c>
      <c r="I157" s="6" t="s">
        <v>38</v>
      </c>
      <c r="J157" s="11">
        <f t="shared" si="2"/>
        <v>8</v>
      </c>
      <c r="K157" s="6">
        <v>41.0</v>
      </c>
      <c r="L157" s="11">
        <f t="shared" si="3"/>
        <v>328</v>
      </c>
      <c r="M157" s="10" t="s">
        <v>56</v>
      </c>
      <c r="N157" s="12">
        <v>41.0</v>
      </c>
      <c r="O157" s="11">
        <f t="shared" si="4"/>
        <v>0</v>
      </c>
      <c r="P157" s="11">
        <f t="shared" si="5"/>
        <v>328</v>
      </c>
      <c r="Q157" s="10" t="s">
        <v>40</v>
      </c>
      <c r="R157" s="13" t="str">
        <f>IFERROR(__xludf.DUMMYFUNCTION("IFERROR(REGEXEXTRACT(Q157,""\d*\.?\d+%""),0)"),"4.5%")</f>
        <v>4.5%</v>
      </c>
      <c r="S157" s="11">
        <f t="shared" si="6"/>
        <v>0.1476</v>
      </c>
    </row>
    <row r="158">
      <c r="A158" s="8">
        <v>43655.0</v>
      </c>
      <c r="B158" s="9">
        <f t="shared" si="1"/>
        <v>2019</v>
      </c>
      <c r="C158" s="9">
        <v>100561.0</v>
      </c>
      <c r="D158" s="6" t="s">
        <v>228</v>
      </c>
      <c r="E158" s="10" t="str">
        <f>VLOOKUP(D158,'mat group'!A:B,2,0)</f>
        <v>School supplies</v>
      </c>
      <c r="F158" s="10" t="s">
        <v>55</v>
      </c>
      <c r="G158" s="11" t="s">
        <v>28</v>
      </c>
      <c r="H158" s="11">
        <v>2.5</v>
      </c>
      <c r="I158" s="6" t="s">
        <v>38</v>
      </c>
      <c r="J158" s="11">
        <f t="shared" si="2"/>
        <v>2.5</v>
      </c>
      <c r="K158" s="6">
        <v>14.0</v>
      </c>
      <c r="L158" s="11">
        <f t="shared" si="3"/>
        <v>35</v>
      </c>
      <c r="M158" s="10" t="s">
        <v>56</v>
      </c>
      <c r="N158" s="12">
        <v>4.2</v>
      </c>
      <c r="O158" s="11">
        <f t="shared" si="4"/>
        <v>24.5</v>
      </c>
      <c r="P158" s="11">
        <f t="shared" si="5"/>
        <v>10.5</v>
      </c>
      <c r="Q158" s="10" t="s">
        <v>40</v>
      </c>
      <c r="R158" s="13" t="str">
        <f>IFERROR(__xludf.DUMMYFUNCTION("IFERROR(REGEXEXTRACT(Q158,""\d*\.?\d+%""),0)"),"4.5%")</f>
        <v>4.5%</v>
      </c>
      <c r="S158" s="11">
        <f t="shared" si="6"/>
        <v>0.01575</v>
      </c>
    </row>
    <row r="159">
      <c r="A159" s="8">
        <v>43655.0</v>
      </c>
      <c r="B159" s="9">
        <f t="shared" si="1"/>
        <v>2019</v>
      </c>
      <c r="C159" s="9">
        <v>100561.0</v>
      </c>
      <c r="D159" s="6" t="s">
        <v>229</v>
      </c>
      <c r="E159" s="10" t="str">
        <f>VLOOKUP(D159,'mat group'!A:B,2,0)</f>
        <v>Bathroom supplies</v>
      </c>
      <c r="F159" s="10" t="s">
        <v>55</v>
      </c>
      <c r="G159" s="11" t="s">
        <v>64</v>
      </c>
      <c r="H159" s="11">
        <v>20.0</v>
      </c>
      <c r="I159" s="6" t="s">
        <v>38</v>
      </c>
      <c r="J159" s="11">
        <f t="shared" si="2"/>
        <v>20</v>
      </c>
      <c r="K159" s="6">
        <v>34.0</v>
      </c>
      <c r="L159" s="11">
        <f t="shared" si="3"/>
        <v>680</v>
      </c>
      <c r="M159" s="10" t="s">
        <v>56</v>
      </c>
      <c r="N159" s="12">
        <v>13.600000000000001</v>
      </c>
      <c r="O159" s="11">
        <f t="shared" si="4"/>
        <v>408</v>
      </c>
      <c r="P159" s="11">
        <f t="shared" si="5"/>
        <v>272</v>
      </c>
      <c r="Q159" s="10" t="s">
        <v>40</v>
      </c>
      <c r="R159" s="13" t="str">
        <f>IFERROR(__xludf.DUMMYFUNCTION("IFERROR(REGEXEXTRACT(Q159,""\d*\.?\d+%""),0)"),"4.5%")</f>
        <v>4.5%</v>
      </c>
      <c r="S159" s="11">
        <f t="shared" si="6"/>
        <v>0.306</v>
      </c>
    </row>
    <row r="160">
      <c r="A160" s="8">
        <v>43655.0</v>
      </c>
      <c r="B160" s="9">
        <f t="shared" si="1"/>
        <v>2019</v>
      </c>
      <c r="C160" s="9">
        <v>100561.0</v>
      </c>
      <c r="D160" s="6" t="s">
        <v>230</v>
      </c>
      <c r="E160" s="10" t="str">
        <f>VLOOKUP(D160,'mat group'!A:B,2,0)</f>
        <v>Bathroom supplies</v>
      </c>
      <c r="F160" s="10" t="s">
        <v>55</v>
      </c>
      <c r="G160" s="11" t="s">
        <v>28</v>
      </c>
      <c r="H160" s="11">
        <v>8.0</v>
      </c>
      <c r="I160" s="6" t="s">
        <v>38</v>
      </c>
      <c r="J160" s="11">
        <f t="shared" si="2"/>
        <v>8</v>
      </c>
      <c r="K160" s="6">
        <v>14.0</v>
      </c>
      <c r="L160" s="11">
        <f t="shared" si="3"/>
        <v>112</v>
      </c>
      <c r="M160" s="10" t="s">
        <v>56</v>
      </c>
      <c r="N160" s="12">
        <v>14.0</v>
      </c>
      <c r="O160" s="11">
        <f t="shared" si="4"/>
        <v>0</v>
      </c>
      <c r="P160" s="11">
        <f t="shared" si="5"/>
        <v>112</v>
      </c>
      <c r="Q160" s="10" t="s">
        <v>40</v>
      </c>
      <c r="R160" s="13" t="str">
        <f>IFERROR(__xludf.DUMMYFUNCTION("IFERROR(REGEXEXTRACT(Q160,""\d*\.?\d+%""),0)"),"4.5%")</f>
        <v>4.5%</v>
      </c>
      <c r="S160" s="11">
        <f t="shared" si="6"/>
        <v>0.0504</v>
      </c>
    </row>
    <row r="161">
      <c r="A161" s="8">
        <v>43655.0</v>
      </c>
      <c r="B161" s="9">
        <f t="shared" si="1"/>
        <v>2019</v>
      </c>
      <c r="C161" s="9">
        <v>100561.0</v>
      </c>
      <c r="D161" s="6" t="s">
        <v>231</v>
      </c>
      <c r="E161" s="10" t="str">
        <f>VLOOKUP(D161,'mat group'!A:B,2,0)</f>
        <v>School supplies</v>
      </c>
      <c r="F161" s="10" t="s">
        <v>55</v>
      </c>
      <c r="G161" s="11" t="s">
        <v>77</v>
      </c>
      <c r="H161" s="11">
        <v>1.8</v>
      </c>
      <c r="I161" s="6" t="s">
        <v>38</v>
      </c>
      <c r="J161" s="11">
        <f t="shared" si="2"/>
        <v>1.8</v>
      </c>
      <c r="K161" s="6">
        <v>12.0</v>
      </c>
      <c r="L161" s="11">
        <f t="shared" si="3"/>
        <v>21.6</v>
      </c>
      <c r="M161" s="10" t="s">
        <v>56</v>
      </c>
      <c r="N161" s="12">
        <v>4.800000000000001</v>
      </c>
      <c r="O161" s="11">
        <f t="shared" si="4"/>
        <v>12.96</v>
      </c>
      <c r="P161" s="11">
        <f t="shared" si="5"/>
        <v>8.64</v>
      </c>
      <c r="Q161" s="10" t="s">
        <v>40</v>
      </c>
      <c r="R161" s="13" t="str">
        <f>IFERROR(__xludf.DUMMYFUNCTION("IFERROR(REGEXEXTRACT(Q161,""\d*\.?\d+%""),0)"),"4.5%")</f>
        <v>4.5%</v>
      </c>
      <c r="S161" s="11">
        <f t="shared" si="6"/>
        <v>0.00972</v>
      </c>
    </row>
    <row r="162">
      <c r="A162" s="8">
        <v>43655.0</v>
      </c>
      <c r="B162" s="9">
        <f t="shared" si="1"/>
        <v>2019</v>
      </c>
      <c r="C162" s="9">
        <v>100561.0</v>
      </c>
      <c r="D162" s="6" t="s">
        <v>232</v>
      </c>
      <c r="E162" s="10" t="str">
        <f>VLOOKUP(D162,'mat group'!A:B,2,0)</f>
        <v>Hardware supplies</v>
      </c>
      <c r="F162" s="10" t="s">
        <v>55</v>
      </c>
      <c r="G162" s="11" t="s">
        <v>42</v>
      </c>
      <c r="H162" s="11">
        <v>0.1</v>
      </c>
      <c r="I162" s="6" t="s">
        <v>38</v>
      </c>
      <c r="J162" s="11">
        <f t="shared" si="2"/>
        <v>0.1</v>
      </c>
      <c r="K162" s="6">
        <v>33.0</v>
      </c>
      <c r="L162" s="11">
        <f t="shared" si="3"/>
        <v>3.3</v>
      </c>
      <c r="M162" s="10" t="s">
        <v>56</v>
      </c>
      <c r="N162" s="12">
        <v>13.200000000000001</v>
      </c>
      <c r="O162" s="11">
        <f t="shared" si="4"/>
        <v>1.98</v>
      </c>
      <c r="P162" s="11">
        <f t="shared" si="5"/>
        <v>1.32</v>
      </c>
      <c r="Q162" s="10" t="s">
        <v>40</v>
      </c>
      <c r="R162" s="13" t="str">
        <f>IFERROR(__xludf.DUMMYFUNCTION("IFERROR(REGEXEXTRACT(Q162,""\d*\.?\d+%""),0)"),"4.5%")</f>
        <v>4.5%</v>
      </c>
      <c r="S162" s="11">
        <f t="shared" si="6"/>
        <v>0.001485</v>
      </c>
    </row>
    <row r="163">
      <c r="A163" s="8">
        <v>43672.0</v>
      </c>
      <c r="B163" s="9">
        <f t="shared" si="1"/>
        <v>2019</v>
      </c>
      <c r="C163" s="9">
        <v>100562.0</v>
      </c>
      <c r="D163" s="6" t="s">
        <v>233</v>
      </c>
      <c r="E163" s="10" t="str">
        <f>VLOOKUP(D163,'mat group'!A:B,2,0)</f>
        <v>Bathroom supplies</v>
      </c>
      <c r="F163" s="10" t="s">
        <v>49</v>
      </c>
      <c r="G163" s="11" t="s">
        <v>50</v>
      </c>
      <c r="H163" s="11">
        <v>10.0</v>
      </c>
      <c r="I163" s="6" t="s">
        <v>38</v>
      </c>
      <c r="J163" s="11">
        <f t="shared" si="2"/>
        <v>10</v>
      </c>
      <c r="K163" s="6">
        <v>51.0</v>
      </c>
      <c r="L163" s="11">
        <f t="shared" si="3"/>
        <v>510</v>
      </c>
      <c r="M163" s="10" t="s">
        <v>51</v>
      </c>
      <c r="N163" s="12">
        <v>15.299999999999999</v>
      </c>
      <c r="O163" s="11">
        <f t="shared" si="4"/>
        <v>357</v>
      </c>
      <c r="P163" s="11">
        <f t="shared" si="5"/>
        <v>153</v>
      </c>
      <c r="Q163" s="10" t="s">
        <v>234</v>
      </c>
      <c r="R163" s="13" t="str">
        <f>IFERROR(__xludf.DUMMYFUNCTION("IFERROR(REGEXEXTRACT(Q163,""\d*\.?\d+%""),0)"),"8.90%")</f>
        <v>8.90%</v>
      </c>
      <c r="S163" s="11">
        <f t="shared" si="6"/>
        <v>0.4539</v>
      </c>
    </row>
    <row r="164">
      <c r="A164" s="8">
        <v>43672.0</v>
      </c>
      <c r="B164" s="9">
        <f t="shared" si="1"/>
        <v>2019</v>
      </c>
      <c r="C164" s="9">
        <v>100562.0</v>
      </c>
      <c r="D164" s="6" t="s">
        <v>235</v>
      </c>
      <c r="E164" s="10" t="str">
        <f>VLOOKUP(D164,'mat group'!A:B,2,0)</f>
        <v>Home Decor</v>
      </c>
      <c r="F164" s="10" t="s">
        <v>49</v>
      </c>
      <c r="G164" s="11" t="s">
        <v>21</v>
      </c>
      <c r="H164" s="11">
        <v>12.0</v>
      </c>
      <c r="I164" s="6" t="s">
        <v>38</v>
      </c>
      <c r="J164" s="11">
        <f t="shared" si="2"/>
        <v>12</v>
      </c>
      <c r="K164" s="6">
        <v>41.0</v>
      </c>
      <c r="L164" s="11">
        <f t="shared" si="3"/>
        <v>492</v>
      </c>
      <c r="M164" s="10" t="s">
        <v>51</v>
      </c>
      <c r="N164" s="12">
        <v>28.7</v>
      </c>
      <c r="O164" s="11">
        <f t="shared" si="4"/>
        <v>147.6</v>
      </c>
      <c r="P164" s="11">
        <f t="shared" si="5"/>
        <v>344.4</v>
      </c>
      <c r="Q164" s="10" t="s">
        <v>234</v>
      </c>
      <c r="R164" s="13" t="str">
        <f>IFERROR(__xludf.DUMMYFUNCTION("IFERROR(REGEXEXTRACT(Q164,""\d*\.?\d+%""),0)"),"8.90%")</f>
        <v>8.90%</v>
      </c>
      <c r="S164" s="11">
        <f t="shared" si="6"/>
        <v>0.43788</v>
      </c>
    </row>
    <row r="165">
      <c r="A165" s="8">
        <v>43672.0</v>
      </c>
      <c r="B165" s="9">
        <f t="shared" si="1"/>
        <v>2019</v>
      </c>
      <c r="C165" s="9">
        <v>100562.0</v>
      </c>
      <c r="D165" s="6" t="s">
        <v>236</v>
      </c>
      <c r="E165" s="10" t="str">
        <f>VLOOKUP(D165,'mat group'!A:B,2,0)</f>
        <v>School supplies</v>
      </c>
      <c r="F165" s="10" t="s">
        <v>49</v>
      </c>
      <c r="G165" s="11" t="s">
        <v>67</v>
      </c>
      <c r="H165" s="11">
        <v>0.5</v>
      </c>
      <c r="I165" s="6" t="s">
        <v>38</v>
      </c>
      <c r="J165" s="11">
        <f t="shared" si="2"/>
        <v>0.5</v>
      </c>
      <c r="K165" s="6">
        <v>26.0</v>
      </c>
      <c r="L165" s="11">
        <f t="shared" si="3"/>
        <v>13</v>
      </c>
      <c r="M165" s="10" t="s">
        <v>51</v>
      </c>
      <c r="N165" s="12">
        <v>26.0</v>
      </c>
      <c r="O165" s="11">
        <f t="shared" si="4"/>
        <v>0</v>
      </c>
      <c r="P165" s="11">
        <f t="shared" si="5"/>
        <v>13</v>
      </c>
      <c r="Q165" s="10" t="s">
        <v>234</v>
      </c>
      <c r="R165" s="13" t="str">
        <f>IFERROR(__xludf.DUMMYFUNCTION("IFERROR(REGEXEXTRACT(Q165,""\d*\.?\d+%""),0)"),"8.90%")</f>
        <v>8.90%</v>
      </c>
      <c r="S165" s="11">
        <f t="shared" si="6"/>
        <v>0.01157</v>
      </c>
    </row>
    <row r="166">
      <c r="A166" s="8">
        <v>43672.0</v>
      </c>
      <c r="B166" s="9">
        <f t="shared" si="1"/>
        <v>2019</v>
      </c>
      <c r="C166" s="9">
        <v>100562.0</v>
      </c>
      <c r="D166" s="6" t="s">
        <v>237</v>
      </c>
      <c r="E166" s="10" t="str">
        <f>VLOOKUP(D166,'mat group'!A:B,2,0)</f>
        <v>School supplies</v>
      </c>
      <c r="F166" s="10" t="s">
        <v>49</v>
      </c>
      <c r="G166" s="11" t="s">
        <v>28</v>
      </c>
      <c r="H166" s="11">
        <v>1.0</v>
      </c>
      <c r="I166" s="6" t="s">
        <v>38</v>
      </c>
      <c r="J166" s="11">
        <f t="shared" si="2"/>
        <v>1</v>
      </c>
      <c r="K166" s="6">
        <v>24.0</v>
      </c>
      <c r="L166" s="11">
        <f t="shared" si="3"/>
        <v>24</v>
      </c>
      <c r="M166" s="10" t="s">
        <v>51</v>
      </c>
      <c r="N166" s="12">
        <v>24.0</v>
      </c>
      <c r="O166" s="11">
        <f t="shared" si="4"/>
        <v>0</v>
      </c>
      <c r="P166" s="11">
        <f t="shared" si="5"/>
        <v>24</v>
      </c>
      <c r="Q166" s="10" t="s">
        <v>234</v>
      </c>
      <c r="R166" s="13" t="str">
        <f>IFERROR(__xludf.DUMMYFUNCTION("IFERROR(REGEXEXTRACT(Q166,""\d*\.?\d+%""),0)"),"8.90%")</f>
        <v>8.90%</v>
      </c>
      <c r="S166" s="11">
        <f t="shared" si="6"/>
        <v>0.02136</v>
      </c>
    </row>
    <row r="167">
      <c r="A167" s="8">
        <v>43672.0</v>
      </c>
      <c r="B167" s="9">
        <f t="shared" si="1"/>
        <v>2019</v>
      </c>
      <c r="C167" s="9">
        <v>100562.0</v>
      </c>
      <c r="D167" s="6" t="s">
        <v>238</v>
      </c>
      <c r="E167" s="10" t="str">
        <f>VLOOKUP(D167,'mat group'!A:B,2,0)</f>
        <v>School supplies</v>
      </c>
      <c r="F167" s="10" t="s">
        <v>49</v>
      </c>
      <c r="G167" s="11" t="s">
        <v>50</v>
      </c>
      <c r="H167" s="11">
        <v>20.0</v>
      </c>
      <c r="I167" s="6" t="s">
        <v>38</v>
      </c>
      <c r="J167" s="11">
        <f t="shared" si="2"/>
        <v>20</v>
      </c>
      <c r="K167" s="6">
        <v>45.0</v>
      </c>
      <c r="L167" s="11">
        <f t="shared" si="3"/>
        <v>900</v>
      </c>
      <c r="M167" s="10" t="s">
        <v>51</v>
      </c>
      <c r="N167" s="12">
        <v>45.0</v>
      </c>
      <c r="O167" s="11">
        <f t="shared" si="4"/>
        <v>0</v>
      </c>
      <c r="P167" s="11">
        <f t="shared" si="5"/>
        <v>900</v>
      </c>
      <c r="Q167" s="10" t="s">
        <v>234</v>
      </c>
      <c r="R167" s="13" t="str">
        <f>IFERROR(__xludf.DUMMYFUNCTION("IFERROR(REGEXEXTRACT(Q167,""\d*\.?\d+%""),0)"),"8.90%")</f>
        <v>8.90%</v>
      </c>
      <c r="S167" s="11">
        <f t="shared" si="6"/>
        <v>0.801</v>
      </c>
    </row>
    <row r="168">
      <c r="A168" s="8">
        <v>43672.0</v>
      </c>
      <c r="B168" s="9">
        <f t="shared" si="1"/>
        <v>2019</v>
      </c>
      <c r="C168" s="9">
        <v>100562.0</v>
      </c>
      <c r="D168" s="6" t="s">
        <v>239</v>
      </c>
      <c r="E168" s="10" t="str">
        <f>VLOOKUP(D168,'mat group'!A:B,2,0)</f>
        <v>School supplies</v>
      </c>
      <c r="F168" s="10" t="s">
        <v>49</v>
      </c>
      <c r="G168" s="11" t="s">
        <v>77</v>
      </c>
      <c r="H168" s="11">
        <v>5.0</v>
      </c>
      <c r="I168" s="6" t="s">
        <v>38</v>
      </c>
      <c r="J168" s="11">
        <f t="shared" si="2"/>
        <v>5</v>
      </c>
      <c r="K168" s="6">
        <v>7.0</v>
      </c>
      <c r="L168" s="11">
        <f t="shared" si="3"/>
        <v>35</v>
      </c>
      <c r="M168" s="10" t="s">
        <v>51</v>
      </c>
      <c r="N168" s="12">
        <v>7.0</v>
      </c>
      <c r="O168" s="11">
        <f t="shared" si="4"/>
        <v>0</v>
      </c>
      <c r="P168" s="11">
        <f t="shared" si="5"/>
        <v>35</v>
      </c>
      <c r="Q168" s="10" t="s">
        <v>234</v>
      </c>
      <c r="R168" s="13" t="str">
        <f>IFERROR(__xludf.DUMMYFUNCTION("IFERROR(REGEXEXTRACT(Q168,""\d*\.?\d+%""),0)"),"8.90%")</f>
        <v>8.90%</v>
      </c>
      <c r="S168" s="11">
        <f t="shared" si="6"/>
        <v>0.03115</v>
      </c>
    </row>
    <row r="169">
      <c r="A169" s="8">
        <v>43672.0</v>
      </c>
      <c r="B169" s="9">
        <f t="shared" si="1"/>
        <v>2019</v>
      </c>
      <c r="C169" s="9">
        <v>100562.0</v>
      </c>
      <c r="D169" s="6" t="s">
        <v>240</v>
      </c>
      <c r="E169" s="10" t="str">
        <f>VLOOKUP(D169,'mat group'!A:B,2,0)</f>
        <v>School supplies</v>
      </c>
      <c r="F169" s="10" t="s">
        <v>49</v>
      </c>
      <c r="G169" s="11" t="s">
        <v>21</v>
      </c>
      <c r="H169" s="11">
        <v>1.5</v>
      </c>
      <c r="I169" s="6" t="s">
        <v>38</v>
      </c>
      <c r="J169" s="11">
        <f t="shared" si="2"/>
        <v>1.5</v>
      </c>
      <c r="K169" s="6">
        <v>20.0</v>
      </c>
      <c r="L169" s="11">
        <f t="shared" si="3"/>
        <v>30</v>
      </c>
      <c r="M169" s="10" t="s">
        <v>51</v>
      </c>
      <c r="N169" s="12">
        <v>14.0</v>
      </c>
      <c r="O169" s="11">
        <f t="shared" si="4"/>
        <v>9</v>
      </c>
      <c r="P169" s="11">
        <f t="shared" si="5"/>
        <v>21</v>
      </c>
      <c r="Q169" s="10" t="s">
        <v>234</v>
      </c>
      <c r="R169" s="13" t="str">
        <f>IFERROR(__xludf.DUMMYFUNCTION("IFERROR(REGEXEXTRACT(Q169,""\d*\.?\d+%""),0)"),"8.90%")</f>
        <v>8.90%</v>
      </c>
      <c r="S169" s="11">
        <f t="shared" si="6"/>
        <v>0.0267</v>
      </c>
    </row>
    <row r="170">
      <c r="A170" s="8">
        <v>43672.0</v>
      </c>
      <c r="B170" s="9">
        <f t="shared" si="1"/>
        <v>2019</v>
      </c>
      <c r="C170" s="9">
        <v>100562.0</v>
      </c>
      <c r="D170" s="6" t="s">
        <v>241</v>
      </c>
      <c r="E170" s="10" t="str">
        <f>VLOOKUP(D170,'mat group'!A:B,2,0)</f>
        <v>Gardening supplies</v>
      </c>
      <c r="F170" s="10" t="s">
        <v>49</v>
      </c>
      <c r="G170" s="11" t="s">
        <v>64</v>
      </c>
      <c r="H170" s="11">
        <v>300.0</v>
      </c>
      <c r="I170" s="6" t="s">
        <v>38</v>
      </c>
      <c r="J170" s="11">
        <f t="shared" si="2"/>
        <v>300</v>
      </c>
      <c r="K170" s="6">
        <v>35.0</v>
      </c>
      <c r="L170" s="11">
        <f t="shared" si="3"/>
        <v>10500</v>
      </c>
      <c r="M170" s="10" t="s">
        <v>51</v>
      </c>
      <c r="N170" s="12">
        <v>17.5</v>
      </c>
      <c r="O170" s="11">
        <f t="shared" si="4"/>
        <v>5250</v>
      </c>
      <c r="P170" s="11">
        <f t="shared" si="5"/>
        <v>5250</v>
      </c>
      <c r="Q170" s="10" t="s">
        <v>234</v>
      </c>
      <c r="R170" s="13" t="str">
        <f>IFERROR(__xludf.DUMMYFUNCTION("IFERROR(REGEXEXTRACT(Q170,""\d*\.?\d+%""),0)"),"8.90%")</f>
        <v>8.90%</v>
      </c>
      <c r="S170" s="11">
        <f t="shared" si="6"/>
        <v>9.345</v>
      </c>
    </row>
    <row r="171">
      <c r="A171" s="8">
        <v>43682.0</v>
      </c>
      <c r="B171" s="9">
        <f t="shared" si="1"/>
        <v>2019</v>
      </c>
      <c r="C171" s="9">
        <v>100563.0</v>
      </c>
      <c r="D171" s="6" t="s">
        <v>242</v>
      </c>
      <c r="E171" s="10" t="str">
        <f>VLOOKUP(D171,'mat group'!A:B,2,0)</f>
        <v>Hardware supplies</v>
      </c>
      <c r="F171" s="10" t="s">
        <v>55</v>
      </c>
      <c r="G171" s="11" t="s">
        <v>64</v>
      </c>
      <c r="H171" s="11">
        <v>10.0</v>
      </c>
      <c r="I171" s="6" t="s">
        <v>38</v>
      </c>
      <c r="J171" s="11">
        <f t="shared" si="2"/>
        <v>10</v>
      </c>
      <c r="K171" s="6">
        <v>5.0</v>
      </c>
      <c r="L171" s="11">
        <f t="shared" si="3"/>
        <v>50</v>
      </c>
      <c r="M171" s="10" t="s">
        <v>56</v>
      </c>
      <c r="N171" s="12">
        <v>5.0</v>
      </c>
      <c r="O171" s="11">
        <f t="shared" si="4"/>
        <v>0</v>
      </c>
      <c r="P171" s="11">
        <f t="shared" si="5"/>
        <v>50</v>
      </c>
      <c r="Q171" s="10" t="s">
        <v>114</v>
      </c>
      <c r="R171" s="13" t="str">
        <f>IFERROR(__xludf.DUMMYFUNCTION("IFERROR(REGEXEXTRACT(Q171,""\d*\.?\d+%""),0)"),"0%")</f>
        <v>0%</v>
      </c>
      <c r="S171" s="11">
        <f t="shared" si="6"/>
        <v>0</v>
      </c>
    </row>
    <row r="172">
      <c r="A172" s="8">
        <v>43684.0</v>
      </c>
      <c r="B172" s="9">
        <f t="shared" si="1"/>
        <v>2019</v>
      </c>
      <c r="C172" s="9">
        <v>100564.0</v>
      </c>
      <c r="D172" s="6" t="s">
        <v>243</v>
      </c>
      <c r="E172" s="10" t="str">
        <f>VLOOKUP(D172,'mat group'!A:B,2,0)</f>
        <v>Home Decor</v>
      </c>
      <c r="F172" s="10" t="s">
        <v>20</v>
      </c>
      <c r="G172" s="11" t="s">
        <v>77</v>
      </c>
      <c r="H172" s="11">
        <v>10.0</v>
      </c>
      <c r="I172" s="6" t="s">
        <v>22</v>
      </c>
      <c r="J172" s="11">
        <f t="shared" si="2"/>
        <v>7.6</v>
      </c>
      <c r="K172" s="6">
        <v>25.0</v>
      </c>
      <c r="L172" s="11">
        <f t="shared" si="3"/>
        <v>190</v>
      </c>
      <c r="M172" s="10" t="s">
        <v>23</v>
      </c>
      <c r="N172" s="12">
        <v>10.0</v>
      </c>
      <c r="O172" s="11">
        <f t="shared" si="4"/>
        <v>114</v>
      </c>
      <c r="P172" s="11">
        <f t="shared" si="5"/>
        <v>76</v>
      </c>
      <c r="Q172" s="10" t="s">
        <v>134</v>
      </c>
      <c r="R172" s="13" t="str">
        <f>IFERROR(__xludf.DUMMYFUNCTION("IFERROR(REGEXEXTRACT(Q172,""\d*\.?\d+%""),0)"),"1.2%")</f>
        <v>1.2%</v>
      </c>
      <c r="S172" s="11">
        <f t="shared" si="6"/>
        <v>0.0228</v>
      </c>
    </row>
    <row r="173">
      <c r="A173" s="8">
        <v>43687.0</v>
      </c>
      <c r="B173" s="9">
        <f t="shared" si="1"/>
        <v>2019</v>
      </c>
      <c r="C173" s="9">
        <v>100565.0</v>
      </c>
      <c r="D173" s="6" t="s">
        <v>244</v>
      </c>
      <c r="E173" s="10" t="str">
        <f>VLOOKUP(D173,'mat group'!A:B,2,0)</f>
        <v>Bathroom supplies</v>
      </c>
      <c r="F173" s="10" t="s">
        <v>55</v>
      </c>
      <c r="G173" s="11" t="s">
        <v>30</v>
      </c>
      <c r="H173" s="11">
        <v>15.0</v>
      </c>
      <c r="I173" s="6" t="s">
        <v>38</v>
      </c>
      <c r="J173" s="11">
        <f t="shared" si="2"/>
        <v>15</v>
      </c>
      <c r="K173" s="6">
        <v>31.0</v>
      </c>
      <c r="L173" s="11">
        <f t="shared" si="3"/>
        <v>465</v>
      </c>
      <c r="M173" s="10" t="s">
        <v>56</v>
      </c>
      <c r="N173" s="12">
        <v>24.8</v>
      </c>
      <c r="O173" s="11">
        <f t="shared" si="4"/>
        <v>93</v>
      </c>
      <c r="P173" s="11">
        <f t="shared" si="5"/>
        <v>372</v>
      </c>
      <c r="Q173" s="10" t="s">
        <v>43</v>
      </c>
      <c r="R173" s="13" t="str">
        <f>IFERROR(__xludf.DUMMYFUNCTION("IFERROR(REGEXEXTRACT(Q173,""\d*\.?\d+%""),0)"),"3.7%")</f>
        <v>3.7%</v>
      </c>
      <c r="S173" s="11">
        <f t="shared" si="6"/>
        <v>0.17205</v>
      </c>
    </row>
    <row r="174">
      <c r="A174" s="8">
        <v>43702.0</v>
      </c>
      <c r="B174" s="9">
        <f t="shared" si="1"/>
        <v>2019</v>
      </c>
      <c r="C174" s="9">
        <v>100566.0</v>
      </c>
      <c r="D174" s="6" t="s">
        <v>245</v>
      </c>
      <c r="E174" s="10" t="str">
        <f>VLOOKUP(D174,'mat group'!A:B,2,0)</f>
        <v>Bathroom supplies</v>
      </c>
      <c r="F174" s="10" t="s">
        <v>20</v>
      </c>
      <c r="G174" s="11" t="s">
        <v>67</v>
      </c>
      <c r="H174" s="11">
        <v>40.0</v>
      </c>
      <c r="I174" s="6" t="s">
        <v>22</v>
      </c>
      <c r="J174" s="11">
        <f t="shared" si="2"/>
        <v>30.4</v>
      </c>
      <c r="K174" s="6">
        <v>50.0</v>
      </c>
      <c r="L174" s="11">
        <f t="shared" si="3"/>
        <v>1520</v>
      </c>
      <c r="M174" s="10" t="s">
        <v>23</v>
      </c>
      <c r="N174" s="12">
        <v>25.0</v>
      </c>
      <c r="O174" s="11">
        <f t="shared" si="4"/>
        <v>760</v>
      </c>
      <c r="P174" s="11">
        <f t="shared" si="5"/>
        <v>760</v>
      </c>
      <c r="Q174" s="10" t="s">
        <v>164</v>
      </c>
      <c r="R174" s="13" t="str">
        <f>IFERROR(__xludf.DUMMYFUNCTION("IFERROR(REGEXEXTRACT(Q174,""\d*\.?\d+%""),0)"),"7.80%")</f>
        <v>7.80%</v>
      </c>
      <c r="S174" s="11">
        <f t="shared" si="6"/>
        <v>1.1856</v>
      </c>
    </row>
    <row r="175">
      <c r="A175" s="8">
        <v>43702.0</v>
      </c>
      <c r="B175" s="9">
        <f t="shared" si="1"/>
        <v>2019</v>
      </c>
      <c r="C175" s="9">
        <v>100566.0</v>
      </c>
      <c r="D175" s="6" t="s">
        <v>246</v>
      </c>
      <c r="E175" s="10" t="str">
        <f>VLOOKUP(D175,'mat group'!A:B,2,0)</f>
        <v>Bathroom supplies</v>
      </c>
      <c r="F175" s="10" t="s">
        <v>20</v>
      </c>
      <c r="G175" s="11" t="s">
        <v>26</v>
      </c>
      <c r="H175" s="11">
        <v>15.0</v>
      </c>
      <c r="I175" s="6" t="s">
        <v>22</v>
      </c>
      <c r="J175" s="11">
        <f t="shared" si="2"/>
        <v>11.4</v>
      </c>
      <c r="K175" s="6">
        <v>48.0</v>
      </c>
      <c r="L175" s="11">
        <f t="shared" si="3"/>
        <v>547.2</v>
      </c>
      <c r="M175" s="10" t="s">
        <v>23</v>
      </c>
      <c r="N175" s="12">
        <v>19.200000000000003</v>
      </c>
      <c r="O175" s="11">
        <f t="shared" si="4"/>
        <v>328.32</v>
      </c>
      <c r="P175" s="11">
        <f t="shared" si="5"/>
        <v>218.88</v>
      </c>
      <c r="Q175" s="10" t="s">
        <v>164</v>
      </c>
      <c r="R175" s="13" t="str">
        <f>IFERROR(__xludf.DUMMYFUNCTION("IFERROR(REGEXEXTRACT(Q175,""\d*\.?\d+%""),0)"),"7.80%")</f>
        <v>7.80%</v>
      </c>
      <c r="S175" s="11">
        <f t="shared" si="6"/>
        <v>0.426816</v>
      </c>
    </row>
    <row r="176">
      <c r="A176" s="8">
        <v>43702.0</v>
      </c>
      <c r="B176" s="9">
        <f t="shared" si="1"/>
        <v>2019</v>
      </c>
      <c r="C176" s="9">
        <v>100566.0</v>
      </c>
      <c r="D176" s="6" t="s">
        <v>247</v>
      </c>
      <c r="E176" s="10" t="str">
        <f>VLOOKUP(D176,'mat group'!A:B,2,0)</f>
        <v>Home Decor</v>
      </c>
      <c r="F176" s="10" t="s">
        <v>20</v>
      </c>
      <c r="G176" s="11" t="s">
        <v>30</v>
      </c>
      <c r="H176" s="11">
        <v>15.0</v>
      </c>
      <c r="I176" s="6" t="s">
        <v>22</v>
      </c>
      <c r="J176" s="11">
        <f t="shared" si="2"/>
        <v>11.4</v>
      </c>
      <c r="K176" s="6">
        <v>51.0</v>
      </c>
      <c r="L176" s="11">
        <f t="shared" si="3"/>
        <v>581.4</v>
      </c>
      <c r="M176" s="10" t="s">
        <v>23</v>
      </c>
      <c r="N176" s="12">
        <v>51.0</v>
      </c>
      <c r="O176" s="11">
        <f t="shared" si="4"/>
        <v>0</v>
      </c>
      <c r="P176" s="11">
        <f t="shared" si="5"/>
        <v>581.4</v>
      </c>
      <c r="Q176" s="10" t="s">
        <v>164</v>
      </c>
      <c r="R176" s="13" t="str">
        <f>IFERROR(__xludf.DUMMYFUNCTION("IFERROR(REGEXEXTRACT(Q176,""\d*\.?\d+%""),0)"),"7.80%")</f>
        <v>7.80%</v>
      </c>
      <c r="S176" s="11">
        <f t="shared" si="6"/>
        <v>0.453492</v>
      </c>
    </row>
    <row r="177">
      <c r="A177" s="8">
        <v>43702.0</v>
      </c>
      <c r="B177" s="9">
        <f t="shared" si="1"/>
        <v>2019</v>
      </c>
      <c r="C177" s="9">
        <v>100566.0</v>
      </c>
      <c r="D177" s="6" t="s">
        <v>248</v>
      </c>
      <c r="E177" s="10" t="str">
        <f>VLOOKUP(D177,'mat group'!A:B,2,0)</f>
        <v>Hardware supplies</v>
      </c>
      <c r="F177" s="10" t="s">
        <v>20</v>
      </c>
      <c r="G177" s="11" t="s">
        <v>50</v>
      </c>
      <c r="H177" s="11">
        <v>20.0</v>
      </c>
      <c r="I177" s="6" t="s">
        <v>22</v>
      </c>
      <c r="J177" s="11">
        <f t="shared" si="2"/>
        <v>15.2</v>
      </c>
      <c r="K177" s="6">
        <v>46.0</v>
      </c>
      <c r="L177" s="11">
        <f t="shared" si="3"/>
        <v>699.2</v>
      </c>
      <c r="M177" s="10" t="s">
        <v>23</v>
      </c>
      <c r="N177" s="12">
        <v>32.199999999999996</v>
      </c>
      <c r="O177" s="11">
        <f t="shared" si="4"/>
        <v>209.76</v>
      </c>
      <c r="P177" s="11">
        <f t="shared" si="5"/>
        <v>489.44</v>
      </c>
      <c r="Q177" s="10" t="s">
        <v>164</v>
      </c>
      <c r="R177" s="13" t="str">
        <f>IFERROR(__xludf.DUMMYFUNCTION("IFERROR(REGEXEXTRACT(Q177,""\d*\.?\d+%""),0)"),"7.80%")</f>
        <v>7.80%</v>
      </c>
      <c r="S177" s="11">
        <f t="shared" si="6"/>
        <v>0.545376</v>
      </c>
    </row>
    <row r="178">
      <c r="A178" s="8">
        <v>43702.0</v>
      </c>
      <c r="B178" s="9">
        <f t="shared" si="1"/>
        <v>2019</v>
      </c>
      <c r="C178" s="9">
        <v>100566.0</v>
      </c>
      <c r="D178" s="6" t="s">
        <v>249</v>
      </c>
      <c r="E178" s="10" t="str">
        <f>VLOOKUP(D178,'mat group'!A:B,2,0)</f>
        <v>School supplies</v>
      </c>
      <c r="F178" s="10" t="s">
        <v>20</v>
      </c>
      <c r="G178" s="11" t="s">
        <v>30</v>
      </c>
      <c r="H178" s="11">
        <v>80.0</v>
      </c>
      <c r="I178" s="6" t="s">
        <v>22</v>
      </c>
      <c r="J178" s="11">
        <f t="shared" si="2"/>
        <v>60.8</v>
      </c>
      <c r="K178" s="6">
        <v>2.0</v>
      </c>
      <c r="L178" s="11">
        <f t="shared" si="3"/>
        <v>121.6</v>
      </c>
      <c r="M178" s="10" t="s">
        <v>23</v>
      </c>
      <c r="N178" s="12">
        <v>0.6</v>
      </c>
      <c r="O178" s="11">
        <f t="shared" si="4"/>
        <v>85.12</v>
      </c>
      <c r="P178" s="11">
        <f t="shared" si="5"/>
        <v>36.48</v>
      </c>
      <c r="Q178" s="10" t="s">
        <v>164</v>
      </c>
      <c r="R178" s="13" t="str">
        <f>IFERROR(__xludf.DUMMYFUNCTION("IFERROR(REGEXEXTRACT(Q178,""\d*\.?\d+%""),0)"),"7.80%")</f>
        <v>7.80%</v>
      </c>
      <c r="S178" s="11">
        <f t="shared" si="6"/>
        <v>0.094848</v>
      </c>
    </row>
    <row r="179">
      <c r="A179" s="8">
        <v>43702.0</v>
      </c>
      <c r="B179" s="9">
        <f t="shared" si="1"/>
        <v>2019</v>
      </c>
      <c r="C179" s="9">
        <v>100566.0</v>
      </c>
      <c r="D179" s="6" t="s">
        <v>250</v>
      </c>
      <c r="E179" s="10" t="str">
        <f>VLOOKUP(D179,'mat group'!A:B,2,0)</f>
        <v>Hardware supplies</v>
      </c>
      <c r="F179" s="10" t="s">
        <v>20</v>
      </c>
      <c r="G179" s="11" t="s">
        <v>67</v>
      </c>
      <c r="H179" s="11">
        <v>10.0</v>
      </c>
      <c r="I179" s="6" t="s">
        <v>22</v>
      </c>
      <c r="J179" s="11">
        <f t="shared" si="2"/>
        <v>7.6</v>
      </c>
      <c r="K179" s="6">
        <v>18.0</v>
      </c>
      <c r="L179" s="11">
        <f t="shared" si="3"/>
        <v>136.8</v>
      </c>
      <c r="M179" s="10" t="s">
        <v>23</v>
      </c>
      <c r="N179" s="12">
        <v>3.6</v>
      </c>
      <c r="O179" s="11">
        <f t="shared" si="4"/>
        <v>109.44</v>
      </c>
      <c r="P179" s="11">
        <f t="shared" si="5"/>
        <v>27.36</v>
      </c>
      <c r="Q179" s="10" t="s">
        <v>164</v>
      </c>
      <c r="R179" s="13" t="str">
        <f>IFERROR(__xludf.DUMMYFUNCTION("IFERROR(REGEXEXTRACT(Q179,""\d*\.?\d+%""),0)"),"7.80%")</f>
        <v>7.80%</v>
      </c>
      <c r="S179" s="11">
        <f t="shared" si="6"/>
        <v>0.106704</v>
      </c>
    </row>
    <row r="180">
      <c r="A180" s="8">
        <v>43702.0</v>
      </c>
      <c r="B180" s="9">
        <f t="shared" si="1"/>
        <v>2019</v>
      </c>
      <c r="C180" s="9">
        <v>100566.0</v>
      </c>
      <c r="D180" s="6" t="s">
        <v>251</v>
      </c>
      <c r="E180" s="10" t="str">
        <f>VLOOKUP(D180,'mat group'!A:B,2,0)</f>
        <v>Bathroom supplies</v>
      </c>
      <c r="F180" s="10" t="s">
        <v>20</v>
      </c>
      <c r="G180" s="11" t="s">
        <v>77</v>
      </c>
      <c r="H180" s="11">
        <v>10.0</v>
      </c>
      <c r="I180" s="6" t="s">
        <v>22</v>
      </c>
      <c r="J180" s="11">
        <f t="shared" si="2"/>
        <v>7.6</v>
      </c>
      <c r="K180" s="6">
        <v>13.0</v>
      </c>
      <c r="L180" s="11">
        <f t="shared" si="3"/>
        <v>98.8</v>
      </c>
      <c r="M180" s="10" t="s">
        <v>23</v>
      </c>
      <c r="N180" s="12">
        <v>7.8</v>
      </c>
      <c r="O180" s="11">
        <f t="shared" si="4"/>
        <v>39.52</v>
      </c>
      <c r="P180" s="11">
        <f t="shared" si="5"/>
        <v>59.28</v>
      </c>
      <c r="Q180" s="10" t="s">
        <v>164</v>
      </c>
      <c r="R180" s="13" t="str">
        <f>IFERROR(__xludf.DUMMYFUNCTION("IFERROR(REGEXEXTRACT(Q180,""\d*\.?\d+%""),0)"),"7.80%")</f>
        <v>7.80%</v>
      </c>
      <c r="S180" s="11">
        <f t="shared" si="6"/>
        <v>0.077064</v>
      </c>
    </row>
    <row r="181">
      <c r="A181" s="8">
        <v>43704.0</v>
      </c>
      <c r="B181" s="9">
        <f t="shared" si="1"/>
        <v>2019</v>
      </c>
      <c r="C181" s="9">
        <v>100567.0</v>
      </c>
      <c r="D181" s="6" t="s">
        <v>252</v>
      </c>
      <c r="E181" s="10" t="str">
        <f>VLOOKUP(D181,'mat group'!A:B,2,0)</f>
        <v>Bathroom supplies</v>
      </c>
      <c r="F181" s="10" t="s">
        <v>49</v>
      </c>
      <c r="G181" s="11" t="s">
        <v>30</v>
      </c>
      <c r="H181" s="11">
        <v>10.0</v>
      </c>
      <c r="I181" s="6" t="s">
        <v>38</v>
      </c>
      <c r="J181" s="11">
        <f t="shared" si="2"/>
        <v>10</v>
      </c>
      <c r="K181" s="6">
        <v>45.0</v>
      </c>
      <c r="L181" s="11">
        <f t="shared" si="3"/>
        <v>450</v>
      </c>
      <c r="M181" s="10" t="s">
        <v>51</v>
      </c>
      <c r="N181" s="12">
        <v>36.0</v>
      </c>
      <c r="O181" s="11">
        <f t="shared" si="4"/>
        <v>90</v>
      </c>
      <c r="P181" s="11">
        <f t="shared" si="5"/>
        <v>360</v>
      </c>
      <c r="Q181" s="10" t="s">
        <v>47</v>
      </c>
      <c r="R181" s="13" t="str">
        <f>IFERROR(__xludf.DUMMYFUNCTION("IFERROR(REGEXEXTRACT(Q181,""\d*\.?\d+%""),0)"),"0%")</f>
        <v>0%</v>
      </c>
      <c r="S181" s="11">
        <f t="shared" si="6"/>
        <v>0</v>
      </c>
    </row>
    <row r="182">
      <c r="A182" s="8">
        <v>43704.0</v>
      </c>
      <c r="B182" s="9">
        <f t="shared" si="1"/>
        <v>2019</v>
      </c>
      <c r="C182" s="9">
        <v>100567.0</v>
      </c>
      <c r="D182" s="6" t="s">
        <v>253</v>
      </c>
      <c r="E182" s="10" t="str">
        <f>VLOOKUP(D182,'mat group'!A:B,2,0)</f>
        <v>Gardening supplies</v>
      </c>
      <c r="F182" s="10" t="s">
        <v>49</v>
      </c>
      <c r="G182" s="11" t="s">
        <v>28</v>
      </c>
      <c r="H182" s="11">
        <v>80.0</v>
      </c>
      <c r="I182" s="6" t="s">
        <v>38</v>
      </c>
      <c r="J182" s="11">
        <f t="shared" si="2"/>
        <v>80</v>
      </c>
      <c r="K182" s="6">
        <v>22.0</v>
      </c>
      <c r="L182" s="11">
        <f t="shared" si="3"/>
        <v>1760</v>
      </c>
      <c r="M182" s="10" t="s">
        <v>51</v>
      </c>
      <c r="N182" s="12">
        <v>13.2</v>
      </c>
      <c r="O182" s="11">
        <f t="shared" si="4"/>
        <v>704</v>
      </c>
      <c r="P182" s="11">
        <f t="shared" si="5"/>
        <v>1056</v>
      </c>
      <c r="Q182" s="10" t="s">
        <v>47</v>
      </c>
      <c r="R182" s="13" t="str">
        <f>IFERROR(__xludf.DUMMYFUNCTION("IFERROR(REGEXEXTRACT(Q182,""\d*\.?\d+%""),0)"),"0%")</f>
        <v>0%</v>
      </c>
      <c r="S182" s="11">
        <f t="shared" si="6"/>
        <v>0</v>
      </c>
    </row>
    <row r="183">
      <c r="A183" s="8">
        <v>43704.0</v>
      </c>
      <c r="B183" s="9">
        <f t="shared" si="1"/>
        <v>2019</v>
      </c>
      <c r="C183" s="9">
        <v>100567.0</v>
      </c>
      <c r="D183" s="6" t="s">
        <v>254</v>
      </c>
      <c r="E183" s="10" t="str">
        <f>VLOOKUP(D183,'mat group'!A:B,2,0)</f>
        <v>School supplies</v>
      </c>
      <c r="F183" s="10" t="s">
        <v>49</v>
      </c>
      <c r="G183" s="11" t="s">
        <v>67</v>
      </c>
      <c r="H183" s="11">
        <v>5.0</v>
      </c>
      <c r="I183" s="6" t="s">
        <v>38</v>
      </c>
      <c r="J183" s="11">
        <f t="shared" si="2"/>
        <v>5</v>
      </c>
      <c r="K183" s="6">
        <v>11.0</v>
      </c>
      <c r="L183" s="11">
        <f t="shared" si="3"/>
        <v>55</v>
      </c>
      <c r="M183" s="10" t="s">
        <v>51</v>
      </c>
      <c r="N183" s="12">
        <v>2.2</v>
      </c>
      <c r="O183" s="11">
        <f t="shared" si="4"/>
        <v>44</v>
      </c>
      <c r="P183" s="11">
        <f t="shared" si="5"/>
        <v>11</v>
      </c>
      <c r="Q183" s="10" t="s">
        <v>47</v>
      </c>
      <c r="R183" s="13" t="str">
        <f>IFERROR(__xludf.DUMMYFUNCTION("IFERROR(REGEXEXTRACT(Q183,""\d*\.?\d+%""),0)"),"0%")</f>
        <v>0%</v>
      </c>
      <c r="S183" s="11">
        <f t="shared" si="6"/>
        <v>0</v>
      </c>
    </row>
    <row r="184">
      <c r="A184" s="8">
        <v>43704.0</v>
      </c>
      <c r="B184" s="9">
        <f t="shared" si="1"/>
        <v>2019</v>
      </c>
      <c r="C184" s="9">
        <v>100567.0</v>
      </c>
      <c r="D184" s="6" t="s">
        <v>255</v>
      </c>
      <c r="E184" s="10" t="str">
        <f>VLOOKUP(D184,'mat group'!A:B,2,0)</f>
        <v>Hardware supplies</v>
      </c>
      <c r="F184" s="10" t="s">
        <v>49</v>
      </c>
      <c r="G184" s="11" t="s">
        <v>26</v>
      </c>
      <c r="H184" s="11">
        <v>150.0</v>
      </c>
      <c r="I184" s="6" t="s">
        <v>38</v>
      </c>
      <c r="J184" s="11">
        <f t="shared" si="2"/>
        <v>150</v>
      </c>
      <c r="K184" s="6">
        <v>48.0</v>
      </c>
      <c r="L184" s="11">
        <f t="shared" si="3"/>
        <v>7200</v>
      </c>
      <c r="M184" s="10" t="s">
        <v>51</v>
      </c>
      <c r="N184" s="12">
        <v>48.0</v>
      </c>
      <c r="O184" s="11">
        <f t="shared" si="4"/>
        <v>0</v>
      </c>
      <c r="P184" s="11">
        <f t="shared" si="5"/>
        <v>7200</v>
      </c>
      <c r="Q184" s="10" t="s">
        <v>47</v>
      </c>
      <c r="R184" s="13" t="str">
        <f>IFERROR(__xludf.DUMMYFUNCTION("IFERROR(REGEXEXTRACT(Q184,""\d*\.?\d+%""),0)"),"0%")</f>
        <v>0%</v>
      </c>
      <c r="S184" s="11">
        <f t="shared" si="6"/>
        <v>0</v>
      </c>
    </row>
    <row r="185">
      <c r="A185" s="8">
        <v>43704.0</v>
      </c>
      <c r="B185" s="9">
        <f t="shared" si="1"/>
        <v>2019</v>
      </c>
      <c r="C185" s="9">
        <v>100567.0</v>
      </c>
      <c r="D185" s="6" t="s">
        <v>256</v>
      </c>
      <c r="E185" s="10" t="str">
        <f>VLOOKUP(D185,'mat group'!A:B,2,0)</f>
        <v>Hardware supplies</v>
      </c>
      <c r="F185" s="10" t="s">
        <v>49</v>
      </c>
      <c r="G185" s="11" t="s">
        <v>67</v>
      </c>
      <c r="H185" s="11">
        <v>0.15</v>
      </c>
      <c r="I185" s="6" t="s">
        <v>38</v>
      </c>
      <c r="J185" s="11">
        <f t="shared" si="2"/>
        <v>0.15</v>
      </c>
      <c r="K185" s="6">
        <v>35.0</v>
      </c>
      <c r="L185" s="11">
        <f t="shared" si="3"/>
        <v>5.25</v>
      </c>
      <c r="M185" s="10" t="s">
        <v>51</v>
      </c>
      <c r="N185" s="12">
        <v>28.0</v>
      </c>
      <c r="O185" s="11">
        <f t="shared" si="4"/>
        <v>1.05</v>
      </c>
      <c r="P185" s="11">
        <f t="shared" si="5"/>
        <v>4.2</v>
      </c>
      <c r="Q185" s="10" t="s">
        <v>47</v>
      </c>
      <c r="R185" s="13" t="str">
        <f>IFERROR(__xludf.DUMMYFUNCTION("IFERROR(REGEXEXTRACT(Q185,""\d*\.?\d+%""),0)"),"0%")</f>
        <v>0%</v>
      </c>
      <c r="S185" s="11">
        <f t="shared" si="6"/>
        <v>0</v>
      </c>
    </row>
    <row r="186">
      <c r="A186" s="8">
        <v>43704.0</v>
      </c>
      <c r="B186" s="9">
        <f t="shared" si="1"/>
        <v>2019</v>
      </c>
      <c r="C186" s="9">
        <v>100567.0</v>
      </c>
      <c r="D186" s="6" t="s">
        <v>257</v>
      </c>
      <c r="E186" s="10" t="str">
        <f>VLOOKUP(D186,'mat group'!A:B,2,0)</f>
        <v>Gardening supplies</v>
      </c>
      <c r="F186" s="10" t="s">
        <v>49</v>
      </c>
      <c r="G186" s="11" t="s">
        <v>30</v>
      </c>
      <c r="H186" s="11">
        <v>20.0</v>
      </c>
      <c r="I186" s="6" t="s">
        <v>38</v>
      </c>
      <c r="J186" s="11">
        <f t="shared" si="2"/>
        <v>20</v>
      </c>
      <c r="K186" s="6">
        <v>47.0</v>
      </c>
      <c r="L186" s="11">
        <f t="shared" si="3"/>
        <v>940</v>
      </c>
      <c r="M186" s="10" t="s">
        <v>51</v>
      </c>
      <c r="N186" s="12">
        <v>32.9</v>
      </c>
      <c r="O186" s="11">
        <f t="shared" si="4"/>
        <v>282</v>
      </c>
      <c r="P186" s="11">
        <f t="shared" si="5"/>
        <v>658</v>
      </c>
      <c r="Q186" s="10" t="s">
        <v>47</v>
      </c>
      <c r="R186" s="13" t="str">
        <f>IFERROR(__xludf.DUMMYFUNCTION("IFERROR(REGEXEXTRACT(Q186,""\d*\.?\d+%""),0)"),"0%")</f>
        <v>0%</v>
      </c>
      <c r="S186" s="11">
        <f t="shared" si="6"/>
        <v>0</v>
      </c>
    </row>
    <row r="187">
      <c r="A187" s="8">
        <v>43704.0</v>
      </c>
      <c r="B187" s="9">
        <f t="shared" si="1"/>
        <v>2019</v>
      </c>
      <c r="C187" s="9">
        <v>100567.0</v>
      </c>
      <c r="D187" s="6" t="s">
        <v>258</v>
      </c>
      <c r="E187" s="10" t="str">
        <f>VLOOKUP(D187,'mat group'!A:B,2,0)</f>
        <v>Gardening supplies</v>
      </c>
      <c r="F187" s="10" t="s">
        <v>49</v>
      </c>
      <c r="G187" s="11" t="s">
        <v>50</v>
      </c>
      <c r="H187" s="11">
        <v>12.0</v>
      </c>
      <c r="I187" s="6" t="s">
        <v>38</v>
      </c>
      <c r="J187" s="11">
        <f t="shared" si="2"/>
        <v>12</v>
      </c>
      <c r="K187" s="6">
        <v>42.0</v>
      </c>
      <c r="L187" s="11">
        <f t="shared" si="3"/>
        <v>504</v>
      </c>
      <c r="M187" s="10" t="s">
        <v>51</v>
      </c>
      <c r="N187" s="12">
        <v>12.6</v>
      </c>
      <c r="O187" s="11">
        <f t="shared" si="4"/>
        <v>352.8</v>
      </c>
      <c r="P187" s="11">
        <f t="shared" si="5"/>
        <v>151.2</v>
      </c>
      <c r="Q187" s="10" t="s">
        <v>47</v>
      </c>
      <c r="R187" s="13" t="str">
        <f>IFERROR(__xludf.DUMMYFUNCTION("IFERROR(REGEXEXTRACT(Q187,""\d*\.?\d+%""),0)"),"0%")</f>
        <v>0%</v>
      </c>
      <c r="S187" s="11">
        <f t="shared" si="6"/>
        <v>0</v>
      </c>
    </row>
    <row r="188">
      <c r="A188" s="8">
        <v>43704.0</v>
      </c>
      <c r="B188" s="9">
        <f t="shared" si="1"/>
        <v>2019</v>
      </c>
      <c r="C188" s="9">
        <v>100567.0</v>
      </c>
      <c r="D188" s="6" t="s">
        <v>259</v>
      </c>
      <c r="E188" s="10" t="str">
        <f>VLOOKUP(D188,'mat group'!A:B,2,0)</f>
        <v>School supplies</v>
      </c>
      <c r="F188" s="10" t="s">
        <v>49</v>
      </c>
      <c r="G188" s="11" t="s">
        <v>50</v>
      </c>
      <c r="H188" s="11">
        <v>30.0</v>
      </c>
      <c r="I188" s="6" t="s">
        <v>38</v>
      </c>
      <c r="J188" s="11">
        <f t="shared" si="2"/>
        <v>30</v>
      </c>
      <c r="K188" s="6">
        <v>30.0</v>
      </c>
      <c r="L188" s="11">
        <f t="shared" si="3"/>
        <v>900</v>
      </c>
      <c r="M188" s="10" t="s">
        <v>51</v>
      </c>
      <c r="N188" s="12">
        <v>30.0</v>
      </c>
      <c r="O188" s="11">
        <f t="shared" si="4"/>
        <v>0</v>
      </c>
      <c r="P188" s="11">
        <f t="shared" si="5"/>
        <v>900</v>
      </c>
      <c r="Q188" s="10" t="s">
        <v>47</v>
      </c>
      <c r="R188" s="13" t="str">
        <f>IFERROR(__xludf.DUMMYFUNCTION("IFERROR(REGEXEXTRACT(Q188,""\d*\.?\d+%""),0)"),"0%")</f>
        <v>0%</v>
      </c>
      <c r="S188" s="11">
        <f t="shared" si="6"/>
        <v>0</v>
      </c>
    </row>
    <row r="189">
      <c r="A189" s="8">
        <v>43705.0</v>
      </c>
      <c r="B189" s="9">
        <f t="shared" si="1"/>
        <v>2019</v>
      </c>
      <c r="C189" s="9">
        <v>100568.0</v>
      </c>
      <c r="D189" s="6" t="s">
        <v>260</v>
      </c>
      <c r="E189" s="10" t="str">
        <f>VLOOKUP(D189,'mat group'!A:B,2,0)</f>
        <v>Hardware supplies</v>
      </c>
      <c r="F189" s="10" t="s">
        <v>20</v>
      </c>
      <c r="G189" s="11" t="s">
        <v>64</v>
      </c>
      <c r="H189" s="11">
        <v>3.0</v>
      </c>
      <c r="I189" s="6" t="s">
        <v>22</v>
      </c>
      <c r="J189" s="11">
        <f t="shared" si="2"/>
        <v>2.28</v>
      </c>
      <c r="K189" s="6">
        <v>47.0</v>
      </c>
      <c r="L189" s="11">
        <f t="shared" si="3"/>
        <v>107.16</v>
      </c>
      <c r="M189" s="10" t="s">
        <v>23</v>
      </c>
      <c r="N189" s="12">
        <v>14.1</v>
      </c>
      <c r="O189" s="11">
        <f t="shared" si="4"/>
        <v>75.012</v>
      </c>
      <c r="P189" s="11">
        <f t="shared" si="5"/>
        <v>32.148</v>
      </c>
      <c r="Q189" s="10" t="s">
        <v>114</v>
      </c>
      <c r="R189" s="13" t="str">
        <f>IFERROR(__xludf.DUMMYFUNCTION("IFERROR(REGEXEXTRACT(Q189,""\d*\.?\d+%""),0)"),"0%")</f>
        <v>0%</v>
      </c>
      <c r="S189" s="11">
        <f t="shared" si="6"/>
        <v>0</v>
      </c>
    </row>
    <row r="190">
      <c r="A190" s="8">
        <v>43707.0</v>
      </c>
      <c r="B190" s="9">
        <f t="shared" si="1"/>
        <v>2019</v>
      </c>
      <c r="C190" s="9">
        <v>100569.0</v>
      </c>
      <c r="D190" s="6" t="s">
        <v>261</v>
      </c>
      <c r="E190" s="10" t="str">
        <f>VLOOKUP(D190,'mat group'!A:B,2,0)</f>
        <v>Gardening supplies</v>
      </c>
      <c r="F190" s="10" t="s">
        <v>55</v>
      </c>
      <c r="G190" s="11" t="s">
        <v>77</v>
      </c>
      <c r="H190" s="11">
        <v>5.0</v>
      </c>
      <c r="I190" s="6" t="s">
        <v>38</v>
      </c>
      <c r="J190" s="11">
        <f t="shared" si="2"/>
        <v>5</v>
      </c>
      <c r="K190" s="6">
        <v>33.0</v>
      </c>
      <c r="L190" s="11">
        <f t="shared" si="3"/>
        <v>165</v>
      </c>
      <c r="M190" s="10" t="s">
        <v>56</v>
      </c>
      <c r="N190" s="12">
        <v>3.3000000000000003</v>
      </c>
      <c r="O190" s="11">
        <f t="shared" si="4"/>
        <v>148.5</v>
      </c>
      <c r="P190" s="11">
        <f t="shared" si="5"/>
        <v>16.5</v>
      </c>
      <c r="Q190" s="10" t="s">
        <v>24</v>
      </c>
      <c r="R190" s="13" t="str">
        <f>IFERROR(__xludf.DUMMYFUNCTION("IFERROR(REGEXEXTRACT(Q190,""\d*\.?\d+%""),0)"),"4.8%")</f>
        <v>4.8%</v>
      </c>
      <c r="S190" s="11">
        <f t="shared" si="6"/>
        <v>0.0792</v>
      </c>
    </row>
    <row r="191">
      <c r="A191" s="8">
        <v>43708.0</v>
      </c>
      <c r="B191" s="9">
        <f t="shared" si="1"/>
        <v>2019</v>
      </c>
      <c r="C191" s="9">
        <v>100570.0</v>
      </c>
      <c r="D191" s="6" t="s">
        <v>262</v>
      </c>
      <c r="E191" s="10" t="str">
        <f>VLOOKUP(D191,'mat group'!A:B,2,0)</f>
        <v>Hardware supplies</v>
      </c>
      <c r="F191" s="10" t="s">
        <v>55</v>
      </c>
      <c r="G191" s="11" t="s">
        <v>26</v>
      </c>
      <c r="H191" s="11">
        <v>10.0</v>
      </c>
      <c r="I191" s="6" t="s">
        <v>38</v>
      </c>
      <c r="J191" s="11">
        <f t="shared" si="2"/>
        <v>10</v>
      </c>
      <c r="K191" s="6">
        <v>26.0</v>
      </c>
      <c r="L191" s="11">
        <f t="shared" si="3"/>
        <v>260</v>
      </c>
      <c r="M191" s="10" t="s">
        <v>56</v>
      </c>
      <c r="N191" s="12">
        <v>7.8</v>
      </c>
      <c r="O191" s="11">
        <f t="shared" si="4"/>
        <v>182</v>
      </c>
      <c r="P191" s="11">
        <f t="shared" si="5"/>
        <v>78</v>
      </c>
      <c r="Q191" s="10" t="s">
        <v>40</v>
      </c>
      <c r="R191" s="13" t="str">
        <f>IFERROR(__xludf.DUMMYFUNCTION("IFERROR(REGEXEXTRACT(Q191,""\d*\.?\d+%""),0)"),"4.5%")</f>
        <v>4.5%</v>
      </c>
      <c r="S191" s="11">
        <f t="shared" si="6"/>
        <v>0.117</v>
      </c>
    </row>
    <row r="192">
      <c r="A192" s="8">
        <v>43709.0</v>
      </c>
      <c r="B192" s="9">
        <f t="shared" si="1"/>
        <v>2019</v>
      </c>
      <c r="C192" s="9">
        <v>100571.0</v>
      </c>
      <c r="D192" s="6" t="s">
        <v>263</v>
      </c>
      <c r="E192" s="10" t="str">
        <f>VLOOKUP(D192,'mat group'!A:B,2,0)</f>
        <v>Gardening supplies</v>
      </c>
      <c r="F192" s="10" t="s">
        <v>55</v>
      </c>
      <c r="G192" s="11" t="s">
        <v>42</v>
      </c>
      <c r="H192" s="11">
        <v>15.0</v>
      </c>
      <c r="I192" s="6" t="s">
        <v>38</v>
      </c>
      <c r="J192" s="11">
        <f t="shared" si="2"/>
        <v>15</v>
      </c>
      <c r="K192" s="6">
        <v>5.0</v>
      </c>
      <c r="L192" s="11">
        <f t="shared" si="3"/>
        <v>75</v>
      </c>
      <c r="M192" s="10" t="s">
        <v>56</v>
      </c>
      <c r="N192" s="12">
        <v>3.5</v>
      </c>
      <c r="O192" s="11">
        <f t="shared" si="4"/>
        <v>22.5</v>
      </c>
      <c r="P192" s="11">
        <f t="shared" si="5"/>
        <v>52.5</v>
      </c>
      <c r="Q192" s="10" t="s">
        <v>89</v>
      </c>
      <c r="R192" s="13" t="str">
        <f>IFERROR(__xludf.DUMMYFUNCTION("IFERROR(REGEXEXTRACT(Q192,""\d*\.?\d+%""),0)"),"3.8%")</f>
        <v>3.8%</v>
      </c>
      <c r="S192" s="11">
        <f t="shared" si="6"/>
        <v>0.0285</v>
      </c>
    </row>
    <row r="193">
      <c r="A193" s="8">
        <v>43712.0</v>
      </c>
      <c r="B193" s="9">
        <f t="shared" si="1"/>
        <v>2019</v>
      </c>
      <c r="C193" s="9">
        <v>100572.0</v>
      </c>
      <c r="D193" s="6" t="s">
        <v>264</v>
      </c>
      <c r="E193" s="10" t="str">
        <f>VLOOKUP(D193,'mat group'!A:B,2,0)</f>
        <v>Home Decor</v>
      </c>
      <c r="F193" s="10" t="s">
        <v>20</v>
      </c>
      <c r="G193" s="11" t="s">
        <v>30</v>
      </c>
      <c r="H193" s="11">
        <v>30.0</v>
      </c>
      <c r="I193" s="6" t="s">
        <v>22</v>
      </c>
      <c r="J193" s="11">
        <f t="shared" si="2"/>
        <v>22.8</v>
      </c>
      <c r="K193" s="6">
        <v>5.0</v>
      </c>
      <c r="L193" s="11">
        <f t="shared" si="3"/>
        <v>114</v>
      </c>
      <c r="M193" s="10" t="s">
        <v>23</v>
      </c>
      <c r="N193" s="12">
        <v>1.5</v>
      </c>
      <c r="O193" s="11">
        <f t="shared" si="4"/>
        <v>79.8</v>
      </c>
      <c r="P193" s="11">
        <f t="shared" si="5"/>
        <v>34.2</v>
      </c>
      <c r="Q193" s="10" t="s">
        <v>61</v>
      </c>
      <c r="R193" s="13" t="str">
        <f>IFERROR(__xludf.DUMMYFUNCTION("IFERROR(REGEXEXTRACT(Q193,""\d*\.?\d+%""),0)"),"7.30%")</f>
        <v>7.30%</v>
      </c>
      <c r="S193" s="11">
        <f t="shared" si="6"/>
        <v>0.08322</v>
      </c>
    </row>
    <row r="194">
      <c r="A194" s="8">
        <v>43712.0</v>
      </c>
      <c r="B194" s="9">
        <f t="shared" si="1"/>
        <v>2019</v>
      </c>
      <c r="C194" s="9">
        <v>100572.0</v>
      </c>
      <c r="D194" s="6" t="s">
        <v>265</v>
      </c>
      <c r="E194" s="10" t="str">
        <f>VLOOKUP(D194,'mat group'!A:B,2,0)</f>
        <v>School supplies</v>
      </c>
      <c r="F194" s="10" t="s">
        <v>20</v>
      </c>
      <c r="G194" s="11" t="s">
        <v>67</v>
      </c>
      <c r="H194" s="11">
        <v>15.0</v>
      </c>
      <c r="I194" s="6" t="s">
        <v>22</v>
      </c>
      <c r="J194" s="11">
        <f t="shared" si="2"/>
        <v>11.4</v>
      </c>
      <c r="K194" s="6">
        <v>43.0</v>
      </c>
      <c r="L194" s="11">
        <f t="shared" si="3"/>
        <v>490.2</v>
      </c>
      <c r="M194" s="10" t="s">
        <v>23</v>
      </c>
      <c r="N194" s="12">
        <v>43.0</v>
      </c>
      <c r="O194" s="11">
        <f t="shared" si="4"/>
        <v>0</v>
      </c>
      <c r="P194" s="11">
        <f t="shared" si="5"/>
        <v>490.2</v>
      </c>
      <c r="Q194" s="10" t="s">
        <v>61</v>
      </c>
      <c r="R194" s="13" t="str">
        <f>IFERROR(__xludf.DUMMYFUNCTION("IFERROR(REGEXEXTRACT(Q194,""\d*\.?\d+%""),0)"),"7.30%")</f>
        <v>7.30%</v>
      </c>
      <c r="S194" s="11">
        <f t="shared" si="6"/>
        <v>0.357846</v>
      </c>
    </row>
    <row r="195">
      <c r="A195" s="8">
        <v>43712.0</v>
      </c>
      <c r="B195" s="9">
        <f t="shared" si="1"/>
        <v>2019</v>
      </c>
      <c r="C195" s="9">
        <v>100572.0</v>
      </c>
      <c r="D195" s="6" t="s">
        <v>266</v>
      </c>
      <c r="E195" s="10" t="str">
        <f>VLOOKUP(D195,'mat group'!A:B,2,0)</f>
        <v>Hardware supplies</v>
      </c>
      <c r="F195" s="10" t="s">
        <v>20</v>
      </c>
      <c r="G195" s="11" t="s">
        <v>64</v>
      </c>
      <c r="H195" s="11">
        <v>100.0</v>
      </c>
      <c r="I195" s="6" t="s">
        <v>22</v>
      </c>
      <c r="J195" s="11">
        <f t="shared" si="2"/>
        <v>76</v>
      </c>
      <c r="K195" s="6">
        <v>30.0</v>
      </c>
      <c r="L195" s="11">
        <f t="shared" si="3"/>
        <v>2280</v>
      </c>
      <c r="M195" s="10" t="s">
        <v>23</v>
      </c>
      <c r="N195" s="12">
        <v>15.0</v>
      </c>
      <c r="O195" s="11">
        <f t="shared" si="4"/>
        <v>1140</v>
      </c>
      <c r="P195" s="11">
        <f t="shared" si="5"/>
        <v>1140</v>
      </c>
      <c r="Q195" s="10" t="s">
        <v>61</v>
      </c>
      <c r="R195" s="13" t="str">
        <f>IFERROR(__xludf.DUMMYFUNCTION("IFERROR(REGEXEXTRACT(Q195,""\d*\.?\d+%""),0)"),"7.30%")</f>
        <v>7.30%</v>
      </c>
      <c r="S195" s="11">
        <f t="shared" si="6"/>
        <v>1.6644</v>
      </c>
    </row>
    <row r="196">
      <c r="A196" s="8">
        <v>43712.0</v>
      </c>
      <c r="B196" s="9">
        <f t="shared" si="1"/>
        <v>2019</v>
      </c>
      <c r="C196" s="9">
        <v>100572.0</v>
      </c>
      <c r="D196" s="6" t="s">
        <v>267</v>
      </c>
      <c r="E196" s="10" t="str">
        <f>VLOOKUP(D196,'mat group'!A:B,2,0)</f>
        <v>School supplies</v>
      </c>
      <c r="F196" s="10" t="s">
        <v>20</v>
      </c>
      <c r="G196" s="11" t="s">
        <v>42</v>
      </c>
      <c r="H196" s="11">
        <v>3.0</v>
      </c>
      <c r="I196" s="6" t="s">
        <v>22</v>
      </c>
      <c r="J196" s="11">
        <f t="shared" si="2"/>
        <v>2.28</v>
      </c>
      <c r="K196" s="6">
        <v>50.0</v>
      </c>
      <c r="L196" s="11">
        <f t="shared" si="3"/>
        <v>114</v>
      </c>
      <c r="M196" s="10" t="s">
        <v>23</v>
      </c>
      <c r="N196" s="12">
        <v>10.0</v>
      </c>
      <c r="O196" s="11">
        <f t="shared" si="4"/>
        <v>91.2</v>
      </c>
      <c r="P196" s="11">
        <f t="shared" si="5"/>
        <v>22.8</v>
      </c>
      <c r="Q196" s="10" t="s">
        <v>61</v>
      </c>
      <c r="R196" s="13" t="str">
        <f>IFERROR(__xludf.DUMMYFUNCTION("IFERROR(REGEXEXTRACT(Q196,""\d*\.?\d+%""),0)"),"7.30%")</f>
        <v>7.30%</v>
      </c>
      <c r="S196" s="11">
        <f t="shared" si="6"/>
        <v>0.08322</v>
      </c>
    </row>
    <row r="197">
      <c r="A197" s="8">
        <v>43712.0</v>
      </c>
      <c r="B197" s="9">
        <f t="shared" si="1"/>
        <v>2019</v>
      </c>
      <c r="C197" s="9">
        <v>100572.0</v>
      </c>
      <c r="D197" s="6" t="s">
        <v>268</v>
      </c>
      <c r="E197" s="10" t="str">
        <f>VLOOKUP(D197,'mat group'!A:B,2,0)</f>
        <v>Bathroom supplies</v>
      </c>
      <c r="F197" s="10" t="s">
        <v>20</v>
      </c>
      <c r="G197" s="11" t="s">
        <v>30</v>
      </c>
      <c r="H197" s="11">
        <v>12.0</v>
      </c>
      <c r="I197" s="6" t="s">
        <v>22</v>
      </c>
      <c r="J197" s="11">
        <f t="shared" si="2"/>
        <v>9.12</v>
      </c>
      <c r="K197" s="6">
        <v>10.0</v>
      </c>
      <c r="L197" s="11">
        <f t="shared" si="3"/>
        <v>91.2</v>
      </c>
      <c r="M197" s="10" t="s">
        <v>23</v>
      </c>
      <c r="N197" s="12">
        <v>10.0</v>
      </c>
      <c r="O197" s="11">
        <f t="shared" si="4"/>
        <v>0</v>
      </c>
      <c r="P197" s="11">
        <f t="shared" si="5"/>
        <v>91.2</v>
      </c>
      <c r="Q197" s="10" t="s">
        <v>61</v>
      </c>
      <c r="R197" s="13" t="str">
        <f>IFERROR(__xludf.DUMMYFUNCTION("IFERROR(REGEXEXTRACT(Q197,""\d*\.?\d+%""),0)"),"7.30%")</f>
        <v>7.30%</v>
      </c>
      <c r="S197" s="11">
        <f t="shared" si="6"/>
        <v>0.066576</v>
      </c>
    </row>
    <row r="198">
      <c r="A198" s="8">
        <v>43712.0</v>
      </c>
      <c r="B198" s="9">
        <f t="shared" si="1"/>
        <v>2019</v>
      </c>
      <c r="C198" s="9">
        <v>100572.0</v>
      </c>
      <c r="D198" s="6" t="s">
        <v>269</v>
      </c>
      <c r="E198" s="10" t="str">
        <f>VLOOKUP(D198,'mat group'!A:B,2,0)</f>
        <v>Hardware supplies</v>
      </c>
      <c r="F198" s="10" t="s">
        <v>20</v>
      </c>
      <c r="G198" s="11" t="s">
        <v>21</v>
      </c>
      <c r="H198" s="11">
        <v>10.0</v>
      </c>
      <c r="I198" s="6" t="s">
        <v>22</v>
      </c>
      <c r="J198" s="11">
        <f t="shared" si="2"/>
        <v>7.6</v>
      </c>
      <c r="K198" s="6">
        <v>3.0</v>
      </c>
      <c r="L198" s="11">
        <f t="shared" si="3"/>
        <v>22.8</v>
      </c>
      <c r="M198" s="10" t="s">
        <v>23</v>
      </c>
      <c r="N198" s="12">
        <v>1.5</v>
      </c>
      <c r="O198" s="11">
        <f t="shared" si="4"/>
        <v>11.4</v>
      </c>
      <c r="P198" s="11">
        <f t="shared" si="5"/>
        <v>11.4</v>
      </c>
      <c r="Q198" s="10" t="s">
        <v>61</v>
      </c>
      <c r="R198" s="13" t="str">
        <f>IFERROR(__xludf.DUMMYFUNCTION("IFERROR(REGEXEXTRACT(Q198,""\d*\.?\d+%""),0)"),"7.30%")</f>
        <v>7.30%</v>
      </c>
      <c r="S198" s="11">
        <f t="shared" si="6"/>
        <v>0.016644</v>
      </c>
    </row>
    <row r="199">
      <c r="A199" s="8">
        <v>43712.0</v>
      </c>
      <c r="B199" s="9">
        <f t="shared" si="1"/>
        <v>2019</v>
      </c>
      <c r="C199" s="9">
        <v>100572.0</v>
      </c>
      <c r="D199" s="6" t="s">
        <v>270</v>
      </c>
      <c r="E199" s="10" t="str">
        <f>VLOOKUP(D199,'mat group'!A:B,2,0)</f>
        <v>School supplies</v>
      </c>
      <c r="F199" s="10" t="s">
        <v>20</v>
      </c>
      <c r="G199" s="11" t="s">
        <v>21</v>
      </c>
      <c r="H199" s="11">
        <v>2.0</v>
      </c>
      <c r="I199" s="6" t="s">
        <v>22</v>
      </c>
      <c r="J199" s="11">
        <f t="shared" si="2"/>
        <v>1.52</v>
      </c>
      <c r="K199" s="6">
        <v>47.0</v>
      </c>
      <c r="L199" s="11">
        <f t="shared" si="3"/>
        <v>71.44</v>
      </c>
      <c r="M199" s="10" t="s">
        <v>23</v>
      </c>
      <c r="N199" s="12">
        <v>9.4</v>
      </c>
      <c r="O199" s="11">
        <f t="shared" si="4"/>
        <v>57.152</v>
      </c>
      <c r="P199" s="11">
        <f t="shared" si="5"/>
        <v>14.288</v>
      </c>
      <c r="Q199" s="10" t="s">
        <v>61</v>
      </c>
      <c r="R199" s="13" t="str">
        <f>IFERROR(__xludf.DUMMYFUNCTION("IFERROR(REGEXEXTRACT(Q199,""\d*\.?\d+%""),0)"),"7.30%")</f>
        <v>7.30%</v>
      </c>
      <c r="S199" s="11">
        <f t="shared" si="6"/>
        <v>0.0521512</v>
      </c>
    </row>
    <row r="200">
      <c r="A200" s="8">
        <v>43712.0</v>
      </c>
      <c r="B200" s="9">
        <f t="shared" si="1"/>
        <v>2019</v>
      </c>
      <c r="C200" s="9">
        <v>100572.0</v>
      </c>
      <c r="D200" s="6" t="s">
        <v>271</v>
      </c>
      <c r="E200" s="10" t="str">
        <f>VLOOKUP(D200,'mat group'!A:B,2,0)</f>
        <v>Home Decor</v>
      </c>
      <c r="F200" s="10" t="s">
        <v>20</v>
      </c>
      <c r="G200" s="11" t="s">
        <v>28</v>
      </c>
      <c r="H200" s="11">
        <v>40.0</v>
      </c>
      <c r="I200" s="6" t="s">
        <v>22</v>
      </c>
      <c r="J200" s="11">
        <f t="shared" si="2"/>
        <v>30.4</v>
      </c>
      <c r="K200" s="6">
        <v>17.0</v>
      </c>
      <c r="L200" s="11">
        <f t="shared" si="3"/>
        <v>516.8</v>
      </c>
      <c r="M200" s="10" t="s">
        <v>23</v>
      </c>
      <c r="N200" s="12">
        <v>6.800000000000001</v>
      </c>
      <c r="O200" s="11">
        <f t="shared" si="4"/>
        <v>310.08</v>
      </c>
      <c r="P200" s="11">
        <f t="shared" si="5"/>
        <v>206.72</v>
      </c>
      <c r="Q200" s="10" t="s">
        <v>61</v>
      </c>
      <c r="R200" s="13" t="str">
        <f>IFERROR(__xludf.DUMMYFUNCTION("IFERROR(REGEXEXTRACT(Q200,""\d*\.?\d+%""),0)"),"7.30%")</f>
        <v>7.30%</v>
      </c>
      <c r="S200" s="11">
        <f t="shared" si="6"/>
        <v>0.377264</v>
      </c>
    </row>
    <row r="201">
      <c r="A201" s="8">
        <v>43714.0</v>
      </c>
      <c r="B201" s="9">
        <f t="shared" si="1"/>
        <v>2019</v>
      </c>
      <c r="C201" s="9">
        <v>100573.0</v>
      </c>
      <c r="D201" s="6" t="s">
        <v>272</v>
      </c>
      <c r="E201" s="10" t="str">
        <f>VLOOKUP(D201,'mat group'!A:B,2,0)</f>
        <v>School supplies</v>
      </c>
      <c r="F201" s="10" t="s">
        <v>37</v>
      </c>
      <c r="G201" s="11" t="s">
        <v>77</v>
      </c>
      <c r="H201" s="11">
        <v>2.5</v>
      </c>
      <c r="I201" s="6" t="s">
        <v>38</v>
      </c>
      <c r="J201" s="11">
        <f t="shared" si="2"/>
        <v>2.5</v>
      </c>
      <c r="K201" s="6">
        <v>48.0</v>
      </c>
      <c r="L201" s="11">
        <f t="shared" si="3"/>
        <v>120</v>
      </c>
      <c r="M201" s="10" t="s">
        <v>39</v>
      </c>
      <c r="N201" s="12">
        <v>4.800000000000001</v>
      </c>
      <c r="O201" s="11">
        <f t="shared" si="4"/>
        <v>108</v>
      </c>
      <c r="P201" s="11">
        <f t="shared" si="5"/>
        <v>12</v>
      </c>
      <c r="Q201" s="10" t="s">
        <v>45</v>
      </c>
      <c r="R201" s="13">
        <f>IFERROR(__xludf.DUMMYFUNCTION("IFERROR(REGEXEXTRACT(Q201,""\d*\.?\d+%""),0)"),0.0)</f>
        <v>0</v>
      </c>
      <c r="S201" s="11">
        <f t="shared" si="6"/>
        <v>0</v>
      </c>
    </row>
    <row r="202">
      <c r="A202" s="8">
        <v>43717.0</v>
      </c>
      <c r="B202" s="9">
        <f t="shared" si="1"/>
        <v>2019</v>
      </c>
      <c r="C202" s="9">
        <v>100574.0</v>
      </c>
      <c r="D202" s="6" t="s">
        <v>196</v>
      </c>
      <c r="E202" s="10" t="str">
        <f>VLOOKUP(D202,'mat group'!A:B,2,0)</f>
        <v>Hardware supplies</v>
      </c>
      <c r="F202" s="10" t="s">
        <v>55</v>
      </c>
      <c r="G202" s="11" t="s">
        <v>21</v>
      </c>
      <c r="H202" s="11">
        <v>8.0</v>
      </c>
      <c r="I202" s="6" t="s">
        <v>38</v>
      </c>
      <c r="J202" s="11">
        <f t="shared" si="2"/>
        <v>8</v>
      </c>
      <c r="K202" s="6">
        <v>10.0</v>
      </c>
      <c r="L202" s="11">
        <f t="shared" si="3"/>
        <v>80</v>
      </c>
      <c r="M202" s="10" t="s">
        <v>56</v>
      </c>
      <c r="N202" s="12">
        <v>10.0</v>
      </c>
      <c r="O202" s="11">
        <f t="shared" si="4"/>
        <v>0</v>
      </c>
      <c r="P202" s="11">
        <f t="shared" si="5"/>
        <v>80</v>
      </c>
      <c r="Q202" s="10" t="s">
        <v>273</v>
      </c>
      <c r="R202" s="13" t="str">
        <f>IFERROR(__xludf.DUMMYFUNCTION("IFERROR(REGEXEXTRACT(Q202,""\d*\.?\d+%""),0)"),"4.9%")</f>
        <v>4.9%</v>
      </c>
      <c r="S202" s="11">
        <f t="shared" si="6"/>
        <v>0.0392</v>
      </c>
    </row>
    <row r="203">
      <c r="A203" s="8">
        <v>43719.0</v>
      </c>
      <c r="B203" s="9">
        <f t="shared" si="1"/>
        <v>2019</v>
      </c>
      <c r="C203" s="9">
        <v>100575.0</v>
      </c>
      <c r="D203" s="6" t="s">
        <v>274</v>
      </c>
      <c r="E203" s="10" t="str">
        <f>VLOOKUP(D203,'mat group'!A:B,2,0)</f>
        <v>Gardening supplies</v>
      </c>
      <c r="F203" s="10" t="s">
        <v>58</v>
      </c>
      <c r="G203" s="11" t="s">
        <v>26</v>
      </c>
      <c r="H203" s="11">
        <v>12.0</v>
      </c>
      <c r="I203" s="6" t="s">
        <v>38</v>
      </c>
      <c r="J203" s="11">
        <f t="shared" si="2"/>
        <v>12</v>
      </c>
      <c r="K203" s="6">
        <v>40.0</v>
      </c>
      <c r="L203" s="11">
        <f t="shared" si="3"/>
        <v>480</v>
      </c>
      <c r="M203" s="10" t="s">
        <v>59</v>
      </c>
      <c r="N203" s="12">
        <v>28.0</v>
      </c>
      <c r="O203" s="11">
        <f t="shared" si="4"/>
        <v>144</v>
      </c>
      <c r="P203" s="11">
        <f t="shared" si="5"/>
        <v>336</v>
      </c>
      <c r="Q203" s="10" t="s">
        <v>80</v>
      </c>
      <c r="R203" s="13" t="str">
        <f>IFERROR(__xludf.DUMMYFUNCTION("IFERROR(REGEXEXTRACT(Q203,""\d*\.?\d+%""),0)"),"10.00%")</f>
        <v>10.00%</v>
      </c>
      <c r="S203" s="11">
        <f t="shared" si="6"/>
        <v>0.48</v>
      </c>
    </row>
    <row r="204">
      <c r="A204" s="8">
        <v>43719.0</v>
      </c>
      <c r="B204" s="9">
        <f t="shared" si="1"/>
        <v>2019</v>
      </c>
      <c r="C204" s="9">
        <v>100575.0</v>
      </c>
      <c r="D204" s="6" t="s">
        <v>275</v>
      </c>
      <c r="E204" s="10" t="str">
        <f>VLOOKUP(D204,'mat group'!A:B,2,0)</f>
        <v>Hardware supplies</v>
      </c>
      <c r="F204" s="10" t="s">
        <v>58</v>
      </c>
      <c r="G204" s="11" t="s">
        <v>28</v>
      </c>
      <c r="H204" s="11">
        <v>5.0</v>
      </c>
      <c r="I204" s="6" t="s">
        <v>38</v>
      </c>
      <c r="J204" s="11">
        <f t="shared" si="2"/>
        <v>5</v>
      </c>
      <c r="K204" s="6">
        <v>18.0</v>
      </c>
      <c r="L204" s="11">
        <f t="shared" si="3"/>
        <v>90</v>
      </c>
      <c r="M204" s="10" t="s">
        <v>59</v>
      </c>
      <c r="N204" s="12">
        <v>3.6</v>
      </c>
      <c r="O204" s="11">
        <f t="shared" si="4"/>
        <v>72</v>
      </c>
      <c r="P204" s="11">
        <f t="shared" si="5"/>
        <v>18</v>
      </c>
      <c r="Q204" s="10" t="s">
        <v>80</v>
      </c>
      <c r="R204" s="13" t="str">
        <f>IFERROR(__xludf.DUMMYFUNCTION("IFERROR(REGEXEXTRACT(Q204,""\d*\.?\d+%""),0)"),"10.00%")</f>
        <v>10.00%</v>
      </c>
      <c r="S204" s="11">
        <f t="shared" si="6"/>
        <v>0.09</v>
      </c>
    </row>
    <row r="205">
      <c r="A205" s="8">
        <v>43719.0</v>
      </c>
      <c r="B205" s="9">
        <f t="shared" si="1"/>
        <v>2019</v>
      </c>
      <c r="C205" s="9">
        <v>100575.0</v>
      </c>
      <c r="D205" s="6" t="s">
        <v>276</v>
      </c>
      <c r="E205" s="10" t="str">
        <f>VLOOKUP(D205,'mat group'!A:B,2,0)</f>
        <v>School supplies</v>
      </c>
      <c r="F205" s="10" t="s">
        <v>58</v>
      </c>
      <c r="G205" s="11" t="s">
        <v>28</v>
      </c>
      <c r="H205" s="11">
        <v>25.0</v>
      </c>
      <c r="I205" s="6" t="s">
        <v>38</v>
      </c>
      <c r="J205" s="11">
        <f t="shared" si="2"/>
        <v>25</v>
      </c>
      <c r="K205" s="6">
        <v>40.0</v>
      </c>
      <c r="L205" s="11">
        <f t="shared" si="3"/>
        <v>1000</v>
      </c>
      <c r="M205" s="10" t="s">
        <v>59</v>
      </c>
      <c r="N205" s="12">
        <v>40.0</v>
      </c>
      <c r="O205" s="11">
        <f t="shared" si="4"/>
        <v>0</v>
      </c>
      <c r="P205" s="11">
        <f t="shared" si="5"/>
        <v>1000</v>
      </c>
      <c r="Q205" s="10" t="s">
        <v>80</v>
      </c>
      <c r="R205" s="13" t="str">
        <f>IFERROR(__xludf.DUMMYFUNCTION("IFERROR(REGEXEXTRACT(Q205,""\d*\.?\d+%""),0)"),"10.00%")</f>
        <v>10.00%</v>
      </c>
      <c r="S205" s="11">
        <f t="shared" si="6"/>
        <v>1</v>
      </c>
    </row>
    <row r="206">
      <c r="A206" s="8">
        <v>43719.0</v>
      </c>
      <c r="B206" s="9">
        <f t="shared" si="1"/>
        <v>2019</v>
      </c>
      <c r="C206" s="9">
        <v>100575.0</v>
      </c>
      <c r="D206" s="6" t="s">
        <v>277</v>
      </c>
      <c r="E206" s="10" t="str">
        <f>VLOOKUP(D206,'mat group'!A:B,2,0)</f>
        <v>School supplies</v>
      </c>
      <c r="F206" s="10" t="s">
        <v>58</v>
      </c>
      <c r="G206" s="11" t="s">
        <v>28</v>
      </c>
      <c r="H206" s="11">
        <v>20.0</v>
      </c>
      <c r="I206" s="6" t="s">
        <v>38</v>
      </c>
      <c r="J206" s="11">
        <f t="shared" si="2"/>
        <v>20</v>
      </c>
      <c r="K206" s="6">
        <v>45.0</v>
      </c>
      <c r="L206" s="11">
        <f t="shared" si="3"/>
        <v>900</v>
      </c>
      <c r="M206" s="10" t="s">
        <v>59</v>
      </c>
      <c r="N206" s="12">
        <v>45.0</v>
      </c>
      <c r="O206" s="11">
        <f t="shared" si="4"/>
        <v>0</v>
      </c>
      <c r="P206" s="11">
        <f t="shared" si="5"/>
        <v>900</v>
      </c>
      <c r="Q206" s="10" t="s">
        <v>80</v>
      </c>
      <c r="R206" s="13" t="str">
        <f>IFERROR(__xludf.DUMMYFUNCTION("IFERROR(REGEXEXTRACT(Q206,""\d*\.?\d+%""),0)"),"10.00%")</f>
        <v>10.00%</v>
      </c>
      <c r="S206" s="11">
        <f t="shared" si="6"/>
        <v>0.9</v>
      </c>
    </row>
    <row r="207">
      <c r="A207" s="8">
        <v>43719.0</v>
      </c>
      <c r="B207" s="9">
        <f t="shared" si="1"/>
        <v>2019</v>
      </c>
      <c r="C207" s="9">
        <v>100575.0</v>
      </c>
      <c r="D207" s="6" t="s">
        <v>278</v>
      </c>
      <c r="E207" s="10" t="str">
        <f>VLOOKUP(D207,'mat group'!A:B,2,0)</f>
        <v>Gardening supplies</v>
      </c>
      <c r="F207" s="10" t="s">
        <v>58</v>
      </c>
      <c r="G207" s="11" t="s">
        <v>64</v>
      </c>
      <c r="H207" s="11">
        <v>10.0</v>
      </c>
      <c r="I207" s="6" t="s">
        <v>38</v>
      </c>
      <c r="J207" s="11">
        <f t="shared" si="2"/>
        <v>10</v>
      </c>
      <c r="K207" s="6">
        <v>49.0</v>
      </c>
      <c r="L207" s="11">
        <f t="shared" si="3"/>
        <v>490</v>
      </c>
      <c r="M207" s="10" t="s">
        <v>59</v>
      </c>
      <c r="N207" s="12">
        <v>29.4</v>
      </c>
      <c r="O207" s="11">
        <f t="shared" si="4"/>
        <v>196</v>
      </c>
      <c r="P207" s="11">
        <f t="shared" si="5"/>
        <v>294</v>
      </c>
      <c r="Q207" s="10" t="s">
        <v>80</v>
      </c>
      <c r="R207" s="13" t="str">
        <f>IFERROR(__xludf.DUMMYFUNCTION("IFERROR(REGEXEXTRACT(Q207,""\d*\.?\d+%""),0)"),"10.00%")</f>
        <v>10.00%</v>
      </c>
      <c r="S207" s="11">
        <f t="shared" si="6"/>
        <v>0.49</v>
      </c>
    </row>
    <row r="208">
      <c r="A208" s="8">
        <v>43719.0</v>
      </c>
      <c r="B208" s="9">
        <f t="shared" si="1"/>
        <v>2019</v>
      </c>
      <c r="C208" s="9">
        <v>100575.0</v>
      </c>
      <c r="D208" s="6" t="s">
        <v>279</v>
      </c>
      <c r="E208" s="10" t="str">
        <f>VLOOKUP(D208,'mat group'!A:B,2,0)</f>
        <v>Bathroom supplies</v>
      </c>
      <c r="F208" s="10" t="s">
        <v>58</v>
      </c>
      <c r="G208" s="11" t="s">
        <v>21</v>
      </c>
      <c r="H208" s="11">
        <v>25.0</v>
      </c>
      <c r="I208" s="6" t="s">
        <v>38</v>
      </c>
      <c r="J208" s="11">
        <f t="shared" si="2"/>
        <v>25</v>
      </c>
      <c r="K208" s="6">
        <v>20.0</v>
      </c>
      <c r="L208" s="11">
        <f t="shared" si="3"/>
        <v>500</v>
      </c>
      <c r="M208" s="10" t="s">
        <v>59</v>
      </c>
      <c r="N208" s="12">
        <v>6.0</v>
      </c>
      <c r="O208" s="11">
        <f t="shared" si="4"/>
        <v>350</v>
      </c>
      <c r="P208" s="11">
        <f t="shared" si="5"/>
        <v>150</v>
      </c>
      <c r="Q208" s="10" t="s">
        <v>80</v>
      </c>
      <c r="R208" s="13" t="str">
        <f>IFERROR(__xludf.DUMMYFUNCTION("IFERROR(REGEXEXTRACT(Q208,""\d*\.?\d+%""),0)"),"10.00%")</f>
        <v>10.00%</v>
      </c>
      <c r="S208" s="11">
        <f t="shared" si="6"/>
        <v>0.5</v>
      </c>
    </row>
    <row r="209">
      <c r="A209" s="8">
        <v>43719.0</v>
      </c>
      <c r="B209" s="9">
        <f t="shared" si="1"/>
        <v>2019</v>
      </c>
      <c r="C209" s="9">
        <v>100575.0</v>
      </c>
      <c r="D209" s="6" t="s">
        <v>280</v>
      </c>
      <c r="E209" s="10" t="str">
        <f>VLOOKUP(D209,'mat group'!A:B,2,0)</f>
        <v>Bathroom supplies</v>
      </c>
      <c r="F209" s="10" t="s">
        <v>58</v>
      </c>
      <c r="G209" s="11" t="s">
        <v>64</v>
      </c>
      <c r="H209" s="11">
        <v>15.0</v>
      </c>
      <c r="I209" s="6" t="s">
        <v>38</v>
      </c>
      <c r="J209" s="11">
        <f t="shared" si="2"/>
        <v>15</v>
      </c>
      <c r="K209" s="6">
        <v>13.0</v>
      </c>
      <c r="L209" s="11">
        <f t="shared" si="3"/>
        <v>195</v>
      </c>
      <c r="M209" s="10" t="s">
        <v>59</v>
      </c>
      <c r="N209" s="12">
        <v>13.0</v>
      </c>
      <c r="O209" s="11">
        <f t="shared" si="4"/>
        <v>0</v>
      </c>
      <c r="P209" s="11">
        <f t="shared" si="5"/>
        <v>195</v>
      </c>
      <c r="Q209" s="10" t="s">
        <v>80</v>
      </c>
      <c r="R209" s="13" t="str">
        <f>IFERROR(__xludf.DUMMYFUNCTION("IFERROR(REGEXEXTRACT(Q209,""\d*\.?\d+%""),0)"),"10.00%")</f>
        <v>10.00%</v>
      </c>
      <c r="S209" s="11">
        <f t="shared" si="6"/>
        <v>0.195</v>
      </c>
    </row>
    <row r="210">
      <c r="A210" s="8">
        <v>43719.0</v>
      </c>
      <c r="B210" s="9">
        <f t="shared" si="1"/>
        <v>2019</v>
      </c>
      <c r="C210" s="9">
        <v>100575.0</v>
      </c>
      <c r="D210" s="6" t="s">
        <v>281</v>
      </c>
      <c r="E210" s="10" t="str">
        <f>VLOOKUP(D210,'mat group'!A:B,2,0)</f>
        <v>Home Decor</v>
      </c>
      <c r="F210" s="10" t="s">
        <v>58</v>
      </c>
      <c r="G210" s="11" t="s">
        <v>77</v>
      </c>
      <c r="H210" s="11">
        <v>12.0</v>
      </c>
      <c r="I210" s="6" t="s">
        <v>38</v>
      </c>
      <c r="J210" s="11">
        <f t="shared" si="2"/>
        <v>12</v>
      </c>
      <c r="K210" s="6">
        <v>21.0</v>
      </c>
      <c r="L210" s="11">
        <f t="shared" si="3"/>
        <v>252</v>
      </c>
      <c r="M210" s="10" t="s">
        <v>59</v>
      </c>
      <c r="N210" s="12">
        <v>8.4</v>
      </c>
      <c r="O210" s="11">
        <f t="shared" si="4"/>
        <v>151.2</v>
      </c>
      <c r="P210" s="11">
        <f t="shared" si="5"/>
        <v>100.8</v>
      </c>
      <c r="Q210" s="10" t="s">
        <v>80</v>
      </c>
      <c r="R210" s="13" t="str">
        <f>IFERROR(__xludf.DUMMYFUNCTION("IFERROR(REGEXEXTRACT(Q210,""\d*\.?\d+%""),0)"),"10.00%")</f>
        <v>10.00%</v>
      </c>
      <c r="S210" s="11">
        <f t="shared" si="6"/>
        <v>0.252</v>
      </c>
    </row>
    <row r="211">
      <c r="A211" s="8">
        <v>43725.0</v>
      </c>
      <c r="B211" s="9">
        <f t="shared" si="1"/>
        <v>2019</v>
      </c>
      <c r="C211" s="9">
        <v>100576.0</v>
      </c>
      <c r="D211" s="6" t="s">
        <v>282</v>
      </c>
      <c r="E211" s="10" t="str">
        <f>VLOOKUP(D211,'mat group'!A:B,2,0)</f>
        <v>Hardware supplies</v>
      </c>
      <c r="F211" s="10" t="s">
        <v>55</v>
      </c>
      <c r="G211" s="11" t="s">
        <v>30</v>
      </c>
      <c r="H211" s="11">
        <v>2.5</v>
      </c>
      <c r="I211" s="6" t="s">
        <v>38</v>
      </c>
      <c r="J211" s="11">
        <f t="shared" si="2"/>
        <v>2.5</v>
      </c>
      <c r="K211" s="6">
        <v>31.0</v>
      </c>
      <c r="L211" s="11">
        <f t="shared" si="3"/>
        <v>77.5</v>
      </c>
      <c r="M211" s="10" t="s">
        <v>56</v>
      </c>
      <c r="N211" s="12">
        <v>3.1</v>
      </c>
      <c r="O211" s="11">
        <f t="shared" si="4"/>
        <v>69.75</v>
      </c>
      <c r="P211" s="11">
        <f t="shared" si="5"/>
        <v>7.75</v>
      </c>
      <c r="Q211" s="10" t="s">
        <v>102</v>
      </c>
      <c r="R211" s="13" t="str">
        <f>IFERROR(__xludf.DUMMYFUNCTION("IFERROR(REGEXEXTRACT(Q211,""\d*\.?\d+%""),0)"),"3.2%")</f>
        <v>3.2%</v>
      </c>
      <c r="S211" s="11">
        <f t="shared" si="6"/>
        <v>0.0248</v>
      </c>
    </row>
    <row r="212">
      <c r="A212" s="8">
        <v>43726.0</v>
      </c>
      <c r="B212" s="9">
        <f t="shared" si="1"/>
        <v>2019</v>
      </c>
      <c r="C212" s="9">
        <v>100577.0</v>
      </c>
      <c r="D212" s="6" t="s">
        <v>283</v>
      </c>
      <c r="E212" s="10" t="str">
        <f>VLOOKUP(D212,'mat group'!A:B,2,0)</f>
        <v>Home Decor</v>
      </c>
      <c r="F212" s="10" t="s">
        <v>49</v>
      </c>
      <c r="G212" s="11" t="s">
        <v>26</v>
      </c>
      <c r="H212" s="11">
        <v>30.0</v>
      </c>
      <c r="I212" s="6" t="s">
        <v>38</v>
      </c>
      <c r="J212" s="11">
        <f t="shared" si="2"/>
        <v>30</v>
      </c>
      <c r="K212" s="6">
        <v>30.0</v>
      </c>
      <c r="L212" s="11">
        <f t="shared" si="3"/>
        <v>900</v>
      </c>
      <c r="M212" s="10" t="s">
        <v>51</v>
      </c>
      <c r="N212" s="12">
        <v>15.0</v>
      </c>
      <c r="O212" s="11">
        <f t="shared" si="4"/>
        <v>450</v>
      </c>
      <c r="P212" s="11">
        <f t="shared" si="5"/>
        <v>450</v>
      </c>
      <c r="Q212" s="10" t="s">
        <v>117</v>
      </c>
      <c r="R212" s="13" t="str">
        <f>IFERROR(__xludf.DUMMYFUNCTION("IFERROR(REGEXEXTRACT(Q212,""\d*\.?\d+%""),0)"),"0.5%")</f>
        <v>0.5%</v>
      </c>
      <c r="S212" s="11">
        <f t="shared" si="6"/>
        <v>0.045</v>
      </c>
    </row>
    <row r="213">
      <c r="A213" s="8">
        <v>43732.0</v>
      </c>
      <c r="B213" s="9">
        <f t="shared" si="1"/>
        <v>2019</v>
      </c>
      <c r="C213" s="9">
        <v>100578.0</v>
      </c>
      <c r="D213" s="6" t="s">
        <v>284</v>
      </c>
      <c r="E213" s="10" t="str">
        <f>VLOOKUP(D213,'mat group'!A:B,2,0)</f>
        <v>Home Decor</v>
      </c>
      <c r="F213" s="10" t="s">
        <v>58</v>
      </c>
      <c r="G213" s="11" t="s">
        <v>26</v>
      </c>
      <c r="H213" s="11">
        <v>30.0</v>
      </c>
      <c r="I213" s="6" t="s">
        <v>38</v>
      </c>
      <c r="J213" s="11">
        <f t="shared" si="2"/>
        <v>30</v>
      </c>
      <c r="K213" s="6">
        <v>11.0</v>
      </c>
      <c r="L213" s="11">
        <f t="shared" si="3"/>
        <v>330</v>
      </c>
      <c r="M213" s="10" t="s">
        <v>59</v>
      </c>
      <c r="N213" s="12">
        <v>11.0</v>
      </c>
      <c r="O213" s="11">
        <f t="shared" si="4"/>
        <v>0</v>
      </c>
      <c r="P213" s="11">
        <f t="shared" si="5"/>
        <v>330</v>
      </c>
      <c r="Q213" s="10" t="s">
        <v>117</v>
      </c>
      <c r="R213" s="13" t="str">
        <f>IFERROR(__xludf.DUMMYFUNCTION("IFERROR(REGEXEXTRACT(Q213,""\d*\.?\d+%""),0)"),"0.5%")</f>
        <v>0.5%</v>
      </c>
      <c r="S213" s="11">
        <f t="shared" si="6"/>
        <v>0.0165</v>
      </c>
    </row>
    <row r="214">
      <c r="A214" s="8">
        <v>43733.0</v>
      </c>
      <c r="B214" s="9">
        <f t="shared" si="1"/>
        <v>2019</v>
      </c>
      <c r="C214" s="9">
        <v>100579.0</v>
      </c>
      <c r="D214" s="6" t="s">
        <v>285</v>
      </c>
      <c r="E214" s="10" t="str">
        <f>VLOOKUP(D214,'mat group'!A:B,2,0)</f>
        <v>Home Decor</v>
      </c>
      <c r="F214" s="10" t="s">
        <v>37</v>
      </c>
      <c r="G214" s="11" t="s">
        <v>77</v>
      </c>
      <c r="H214" s="11">
        <v>10.0</v>
      </c>
      <c r="I214" s="6" t="s">
        <v>38</v>
      </c>
      <c r="J214" s="11">
        <f t="shared" si="2"/>
        <v>10</v>
      </c>
      <c r="K214" s="6">
        <v>42.0</v>
      </c>
      <c r="L214" s="11">
        <f t="shared" si="3"/>
        <v>420</v>
      </c>
      <c r="M214" s="10" t="s">
        <v>39</v>
      </c>
      <c r="N214" s="12">
        <v>42.0</v>
      </c>
      <c r="O214" s="11">
        <f t="shared" si="4"/>
        <v>0</v>
      </c>
      <c r="P214" s="11">
        <f t="shared" si="5"/>
        <v>420</v>
      </c>
      <c r="Q214" s="10" t="s">
        <v>80</v>
      </c>
      <c r="R214" s="13" t="str">
        <f>IFERROR(__xludf.DUMMYFUNCTION("IFERROR(REGEXEXTRACT(Q214,""\d*\.?\d+%""),0)"),"10.00%")</f>
        <v>10.00%</v>
      </c>
      <c r="S214" s="11">
        <f t="shared" si="6"/>
        <v>0.42</v>
      </c>
    </row>
    <row r="215">
      <c r="A215" s="8">
        <v>43734.0</v>
      </c>
      <c r="B215" s="9">
        <f t="shared" si="1"/>
        <v>2019</v>
      </c>
      <c r="C215" s="9">
        <v>100580.0</v>
      </c>
      <c r="D215" s="6" t="s">
        <v>286</v>
      </c>
      <c r="E215" s="10" t="str">
        <f>VLOOKUP(D215,'mat group'!A:B,2,0)</f>
        <v>Hardware supplies</v>
      </c>
      <c r="F215" s="10" t="s">
        <v>55</v>
      </c>
      <c r="G215" s="11" t="s">
        <v>67</v>
      </c>
      <c r="H215" s="11">
        <v>5.0</v>
      </c>
      <c r="I215" s="6" t="s">
        <v>38</v>
      </c>
      <c r="J215" s="11">
        <f t="shared" si="2"/>
        <v>5</v>
      </c>
      <c r="K215" s="6">
        <v>39.0</v>
      </c>
      <c r="L215" s="11">
        <f t="shared" si="3"/>
        <v>195</v>
      </c>
      <c r="M215" s="10" t="s">
        <v>56</v>
      </c>
      <c r="N215" s="12">
        <v>3.9000000000000004</v>
      </c>
      <c r="O215" s="11">
        <f t="shared" si="4"/>
        <v>175.5</v>
      </c>
      <c r="P215" s="11">
        <f t="shared" si="5"/>
        <v>19.5</v>
      </c>
      <c r="Q215" s="10" t="s">
        <v>160</v>
      </c>
      <c r="R215" s="13" t="str">
        <f>IFERROR(__xludf.DUMMYFUNCTION("IFERROR(REGEXEXTRACT(Q215,""\d*\.?\d+%""),0)"),"6.50%")</f>
        <v>6.50%</v>
      </c>
      <c r="S215" s="11">
        <f t="shared" si="6"/>
        <v>0.12675</v>
      </c>
    </row>
    <row r="216">
      <c r="A216" s="8">
        <v>43737.0</v>
      </c>
      <c r="B216" s="9">
        <f t="shared" si="1"/>
        <v>2019</v>
      </c>
      <c r="C216" s="9">
        <v>100581.0</v>
      </c>
      <c r="D216" s="6" t="s">
        <v>287</v>
      </c>
      <c r="E216" s="10" t="str">
        <f>VLOOKUP(D216,'mat group'!A:B,2,0)</f>
        <v>Bathroom supplies</v>
      </c>
      <c r="F216" s="10" t="s">
        <v>58</v>
      </c>
      <c r="G216" s="11" t="s">
        <v>21</v>
      </c>
      <c r="H216" s="11">
        <v>5.0</v>
      </c>
      <c r="I216" s="6" t="s">
        <v>38</v>
      </c>
      <c r="J216" s="11">
        <f t="shared" si="2"/>
        <v>5</v>
      </c>
      <c r="K216" s="6">
        <v>53.0</v>
      </c>
      <c r="L216" s="11">
        <f t="shared" si="3"/>
        <v>265</v>
      </c>
      <c r="M216" s="10" t="s">
        <v>59</v>
      </c>
      <c r="N216" s="12">
        <v>26.5</v>
      </c>
      <c r="O216" s="11">
        <f t="shared" si="4"/>
        <v>132.5</v>
      </c>
      <c r="P216" s="11">
        <f t="shared" si="5"/>
        <v>132.5</v>
      </c>
      <c r="Q216" s="10" t="s">
        <v>184</v>
      </c>
      <c r="R216" s="13">
        <f>IFERROR(__xludf.DUMMYFUNCTION("IFERROR(REGEXEXTRACT(Q216,""\d*\.?\d+%""),0)"),0.0)</f>
        <v>0</v>
      </c>
      <c r="S216" s="11">
        <f t="shared" si="6"/>
        <v>0</v>
      </c>
    </row>
    <row r="217">
      <c r="A217" s="8">
        <v>43738.0</v>
      </c>
      <c r="B217" s="9">
        <f t="shared" si="1"/>
        <v>2019</v>
      </c>
      <c r="C217" s="9">
        <v>100582.0</v>
      </c>
      <c r="D217" s="6" t="s">
        <v>288</v>
      </c>
      <c r="E217" s="10" t="str">
        <f>VLOOKUP(D217,'mat group'!A:B,2,0)</f>
        <v>Bathroom supplies</v>
      </c>
      <c r="F217" s="10" t="s">
        <v>58</v>
      </c>
      <c r="G217" s="11" t="s">
        <v>28</v>
      </c>
      <c r="H217" s="11">
        <v>10.0</v>
      </c>
      <c r="I217" s="6" t="s">
        <v>38</v>
      </c>
      <c r="J217" s="11">
        <f t="shared" si="2"/>
        <v>10</v>
      </c>
      <c r="K217" s="6">
        <v>43.0</v>
      </c>
      <c r="L217" s="11">
        <f t="shared" si="3"/>
        <v>430</v>
      </c>
      <c r="M217" s="10" t="s">
        <v>59</v>
      </c>
      <c r="N217" s="12">
        <v>43.0</v>
      </c>
      <c r="O217" s="11">
        <f t="shared" si="4"/>
        <v>0</v>
      </c>
      <c r="P217" s="11">
        <f t="shared" si="5"/>
        <v>430</v>
      </c>
      <c r="Q217" s="10" t="s">
        <v>47</v>
      </c>
      <c r="R217" s="13" t="str">
        <f>IFERROR(__xludf.DUMMYFUNCTION("IFERROR(REGEXEXTRACT(Q217,""\d*\.?\d+%""),0)"),"0%")</f>
        <v>0%</v>
      </c>
      <c r="S217" s="11">
        <f t="shared" si="6"/>
        <v>0</v>
      </c>
    </row>
    <row r="218">
      <c r="A218" s="8">
        <v>43740.0</v>
      </c>
      <c r="B218" s="9">
        <f t="shared" si="1"/>
        <v>2019</v>
      </c>
      <c r="C218" s="9">
        <v>100583.0</v>
      </c>
      <c r="D218" s="6" t="s">
        <v>289</v>
      </c>
      <c r="E218" s="10" t="str">
        <f>VLOOKUP(D218,'mat group'!A:B,2,0)</f>
        <v>Home Decor</v>
      </c>
      <c r="F218" s="10" t="s">
        <v>49</v>
      </c>
      <c r="G218" s="11" t="s">
        <v>28</v>
      </c>
      <c r="H218" s="11">
        <v>12.0</v>
      </c>
      <c r="I218" s="6" t="s">
        <v>38</v>
      </c>
      <c r="J218" s="11">
        <f t="shared" si="2"/>
        <v>12</v>
      </c>
      <c r="K218" s="6">
        <v>12.0</v>
      </c>
      <c r="L218" s="11">
        <f t="shared" si="3"/>
        <v>144</v>
      </c>
      <c r="M218" s="10" t="s">
        <v>51</v>
      </c>
      <c r="N218" s="12">
        <v>8.399999999999999</v>
      </c>
      <c r="O218" s="11">
        <f t="shared" si="4"/>
        <v>43.2</v>
      </c>
      <c r="P218" s="11">
        <f t="shared" si="5"/>
        <v>100.8</v>
      </c>
      <c r="Q218" s="10" t="s">
        <v>132</v>
      </c>
      <c r="R218" s="13" t="str">
        <f>IFERROR(__xludf.DUMMYFUNCTION("IFERROR(REGEXEXTRACT(Q218,""\d*\.?\d+%""),0)"),"3.2%")</f>
        <v>3.2%</v>
      </c>
      <c r="S218" s="11">
        <f t="shared" si="6"/>
        <v>0.04608</v>
      </c>
    </row>
    <row r="219">
      <c r="A219" s="8">
        <v>43742.0</v>
      </c>
      <c r="B219" s="9">
        <f t="shared" si="1"/>
        <v>2019</v>
      </c>
      <c r="C219" s="9">
        <v>100584.0</v>
      </c>
      <c r="D219" s="6" t="s">
        <v>290</v>
      </c>
      <c r="E219" s="10" t="str">
        <f>VLOOKUP(D219,'mat group'!A:B,2,0)</f>
        <v>Gardening supplies</v>
      </c>
      <c r="F219" s="10" t="s">
        <v>55</v>
      </c>
      <c r="G219" s="11" t="s">
        <v>21</v>
      </c>
      <c r="H219" s="11">
        <v>30.0</v>
      </c>
      <c r="I219" s="6" t="s">
        <v>38</v>
      </c>
      <c r="J219" s="11">
        <f t="shared" si="2"/>
        <v>30</v>
      </c>
      <c r="K219" s="6">
        <v>49.0</v>
      </c>
      <c r="L219" s="11">
        <f t="shared" si="3"/>
        <v>1470</v>
      </c>
      <c r="M219" s="10" t="s">
        <v>56</v>
      </c>
      <c r="N219" s="12">
        <v>49.0</v>
      </c>
      <c r="O219" s="11">
        <f t="shared" si="4"/>
        <v>0</v>
      </c>
      <c r="P219" s="11">
        <f t="shared" si="5"/>
        <v>1470</v>
      </c>
      <c r="Q219" s="10" t="s">
        <v>43</v>
      </c>
      <c r="R219" s="13" t="str">
        <f>IFERROR(__xludf.DUMMYFUNCTION("IFERROR(REGEXEXTRACT(Q219,""\d*\.?\d+%""),0)"),"3.7%")</f>
        <v>3.7%</v>
      </c>
      <c r="S219" s="11">
        <f t="shared" si="6"/>
        <v>0.5439</v>
      </c>
    </row>
    <row r="220">
      <c r="A220" s="8">
        <v>43744.0</v>
      </c>
      <c r="B220" s="9">
        <f t="shared" si="1"/>
        <v>2019</v>
      </c>
      <c r="C220" s="9">
        <v>100585.0</v>
      </c>
      <c r="D220" s="6" t="s">
        <v>291</v>
      </c>
      <c r="E220" s="10" t="str">
        <f>VLOOKUP(D220,'mat group'!A:B,2,0)</f>
        <v>School supplies</v>
      </c>
      <c r="F220" s="10" t="s">
        <v>58</v>
      </c>
      <c r="G220" s="11" t="s">
        <v>42</v>
      </c>
      <c r="H220" s="11">
        <v>2.5</v>
      </c>
      <c r="I220" s="6" t="s">
        <v>38</v>
      </c>
      <c r="J220" s="11">
        <f t="shared" si="2"/>
        <v>2.5</v>
      </c>
      <c r="K220" s="6">
        <v>53.0</v>
      </c>
      <c r="L220" s="11">
        <f t="shared" si="3"/>
        <v>132.5</v>
      </c>
      <c r="M220" s="10" t="s">
        <v>59</v>
      </c>
      <c r="N220" s="12">
        <v>47.7</v>
      </c>
      <c r="O220" s="11">
        <f t="shared" si="4"/>
        <v>13.25</v>
      </c>
      <c r="P220" s="11">
        <f t="shared" si="5"/>
        <v>119.25</v>
      </c>
      <c r="Q220" s="10" t="s">
        <v>211</v>
      </c>
      <c r="R220" s="13">
        <f>IFERROR(__xludf.DUMMYFUNCTION("IFERROR(REGEXEXTRACT(Q220,""\d*\.?\d+%""),0)"),0.0)</f>
        <v>0</v>
      </c>
      <c r="S220" s="11">
        <f t="shared" si="6"/>
        <v>0</v>
      </c>
    </row>
    <row r="221">
      <c r="A221" s="8">
        <v>43749.0</v>
      </c>
      <c r="B221" s="9">
        <f t="shared" si="1"/>
        <v>2019</v>
      </c>
      <c r="C221" s="9">
        <v>100586.0</v>
      </c>
      <c r="D221" s="6" t="s">
        <v>292</v>
      </c>
      <c r="E221" s="10" t="str">
        <f>VLOOKUP(D221,'mat group'!A:B,2,0)</f>
        <v>Gardening supplies</v>
      </c>
      <c r="F221" s="10" t="s">
        <v>49</v>
      </c>
      <c r="G221" s="11" t="s">
        <v>21</v>
      </c>
      <c r="H221" s="11">
        <v>15.0</v>
      </c>
      <c r="I221" s="6" t="s">
        <v>38</v>
      </c>
      <c r="J221" s="11">
        <f t="shared" si="2"/>
        <v>15</v>
      </c>
      <c r="K221" s="6">
        <v>8.0</v>
      </c>
      <c r="L221" s="11">
        <f t="shared" si="3"/>
        <v>120</v>
      </c>
      <c r="M221" s="10" t="s">
        <v>51</v>
      </c>
      <c r="N221" s="12">
        <v>8.0</v>
      </c>
      <c r="O221" s="11">
        <f t="shared" si="4"/>
        <v>0</v>
      </c>
      <c r="P221" s="11">
        <f t="shared" si="5"/>
        <v>120</v>
      </c>
      <c r="Q221" s="10" t="s">
        <v>91</v>
      </c>
      <c r="R221" s="13" t="str">
        <f>IFERROR(__xludf.DUMMYFUNCTION("IFERROR(REGEXEXTRACT(Q221,""\d*\.?\d+%""),0)"),"9.50%")</f>
        <v>9.50%</v>
      </c>
      <c r="S221" s="11">
        <f t="shared" si="6"/>
        <v>0.114</v>
      </c>
    </row>
    <row r="222">
      <c r="A222" s="8">
        <v>43750.0</v>
      </c>
      <c r="B222" s="9">
        <f t="shared" si="1"/>
        <v>2019</v>
      </c>
      <c r="C222" s="9">
        <v>100587.0</v>
      </c>
      <c r="D222" s="6" t="s">
        <v>293</v>
      </c>
      <c r="E222" s="10" t="str">
        <f>VLOOKUP(D222,'mat group'!A:B,2,0)</f>
        <v>Home Decor</v>
      </c>
      <c r="F222" s="10" t="s">
        <v>37</v>
      </c>
      <c r="G222" s="11" t="s">
        <v>42</v>
      </c>
      <c r="H222" s="11">
        <v>30.0</v>
      </c>
      <c r="I222" s="6" t="s">
        <v>38</v>
      </c>
      <c r="J222" s="11">
        <f t="shared" si="2"/>
        <v>30</v>
      </c>
      <c r="K222" s="6">
        <v>50.0</v>
      </c>
      <c r="L222" s="11">
        <f t="shared" si="3"/>
        <v>1500</v>
      </c>
      <c r="M222" s="10" t="s">
        <v>39</v>
      </c>
      <c r="N222" s="12">
        <v>50.0</v>
      </c>
      <c r="O222" s="11">
        <f t="shared" si="4"/>
        <v>0</v>
      </c>
      <c r="P222" s="11">
        <f t="shared" si="5"/>
        <v>1500</v>
      </c>
      <c r="Q222" s="10" t="s">
        <v>114</v>
      </c>
      <c r="R222" s="13" t="str">
        <f>IFERROR(__xludf.DUMMYFUNCTION("IFERROR(REGEXEXTRACT(Q222,""\d*\.?\d+%""),0)"),"0%")</f>
        <v>0%</v>
      </c>
      <c r="S222" s="11">
        <f t="shared" si="6"/>
        <v>0</v>
      </c>
    </row>
    <row r="223">
      <c r="A223" s="8">
        <v>43754.0</v>
      </c>
      <c r="B223" s="9">
        <f t="shared" si="1"/>
        <v>2019</v>
      </c>
      <c r="C223" s="9">
        <v>100588.0</v>
      </c>
      <c r="D223" s="6" t="s">
        <v>294</v>
      </c>
      <c r="E223" s="10" t="str">
        <f>VLOOKUP(D223,'mat group'!A:B,2,0)</f>
        <v>Hardware supplies</v>
      </c>
      <c r="F223" s="10" t="s">
        <v>49</v>
      </c>
      <c r="G223" s="11" t="s">
        <v>77</v>
      </c>
      <c r="H223" s="11">
        <v>50.0</v>
      </c>
      <c r="I223" s="6" t="s">
        <v>38</v>
      </c>
      <c r="J223" s="11">
        <f t="shared" si="2"/>
        <v>50</v>
      </c>
      <c r="K223" s="6">
        <v>42.0</v>
      </c>
      <c r="L223" s="11">
        <f t="shared" si="3"/>
        <v>2100</v>
      </c>
      <c r="M223" s="10" t="s">
        <v>51</v>
      </c>
      <c r="N223" s="12">
        <v>29.4</v>
      </c>
      <c r="O223" s="11">
        <f t="shared" si="4"/>
        <v>630</v>
      </c>
      <c r="P223" s="11">
        <f t="shared" si="5"/>
        <v>1470</v>
      </c>
      <c r="Q223" s="10" t="s">
        <v>43</v>
      </c>
      <c r="R223" s="13" t="str">
        <f>IFERROR(__xludf.DUMMYFUNCTION("IFERROR(REGEXEXTRACT(Q223,""\d*\.?\d+%""),0)"),"3.7%")</f>
        <v>3.7%</v>
      </c>
      <c r="S223" s="11">
        <f t="shared" si="6"/>
        <v>0.777</v>
      </c>
    </row>
    <row r="224">
      <c r="A224" s="8">
        <v>43754.0</v>
      </c>
      <c r="B224" s="9">
        <f t="shared" si="1"/>
        <v>2019</v>
      </c>
      <c r="C224" s="9">
        <v>100588.0</v>
      </c>
      <c r="D224" s="6" t="s">
        <v>295</v>
      </c>
      <c r="E224" s="10" t="str">
        <f>VLOOKUP(D224,'mat group'!A:B,2,0)</f>
        <v>Gardening supplies</v>
      </c>
      <c r="F224" s="10" t="s">
        <v>49</v>
      </c>
      <c r="G224" s="11" t="s">
        <v>30</v>
      </c>
      <c r="H224" s="11">
        <v>100.0</v>
      </c>
      <c r="I224" s="6" t="s">
        <v>38</v>
      </c>
      <c r="J224" s="11">
        <f t="shared" si="2"/>
        <v>100</v>
      </c>
      <c r="K224" s="6">
        <v>22.0</v>
      </c>
      <c r="L224" s="11">
        <f t="shared" si="3"/>
        <v>2200</v>
      </c>
      <c r="M224" s="10" t="s">
        <v>51</v>
      </c>
      <c r="N224" s="12">
        <v>22.0</v>
      </c>
      <c r="O224" s="11">
        <f t="shared" si="4"/>
        <v>0</v>
      </c>
      <c r="P224" s="11">
        <f t="shared" si="5"/>
        <v>2200</v>
      </c>
      <c r="Q224" s="10" t="s">
        <v>43</v>
      </c>
      <c r="R224" s="13" t="str">
        <f>IFERROR(__xludf.DUMMYFUNCTION("IFERROR(REGEXEXTRACT(Q224,""\d*\.?\d+%""),0)"),"3.7%")</f>
        <v>3.7%</v>
      </c>
      <c r="S224" s="11">
        <f t="shared" si="6"/>
        <v>0.814</v>
      </c>
    </row>
    <row r="225">
      <c r="A225" s="8">
        <v>43754.0</v>
      </c>
      <c r="B225" s="9">
        <f t="shared" si="1"/>
        <v>2019</v>
      </c>
      <c r="C225" s="9">
        <v>100588.0</v>
      </c>
      <c r="D225" s="6" t="s">
        <v>296</v>
      </c>
      <c r="E225" s="10" t="str">
        <f>VLOOKUP(D225,'mat group'!A:B,2,0)</f>
        <v>Hardware supplies</v>
      </c>
      <c r="F225" s="10" t="s">
        <v>49</v>
      </c>
      <c r="G225" s="11" t="s">
        <v>28</v>
      </c>
      <c r="H225" s="11">
        <v>15.0</v>
      </c>
      <c r="I225" s="6" t="s">
        <v>38</v>
      </c>
      <c r="J225" s="11">
        <f t="shared" si="2"/>
        <v>15</v>
      </c>
      <c r="K225" s="6">
        <v>48.0</v>
      </c>
      <c r="L225" s="11">
        <f t="shared" si="3"/>
        <v>720</v>
      </c>
      <c r="M225" s="10" t="s">
        <v>51</v>
      </c>
      <c r="N225" s="12">
        <v>48.0</v>
      </c>
      <c r="O225" s="11">
        <f t="shared" si="4"/>
        <v>0</v>
      </c>
      <c r="P225" s="11">
        <f t="shared" si="5"/>
        <v>720</v>
      </c>
      <c r="Q225" s="10" t="s">
        <v>43</v>
      </c>
      <c r="R225" s="13" t="str">
        <f>IFERROR(__xludf.DUMMYFUNCTION("IFERROR(REGEXEXTRACT(Q225,""\d*\.?\d+%""),0)"),"3.7%")</f>
        <v>3.7%</v>
      </c>
      <c r="S225" s="11">
        <f t="shared" si="6"/>
        <v>0.2664</v>
      </c>
    </row>
    <row r="226">
      <c r="A226" s="8">
        <v>43754.0</v>
      </c>
      <c r="B226" s="9">
        <f t="shared" si="1"/>
        <v>2019</v>
      </c>
      <c r="C226" s="9">
        <v>100588.0</v>
      </c>
      <c r="D226" s="6" t="s">
        <v>68</v>
      </c>
      <c r="E226" s="10" t="str">
        <f>VLOOKUP(D226,'mat group'!A:B,2,0)</f>
        <v>Home Decor</v>
      </c>
      <c r="F226" s="10" t="s">
        <v>49</v>
      </c>
      <c r="G226" s="11" t="s">
        <v>64</v>
      </c>
      <c r="H226" s="11">
        <v>10.0</v>
      </c>
      <c r="I226" s="6" t="s">
        <v>38</v>
      </c>
      <c r="J226" s="11">
        <f t="shared" si="2"/>
        <v>10</v>
      </c>
      <c r="K226" s="6">
        <v>44.0</v>
      </c>
      <c r="L226" s="11">
        <f t="shared" si="3"/>
        <v>440</v>
      </c>
      <c r="M226" s="10" t="s">
        <v>51</v>
      </c>
      <c r="N226" s="12">
        <v>44.0</v>
      </c>
      <c r="O226" s="11">
        <f t="shared" si="4"/>
        <v>0</v>
      </c>
      <c r="P226" s="11">
        <f t="shared" si="5"/>
        <v>440</v>
      </c>
      <c r="Q226" s="10" t="s">
        <v>43</v>
      </c>
      <c r="R226" s="13" t="str">
        <f>IFERROR(__xludf.DUMMYFUNCTION("IFERROR(REGEXEXTRACT(Q226,""\d*\.?\d+%""),0)"),"3.7%")</f>
        <v>3.7%</v>
      </c>
      <c r="S226" s="11">
        <f t="shared" si="6"/>
        <v>0.1628</v>
      </c>
    </row>
    <row r="227">
      <c r="A227" s="8">
        <v>43754.0</v>
      </c>
      <c r="B227" s="9">
        <f t="shared" si="1"/>
        <v>2019</v>
      </c>
      <c r="C227" s="9">
        <v>100588.0</v>
      </c>
      <c r="D227" s="6" t="s">
        <v>297</v>
      </c>
      <c r="E227" s="10" t="str">
        <f>VLOOKUP(D227,'mat group'!A:B,2,0)</f>
        <v>Bathroom supplies</v>
      </c>
      <c r="F227" s="10" t="s">
        <v>49</v>
      </c>
      <c r="G227" s="11" t="s">
        <v>28</v>
      </c>
      <c r="H227" s="11">
        <v>20.0</v>
      </c>
      <c r="I227" s="6" t="s">
        <v>38</v>
      </c>
      <c r="J227" s="11">
        <f t="shared" si="2"/>
        <v>20</v>
      </c>
      <c r="K227" s="6">
        <v>50.0</v>
      </c>
      <c r="L227" s="11">
        <f t="shared" si="3"/>
        <v>1000</v>
      </c>
      <c r="M227" s="10" t="s">
        <v>51</v>
      </c>
      <c r="N227" s="12">
        <v>50.0</v>
      </c>
      <c r="O227" s="11">
        <f t="shared" si="4"/>
        <v>0</v>
      </c>
      <c r="P227" s="11">
        <f t="shared" si="5"/>
        <v>1000</v>
      </c>
      <c r="Q227" s="10" t="s">
        <v>43</v>
      </c>
      <c r="R227" s="13" t="str">
        <f>IFERROR(__xludf.DUMMYFUNCTION("IFERROR(REGEXEXTRACT(Q227,""\d*\.?\d+%""),0)"),"3.7%")</f>
        <v>3.7%</v>
      </c>
      <c r="S227" s="11">
        <f t="shared" si="6"/>
        <v>0.37</v>
      </c>
    </row>
    <row r="228">
      <c r="A228" s="8">
        <v>43754.0</v>
      </c>
      <c r="B228" s="9">
        <f t="shared" si="1"/>
        <v>2019</v>
      </c>
      <c r="C228" s="9">
        <v>100588.0</v>
      </c>
      <c r="D228" s="6" t="s">
        <v>298</v>
      </c>
      <c r="E228" s="10" t="str">
        <f>VLOOKUP(D228,'mat group'!A:B,2,0)</f>
        <v>School supplies</v>
      </c>
      <c r="F228" s="10" t="s">
        <v>49</v>
      </c>
      <c r="G228" s="11" t="s">
        <v>21</v>
      </c>
      <c r="H228" s="11">
        <v>10.0</v>
      </c>
      <c r="I228" s="6" t="s">
        <v>38</v>
      </c>
      <c r="J228" s="11">
        <f t="shared" si="2"/>
        <v>10</v>
      </c>
      <c r="K228" s="6">
        <v>42.0</v>
      </c>
      <c r="L228" s="11">
        <f t="shared" si="3"/>
        <v>420</v>
      </c>
      <c r="M228" s="10" t="s">
        <v>51</v>
      </c>
      <c r="N228" s="12">
        <v>42.0</v>
      </c>
      <c r="O228" s="11">
        <f t="shared" si="4"/>
        <v>0</v>
      </c>
      <c r="P228" s="11">
        <f t="shared" si="5"/>
        <v>420</v>
      </c>
      <c r="Q228" s="10" t="s">
        <v>43</v>
      </c>
      <c r="R228" s="13" t="str">
        <f>IFERROR(__xludf.DUMMYFUNCTION("IFERROR(REGEXEXTRACT(Q228,""\d*\.?\d+%""),0)"),"3.7%")</f>
        <v>3.7%</v>
      </c>
      <c r="S228" s="11">
        <f t="shared" si="6"/>
        <v>0.1554</v>
      </c>
    </row>
    <row r="229">
      <c r="A229" s="8">
        <v>43754.0</v>
      </c>
      <c r="B229" s="9">
        <f t="shared" si="1"/>
        <v>2019</v>
      </c>
      <c r="C229" s="9">
        <v>100588.0</v>
      </c>
      <c r="D229" s="6" t="s">
        <v>299</v>
      </c>
      <c r="E229" s="10" t="str">
        <f>VLOOKUP(D229,'mat group'!A:B,2,0)</f>
        <v>Bathroom supplies</v>
      </c>
      <c r="F229" s="10" t="s">
        <v>49</v>
      </c>
      <c r="G229" s="11" t="s">
        <v>28</v>
      </c>
      <c r="H229" s="11">
        <v>35.0</v>
      </c>
      <c r="I229" s="6" t="s">
        <v>38</v>
      </c>
      <c r="J229" s="11">
        <f t="shared" si="2"/>
        <v>35</v>
      </c>
      <c r="K229" s="6">
        <v>40.0</v>
      </c>
      <c r="L229" s="11">
        <f t="shared" si="3"/>
        <v>1400</v>
      </c>
      <c r="M229" s="10" t="s">
        <v>51</v>
      </c>
      <c r="N229" s="12">
        <v>12.0</v>
      </c>
      <c r="O229" s="11">
        <f t="shared" si="4"/>
        <v>980</v>
      </c>
      <c r="P229" s="11">
        <f t="shared" si="5"/>
        <v>420</v>
      </c>
      <c r="Q229" s="10" t="s">
        <v>43</v>
      </c>
      <c r="R229" s="13" t="str">
        <f>IFERROR(__xludf.DUMMYFUNCTION("IFERROR(REGEXEXTRACT(Q229,""\d*\.?\d+%""),0)"),"3.7%")</f>
        <v>3.7%</v>
      </c>
      <c r="S229" s="11">
        <f t="shared" si="6"/>
        <v>0.518</v>
      </c>
    </row>
    <row r="230">
      <c r="A230" s="8">
        <v>43756.0</v>
      </c>
      <c r="B230" s="9">
        <f t="shared" si="1"/>
        <v>2019</v>
      </c>
      <c r="C230" s="9">
        <v>100589.0</v>
      </c>
      <c r="D230" s="6" t="s">
        <v>300</v>
      </c>
      <c r="E230" s="10" t="str">
        <f>VLOOKUP(D230,'mat group'!A:B,2,0)</f>
        <v>Home Decor</v>
      </c>
      <c r="F230" s="10" t="s">
        <v>49</v>
      </c>
      <c r="G230" s="11" t="s">
        <v>50</v>
      </c>
      <c r="H230" s="11">
        <v>18.0</v>
      </c>
      <c r="I230" s="6" t="s">
        <v>38</v>
      </c>
      <c r="J230" s="11">
        <f t="shared" si="2"/>
        <v>18</v>
      </c>
      <c r="K230" s="6">
        <v>21.0</v>
      </c>
      <c r="L230" s="11">
        <f t="shared" si="3"/>
        <v>378</v>
      </c>
      <c r="M230" s="10" t="s">
        <v>51</v>
      </c>
      <c r="N230" s="12">
        <v>2.1</v>
      </c>
      <c r="O230" s="11">
        <f t="shared" si="4"/>
        <v>340.2</v>
      </c>
      <c r="P230" s="11">
        <f t="shared" si="5"/>
        <v>37.8</v>
      </c>
      <c r="Q230" s="10" t="s">
        <v>99</v>
      </c>
      <c r="R230" s="13" t="str">
        <f>IFERROR(__xludf.DUMMYFUNCTION("IFERROR(REGEXEXTRACT(Q230,""\d*\.?\d+%""),0)"),"0%")</f>
        <v>0%</v>
      </c>
      <c r="S230" s="11">
        <f t="shared" si="6"/>
        <v>0</v>
      </c>
    </row>
    <row r="231">
      <c r="A231" s="8">
        <v>43756.0</v>
      </c>
      <c r="B231" s="9">
        <f t="shared" si="1"/>
        <v>2019</v>
      </c>
      <c r="C231" s="9">
        <v>100589.0</v>
      </c>
      <c r="D231" s="6" t="s">
        <v>301</v>
      </c>
      <c r="E231" s="10" t="str">
        <f>VLOOKUP(D231,'mat group'!A:B,2,0)</f>
        <v>Hardware supplies</v>
      </c>
      <c r="F231" s="10" t="s">
        <v>49</v>
      </c>
      <c r="G231" s="11" t="s">
        <v>21</v>
      </c>
      <c r="H231" s="11">
        <v>40.0</v>
      </c>
      <c r="I231" s="6" t="s">
        <v>38</v>
      </c>
      <c r="J231" s="11">
        <f t="shared" si="2"/>
        <v>40</v>
      </c>
      <c r="K231" s="6">
        <v>46.0</v>
      </c>
      <c r="L231" s="11">
        <f t="shared" si="3"/>
        <v>1840</v>
      </c>
      <c r="M231" s="10" t="s">
        <v>51</v>
      </c>
      <c r="N231" s="12">
        <v>23.0</v>
      </c>
      <c r="O231" s="11">
        <f t="shared" si="4"/>
        <v>920</v>
      </c>
      <c r="P231" s="11">
        <f t="shared" si="5"/>
        <v>920</v>
      </c>
      <c r="Q231" s="10" t="s">
        <v>99</v>
      </c>
      <c r="R231" s="13" t="str">
        <f>IFERROR(__xludf.DUMMYFUNCTION("IFERROR(REGEXEXTRACT(Q231,""\d*\.?\d+%""),0)"),"0%")</f>
        <v>0%</v>
      </c>
      <c r="S231" s="11">
        <f t="shared" si="6"/>
        <v>0</v>
      </c>
    </row>
    <row r="232">
      <c r="A232" s="8">
        <v>43756.0</v>
      </c>
      <c r="B232" s="9">
        <f t="shared" si="1"/>
        <v>2019</v>
      </c>
      <c r="C232" s="9">
        <v>100589.0</v>
      </c>
      <c r="D232" s="6" t="s">
        <v>302</v>
      </c>
      <c r="E232" s="10" t="str">
        <f>VLOOKUP(D232,'mat group'!A:B,2,0)</f>
        <v>Home Decor</v>
      </c>
      <c r="F232" s="10" t="s">
        <v>49</v>
      </c>
      <c r="G232" s="11" t="s">
        <v>77</v>
      </c>
      <c r="H232" s="11">
        <v>10.0</v>
      </c>
      <c r="I232" s="6" t="s">
        <v>38</v>
      </c>
      <c r="J232" s="11">
        <f t="shared" si="2"/>
        <v>10</v>
      </c>
      <c r="K232" s="6">
        <v>45.0</v>
      </c>
      <c r="L232" s="11">
        <f t="shared" si="3"/>
        <v>450</v>
      </c>
      <c r="M232" s="10" t="s">
        <v>51</v>
      </c>
      <c r="N232" s="12">
        <v>9.0</v>
      </c>
      <c r="O232" s="11">
        <f t="shared" si="4"/>
        <v>360</v>
      </c>
      <c r="P232" s="11">
        <f t="shared" si="5"/>
        <v>90</v>
      </c>
      <c r="Q232" s="10" t="s">
        <v>99</v>
      </c>
      <c r="R232" s="13" t="str">
        <f>IFERROR(__xludf.DUMMYFUNCTION("IFERROR(REGEXEXTRACT(Q232,""\d*\.?\d+%""),0)"),"0%")</f>
        <v>0%</v>
      </c>
      <c r="S232" s="11">
        <f t="shared" si="6"/>
        <v>0</v>
      </c>
    </row>
    <row r="233">
      <c r="A233" s="8">
        <v>43756.0</v>
      </c>
      <c r="B233" s="9">
        <f t="shared" si="1"/>
        <v>2019</v>
      </c>
      <c r="C233" s="9">
        <v>100589.0</v>
      </c>
      <c r="D233" s="6" t="s">
        <v>303</v>
      </c>
      <c r="E233" s="10" t="str">
        <f>VLOOKUP(D233,'mat group'!A:B,2,0)</f>
        <v>School supplies</v>
      </c>
      <c r="F233" s="10" t="s">
        <v>49</v>
      </c>
      <c r="G233" s="11" t="s">
        <v>30</v>
      </c>
      <c r="H233" s="11">
        <v>1.0</v>
      </c>
      <c r="I233" s="6" t="s">
        <v>38</v>
      </c>
      <c r="J233" s="11">
        <f t="shared" si="2"/>
        <v>1</v>
      </c>
      <c r="K233" s="6">
        <v>50.0</v>
      </c>
      <c r="L233" s="11">
        <f t="shared" si="3"/>
        <v>50</v>
      </c>
      <c r="M233" s="10" t="s">
        <v>51</v>
      </c>
      <c r="N233" s="12">
        <v>15.0</v>
      </c>
      <c r="O233" s="11">
        <f t="shared" si="4"/>
        <v>35</v>
      </c>
      <c r="P233" s="11">
        <f t="shared" si="5"/>
        <v>15</v>
      </c>
      <c r="Q233" s="10" t="s">
        <v>99</v>
      </c>
      <c r="R233" s="13" t="str">
        <f>IFERROR(__xludf.DUMMYFUNCTION("IFERROR(REGEXEXTRACT(Q233,""\d*\.?\d+%""),0)"),"0%")</f>
        <v>0%</v>
      </c>
      <c r="S233" s="11">
        <f t="shared" si="6"/>
        <v>0</v>
      </c>
    </row>
    <row r="234">
      <c r="A234" s="8">
        <v>43756.0</v>
      </c>
      <c r="B234" s="9">
        <f t="shared" si="1"/>
        <v>2019</v>
      </c>
      <c r="C234" s="9">
        <v>100589.0</v>
      </c>
      <c r="D234" s="6" t="s">
        <v>304</v>
      </c>
      <c r="E234" s="10" t="str">
        <f>VLOOKUP(D234,'mat group'!A:B,2,0)</f>
        <v>Home Decor</v>
      </c>
      <c r="F234" s="10" t="s">
        <v>49</v>
      </c>
      <c r="G234" s="11" t="s">
        <v>30</v>
      </c>
      <c r="H234" s="11">
        <v>25.0</v>
      </c>
      <c r="I234" s="6" t="s">
        <v>38</v>
      </c>
      <c r="J234" s="11">
        <f t="shared" si="2"/>
        <v>25</v>
      </c>
      <c r="K234" s="6">
        <v>28.0</v>
      </c>
      <c r="L234" s="11">
        <f t="shared" si="3"/>
        <v>700</v>
      </c>
      <c r="M234" s="10" t="s">
        <v>51</v>
      </c>
      <c r="N234" s="12">
        <v>11.200000000000001</v>
      </c>
      <c r="O234" s="11">
        <f t="shared" si="4"/>
        <v>420</v>
      </c>
      <c r="P234" s="11">
        <f t="shared" si="5"/>
        <v>280</v>
      </c>
      <c r="Q234" s="10" t="s">
        <v>99</v>
      </c>
      <c r="R234" s="13" t="str">
        <f>IFERROR(__xludf.DUMMYFUNCTION("IFERROR(REGEXEXTRACT(Q234,""\d*\.?\d+%""),0)"),"0%")</f>
        <v>0%</v>
      </c>
      <c r="S234" s="11">
        <f t="shared" si="6"/>
        <v>0</v>
      </c>
    </row>
    <row r="235">
      <c r="A235" s="8">
        <v>43756.0</v>
      </c>
      <c r="B235" s="9">
        <f t="shared" si="1"/>
        <v>2019</v>
      </c>
      <c r="C235" s="9">
        <v>100589.0</v>
      </c>
      <c r="D235" s="6" t="s">
        <v>305</v>
      </c>
      <c r="E235" s="10" t="str">
        <f>VLOOKUP(D235,'mat group'!A:B,2,0)</f>
        <v>Home Decor</v>
      </c>
      <c r="F235" s="10" t="s">
        <v>49</v>
      </c>
      <c r="G235" s="11" t="s">
        <v>30</v>
      </c>
      <c r="H235" s="11">
        <v>20.0</v>
      </c>
      <c r="I235" s="6" t="s">
        <v>38</v>
      </c>
      <c r="J235" s="11">
        <f t="shared" si="2"/>
        <v>20</v>
      </c>
      <c r="K235" s="6">
        <v>11.0</v>
      </c>
      <c r="L235" s="11">
        <f t="shared" si="3"/>
        <v>220</v>
      </c>
      <c r="M235" s="10" t="s">
        <v>51</v>
      </c>
      <c r="N235" s="12">
        <v>11.0</v>
      </c>
      <c r="O235" s="11">
        <f t="shared" si="4"/>
        <v>0</v>
      </c>
      <c r="P235" s="11">
        <f t="shared" si="5"/>
        <v>220</v>
      </c>
      <c r="Q235" s="10" t="s">
        <v>99</v>
      </c>
      <c r="R235" s="13" t="str">
        <f>IFERROR(__xludf.DUMMYFUNCTION("IFERROR(REGEXEXTRACT(Q235,""\d*\.?\d+%""),0)"),"0%")</f>
        <v>0%</v>
      </c>
      <c r="S235" s="11">
        <f t="shared" si="6"/>
        <v>0</v>
      </c>
    </row>
    <row r="236">
      <c r="A236" s="8">
        <v>43756.0</v>
      </c>
      <c r="B236" s="9">
        <f t="shared" si="1"/>
        <v>2019</v>
      </c>
      <c r="C236" s="9">
        <v>100589.0</v>
      </c>
      <c r="D236" s="6" t="s">
        <v>306</v>
      </c>
      <c r="E236" s="10" t="str">
        <f>VLOOKUP(D236,'mat group'!A:B,2,0)</f>
        <v>Hardware supplies</v>
      </c>
      <c r="F236" s="10" t="s">
        <v>49</v>
      </c>
      <c r="G236" s="11" t="s">
        <v>42</v>
      </c>
      <c r="H236" s="11">
        <v>15.0</v>
      </c>
      <c r="I236" s="6" t="s">
        <v>38</v>
      </c>
      <c r="J236" s="11">
        <f t="shared" si="2"/>
        <v>15</v>
      </c>
      <c r="K236" s="6">
        <v>44.0</v>
      </c>
      <c r="L236" s="11">
        <f t="shared" si="3"/>
        <v>660</v>
      </c>
      <c r="M236" s="10" t="s">
        <v>51</v>
      </c>
      <c r="N236" s="12">
        <v>39.6</v>
      </c>
      <c r="O236" s="11">
        <f t="shared" si="4"/>
        <v>66</v>
      </c>
      <c r="P236" s="11">
        <f t="shared" si="5"/>
        <v>594</v>
      </c>
      <c r="Q236" s="10" t="s">
        <v>99</v>
      </c>
      <c r="R236" s="13" t="str">
        <f>IFERROR(__xludf.DUMMYFUNCTION("IFERROR(REGEXEXTRACT(Q236,""\d*\.?\d+%""),0)"),"0%")</f>
        <v>0%</v>
      </c>
      <c r="S236" s="11">
        <f t="shared" si="6"/>
        <v>0</v>
      </c>
    </row>
    <row r="237">
      <c r="A237" s="8">
        <v>43756.0</v>
      </c>
      <c r="B237" s="9">
        <f t="shared" si="1"/>
        <v>2019</v>
      </c>
      <c r="C237" s="9">
        <v>100589.0</v>
      </c>
      <c r="D237" s="6" t="s">
        <v>307</v>
      </c>
      <c r="E237" s="10" t="str">
        <f>VLOOKUP(D237,'mat group'!A:B,2,0)</f>
        <v>Gardening supplies</v>
      </c>
      <c r="F237" s="10" t="s">
        <v>49</v>
      </c>
      <c r="G237" s="11" t="s">
        <v>30</v>
      </c>
      <c r="H237" s="11">
        <v>5.0</v>
      </c>
      <c r="I237" s="6" t="s">
        <v>38</v>
      </c>
      <c r="J237" s="11">
        <f t="shared" si="2"/>
        <v>5</v>
      </c>
      <c r="K237" s="6">
        <v>32.0</v>
      </c>
      <c r="L237" s="11">
        <f t="shared" si="3"/>
        <v>160</v>
      </c>
      <c r="M237" s="10" t="s">
        <v>51</v>
      </c>
      <c r="N237" s="12">
        <v>12.8</v>
      </c>
      <c r="O237" s="11">
        <f t="shared" si="4"/>
        <v>96</v>
      </c>
      <c r="P237" s="11">
        <f t="shared" si="5"/>
        <v>64</v>
      </c>
      <c r="Q237" s="10" t="s">
        <v>99</v>
      </c>
      <c r="R237" s="13" t="str">
        <f>IFERROR(__xludf.DUMMYFUNCTION("IFERROR(REGEXEXTRACT(Q237,""\d*\.?\d+%""),0)"),"0%")</f>
        <v>0%</v>
      </c>
      <c r="S237" s="11">
        <f t="shared" si="6"/>
        <v>0</v>
      </c>
    </row>
    <row r="238">
      <c r="A238" s="8">
        <v>43758.0</v>
      </c>
      <c r="B238" s="9">
        <f t="shared" si="1"/>
        <v>2019</v>
      </c>
      <c r="C238" s="9">
        <v>100590.0</v>
      </c>
      <c r="D238" s="6" t="s">
        <v>308</v>
      </c>
      <c r="E238" s="10" t="str">
        <f>VLOOKUP(D238,'mat group'!A:B,2,0)</f>
        <v>School supplies</v>
      </c>
      <c r="F238" s="10" t="s">
        <v>55</v>
      </c>
      <c r="G238" s="11" t="s">
        <v>21</v>
      </c>
      <c r="H238" s="11">
        <v>3.0</v>
      </c>
      <c r="I238" s="6" t="s">
        <v>38</v>
      </c>
      <c r="J238" s="11">
        <f t="shared" si="2"/>
        <v>3</v>
      </c>
      <c r="K238" s="6">
        <v>21.0</v>
      </c>
      <c r="L238" s="11">
        <f t="shared" si="3"/>
        <v>63</v>
      </c>
      <c r="M238" s="10" t="s">
        <v>56</v>
      </c>
      <c r="N238" s="12">
        <v>2.1</v>
      </c>
      <c r="O238" s="11">
        <f t="shared" si="4"/>
        <v>56.7</v>
      </c>
      <c r="P238" s="11">
        <f t="shared" si="5"/>
        <v>6.3</v>
      </c>
      <c r="Q238" s="10" t="s">
        <v>273</v>
      </c>
      <c r="R238" s="13" t="str">
        <f>IFERROR(__xludf.DUMMYFUNCTION("IFERROR(REGEXEXTRACT(Q238,""\d*\.?\d+%""),0)"),"4.9%")</f>
        <v>4.9%</v>
      </c>
      <c r="S238" s="11">
        <f t="shared" si="6"/>
        <v>0.03087</v>
      </c>
    </row>
    <row r="239">
      <c r="A239" s="8">
        <v>43763.0</v>
      </c>
      <c r="B239" s="9">
        <f t="shared" si="1"/>
        <v>2019</v>
      </c>
      <c r="C239" s="9">
        <v>100591.0</v>
      </c>
      <c r="D239" s="6" t="s">
        <v>309</v>
      </c>
      <c r="E239" s="10" t="str">
        <f>VLOOKUP(D239,'mat group'!A:B,2,0)</f>
        <v>Home Decor</v>
      </c>
      <c r="F239" s="10" t="s">
        <v>49</v>
      </c>
      <c r="G239" s="11" t="s">
        <v>30</v>
      </c>
      <c r="H239" s="11">
        <v>50.0</v>
      </c>
      <c r="I239" s="6" t="s">
        <v>38</v>
      </c>
      <c r="J239" s="11">
        <f t="shared" si="2"/>
        <v>50</v>
      </c>
      <c r="K239" s="6">
        <v>25.0</v>
      </c>
      <c r="L239" s="11">
        <f t="shared" si="3"/>
        <v>1250</v>
      </c>
      <c r="M239" s="10" t="s">
        <v>51</v>
      </c>
      <c r="N239" s="12">
        <v>2.5</v>
      </c>
      <c r="O239" s="11">
        <f t="shared" si="4"/>
        <v>1125</v>
      </c>
      <c r="P239" s="11">
        <f t="shared" si="5"/>
        <v>125</v>
      </c>
      <c r="Q239" s="10" t="s">
        <v>35</v>
      </c>
      <c r="R239" s="13" t="str">
        <f>IFERROR(__xludf.DUMMYFUNCTION("IFERROR(REGEXEXTRACT(Q239,""\d*\.?\d+%""),0)"),"0%")</f>
        <v>0%</v>
      </c>
      <c r="S239" s="11">
        <f t="shared" si="6"/>
        <v>0</v>
      </c>
    </row>
    <row r="240">
      <c r="A240" s="8">
        <v>43763.0</v>
      </c>
      <c r="B240" s="9">
        <f t="shared" si="1"/>
        <v>2019</v>
      </c>
      <c r="C240" s="9">
        <v>100591.0</v>
      </c>
      <c r="D240" s="6" t="s">
        <v>310</v>
      </c>
      <c r="E240" s="10" t="str">
        <f>VLOOKUP(D240,'mat group'!A:B,2,0)</f>
        <v>School supplies</v>
      </c>
      <c r="F240" s="10" t="s">
        <v>49</v>
      </c>
      <c r="G240" s="11" t="s">
        <v>77</v>
      </c>
      <c r="H240" s="11">
        <v>1.0</v>
      </c>
      <c r="I240" s="6" t="s">
        <v>38</v>
      </c>
      <c r="J240" s="11">
        <f t="shared" si="2"/>
        <v>1</v>
      </c>
      <c r="K240" s="6">
        <v>20.0</v>
      </c>
      <c r="L240" s="11">
        <f t="shared" si="3"/>
        <v>20</v>
      </c>
      <c r="M240" s="10" t="s">
        <v>51</v>
      </c>
      <c r="N240" s="12">
        <v>20.0</v>
      </c>
      <c r="O240" s="11">
        <f t="shared" si="4"/>
        <v>0</v>
      </c>
      <c r="P240" s="11">
        <f t="shared" si="5"/>
        <v>20</v>
      </c>
      <c r="Q240" s="10" t="s">
        <v>35</v>
      </c>
      <c r="R240" s="13" t="str">
        <f>IFERROR(__xludf.DUMMYFUNCTION("IFERROR(REGEXEXTRACT(Q240,""\d*\.?\d+%""),0)"),"0%")</f>
        <v>0%</v>
      </c>
      <c r="S240" s="11">
        <f t="shared" si="6"/>
        <v>0</v>
      </c>
    </row>
    <row r="241">
      <c r="A241" s="8">
        <v>43763.0</v>
      </c>
      <c r="B241" s="9">
        <f t="shared" si="1"/>
        <v>2019</v>
      </c>
      <c r="C241" s="9">
        <v>100591.0</v>
      </c>
      <c r="D241" s="6" t="s">
        <v>311</v>
      </c>
      <c r="E241" s="10" t="str">
        <f>VLOOKUP(D241,'mat group'!A:B,2,0)</f>
        <v>Home Decor</v>
      </c>
      <c r="F241" s="10" t="s">
        <v>49</v>
      </c>
      <c r="G241" s="11" t="s">
        <v>26</v>
      </c>
      <c r="H241" s="11">
        <v>12.0</v>
      </c>
      <c r="I241" s="6" t="s">
        <v>38</v>
      </c>
      <c r="J241" s="11">
        <f t="shared" si="2"/>
        <v>12</v>
      </c>
      <c r="K241" s="6">
        <v>43.0</v>
      </c>
      <c r="L241" s="11">
        <f t="shared" si="3"/>
        <v>516</v>
      </c>
      <c r="M241" s="10" t="s">
        <v>51</v>
      </c>
      <c r="N241" s="12">
        <v>21.5</v>
      </c>
      <c r="O241" s="11">
        <f t="shared" si="4"/>
        <v>258</v>
      </c>
      <c r="P241" s="11">
        <f t="shared" si="5"/>
        <v>258</v>
      </c>
      <c r="Q241" s="10" t="s">
        <v>35</v>
      </c>
      <c r="R241" s="13" t="str">
        <f>IFERROR(__xludf.DUMMYFUNCTION("IFERROR(REGEXEXTRACT(Q241,""\d*\.?\d+%""),0)"),"0%")</f>
        <v>0%</v>
      </c>
      <c r="S241" s="11">
        <f t="shared" si="6"/>
        <v>0</v>
      </c>
    </row>
    <row r="242">
      <c r="A242" s="8">
        <v>43763.0</v>
      </c>
      <c r="B242" s="9">
        <f t="shared" si="1"/>
        <v>2019</v>
      </c>
      <c r="C242" s="9">
        <v>100591.0</v>
      </c>
      <c r="D242" s="6" t="s">
        <v>312</v>
      </c>
      <c r="E242" s="10" t="str">
        <f>VLOOKUP(D242,'mat group'!A:B,2,0)</f>
        <v>Gardening supplies</v>
      </c>
      <c r="F242" s="10" t="s">
        <v>49</v>
      </c>
      <c r="G242" s="11" t="s">
        <v>77</v>
      </c>
      <c r="H242" s="11">
        <v>15.0</v>
      </c>
      <c r="I242" s="6" t="s">
        <v>38</v>
      </c>
      <c r="J242" s="11">
        <f t="shared" si="2"/>
        <v>15</v>
      </c>
      <c r="K242" s="6">
        <v>38.0</v>
      </c>
      <c r="L242" s="11">
        <f t="shared" si="3"/>
        <v>570</v>
      </c>
      <c r="M242" s="10" t="s">
        <v>51</v>
      </c>
      <c r="N242" s="12">
        <v>22.8</v>
      </c>
      <c r="O242" s="11">
        <f t="shared" si="4"/>
        <v>228</v>
      </c>
      <c r="P242" s="11">
        <f t="shared" si="5"/>
        <v>342</v>
      </c>
      <c r="Q242" s="10" t="s">
        <v>35</v>
      </c>
      <c r="R242" s="13" t="str">
        <f>IFERROR(__xludf.DUMMYFUNCTION("IFERROR(REGEXEXTRACT(Q242,""\d*\.?\d+%""),0)"),"0%")</f>
        <v>0%</v>
      </c>
      <c r="S242" s="11">
        <f t="shared" si="6"/>
        <v>0</v>
      </c>
    </row>
    <row r="243">
      <c r="A243" s="8">
        <v>43763.0</v>
      </c>
      <c r="B243" s="9">
        <f t="shared" si="1"/>
        <v>2019</v>
      </c>
      <c r="C243" s="9">
        <v>100591.0</v>
      </c>
      <c r="D243" s="6" t="s">
        <v>313</v>
      </c>
      <c r="E243" s="10" t="str">
        <f>VLOOKUP(D243,'mat group'!A:B,2,0)</f>
        <v>Home Decor</v>
      </c>
      <c r="F243" s="10" t="s">
        <v>49</v>
      </c>
      <c r="G243" s="11" t="s">
        <v>28</v>
      </c>
      <c r="H243" s="11">
        <v>15.0</v>
      </c>
      <c r="I243" s="6" t="s">
        <v>38</v>
      </c>
      <c r="J243" s="11">
        <f t="shared" si="2"/>
        <v>15</v>
      </c>
      <c r="K243" s="6">
        <v>3.0</v>
      </c>
      <c r="L243" s="11">
        <f t="shared" si="3"/>
        <v>45</v>
      </c>
      <c r="M243" s="10" t="s">
        <v>51</v>
      </c>
      <c r="N243" s="12">
        <v>3.0</v>
      </c>
      <c r="O243" s="11">
        <f t="shared" si="4"/>
        <v>0</v>
      </c>
      <c r="P243" s="11">
        <f t="shared" si="5"/>
        <v>45</v>
      </c>
      <c r="Q243" s="10" t="s">
        <v>35</v>
      </c>
      <c r="R243" s="13" t="str">
        <f>IFERROR(__xludf.DUMMYFUNCTION("IFERROR(REGEXEXTRACT(Q243,""\d*\.?\d+%""),0)"),"0%")</f>
        <v>0%</v>
      </c>
      <c r="S243" s="11">
        <f t="shared" si="6"/>
        <v>0</v>
      </c>
    </row>
    <row r="244">
      <c r="A244" s="8">
        <v>43763.0</v>
      </c>
      <c r="B244" s="9">
        <f t="shared" si="1"/>
        <v>2019</v>
      </c>
      <c r="C244" s="9">
        <v>100591.0</v>
      </c>
      <c r="D244" s="6" t="s">
        <v>264</v>
      </c>
      <c r="E244" s="10" t="str">
        <f>VLOOKUP(D244,'mat group'!A:B,2,0)</f>
        <v>Home Decor</v>
      </c>
      <c r="F244" s="10" t="s">
        <v>49</v>
      </c>
      <c r="G244" s="11" t="s">
        <v>67</v>
      </c>
      <c r="H244" s="11">
        <v>30.0</v>
      </c>
      <c r="I244" s="6" t="s">
        <v>38</v>
      </c>
      <c r="J244" s="11">
        <f t="shared" si="2"/>
        <v>30</v>
      </c>
      <c r="K244" s="6">
        <v>10.0</v>
      </c>
      <c r="L244" s="11">
        <f t="shared" si="3"/>
        <v>300</v>
      </c>
      <c r="M244" s="10" t="s">
        <v>51</v>
      </c>
      <c r="N244" s="12">
        <v>10.0</v>
      </c>
      <c r="O244" s="11">
        <f t="shared" si="4"/>
        <v>0</v>
      </c>
      <c r="P244" s="11">
        <f t="shared" si="5"/>
        <v>300</v>
      </c>
      <c r="Q244" s="10" t="s">
        <v>35</v>
      </c>
      <c r="R244" s="13" t="str">
        <f>IFERROR(__xludf.DUMMYFUNCTION("IFERROR(REGEXEXTRACT(Q244,""\d*\.?\d+%""),0)"),"0%")</f>
        <v>0%</v>
      </c>
      <c r="S244" s="11">
        <f t="shared" si="6"/>
        <v>0</v>
      </c>
    </row>
    <row r="245">
      <c r="A245" s="8">
        <v>43763.0</v>
      </c>
      <c r="B245" s="9">
        <f t="shared" si="1"/>
        <v>2019</v>
      </c>
      <c r="C245" s="9">
        <v>100591.0</v>
      </c>
      <c r="D245" s="6" t="s">
        <v>306</v>
      </c>
      <c r="E245" s="10" t="str">
        <f>VLOOKUP(D245,'mat group'!A:B,2,0)</f>
        <v>Hardware supplies</v>
      </c>
      <c r="F245" s="10" t="s">
        <v>49</v>
      </c>
      <c r="G245" s="11" t="s">
        <v>28</v>
      </c>
      <c r="H245" s="11">
        <v>15.0</v>
      </c>
      <c r="I245" s="6" t="s">
        <v>38</v>
      </c>
      <c r="J245" s="11">
        <f t="shared" si="2"/>
        <v>15</v>
      </c>
      <c r="K245" s="6">
        <v>36.0</v>
      </c>
      <c r="L245" s="11">
        <f t="shared" si="3"/>
        <v>540</v>
      </c>
      <c r="M245" s="10" t="s">
        <v>51</v>
      </c>
      <c r="N245" s="12">
        <v>7.2</v>
      </c>
      <c r="O245" s="11">
        <f t="shared" si="4"/>
        <v>432</v>
      </c>
      <c r="P245" s="11">
        <f t="shared" si="5"/>
        <v>108</v>
      </c>
      <c r="Q245" s="10" t="s">
        <v>35</v>
      </c>
      <c r="R245" s="13" t="str">
        <f>IFERROR(__xludf.DUMMYFUNCTION("IFERROR(REGEXEXTRACT(Q245,""\d*\.?\d+%""),0)"),"0%")</f>
        <v>0%</v>
      </c>
      <c r="S245" s="11">
        <f t="shared" si="6"/>
        <v>0</v>
      </c>
    </row>
    <row r="246">
      <c r="A246" s="8">
        <v>43767.0</v>
      </c>
      <c r="B246" s="9">
        <f t="shared" si="1"/>
        <v>2019</v>
      </c>
      <c r="C246" s="9">
        <v>100592.0</v>
      </c>
      <c r="D246" s="6" t="s">
        <v>60</v>
      </c>
      <c r="E246" s="10" t="str">
        <f>VLOOKUP(D246,'mat group'!A:B,2,0)</f>
        <v>Bathroom supplies</v>
      </c>
      <c r="F246" s="10" t="s">
        <v>37</v>
      </c>
      <c r="G246" s="11" t="s">
        <v>64</v>
      </c>
      <c r="H246" s="11">
        <v>10.0</v>
      </c>
      <c r="I246" s="6" t="s">
        <v>38</v>
      </c>
      <c r="J246" s="11">
        <f t="shared" si="2"/>
        <v>10</v>
      </c>
      <c r="K246" s="6">
        <v>8.0</v>
      </c>
      <c r="L246" s="11">
        <f t="shared" si="3"/>
        <v>80</v>
      </c>
      <c r="M246" s="10" t="s">
        <v>39</v>
      </c>
      <c r="N246" s="12">
        <v>8.0</v>
      </c>
      <c r="O246" s="11">
        <f t="shared" si="4"/>
        <v>0</v>
      </c>
      <c r="P246" s="11">
        <f t="shared" si="5"/>
        <v>80</v>
      </c>
      <c r="Q246" s="10" t="s">
        <v>314</v>
      </c>
      <c r="R246" s="13" t="str">
        <f>IFERROR(__xludf.DUMMYFUNCTION("IFERROR(REGEXEXTRACT(Q246,""\d*\.?\d+%""),0)"),"0.8%")</f>
        <v>0.8%</v>
      </c>
      <c r="S246" s="11">
        <f t="shared" si="6"/>
        <v>0.0064</v>
      </c>
    </row>
    <row r="247">
      <c r="A247" s="8">
        <v>43770.0</v>
      </c>
      <c r="B247" s="9">
        <f t="shared" si="1"/>
        <v>2019</v>
      </c>
      <c r="C247" s="9">
        <v>100593.0</v>
      </c>
      <c r="D247" s="6" t="s">
        <v>277</v>
      </c>
      <c r="E247" s="10" t="str">
        <f>VLOOKUP(D247,'mat group'!A:B,2,0)</f>
        <v>School supplies</v>
      </c>
      <c r="F247" s="10" t="s">
        <v>55</v>
      </c>
      <c r="G247" s="11" t="s">
        <v>50</v>
      </c>
      <c r="H247" s="11">
        <v>20.0</v>
      </c>
      <c r="I247" s="6" t="s">
        <v>38</v>
      </c>
      <c r="J247" s="11">
        <f t="shared" si="2"/>
        <v>20</v>
      </c>
      <c r="K247" s="6">
        <v>36.0</v>
      </c>
      <c r="L247" s="11">
        <f t="shared" si="3"/>
        <v>720</v>
      </c>
      <c r="M247" s="10" t="s">
        <v>56</v>
      </c>
      <c r="N247" s="12">
        <v>7.2</v>
      </c>
      <c r="O247" s="11">
        <f t="shared" si="4"/>
        <v>576</v>
      </c>
      <c r="P247" s="11">
        <f t="shared" si="5"/>
        <v>144</v>
      </c>
      <c r="Q247" s="10" t="s">
        <v>315</v>
      </c>
      <c r="R247" s="13" t="str">
        <f>IFERROR(__xludf.DUMMYFUNCTION("IFERROR(REGEXEXTRACT(Q247,""\d*\.?\d+%""),0)"),"9.90%")</f>
        <v>9.90%</v>
      </c>
      <c r="S247" s="11">
        <f t="shared" si="6"/>
        <v>0.7128</v>
      </c>
    </row>
    <row r="248">
      <c r="A248" s="8">
        <v>43771.0</v>
      </c>
      <c r="B248" s="9">
        <f t="shared" si="1"/>
        <v>2019</v>
      </c>
      <c r="C248" s="9">
        <v>100594.0</v>
      </c>
      <c r="D248" s="6" t="s">
        <v>252</v>
      </c>
      <c r="E248" s="10" t="str">
        <f>VLOOKUP(D248,'mat group'!A:B,2,0)</f>
        <v>Bathroom supplies</v>
      </c>
      <c r="F248" s="10" t="s">
        <v>58</v>
      </c>
      <c r="G248" s="11" t="s">
        <v>26</v>
      </c>
      <c r="H248" s="11">
        <v>10.0</v>
      </c>
      <c r="I248" s="6" t="s">
        <v>38</v>
      </c>
      <c r="J248" s="11">
        <f t="shared" si="2"/>
        <v>10</v>
      </c>
      <c r="K248" s="6">
        <v>45.0</v>
      </c>
      <c r="L248" s="11">
        <f t="shared" si="3"/>
        <v>450</v>
      </c>
      <c r="M248" s="10" t="s">
        <v>59</v>
      </c>
      <c r="N248" s="12">
        <v>22.5</v>
      </c>
      <c r="O248" s="11">
        <f t="shared" si="4"/>
        <v>225</v>
      </c>
      <c r="P248" s="11">
        <f t="shared" si="5"/>
        <v>225</v>
      </c>
      <c r="Q248" s="10" t="s">
        <v>91</v>
      </c>
      <c r="R248" s="13" t="str">
        <f>IFERROR(__xludf.DUMMYFUNCTION("IFERROR(REGEXEXTRACT(Q248,""\d*\.?\d+%""),0)"),"9.50%")</f>
        <v>9.50%</v>
      </c>
      <c r="S248" s="11">
        <f t="shared" si="6"/>
        <v>0.4275</v>
      </c>
    </row>
    <row r="249">
      <c r="A249" s="8">
        <v>43772.0</v>
      </c>
      <c r="B249" s="9">
        <f t="shared" si="1"/>
        <v>2019</v>
      </c>
      <c r="C249" s="9">
        <v>100595.0</v>
      </c>
      <c r="D249" s="6" t="s">
        <v>110</v>
      </c>
      <c r="E249" s="10" t="str">
        <f>VLOOKUP(D249,'mat group'!A:B,2,0)</f>
        <v>Home Decor</v>
      </c>
      <c r="F249" s="10" t="s">
        <v>49</v>
      </c>
      <c r="G249" s="11" t="s">
        <v>77</v>
      </c>
      <c r="H249" s="11">
        <v>8.0</v>
      </c>
      <c r="I249" s="6" t="s">
        <v>38</v>
      </c>
      <c r="J249" s="11">
        <f t="shared" si="2"/>
        <v>8</v>
      </c>
      <c r="K249" s="6">
        <v>31.0</v>
      </c>
      <c r="L249" s="11">
        <f t="shared" si="3"/>
        <v>248</v>
      </c>
      <c r="M249" s="10" t="s">
        <v>51</v>
      </c>
      <c r="N249" s="12">
        <v>27.900000000000002</v>
      </c>
      <c r="O249" s="11">
        <f t="shared" si="4"/>
        <v>24.8</v>
      </c>
      <c r="P249" s="11">
        <f t="shared" si="5"/>
        <v>223.2</v>
      </c>
      <c r="Q249" s="10" t="s">
        <v>45</v>
      </c>
      <c r="R249" s="13">
        <f>IFERROR(__xludf.DUMMYFUNCTION("IFERROR(REGEXEXTRACT(Q249,""\d*\.?\d+%""),0)"),0.0)</f>
        <v>0</v>
      </c>
      <c r="S249" s="11">
        <f t="shared" si="6"/>
        <v>0</v>
      </c>
    </row>
    <row r="250">
      <c r="A250" s="8">
        <v>43776.0</v>
      </c>
      <c r="B250" s="9">
        <f t="shared" si="1"/>
        <v>2019</v>
      </c>
      <c r="C250" s="9">
        <v>100596.0</v>
      </c>
      <c r="D250" s="6" t="s">
        <v>140</v>
      </c>
      <c r="E250" s="10" t="str">
        <f>VLOOKUP(D250,'mat group'!A:B,2,0)</f>
        <v>Home Decor</v>
      </c>
      <c r="F250" s="10" t="s">
        <v>49</v>
      </c>
      <c r="G250" s="11" t="s">
        <v>50</v>
      </c>
      <c r="H250" s="11">
        <v>25.0</v>
      </c>
      <c r="I250" s="6" t="s">
        <v>38</v>
      </c>
      <c r="J250" s="11">
        <f t="shared" si="2"/>
        <v>25</v>
      </c>
      <c r="K250" s="6">
        <v>52.0</v>
      </c>
      <c r="L250" s="11">
        <f t="shared" si="3"/>
        <v>1300</v>
      </c>
      <c r="M250" s="10" t="s">
        <v>51</v>
      </c>
      <c r="N250" s="12">
        <v>46.800000000000004</v>
      </c>
      <c r="O250" s="11">
        <f t="shared" si="4"/>
        <v>130</v>
      </c>
      <c r="P250" s="11">
        <f t="shared" si="5"/>
        <v>1170</v>
      </c>
      <c r="Q250" s="10" t="s">
        <v>102</v>
      </c>
      <c r="R250" s="13" t="str">
        <f>IFERROR(__xludf.DUMMYFUNCTION("IFERROR(REGEXEXTRACT(Q250,""\d*\.?\d+%""),0)"),"3.2%")</f>
        <v>3.2%</v>
      </c>
      <c r="S250" s="11">
        <f t="shared" si="6"/>
        <v>0.416</v>
      </c>
    </row>
    <row r="251">
      <c r="A251" s="8">
        <v>43779.0</v>
      </c>
      <c r="B251" s="9">
        <f t="shared" si="1"/>
        <v>2019</v>
      </c>
      <c r="C251" s="9">
        <v>100597.0</v>
      </c>
      <c r="D251" s="6" t="s">
        <v>303</v>
      </c>
      <c r="E251" s="10" t="str">
        <f>VLOOKUP(D251,'mat group'!A:B,2,0)</f>
        <v>School supplies</v>
      </c>
      <c r="F251" s="10" t="s">
        <v>37</v>
      </c>
      <c r="G251" s="11" t="s">
        <v>67</v>
      </c>
      <c r="H251" s="11">
        <v>1.0</v>
      </c>
      <c r="I251" s="6" t="s">
        <v>38</v>
      </c>
      <c r="J251" s="11">
        <f t="shared" si="2"/>
        <v>1</v>
      </c>
      <c r="K251" s="6">
        <v>24.0</v>
      </c>
      <c r="L251" s="11">
        <f t="shared" si="3"/>
        <v>24</v>
      </c>
      <c r="M251" s="10" t="s">
        <v>39</v>
      </c>
      <c r="N251" s="12">
        <v>21.6</v>
      </c>
      <c r="O251" s="11">
        <f t="shared" si="4"/>
        <v>2.4</v>
      </c>
      <c r="P251" s="11">
        <f t="shared" si="5"/>
        <v>21.6</v>
      </c>
      <c r="Q251" s="10" t="s">
        <v>61</v>
      </c>
      <c r="R251" s="13" t="str">
        <f>IFERROR(__xludf.DUMMYFUNCTION("IFERROR(REGEXEXTRACT(Q251,""\d*\.?\d+%""),0)"),"7.30%")</f>
        <v>7.30%</v>
      </c>
      <c r="S251" s="11">
        <f t="shared" si="6"/>
        <v>0.01752</v>
      </c>
    </row>
    <row r="252">
      <c r="A252" s="8">
        <v>43782.0</v>
      </c>
      <c r="B252" s="9">
        <f t="shared" si="1"/>
        <v>2019</v>
      </c>
      <c r="C252" s="9">
        <v>100598.0</v>
      </c>
      <c r="D252" s="6" t="s">
        <v>289</v>
      </c>
      <c r="E252" s="10" t="str">
        <f>VLOOKUP(D252,'mat group'!A:B,2,0)</f>
        <v>Home Decor</v>
      </c>
      <c r="F252" s="10" t="s">
        <v>49</v>
      </c>
      <c r="G252" s="11" t="s">
        <v>30</v>
      </c>
      <c r="H252" s="11">
        <v>12.0</v>
      </c>
      <c r="I252" s="6" t="s">
        <v>38</v>
      </c>
      <c r="J252" s="11">
        <f t="shared" si="2"/>
        <v>12</v>
      </c>
      <c r="K252" s="6">
        <v>27.0</v>
      </c>
      <c r="L252" s="11">
        <f t="shared" si="3"/>
        <v>324</v>
      </c>
      <c r="M252" s="10" t="s">
        <v>51</v>
      </c>
      <c r="N252" s="12">
        <v>27.0</v>
      </c>
      <c r="O252" s="11">
        <f t="shared" si="4"/>
        <v>0</v>
      </c>
      <c r="P252" s="11">
        <f t="shared" si="5"/>
        <v>324</v>
      </c>
      <c r="Q252" s="10" t="s">
        <v>136</v>
      </c>
      <c r="R252" s="13" t="str">
        <f>IFERROR(__xludf.DUMMYFUNCTION("IFERROR(REGEXEXTRACT(Q252,""\d*\.?\d+%""),0)"),"2.8%")</f>
        <v>2.8%</v>
      </c>
      <c r="S252" s="11">
        <f t="shared" si="6"/>
        <v>0.09072</v>
      </c>
    </row>
    <row r="253">
      <c r="A253" s="8">
        <v>43782.0</v>
      </c>
      <c r="B253" s="9">
        <f t="shared" si="1"/>
        <v>2019</v>
      </c>
      <c r="C253" s="9">
        <v>100598.0</v>
      </c>
      <c r="D253" s="6" t="s">
        <v>221</v>
      </c>
      <c r="E253" s="10" t="str">
        <f>VLOOKUP(D253,'mat group'!A:B,2,0)</f>
        <v>Gardening supplies</v>
      </c>
      <c r="F253" s="10" t="s">
        <v>49</v>
      </c>
      <c r="G253" s="11" t="s">
        <v>28</v>
      </c>
      <c r="H253" s="11">
        <v>8.0</v>
      </c>
      <c r="I253" s="6" t="s">
        <v>38</v>
      </c>
      <c r="J253" s="11">
        <f t="shared" si="2"/>
        <v>8</v>
      </c>
      <c r="K253" s="6">
        <v>49.0</v>
      </c>
      <c r="L253" s="11">
        <f t="shared" si="3"/>
        <v>392</v>
      </c>
      <c r="M253" s="10" t="s">
        <v>51</v>
      </c>
      <c r="N253" s="12">
        <v>4.9</v>
      </c>
      <c r="O253" s="11">
        <f t="shared" si="4"/>
        <v>352.8</v>
      </c>
      <c r="P253" s="11">
        <f t="shared" si="5"/>
        <v>39.2</v>
      </c>
      <c r="Q253" s="10" t="s">
        <v>136</v>
      </c>
      <c r="R253" s="13" t="str">
        <f>IFERROR(__xludf.DUMMYFUNCTION("IFERROR(REGEXEXTRACT(Q253,""\d*\.?\d+%""),0)"),"2.8%")</f>
        <v>2.8%</v>
      </c>
      <c r="S253" s="11">
        <f t="shared" si="6"/>
        <v>0.10976</v>
      </c>
    </row>
    <row r="254">
      <c r="A254" s="8">
        <v>43782.0</v>
      </c>
      <c r="B254" s="9">
        <f t="shared" si="1"/>
        <v>2019</v>
      </c>
      <c r="C254" s="9">
        <v>100598.0</v>
      </c>
      <c r="D254" s="6" t="s">
        <v>253</v>
      </c>
      <c r="E254" s="10" t="str">
        <f>VLOOKUP(D254,'mat group'!A:B,2,0)</f>
        <v>Gardening supplies</v>
      </c>
      <c r="F254" s="10" t="s">
        <v>49</v>
      </c>
      <c r="G254" s="11" t="s">
        <v>26</v>
      </c>
      <c r="H254" s="11">
        <v>80.0</v>
      </c>
      <c r="I254" s="6" t="s">
        <v>38</v>
      </c>
      <c r="J254" s="11">
        <f t="shared" si="2"/>
        <v>80</v>
      </c>
      <c r="K254" s="6">
        <v>5.0</v>
      </c>
      <c r="L254" s="11">
        <f t="shared" si="3"/>
        <v>400</v>
      </c>
      <c r="M254" s="10" t="s">
        <v>51</v>
      </c>
      <c r="N254" s="12">
        <v>5.0</v>
      </c>
      <c r="O254" s="11">
        <f t="shared" si="4"/>
        <v>0</v>
      </c>
      <c r="P254" s="11">
        <f t="shared" si="5"/>
        <v>400</v>
      </c>
      <c r="Q254" s="10" t="s">
        <v>136</v>
      </c>
      <c r="R254" s="13" t="str">
        <f>IFERROR(__xludf.DUMMYFUNCTION("IFERROR(REGEXEXTRACT(Q254,""\d*\.?\d+%""),0)"),"2.8%")</f>
        <v>2.8%</v>
      </c>
      <c r="S254" s="11">
        <f t="shared" si="6"/>
        <v>0.112</v>
      </c>
    </row>
    <row r="255">
      <c r="A255" s="8">
        <v>43782.0</v>
      </c>
      <c r="B255" s="9">
        <f t="shared" si="1"/>
        <v>2019</v>
      </c>
      <c r="C255" s="9">
        <v>100598.0</v>
      </c>
      <c r="D255" s="6" t="s">
        <v>95</v>
      </c>
      <c r="E255" s="10" t="str">
        <f>VLOOKUP(D255,'mat group'!A:B,2,0)</f>
        <v>Home Decor</v>
      </c>
      <c r="F255" s="10" t="s">
        <v>49</v>
      </c>
      <c r="G255" s="11" t="s">
        <v>64</v>
      </c>
      <c r="H255" s="11">
        <v>25.0</v>
      </c>
      <c r="I255" s="6" t="s">
        <v>38</v>
      </c>
      <c r="J255" s="11">
        <f t="shared" si="2"/>
        <v>25</v>
      </c>
      <c r="K255" s="6">
        <v>44.0</v>
      </c>
      <c r="L255" s="11">
        <f t="shared" si="3"/>
        <v>1100</v>
      </c>
      <c r="M255" s="10" t="s">
        <v>51</v>
      </c>
      <c r="N255" s="12">
        <v>44.0</v>
      </c>
      <c r="O255" s="11">
        <f t="shared" si="4"/>
        <v>0</v>
      </c>
      <c r="P255" s="11">
        <f t="shared" si="5"/>
        <v>1100</v>
      </c>
      <c r="Q255" s="10" t="s">
        <v>136</v>
      </c>
      <c r="R255" s="13" t="str">
        <f>IFERROR(__xludf.DUMMYFUNCTION("IFERROR(REGEXEXTRACT(Q255,""\d*\.?\d+%""),0)"),"2.8%")</f>
        <v>2.8%</v>
      </c>
      <c r="S255" s="11">
        <f t="shared" si="6"/>
        <v>0.308</v>
      </c>
    </row>
    <row r="256">
      <c r="A256" s="8">
        <v>43782.0</v>
      </c>
      <c r="B256" s="9">
        <f t="shared" si="1"/>
        <v>2019</v>
      </c>
      <c r="C256" s="9">
        <v>100598.0</v>
      </c>
      <c r="D256" s="6" t="s">
        <v>301</v>
      </c>
      <c r="E256" s="10" t="str">
        <f>VLOOKUP(D256,'mat group'!A:B,2,0)</f>
        <v>Hardware supplies</v>
      </c>
      <c r="F256" s="10" t="s">
        <v>49</v>
      </c>
      <c r="G256" s="11" t="s">
        <v>67</v>
      </c>
      <c r="H256" s="11">
        <v>40.0</v>
      </c>
      <c r="I256" s="6" t="s">
        <v>38</v>
      </c>
      <c r="J256" s="11">
        <f t="shared" si="2"/>
        <v>40</v>
      </c>
      <c r="K256" s="6">
        <v>46.0</v>
      </c>
      <c r="L256" s="11">
        <f t="shared" si="3"/>
        <v>1840</v>
      </c>
      <c r="M256" s="10" t="s">
        <v>51</v>
      </c>
      <c r="N256" s="12">
        <v>46.0</v>
      </c>
      <c r="O256" s="11">
        <f t="shared" si="4"/>
        <v>0</v>
      </c>
      <c r="P256" s="11">
        <f t="shared" si="5"/>
        <v>1840</v>
      </c>
      <c r="Q256" s="10" t="s">
        <v>136</v>
      </c>
      <c r="R256" s="13" t="str">
        <f>IFERROR(__xludf.DUMMYFUNCTION("IFERROR(REGEXEXTRACT(Q256,""\d*\.?\d+%""),0)"),"2.8%")</f>
        <v>2.8%</v>
      </c>
      <c r="S256" s="11">
        <f t="shared" si="6"/>
        <v>0.5152</v>
      </c>
    </row>
    <row r="257">
      <c r="A257" s="8">
        <v>43782.0</v>
      </c>
      <c r="B257" s="9">
        <f t="shared" si="1"/>
        <v>2019</v>
      </c>
      <c r="C257" s="9">
        <v>100598.0</v>
      </c>
      <c r="D257" s="6" t="s">
        <v>101</v>
      </c>
      <c r="E257" s="10" t="str">
        <f>VLOOKUP(D257,'mat group'!A:B,2,0)</f>
        <v>Hardware supplies</v>
      </c>
      <c r="F257" s="10" t="s">
        <v>49</v>
      </c>
      <c r="G257" s="11" t="s">
        <v>77</v>
      </c>
      <c r="H257" s="11">
        <v>1.0</v>
      </c>
      <c r="I257" s="6" t="s">
        <v>38</v>
      </c>
      <c r="J257" s="11">
        <f t="shared" si="2"/>
        <v>1</v>
      </c>
      <c r="K257" s="6">
        <v>7.0</v>
      </c>
      <c r="L257" s="11">
        <f t="shared" si="3"/>
        <v>7</v>
      </c>
      <c r="M257" s="10" t="s">
        <v>51</v>
      </c>
      <c r="N257" s="12">
        <v>7.0</v>
      </c>
      <c r="O257" s="11">
        <f t="shared" si="4"/>
        <v>0</v>
      </c>
      <c r="P257" s="11">
        <f t="shared" si="5"/>
        <v>7</v>
      </c>
      <c r="Q257" s="10" t="s">
        <v>136</v>
      </c>
      <c r="R257" s="13" t="str">
        <f>IFERROR(__xludf.DUMMYFUNCTION("IFERROR(REGEXEXTRACT(Q257,""\d*\.?\d+%""),0)"),"2.8%")</f>
        <v>2.8%</v>
      </c>
      <c r="S257" s="11">
        <f t="shared" si="6"/>
        <v>0.00196</v>
      </c>
    </row>
    <row r="258">
      <c r="A258" s="8">
        <v>43782.0</v>
      </c>
      <c r="B258" s="9">
        <f t="shared" si="1"/>
        <v>2019</v>
      </c>
      <c r="C258" s="9">
        <v>100598.0</v>
      </c>
      <c r="D258" s="6" t="s">
        <v>75</v>
      </c>
      <c r="E258" s="10" t="str">
        <f>VLOOKUP(D258,'mat group'!A:B,2,0)</f>
        <v>Bathroom supplies</v>
      </c>
      <c r="F258" s="10" t="s">
        <v>49</v>
      </c>
      <c r="G258" s="11" t="s">
        <v>50</v>
      </c>
      <c r="H258" s="11">
        <v>20.0</v>
      </c>
      <c r="I258" s="6" t="s">
        <v>38</v>
      </c>
      <c r="J258" s="11">
        <f t="shared" si="2"/>
        <v>20</v>
      </c>
      <c r="K258" s="6">
        <v>8.0</v>
      </c>
      <c r="L258" s="11">
        <f t="shared" si="3"/>
        <v>160</v>
      </c>
      <c r="M258" s="10" t="s">
        <v>51</v>
      </c>
      <c r="N258" s="12">
        <v>8.0</v>
      </c>
      <c r="O258" s="11">
        <f t="shared" si="4"/>
        <v>0</v>
      </c>
      <c r="P258" s="11">
        <f t="shared" si="5"/>
        <v>160</v>
      </c>
      <c r="Q258" s="10" t="s">
        <v>136</v>
      </c>
      <c r="R258" s="13" t="str">
        <f>IFERROR(__xludf.DUMMYFUNCTION("IFERROR(REGEXEXTRACT(Q258,""\d*\.?\d+%""),0)"),"2.8%")</f>
        <v>2.8%</v>
      </c>
      <c r="S258" s="11">
        <f t="shared" si="6"/>
        <v>0.0448</v>
      </c>
    </row>
    <row r="259">
      <c r="A259" s="8">
        <v>43786.0</v>
      </c>
      <c r="B259" s="9">
        <f t="shared" si="1"/>
        <v>2019</v>
      </c>
      <c r="C259" s="9">
        <v>100599.0</v>
      </c>
      <c r="D259" s="6" t="s">
        <v>256</v>
      </c>
      <c r="E259" s="10" t="str">
        <f>VLOOKUP(D259,'mat group'!A:B,2,0)</f>
        <v>Hardware supplies</v>
      </c>
      <c r="F259" s="10" t="s">
        <v>55</v>
      </c>
      <c r="G259" s="11" t="s">
        <v>50</v>
      </c>
      <c r="H259" s="11">
        <v>0.15</v>
      </c>
      <c r="I259" s="6" t="s">
        <v>38</v>
      </c>
      <c r="J259" s="11">
        <f t="shared" si="2"/>
        <v>0.15</v>
      </c>
      <c r="K259" s="6">
        <v>27.0</v>
      </c>
      <c r="L259" s="11">
        <f t="shared" si="3"/>
        <v>4.05</v>
      </c>
      <c r="M259" s="10" t="s">
        <v>56</v>
      </c>
      <c r="N259" s="12">
        <v>27.0</v>
      </c>
      <c r="O259" s="11">
        <f t="shared" si="4"/>
        <v>0</v>
      </c>
      <c r="P259" s="11">
        <f t="shared" si="5"/>
        <v>4.05</v>
      </c>
      <c r="Q259" s="10" t="s">
        <v>134</v>
      </c>
      <c r="R259" s="13" t="str">
        <f>IFERROR(__xludf.DUMMYFUNCTION("IFERROR(REGEXEXTRACT(Q259,""\d*\.?\d+%""),0)"),"1.2%")</f>
        <v>1.2%</v>
      </c>
      <c r="S259" s="11">
        <f t="shared" si="6"/>
        <v>0.000486</v>
      </c>
    </row>
    <row r="260">
      <c r="A260" s="8">
        <v>43786.0</v>
      </c>
      <c r="B260" s="9">
        <f t="shared" si="1"/>
        <v>2019</v>
      </c>
      <c r="C260" s="9">
        <v>100599.0</v>
      </c>
      <c r="D260" s="6" t="s">
        <v>112</v>
      </c>
      <c r="E260" s="10" t="str">
        <f>VLOOKUP(D260,'mat group'!A:B,2,0)</f>
        <v>Gardening supplies</v>
      </c>
      <c r="F260" s="10" t="s">
        <v>55</v>
      </c>
      <c r="G260" s="11" t="s">
        <v>67</v>
      </c>
      <c r="H260" s="11">
        <v>80.0</v>
      </c>
      <c r="I260" s="6" t="s">
        <v>38</v>
      </c>
      <c r="J260" s="11">
        <f t="shared" si="2"/>
        <v>80</v>
      </c>
      <c r="K260" s="6">
        <v>44.0</v>
      </c>
      <c r="L260" s="11">
        <f t="shared" si="3"/>
        <v>3520</v>
      </c>
      <c r="M260" s="10" t="s">
        <v>56</v>
      </c>
      <c r="N260" s="12">
        <v>26.4</v>
      </c>
      <c r="O260" s="11">
        <f t="shared" si="4"/>
        <v>1408</v>
      </c>
      <c r="P260" s="11">
        <f t="shared" si="5"/>
        <v>2112</v>
      </c>
      <c r="Q260" s="10" t="s">
        <v>134</v>
      </c>
      <c r="R260" s="13" t="str">
        <f>IFERROR(__xludf.DUMMYFUNCTION("IFERROR(REGEXEXTRACT(Q260,""\d*\.?\d+%""),0)"),"1.2%")</f>
        <v>1.2%</v>
      </c>
      <c r="S260" s="11">
        <f t="shared" si="6"/>
        <v>0.4224</v>
      </c>
    </row>
    <row r="261">
      <c r="A261" s="8">
        <v>43786.0</v>
      </c>
      <c r="B261" s="9">
        <f t="shared" si="1"/>
        <v>2019</v>
      </c>
      <c r="C261" s="9">
        <v>100599.0</v>
      </c>
      <c r="D261" s="6" t="s">
        <v>68</v>
      </c>
      <c r="E261" s="10" t="str">
        <f>VLOOKUP(D261,'mat group'!A:B,2,0)</f>
        <v>Home Decor</v>
      </c>
      <c r="F261" s="10" t="s">
        <v>55</v>
      </c>
      <c r="G261" s="11" t="s">
        <v>67</v>
      </c>
      <c r="H261" s="11">
        <v>10.0</v>
      </c>
      <c r="I261" s="6" t="s">
        <v>38</v>
      </c>
      <c r="J261" s="11">
        <f t="shared" si="2"/>
        <v>10</v>
      </c>
      <c r="K261" s="6">
        <v>39.0</v>
      </c>
      <c r="L261" s="11">
        <f t="shared" si="3"/>
        <v>390</v>
      </c>
      <c r="M261" s="10" t="s">
        <v>56</v>
      </c>
      <c r="N261" s="12">
        <v>11.7</v>
      </c>
      <c r="O261" s="11">
        <f t="shared" si="4"/>
        <v>273</v>
      </c>
      <c r="P261" s="11">
        <f t="shared" si="5"/>
        <v>117</v>
      </c>
      <c r="Q261" s="10" t="s">
        <v>134</v>
      </c>
      <c r="R261" s="13" t="str">
        <f>IFERROR(__xludf.DUMMYFUNCTION("IFERROR(REGEXEXTRACT(Q261,""\d*\.?\d+%""),0)"),"1.2%")</f>
        <v>1.2%</v>
      </c>
      <c r="S261" s="11">
        <f t="shared" si="6"/>
        <v>0.0468</v>
      </c>
    </row>
    <row r="262">
      <c r="A262" s="8">
        <v>43786.0</v>
      </c>
      <c r="B262" s="9">
        <f t="shared" si="1"/>
        <v>2019</v>
      </c>
      <c r="C262" s="9">
        <v>100599.0</v>
      </c>
      <c r="D262" s="6" t="s">
        <v>249</v>
      </c>
      <c r="E262" s="10" t="str">
        <f>VLOOKUP(D262,'mat group'!A:B,2,0)</f>
        <v>School supplies</v>
      </c>
      <c r="F262" s="10" t="s">
        <v>55</v>
      </c>
      <c r="G262" s="11" t="s">
        <v>50</v>
      </c>
      <c r="H262" s="11">
        <v>80.0</v>
      </c>
      <c r="I262" s="6" t="s">
        <v>38</v>
      </c>
      <c r="J262" s="11">
        <f t="shared" si="2"/>
        <v>80</v>
      </c>
      <c r="K262" s="6">
        <v>45.0</v>
      </c>
      <c r="L262" s="11">
        <f t="shared" si="3"/>
        <v>3600</v>
      </c>
      <c r="M262" s="10" t="s">
        <v>56</v>
      </c>
      <c r="N262" s="12">
        <v>36.0</v>
      </c>
      <c r="O262" s="11">
        <f t="shared" si="4"/>
        <v>720</v>
      </c>
      <c r="P262" s="11">
        <f t="shared" si="5"/>
        <v>2880</v>
      </c>
      <c r="Q262" s="10" t="s">
        <v>134</v>
      </c>
      <c r="R262" s="13" t="str">
        <f>IFERROR(__xludf.DUMMYFUNCTION("IFERROR(REGEXEXTRACT(Q262,""\d*\.?\d+%""),0)"),"1.2%")</f>
        <v>1.2%</v>
      </c>
      <c r="S262" s="11">
        <f t="shared" si="6"/>
        <v>0.432</v>
      </c>
    </row>
    <row r="263">
      <c r="A263" s="8">
        <v>43786.0</v>
      </c>
      <c r="B263" s="9">
        <f t="shared" si="1"/>
        <v>2019</v>
      </c>
      <c r="C263" s="9">
        <v>100599.0</v>
      </c>
      <c r="D263" s="6" t="s">
        <v>295</v>
      </c>
      <c r="E263" s="10" t="str">
        <f>VLOOKUP(D263,'mat group'!A:B,2,0)</f>
        <v>Gardening supplies</v>
      </c>
      <c r="F263" s="10" t="s">
        <v>55</v>
      </c>
      <c r="G263" s="11" t="s">
        <v>77</v>
      </c>
      <c r="H263" s="11">
        <v>100.0</v>
      </c>
      <c r="I263" s="6" t="s">
        <v>38</v>
      </c>
      <c r="J263" s="11">
        <f t="shared" si="2"/>
        <v>100</v>
      </c>
      <c r="K263" s="6">
        <v>38.0</v>
      </c>
      <c r="L263" s="11">
        <f t="shared" si="3"/>
        <v>3800</v>
      </c>
      <c r="M263" s="10" t="s">
        <v>56</v>
      </c>
      <c r="N263" s="12">
        <v>38.0</v>
      </c>
      <c r="O263" s="11">
        <f t="shared" si="4"/>
        <v>0</v>
      </c>
      <c r="P263" s="11">
        <f t="shared" si="5"/>
        <v>3800</v>
      </c>
      <c r="Q263" s="10" t="s">
        <v>134</v>
      </c>
      <c r="R263" s="13" t="str">
        <f>IFERROR(__xludf.DUMMYFUNCTION("IFERROR(REGEXEXTRACT(Q263,""\d*\.?\d+%""),0)"),"1.2%")</f>
        <v>1.2%</v>
      </c>
      <c r="S263" s="11">
        <f t="shared" si="6"/>
        <v>0.456</v>
      </c>
    </row>
    <row r="264">
      <c r="A264" s="8">
        <v>43786.0</v>
      </c>
      <c r="B264" s="9">
        <f t="shared" si="1"/>
        <v>2019</v>
      </c>
      <c r="C264" s="9">
        <v>100599.0</v>
      </c>
      <c r="D264" s="6" t="s">
        <v>131</v>
      </c>
      <c r="E264" s="10" t="str">
        <f>VLOOKUP(D264,'mat group'!A:B,2,0)</f>
        <v>Bathroom supplies</v>
      </c>
      <c r="F264" s="10" t="s">
        <v>55</v>
      </c>
      <c r="G264" s="11" t="s">
        <v>50</v>
      </c>
      <c r="H264" s="11">
        <v>8.0</v>
      </c>
      <c r="I264" s="6" t="s">
        <v>38</v>
      </c>
      <c r="J264" s="11">
        <f t="shared" si="2"/>
        <v>8</v>
      </c>
      <c r="K264" s="6">
        <v>39.0</v>
      </c>
      <c r="L264" s="11">
        <f t="shared" si="3"/>
        <v>312</v>
      </c>
      <c r="M264" s="10" t="s">
        <v>56</v>
      </c>
      <c r="N264" s="12">
        <v>39.0</v>
      </c>
      <c r="O264" s="11">
        <f t="shared" si="4"/>
        <v>0</v>
      </c>
      <c r="P264" s="11">
        <f t="shared" si="5"/>
        <v>312</v>
      </c>
      <c r="Q264" s="10" t="s">
        <v>134</v>
      </c>
      <c r="R264" s="13" t="str">
        <f>IFERROR(__xludf.DUMMYFUNCTION("IFERROR(REGEXEXTRACT(Q264,""\d*\.?\d+%""),0)"),"1.2%")</f>
        <v>1.2%</v>
      </c>
      <c r="S264" s="11">
        <f t="shared" si="6"/>
        <v>0.03744</v>
      </c>
    </row>
    <row r="265">
      <c r="A265" s="8">
        <v>43786.0</v>
      </c>
      <c r="B265" s="9">
        <f t="shared" si="1"/>
        <v>2019</v>
      </c>
      <c r="C265" s="9">
        <v>100599.0</v>
      </c>
      <c r="D265" s="6" t="s">
        <v>274</v>
      </c>
      <c r="E265" s="10" t="str">
        <f>VLOOKUP(D265,'mat group'!A:B,2,0)</f>
        <v>Gardening supplies</v>
      </c>
      <c r="F265" s="10" t="s">
        <v>55</v>
      </c>
      <c r="G265" s="11" t="s">
        <v>67</v>
      </c>
      <c r="H265" s="11">
        <v>12.0</v>
      </c>
      <c r="I265" s="6" t="s">
        <v>38</v>
      </c>
      <c r="J265" s="11">
        <f t="shared" si="2"/>
        <v>12</v>
      </c>
      <c r="K265" s="6">
        <v>53.0</v>
      </c>
      <c r="L265" s="11">
        <f t="shared" si="3"/>
        <v>636</v>
      </c>
      <c r="M265" s="10" t="s">
        <v>56</v>
      </c>
      <c r="N265" s="12">
        <v>47.7</v>
      </c>
      <c r="O265" s="11">
        <f t="shared" si="4"/>
        <v>63.6</v>
      </c>
      <c r="P265" s="11">
        <f t="shared" si="5"/>
        <v>572.4</v>
      </c>
      <c r="Q265" s="10" t="s">
        <v>134</v>
      </c>
      <c r="R265" s="13" t="str">
        <f>IFERROR(__xludf.DUMMYFUNCTION("IFERROR(REGEXEXTRACT(Q265,""\d*\.?\d+%""),0)"),"1.2%")</f>
        <v>1.2%</v>
      </c>
      <c r="S265" s="11">
        <f t="shared" si="6"/>
        <v>0.07632</v>
      </c>
    </row>
    <row r="266">
      <c r="A266" s="8">
        <v>43789.0</v>
      </c>
      <c r="B266" s="9">
        <f t="shared" si="1"/>
        <v>2019</v>
      </c>
      <c r="C266" s="9">
        <v>100600.0</v>
      </c>
      <c r="D266" s="6" t="s">
        <v>69</v>
      </c>
      <c r="E266" s="10" t="str">
        <f>VLOOKUP(D266,'mat group'!A:B,2,0)</f>
        <v>Home Decor</v>
      </c>
      <c r="F266" s="10" t="s">
        <v>58</v>
      </c>
      <c r="G266" s="11" t="s">
        <v>28</v>
      </c>
      <c r="H266" s="11">
        <v>15.0</v>
      </c>
      <c r="I266" s="6" t="s">
        <v>38</v>
      </c>
      <c r="J266" s="11">
        <f t="shared" si="2"/>
        <v>15</v>
      </c>
      <c r="K266" s="6">
        <v>7.0</v>
      </c>
      <c r="L266" s="11">
        <f t="shared" si="3"/>
        <v>105</v>
      </c>
      <c r="M266" s="10" t="s">
        <v>59</v>
      </c>
      <c r="N266" s="12">
        <v>2.1</v>
      </c>
      <c r="O266" s="11">
        <f t="shared" si="4"/>
        <v>73.5</v>
      </c>
      <c r="P266" s="11">
        <f t="shared" si="5"/>
        <v>31.5</v>
      </c>
      <c r="Q266" s="10" t="s">
        <v>43</v>
      </c>
      <c r="R266" s="13" t="str">
        <f>IFERROR(__xludf.DUMMYFUNCTION("IFERROR(REGEXEXTRACT(Q266,""\d*\.?\d+%""),0)"),"3.7%")</f>
        <v>3.7%</v>
      </c>
      <c r="S266" s="11">
        <f t="shared" si="6"/>
        <v>0.03885</v>
      </c>
    </row>
    <row r="267">
      <c r="A267" s="8">
        <v>43792.0</v>
      </c>
      <c r="B267" s="9">
        <f t="shared" si="1"/>
        <v>2019</v>
      </c>
      <c r="C267" s="9">
        <v>100601.0</v>
      </c>
      <c r="D267" s="6" t="s">
        <v>161</v>
      </c>
      <c r="E267" s="10" t="str">
        <f>VLOOKUP(D267,'mat group'!A:B,2,0)</f>
        <v>Gardening supplies</v>
      </c>
      <c r="F267" s="10" t="s">
        <v>49</v>
      </c>
      <c r="G267" s="11" t="s">
        <v>50</v>
      </c>
      <c r="H267" s="11">
        <v>25.0</v>
      </c>
      <c r="I267" s="6" t="s">
        <v>38</v>
      </c>
      <c r="J267" s="11">
        <f t="shared" si="2"/>
        <v>25</v>
      </c>
      <c r="K267" s="6">
        <v>10.0</v>
      </c>
      <c r="L267" s="11">
        <f t="shared" si="3"/>
        <v>250</v>
      </c>
      <c r="M267" s="10" t="s">
        <v>51</v>
      </c>
      <c r="N267" s="12">
        <v>10.0</v>
      </c>
      <c r="O267" s="11">
        <f t="shared" si="4"/>
        <v>0</v>
      </c>
      <c r="P267" s="11">
        <f t="shared" si="5"/>
        <v>250</v>
      </c>
      <c r="Q267" s="10" t="s">
        <v>143</v>
      </c>
      <c r="R267" s="13" t="str">
        <f>IFERROR(__xludf.DUMMYFUNCTION("IFERROR(REGEXEXTRACT(Q267,""\d*\.?\d+%""),0)"),"3.9%")</f>
        <v>3.9%</v>
      </c>
      <c r="S267" s="11">
        <f t="shared" si="6"/>
        <v>0.0975</v>
      </c>
    </row>
    <row r="268">
      <c r="A268" s="8">
        <v>43794.0</v>
      </c>
      <c r="B268" s="9">
        <f t="shared" si="1"/>
        <v>2019</v>
      </c>
      <c r="C268" s="9">
        <v>100602.0</v>
      </c>
      <c r="D268" s="6" t="s">
        <v>68</v>
      </c>
      <c r="E268" s="10" t="str">
        <f>VLOOKUP(D268,'mat group'!A:B,2,0)</f>
        <v>Home Decor</v>
      </c>
      <c r="F268" s="10" t="s">
        <v>20</v>
      </c>
      <c r="G268" s="11" t="s">
        <v>50</v>
      </c>
      <c r="H268" s="11">
        <v>10.0</v>
      </c>
      <c r="I268" s="6" t="s">
        <v>22</v>
      </c>
      <c r="J268" s="11">
        <f t="shared" si="2"/>
        <v>7.6</v>
      </c>
      <c r="K268" s="6">
        <v>37.0</v>
      </c>
      <c r="L268" s="11">
        <f t="shared" si="3"/>
        <v>281.2</v>
      </c>
      <c r="M268" s="10" t="s">
        <v>23</v>
      </c>
      <c r="N268" s="12">
        <v>3.7</v>
      </c>
      <c r="O268" s="11">
        <f t="shared" si="4"/>
        <v>253.08</v>
      </c>
      <c r="P268" s="11">
        <f t="shared" si="5"/>
        <v>28.12</v>
      </c>
      <c r="Q268" s="10" t="s">
        <v>139</v>
      </c>
      <c r="R268" s="13" t="str">
        <f>IFERROR(__xludf.DUMMYFUNCTION("IFERROR(REGEXEXTRACT(Q268,""\d*\.?\d+%""),0)"),"9.20%")</f>
        <v>9.20%</v>
      </c>
      <c r="S268" s="11">
        <f t="shared" si="6"/>
        <v>0.258704</v>
      </c>
    </row>
    <row r="269">
      <c r="A269" s="8">
        <v>43796.0</v>
      </c>
      <c r="B269" s="9">
        <f t="shared" si="1"/>
        <v>2019</v>
      </c>
      <c r="C269" s="9">
        <v>100603.0</v>
      </c>
      <c r="D269" s="6" t="s">
        <v>281</v>
      </c>
      <c r="E269" s="10" t="str">
        <f>VLOOKUP(D269,'mat group'!A:B,2,0)</f>
        <v>Home Decor</v>
      </c>
      <c r="F269" s="10" t="s">
        <v>58</v>
      </c>
      <c r="G269" s="11" t="s">
        <v>30</v>
      </c>
      <c r="H269" s="11">
        <v>12.0</v>
      </c>
      <c r="I269" s="6" t="s">
        <v>38</v>
      </c>
      <c r="J269" s="11">
        <f t="shared" si="2"/>
        <v>12</v>
      </c>
      <c r="K269" s="6">
        <v>33.0</v>
      </c>
      <c r="L269" s="11">
        <f t="shared" si="3"/>
        <v>396</v>
      </c>
      <c r="M269" s="10" t="s">
        <v>59</v>
      </c>
      <c r="N269" s="12">
        <v>13.200000000000001</v>
      </c>
      <c r="O269" s="11">
        <f t="shared" si="4"/>
        <v>237.6</v>
      </c>
      <c r="P269" s="11">
        <f t="shared" si="5"/>
        <v>158.4</v>
      </c>
      <c r="Q269" s="10" t="s">
        <v>316</v>
      </c>
      <c r="R269" s="13" t="str">
        <f>IFERROR(__xludf.DUMMYFUNCTION("IFERROR(REGEXEXTRACT(Q269,""\d*\.?\d+%""),0)"),"4.5%")</f>
        <v>4.5%</v>
      </c>
      <c r="S269" s="11">
        <f t="shared" si="6"/>
        <v>0.1782</v>
      </c>
    </row>
    <row r="270">
      <c r="A270" s="8">
        <v>43797.0</v>
      </c>
      <c r="B270" s="9">
        <f t="shared" si="1"/>
        <v>2019</v>
      </c>
      <c r="C270" s="9">
        <v>100604.0</v>
      </c>
      <c r="D270" s="6" t="s">
        <v>145</v>
      </c>
      <c r="E270" s="10" t="str">
        <f>VLOOKUP(D270,'mat group'!A:B,2,0)</f>
        <v>Hardware supplies</v>
      </c>
      <c r="F270" s="10" t="s">
        <v>37</v>
      </c>
      <c r="G270" s="11" t="s">
        <v>50</v>
      </c>
      <c r="H270" s="11">
        <v>1.5</v>
      </c>
      <c r="I270" s="6" t="s">
        <v>38</v>
      </c>
      <c r="J270" s="11">
        <f t="shared" si="2"/>
        <v>1.5</v>
      </c>
      <c r="K270" s="6">
        <v>11.0</v>
      </c>
      <c r="L270" s="11">
        <f t="shared" si="3"/>
        <v>16.5</v>
      </c>
      <c r="M270" s="10" t="s">
        <v>39</v>
      </c>
      <c r="N270" s="12">
        <v>6.6</v>
      </c>
      <c r="O270" s="11">
        <f t="shared" si="4"/>
        <v>6.6</v>
      </c>
      <c r="P270" s="11">
        <f t="shared" si="5"/>
        <v>9.9</v>
      </c>
      <c r="Q270" s="10" t="s">
        <v>184</v>
      </c>
      <c r="R270" s="13">
        <f>IFERROR(__xludf.DUMMYFUNCTION("IFERROR(REGEXEXTRACT(Q270,""\d*\.?\d+%""),0)"),0.0)</f>
        <v>0</v>
      </c>
      <c r="S270" s="11">
        <f t="shared" si="6"/>
        <v>0</v>
      </c>
    </row>
    <row r="271">
      <c r="A271" s="8">
        <v>43808.0</v>
      </c>
      <c r="B271" s="9">
        <f t="shared" si="1"/>
        <v>2019</v>
      </c>
      <c r="C271" s="9">
        <v>100605.0</v>
      </c>
      <c r="D271" s="6" t="s">
        <v>66</v>
      </c>
      <c r="E271" s="10" t="str">
        <f>VLOOKUP(D271,'mat group'!A:B,2,0)</f>
        <v>Home Decor</v>
      </c>
      <c r="F271" s="10" t="s">
        <v>58</v>
      </c>
      <c r="G271" s="11" t="s">
        <v>26</v>
      </c>
      <c r="H271" s="11">
        <v>20.0</v>
      </c>
      <c r="I271" s="6" t="s">
        <v>38</v>
      </c>
      <c r="J271" s="11">
        <f t="shared" si="2"/>
        <v>20</v>
      </c>
      <c r="K271" s="6">
        <v>38.0</v>
      </c>
      <c r="L271" s="11">
        <f t="shared" si="3"/>
        <v>760</v>
      </c>
      <c r="M271" s="10" t="s">
        <v>59</v>
      </c>
      <c r="N271" s="12">
        <v>3.8000000000000003</v>
      </c>
      <c r="O271" s="11">
        <f t="shared" si="4"/>
        <v>684</v>
      </c>
      <c r="P271" s="11">
        <f t="shared" si="5"/>
        <v>76</v>
      </c>
      <c r="Q271" s="10" t="s">
        <v>40</v>
      </c>
      <c r="R271" s="13" t="str">
        <f>IFERROR(__xludf.DUMMYFUNCTION("IFERROR(REGEXEXTRACT(Q271,""\d*\.?\d+%""),0)"),"4.5%")</f>
        <v>4.5%</v>
      </c>
      <c r="S271" s="11">
        <f t="shared" si="6"/>
        <v>0.342</v>
      </c>
    </row>
    <row r="272">
      <c r="A272" s="8">
        <v>43809.0</v>
      </c>
      <c r="B272" s="9">
        <f t="shared" si="1"/>
        <v>2019</v>
      </c>
      <c r="C272" s="9">
        <v>100606.0</v>
      </c>
      <c r="D272" s="6" t="s">
        <v>307</v>
      </c>
      <c r="E272" s="10" t="str">
        <f>VLOOKUP(D272,'mat group'!A:B,2,0)</f>
        <v>Gardening supplies</v>
      </c>
      <c r="F272" s="10" t="s">
        <v>49</v>
      </c>
      <c r="G272" s="11" t="s">
        <v>42</v>
      </c>
      <c r="H272" s="11">
        <v>5.0</v>
      </c>
      <c r="I272" s="6" t="s">
        <v>38</v>
      </c>
      <c r="J272" s="11">
        <f t="shared" si="2"/>
        <v>5</v>
      </c>
      <c r="K272" s="6">
        <v>31.0</v>
      </c>
      <c r="L272" s="11">
        <f t="shared" si="3"/>
        <v>155</v>
      </c>
      <c r="M272" s="10" t="s">
        <v>51</v>
      </c>
      <c r="N272" s="12">
        <v>6.2</v>
      </c>
      <c r="O272" s="11">
        <f t="shared" si="4"/>
        <v>124</v>
      </c>
      <c r="P272" s="11">
        <f t="shared" si="5"/>
        <v>31</v>
      </c>
      <c r="Q272" s="10" t="s">
        <v>120</v>
      </c>
      <c r="R272" s="13" t="str">
        <f>IFERROR(__xludf.DUMMYFUNCTION("IFERROR(REGEXEXTRACT(Q272,""\d*\.?\d+%""),0)"),"3.5%")</f>
        <v>3.5%</v>
      </c>
      <c r="S272" s="11">
        <f t="shared" si="6"/>
        <v>0.05425</v>
      </c>
    </row>
    <row r="273">
      <c r="A273" s="8">
        <v>43814.0</v>
      </c>
      <c r="B273" s="9">
        <f t="shared" si="1"/>
        <v>2019</v>
      </c>
      <c r="C273" s="9">
        <v>100607.0</v>
      </c>
      <c r="D273" s="6" t="s">
        <v>209</v>
      </c>
      <c r="E273" s="10" t="str">
        <f>VLOOKUP(D273,'mat group'!A:B,2,0)</f>
        <v>Gardening supplies</v>
      </c>
      <c r="F273" s="10" t="s">
        <v>20</v>
      </c>
      <c r="G273" s="11" t="s">
        <v>67</v>
      </c>
      <c r="H273" s="11">
        <v>15.0</v>
      </c>
      <c r="I273" s="6" t="s">
        <v>22</v>
      </c>
      <c r="J273" s="11">
        <f t="shared" si="2"/>
        <v>11.4</v>
      </c>
      <c r="K273" s="6">
        <v>53.0</v>
      </c>
      <c r="L273" s="11">
        <f t="shared" si="3"/>
        <v>604.2</v>
      </c>
      <c r="M273" s="10" t="s">
        <v>23</v>
      </c>
      <c r="N273" s="12">
        <v>53.0</v>
      </c>
      <c r="O273" s="11">
        <f t="shared" si="4"/>
        <v>0</v>
      </c>
      <c r="P273" s="11">
        <f t="shared" si="5"/>
        <v>604.2</v>
      </c>
      <c r="Q273" s="10" t="s">
        <v>43</v>
      </c>
      <c r="R273" s="13" t="str">
        <f>IFERROR(__xludf.DUMMYFUNCTION("IFERROR(REGEXEXTRACT(Q273,""\d*\.?\d+%""),0)"),"3.7%")</f>
        <v>3.7%</v>
      </c>
      <c r="S273" s="11">
        <f t="shared" si="6"/>
        <v>0.223554</v>
      </c>
    </row>
    <row r="274">
      <c r="A274" s="8">
        <v>43815.0</v>
      </c>
      <c r="B274" s="9">
        <f t="shared" si="1"/>
        <v>2019</v>
      </c>
      <c r="C274" s="9">
        <v>100608.0</v>
      </c>
      <c r="D274" s="6" t="s">
        <v>294</v>
      </c>
      <c r="E274" s="10" t="str">
        <f>VLOOKUP(D274,'mat group'!A:B,2,0)</f>
        <v>Hardware supplies</v>
      </c>
      <c r="F274" s="10" t="s">
        <v>49</v>
      </c>
      <c r="G274" s="11" t="s">
        <v>77</v>
      </c>
      <c r="H274" s="11">
        <v>50.0</v>
      </c>
      <c r="I274" s="6" t="s">
        <v>38</v>
      </c>
      <c r="J274" s="11">
        <f t="shared" si="2"/>
        <v>50</v>
      </c>
      <c r="K274" s="6">
        <v>27.0</v>
      </c>
      <c r="L274" s="11">
        <f t="shared" si="3"/>
        <v>1350</v>
      </c>
      <c r="M274" s="10" t="s">
        <v>51</v>
      </c>
      <c r="N274" s="12">
        <v>10.8</v>
      </c>
      <c r="O274" s="11">
        <f t="shared" si="4"/>
        <v>810</v>
      </c>
      <c r="P274" s="11">
        <f t="shared" si="5"/>
        <v>540</v>
      </c>
      <c r="Q274" s="10" t="s">
        <v>24</v>
      </c>
      <c r="R274" s="13" t="str">
        <f>IFERROR(__xludf.DUMMYFUNCTION("IFERROR(REGEXEXTRACT(Q274,""\d*\.?\d+%""),0)"),"4.8%")</f>
        <v>4.8%</v>
      </c>
      <c r="S274" s="11">
        <f t="shared" si="6"/>
        <v>0.648</v>
      </c>
    </row>
    <row r="275">
      <c r="A275" s="8">
        <v>43815.0</v>
      </c>
      <c r="B275" s="9">
        <f t="shared" si="1"/>
        <v>2019</v>
      </c>
      <c r="C275" s="9">
        <v>100608.0</v>
      </c>
      <c r="D275" s="6" t="s">
        <v>276</v>
      </c>
      <c r="E275" s="10" t="str">
        <f>VLOOKUP(D275,'mat group'!A:B,2,0)</f>
        <v>School supplies</v>
      </c>
      <c r="F275" s="10" t="s">
        <v>49</v>
      </c>
      <c r="G275" s="11" t="s">
        <v>30</v>
      </c>
      <c r="H275" s="11">
        <v>25.0</v>
      </c>
      <c r="I275" s="6" t="s">
        <v>38</v>
      </c>
      <c r="J275" s="11">
        <f t="shared" si="2"/>
        <v>25</v>
      </c>
      <c r="K275" s="6">
        <v>40.0</v>
      </c>
      <c r="L275" s="11">
        <f t="shared" si="3"/>
        <v>1000</v>
      </c>
      <c r="M275" s="10" t="s">
        <v>51</v>
      </c>
      <c r="N275" s="12">
        <v>36.0</v>
      </c>
      <c r="O275" s="11">
        <f t="shared" si="4"/>
        <v>100</v>
      </c>
      <c r="P275" s="11">
        <f t="shared" si="5"/>
        <v>900</v>
      </c>
      <c r="Q275" s="10" t="s">
        <v>24</v>
      </c>
      <c r="R275" s="13" t="str">
        <f>IFERROR(__xludf.DUMMYFUNCTION("IFERROR(REGEXEXTRACT(Q275,""\d*\.?\d+%""),0)"),"4.8%")</f>
        <v>4.8%</v>
      </c>
      <c r="S275" s="11">
        <f t="shared" si="6"/>
        <v>0.48</v>
      </c>
    </row>
    <row r="276">
      <c r="A276" s="8">
        <v>43815.0</v>
      </c>
      <c r="B276" s="9">
        <f t="shared" si="1"/>
        <v>2019</v>
      </c>
      <c r="C276" s="9">
        <v>100608.0</v>
      </c>
      <c r="D276" s="6" t="s">
        <v>287</v>
      </c>
      <c r="E276" s="10" t="str">
        <f>VLOOKUP(D276,'mat group'!A:B,2,0)</f>
        <v>Bathroom supplies</v>
      </c>
      <c r="F276" s="10" t="s">
        <v>49</v>
      </c>
      <c r="G276" s="11" t="s">
        <v>77</v>
      </c>
      <c r="H276" s="11">
        <v>5.0</v>
      </c>
      <c r="I276" s="6" t="s">
        <v>38</v>
      </c>
      <c r="J276" s="11">
        <f t="shared" si="2"/>
        <v>5</v>
      </c>
      <c r="K276" s="6">
        <v>10.0</v>
      </c>
      <c r="L276" s="11">
        <f t="shared" si="3"/>
        <v>50</v>
      </c>
      <c r="M276" s="10" t="s">
        <v>51</v>
      </c>
      <c r="N276" s="12">
        <v>2.0</v>
      </c>
      <c r="O276" s="11">
        <f t="shared" si="4"/>
        <v>40</v>
      </c>
      <c r="P276" s="11">
        <f t="shared" si="5"/>
        <v>10</v>
      </c>
      <c r="Q276" s="10" t="s">
        <v>24</v>
      </c>
      <c r="R276" s="13" t="str">
        <f>IFERROR(__xludf.DUMMYFUNCTION("IFERROR(REGEXEXTRACT(Q276,""\d*\.?\d+%""),0)"),"4.8%")</f>
        <v>4.8%</v>
      </c>
      <c r="S276" s="11">
        <f t="shared" si="6"/>
        <v>0.024</v>
      </c>
    </row>
    <row r="277">
      <c r="A277" s="8">
        <v>43815.0</v>
      </c>
      <c r="B277" s="9">
        <f t="shared" si="1"/>
        <v>2019</v>
      </c>
      <c r="C277" s="9">
        <v>100608.0</v>
      </c>
      <c r="D277" s="6" t="s">
        <v>228</v>
      </c>
      <c r="E277" s="10" t="str">
        <f>VLOOKUP(D277,'mat group'!A:B,2,0)</f>
        <v>School supplies</v>
      </c>
      <c r="F277" s="10" t="s">
        <v>49</v>
      </c>
      <c r="G277" s="11" t="s">
        <v>30</v>
      </c>
      <c r="H277" s="11">
        <v>2.5</v>
      </c>
      <c r="I277" s="6" t="s">
        <v>38</v>
      </c>
      <c r="J277" s="11">
        <f t="shared" si="2"/>
        <v>2.5</v>
      </c>
      <c r="K277" s="6">
        <v>4.0</v>
      </c>
      <c r="L277" s="11">
        <f t="shared" si="3"/>
        <v>10</v>
      </c>
      <c r="M277" s="10" t="s">
        <v>51</v>
      </c>
      <c r="N277" s="12">
        <v>4.0</v>
      </c>
      <c r="O277" s="11">
        <f t="shared" si="4"/>
        <v>0</v>
      </c>
      <c r="P277" s="11">
        <f t="shared" si="5"/>
        <v>10</v>
      </c>
      <c r="Q277" s="10" t="s">
        <v>24</v>
      </c>
      <c r="R277" s="13" t="str">
        <f>IFERROR(__xludf.DUMMYFUNCTION("IFERROR(REGEXEXTRACT(Q277,""\d*\.?\d+%""),0)"),"4.8%")</f>
        <v>4.8%</v>
      </c>
      <c r="S277" s="11">
        <f t="shared" si="6"/>
        <v>0.0048</v>
      </c>
    </row>
    <row r="278">
      <c r="A278" s="8">
        <v>43815.0</v>
      </c>
      <c r="B278" s="9">
        <f t="shared" si="1"/>
        <v>2019</v>
      </c>
      <c r="C278" s="9">
        <v>100608.0</v>
      </c>
      <c r="D278" s="6" t="s">
        <v>29</v>
      </c>
      <c r="E278" s="10" t="str">
        <f>VLOOKUP(D278,'mat group'!A:B,2,0)</f>
        <v>Hardware supplies</v>
      </c>
      <c r="F278" s="10" t="s">
        <v>49</v>
      </c>
      <c r="G278" s="11" t="s">
        <v>50</v>
      </c>
      <c r="H278" s="11">
        <v>1.5</v>
      </c>
      <c r="I278" s="6" t="s">
        <v>38</v>
      </c>
      <c r="J278" s="11">
        <f t="shared" si="2"/>
        <v>1.5</v>
      </c>
      <c r="K278" s="6">
        <v>23.0</v>
      </c>
      <c r="L278" s="11">
        <f t="shared" si="3"/>
        <v>34.5</v>
      </c>
      <c r="M278" s="10" t="s">
        <v>51</v>
      </c>
      <c r="N278" s="12">
        <v>11.5</v>
      </c>
      <c r="O278" s="11">
        <f t="shared" si="4"/>
        <v>17.25</v>
      </c>
      <c r="P278" s="11">
        <f t="shared" si="5"/>
        <v>17.25</v>
      </c>
      <c r="Q278" s="10" t="s">
        <v>24</v>
      </c>
      <c r="R278" s="13" t="str">
        <f>IFERROR(__xludf.DUMMYFUNCTION("IFERROR(REGEXEXTRACT(Q278,""\d*\.?\d+%""),0)"),"4.8%")</f>
        <v>4.8%</v>
      </c>
      <c r="S278" s="11">
        <f t="shared" si="6"/>
        <v>0.01656</v>
      </c>
    </row>
    <row r="279">
      <c r="A279" s="8">
        <v>43815.0</v>
      </c>
      <c r="B279" s="9">
        <f t="shared" si="1"/>
        <v>2019</v>
      </c>
      <c r="C279" s="9">
        <v>100608.0</v>
      </c>
      <c r="D279" s="6" t="s">
        <v>106</v>
      </c>
      <c r="E279" s="10" t="str">
        <f>VLOOKUP(D279,'mat group'!A:B,2,0)</f>
        <v>School supplies</v>
      </c>
      <c r="F279" s="10" t="s">
        <v>49</v>
      </c>
      <c r="G279" s="11" t="s">
        <v>67</v>
      </c>
      <c r="H279" s="11">
        <v>1.5</v>
      </c>
      <c r="I279" s="6" t="s">
        <v>38</v>
      </c>
      <c r="J279" s="11">
        <f t="shared" si="2"/>
        <v>1.5</v>
      </c>
      <c r="K279" s="6">
        <v>38.0</v>
      </c>
      <c r="L279" s="11">
        <f t="shared" si="3"/>
        <v>57</v>
      </c>
      <c r="M279" s="10" t="s">
        <v>51</v>
      </c>
      <c r="N279" s="12">
        <v>34.2</v>
      </c>
      <c r="O279" s="11">
        <f t="shared" si="4"/>
        <v>5.7</v>
      </c>
      <c r="P279" s="11">
        <f t="shared" si="5"/>
        <v>51.3</v>
      </c>
      <c r="Q279" s="10" t="s">
        <v>24</v>
      </c>
      <c r="R279" s="13" t="str">
        <f>IFERROR(__xludf.DUMMYFUNCTION("IFERROR(REGEXEXTRACT(Q279,""\d*\.?\d+%""),0)"),"4.8%")</f>
        <v>4.8%</v>
      </c>
      <c r="S279" s="11">
        <f t="shared" si="6"/>
        <v>0.02736</v>
      </c>
    </row>
    <row r="280">
      <c r="A280" s="8">
        <v>43815.0</v>
      </c>
      <c r="B280" s="9">
        <f t="shared" si="1"/>
        <v>2019</v>
      </c>
      <c r="C280" s="9">
        <v>100608.0</v>
      </c>
      <c r="D280" s="6" t="s">
        <v>72</v>
      </c>
      <c r="E280" s="10" t="str">
        <f>VLOOKUP(D280,'mat group'!A:B,2,0)</f>
        <v>Hardware supplies</v>
      </c>
      <c r="F280" s="10" t="s">
        <v>49</v>
      </c>
      <c r="G280" s="11" t="s">
        <v>64</v>
      </c>
      <c r="H280" s="11">
        <v>5.0</v>
      </c>
      <c r="I280" s="6" t="s">
        <v>38</v>
      </c>
      <c r="J280" s="11">
        <f t="shared" si="2"/>
        <v>5</v>
      </c>
      <c r="K280" s="6">
        <v>5.0</v>
      </c>
      <c r="L280" s="11">
        <f t="shared" si="3"/>
        <v>25</v>
      </c>
      <c r="M280" s="10" t="s">
        <v>51</v>
      </c>
      <c r="N280" s="12">
        <v>0.5</v>
      </c>
      <c r="O280" s="11">
        <f t="shared" si="4"/>
        <v>22.5</v>
      </c>
      <c r="P280" s="11">
        <f t="shared" si="5"/>
        <v>2.5</v>
      </c>
      <c r="Q280" s="10" t="s">
        <v>24</v>
      </c>
      <c r="R280" s="13" t="str">
        <f>IFERROR(__xludf.DUMMYFUNCTION("IFERROR(REGEXEXTRACT(Q280,""\d*\.?\d+%""),0)"),"4.8%")</f>
        <v>4.8%</v>
      </c>
      <c r="S280" s="11">
        <f t="shared" si="6"/>
        <v>0.012</v>
      </c>
    </row>
    <row r="281">
      <c r="A281" s="8">
        <v>43815.0</v>
      </c>
      <c r="B281" s="9">
        <f t="shared" si="1"/>
        <v>2019</v>
      </c>
      <c r="C281" s="9">
        <v>100608.0</v>
      </c>
      <c r="D281" s="6" t="s">
        <v>223</v>
      </c>
      <c r="E281" s="10" t="str">
        <f>VLOOKUP(D281,'mat group'!A:B,2,0)</f>
        <v>Hardware supplies</v>
      </c>
      <c r="F281" s="10" t="s">
        <v>49</v>
      </c>
      <c r="G281" s="11" t="s">
        <v>67</v>
      </c>
      <c r="H281" s="11">
        <v>8.0</v>
      </c>
      <c r="I281" s="6" t="s">
        <v>38</v>
      </c>
      <c r="J281" s="11">
        <f t="shared" si="2"/>
        <v>8</v>
      </c>
      <c r="K281" s="6">
        <v>51.0</v>
      </c>
      <c r="L281" s="11">
        <f t="shared" si="3"/>
        <v>408</v>
      </c>
      <c r="M281" s="10" t="s">
        <v>51</v>
      </c>
      <c r="N281" s="12">
        <v>30.599999999999998</v>
      </c>
      <c r="O281" s="11">
        <f t="shared" si="4"/>
        <v>163.2</v>
      </c>
      <c r="P281" s="11">
        <f t="shared" si="5"/>
        <v>244.8</v>
      </c>
      <c r="Q281" s="10" t="s">
        <v>24</v>
      </c>
      <c r="R281" s="13" t="str">
        <f>IFERROR(__xludf.DUMMYFUNCTION("IFERROR(REGEXEXTRACT(Q281,""\d*\.?\d+%""),0)"),"4.8%")</f>
        <v>4.8%</v>
      </c>
      <c r="S281" s="11">
        <f t="shared" si="6"/>
        <v>0.19584</v>
      </c>
    </row>
    <row r="282">
      <c r="A282" s="8">
        <v>43824.0</v>
      </c>
      <c r="B282" s="9">
        <f t="shared" si="1"/>
        <v>2019</v>
      </c>
      <c r="C282" s="9">
        <v>100609.0</v>
      </c>
      <c r="D282" s="6" t="s">
        <v>129</v>
      </c>
      <c r="E282" s="10" t="str">
        <f>VLOOKUP(D282,'mat group'!A:B,2,0)</f>
        <v>Hardware supplies</v>
      </c>
      <c r="F282" s="10" t="s">
        <v>55</v>
      </c>
      <c r="G282" s="11" t="s">
        <v>21</v>
      </c>
      <c r="H282" s="11">
        <v>0.05</v>
      </c>
      <c r="I282" s="6" t="s">
        <v>38</v>
      </c>
      <c r="J282" s="11">
        <f t="shared" si="2"/>
        <v>0.05</v>
      </c>
      <c r="K282" s="6">
        <v>19.0</v>
      </c>
      <c r="L282" s="11">
        <f t="shared" si="3"/>
        <v>0.95</v>
      </c>
      <c r="M282" s="10" t="s">
        <v>56</v>
      </c>
      <c r="N282" s="12">
        <v>19.0</v>
      </c>
      <c r="O282" s="11">
        <f t="shared" si="4"/>
        <v>0</v>
      </c>
      <c r="P282" s="11">
        <f t="shared" si="5"/>
        <v>0.95</v>
      </c>
      <c r="Q282" s="10" t="s">
        <v>99</v>
      </c>
      <c r="R282" s="13" t="str">
        <f>IFERROR(__xludf.DUMMYFUNCTION("IFERROR(REGEXEXTRACT(Q282,""\d*\.?\d+%""),0)"),"0%")</f>
        <v>0%</v>
      </c>
      <c r="S282" s="11">
        <f t="shared" si="6"/>
        <v>0</v>
      </c>
    </row>
    <row r="283">
      <c r="A283" s="8">
        <v>43826.0</v>
      </c>
      <c r="B283" s="9">
        <f t="shared" si="1"/>
        <v>2019</v>
      </c>
      <c r="C283" s="9">
        <v>100610.0</v>
      </c>
      <c r="D283" s="6" t="s">
        <v>174</v>
      </c>
      <c r="E283" s="10" t="str">
        <f>VLOOKUP(D283,'mat group'!A:B,2,0)</f>
        <v>Home Decor</v>
      </c>
      <c r="F283" s="10" t="s">
        <v>58</v>
      </c>
      <c r="G283" s="11" t="s">
        <v>30</v>
      </c>
      <c r="H283" s="11">
        <v>60.0</v>
      </c>
      <c r="I283" s="6" t="s">
        <v>38</v>
      </c>
      <c r="J283" s="11">
        <f t="shared" si="2"/>
        <v>60</v>
      </c>
      <c r="K283" s="6">
        <v>22.0</v>
      </c>
      <c r="L283" s="11">
        <f t="shared" si="3"/>
        <v>1320</v>
      </c>
      <c r="M283" s="10" t="s">
        <v>59</v>
      </c>
      <c r="N283" s="12">
        <v>19.8</v>
      </c>
      <c r="O283" s="11">
        <f t="shared" si="4"/>
        <v>132</v>
      </c>
      <c r="P283" s="11">
        <f t="shared" si="5"/>
        <v>1188</v>
      </c>
      <c r="Q283" s="10" t="s">
        <v>136</v>
      </c>
      <c r="R283" s="13" t="str">
        <f>IFERROR(__xludf.DUMMYFUNCTION("IFERROR(REGEXEXTRACT(Q283,""\d*\.?\d+%""),0)"),"2.8%")</f>
        <v>2.8%</v>
      </c>
      <c r="S283" s="11">
        <f t="shared" si="6"/>
        <v>0.3696</v>
      </c>
    </row>
    <row r="284">
      <c r="A284" s="8">
        <v>43830.0</v>
      </c>
      <c r="B284" s="9">
        <f t="shared" si="1"/>
        <v>2019</v>
      </c>
      <c r="C284" s="9">
        <v>100611.0</v>
      </c>
      <c r="D284" s="6" t="s">
        <v>226</v>
      </c>
      <c r="E284" s="10" t="str">
        <f>VLOOKUP(D284,'mat group'!A:B,2,0)</f>
        <v>Hardware supplies</v>
      </c>
      <c r="F284" s="10" t="s">
        <v>20</v>
      </c>
      <c r="G284" s="11" t="s">
        <v>64</v>
      </c>
      <c r="H284" s="11">
        <v>8.0</v>
      </c>
      <c r="I284" s="6" t="s">
        <v>22</v>
      </c>
      <c r="J284" s="11">
        <f t="shared" si="2"/>
        <v>6.08</v>
      </c>
      <c r="K284" s="6">
        <v>28.0</v>
      </c>
      <c r="L284" s="11">
        <f t="shared" si="3"/>
        <v>170.24</v>
      </c>
      <c r="M284" s="10" t="s">
        <v>23</v>
      </c>
      <c r="N284" s="12">
        <v>14.0</v>
      </c>
      <c r="O284" s="11">
        <f t="shared" si="4"/>
        <v>85.12</v>
      </c>
      <c r="P284" s="11">
        <f t="shared" si="5"/>
        <v>85.12</v>
      </c>
      <c r="Q284" s="10" t="s">
        <v>175</v>
      </c>
      <c r="R284" s="13" t="str">
        <f>IFERROR(__xludf.DUMMYFUNCTION("IFERROR(REGEXEXTRACT(Q284,""\d*\.?\d+%""),0)"),"2%")</f>
        <v>2%</v>
      </c>
      <c r="S284" s="11">
        <f t="shared" si="6"/>
        <v>0.034048</v>
      </c>
    </row>
    <row r="285">
      <c r="A285" s="8">
        <v>43832.0</v>
      </c>
      <c r="B285" s="9">
        <f t="shared" si="1"/>
        <v>2020</v>
      </c>
      <c r="C285" s="9">
        <v>100612.0</v>
      </c>
      <c r="D285" s="6" t="s">
        <v>137</v>
      </c>
      <c r="E285" s="10" t="str">
        <f>VLOOKUP(D285,'mat group'!A:B,2,0)</f>
        <v>Bathroom supplies</v>
      </c>
      <c r="F285" s="10" t="s">
        <v>20</v>
      </c>
      <c r="G285" s="11" t="s">
        <v>67</v>
      </c>
      <c r="H285" s="11">
        <v>12.0</v>
      </c>
      <c r="I285" s="6" t="s">
        <v>22</v>
      </c>
      <c r="J285" s="11">
        <f t="shared" si="2"/>
        <v>9.12</v>
      </c>
      <c r="K285" s="6">
        <v>17.0</v>
      </c>
      <c r="L285" s="11">
        <f t="shared" si="3"/>
        <v>155.04</v>
      </c>
      <c r="M285" s="10" t="s">
        <v>23</v>
      </c>
      <c r="N285" s="12">
        <v>10.2</v>
      </c>
      <c r="O285" s="11">
        <f t="shared" si="4"/>
        <v>62.016</v>
      </c>
      <c r="P285" s="11">
        <f t="shared" si="5"/>
        <v>93.024</v>
      </c>
      <c r="Q285" s="10" t="s">
        <v>162</v>
      </c>
      <c r="R285" s="13" t="str">
        <f>IFERROR(__xludf.DUMMYFUNCTION("IFERROR(REGEXEXTRACT(Q285,""\d*\.?\d+%""),0)"),"1.9%")</f>
        <v>1.9%</v>
      </c>
      <c r="S285" s="11">
        <f t="shared" si="6"/>
        <v>0.0294576</v>
      </c>
    </row>
    <row r="286">
      <c r="A286" s="8">
        <v>43832.0</v>
      </c>
      <c r="B286" s="9">
        <f t="shared" si="1"/>
        <v>2020</v>
      </c>
      <c r="C286" s="9">
        <v>100612.0</v>
      </c>
      <c r="D286" s="6" t="s">
        <v>196</v>
      </c>
      <c r="E286" s="10" t="str">
        <f>VLOOKUP(D286,'mat group'!A:B,2,0)</f>
        <v>Hardware supplies</v>
      </c>
      <c r="F286" s="10" t="s">
        <v>20</v>
      </c>
      <c r="G286" s="11" t="s">
        <v>77</v>
      </c>
      <c r="H286" s="11">
        <v>8.0</v>
      </c>
      <c r="I286" s="6" t="s">
        <v>22</v>
      </c>
      <c r="J286" s="11">
        <f t="shared" si="2"/>
        <v>6.08</v>
      </c>
      <c r="K286" s="6">
        <v>43.0</v>
      </c>
      <c r="L286" s="11">
        <f t="shared" si="3"/>
        <v>261.44</v>
      </c>
      <c r="M286" s="10" t="s">
        <v>23</v>
      </c>
      <c r="N286" s="12">
        <v>30.099999999999998</v>
      </c>
      <c r="O286" s="11">
        <f t="shared" si="4"/>
        <v>78.432</v>
      </c>
      <c r="P286" s="11">
        <f t="shared" si="5"/>
        <v>183.008</v>
      </c>
      <c r="Q286" s="10" t="s">
        <v>162</v>
      </c>
      <c r="R286" s="13" t="str">
        <f>IFERROR(__xludf.DUMMYFUNCTION("IFERROR(REGEXEXTRACT(Q286,""\d*\.?\d+%""),0)"),"1.9%")</f>
        <v>1.9%</v>
      </c>
      <c r="S286" s="11">
        <f t="shared" si="6"/>
        <v>0.0496736</v>
      </c>
    </row>
    <row r="287">
      <c r="A287" s="8">
        <v>43832.0</v>
      </c>
      <c r="B287" s="9">
        <f t="shared" si="1"/>
        <v>2020</v>
      </c>
      <c r="C287" s="9">
        <v>100612.0</v>
      </c>
      <c r="D287" s="6" t="s">
        <v>208</v>
      </c>
      <c r="E287" s="10" t="str">
        <f>VLOOKUP(D287,'mat group'!A:B,2,0)</f>
        <v>Gardening supplies</v>
      </c>
      <c r="F287" s="10" t="s">
        <v>20</v>
      </c>
      <c r="G287" s="11" t="s">
        <v>77</v>
      </c>
      <c r="H287" s="11">
        <v>20.0</v>
      </c>
      <c r="I287" s="6" t="s">
        <v>22</v>
      </c>
      <c r="J287" s="11">
        <f t="shared" si="2"/>
        <v>15.2</v>
      </c>
      <c r="K287" s="6">
        <v>42.0</v>
      </c>
      <c r="L287" s="11">
        <f t="shared" si="3"/>
        <v>638.4</v>
      </c>
      <c r="M287" s="10" t="s">
        <v>23</v>
      </c>
      <c r="N287" s="12">
        <v>42.0</v>
      </c>
      <c r="O287" s="11">
        <f t="shared" si="4"/>
        <v>0</v>
      </c>
      <c r="P287" s="11">
        <f t="shared" si="5"/>
        <v>638.4</v>
      </c>
      <c r="Q287" s="10" t="s">
        <v>162</v>
      </c>
      <c r="R287" s="13" t="str">
        <f>IFERROR(__xludf.DUMMYFUNCTION("IFERROR(REGEXEXTRACT(Q287,""\d*\.?\d+%""),0)"),"1.9%")</f>
        <v>1.9%</v>
      </c>
      <c r="S287" s="11">
        <f t="shared" si="6"/>
        <v>0.121296</v>
      </c>
    </row>
    <row r="288">
      <c r="A288" s="8">
        <v>43832.0</v>
      </c>
      <c r="B288" s="9">
        <f t="shared" si="1"/>
        <v>2020</v>
      </c>
      <c r="C288" s="9">
        <v>100612.0</v>
      </c>
      <c r="D288" s="6" t="s">
        <v>265</v>
      </c>
      <c r="E288" s="10" t="str">
        <f>VLOOKUP(D288,'mat group'!A:B,2,0)</f>
        <v>School supplies</v>
      </c>
      <c r="F288" s="10" t="s">
        <v>20</v>
      </c>
      <c r="G288" s="11" t="s">
        <v>21</v>
      </c>
      <c r="H288" s="11">
        <v>15.0</v>
      </c>
      <c r="I288" s="6" t="s">
        <v>22</v>
      </c>
      <c r="J288" s="11">
        <f t="shared" si="2"/>
        <v>11.4</v>
      </c>
      <c r="K288" s="6">
        <v>35.0</v>
      </c>
      <c r="L288" s="11">
        <f t="shared" si="3"/>
        <v>399</v>
      </c>
      <c r="M288" s="10" t="s">
        <v>23</v>
      </c>
      <c r="N288" s="12">
        <v>35.0</v>
      </c>
      <c r="O288" s="11">
        <f t="shared" si="4"/>
        <v>0</v>
      </c>
      <c r="P288" s="11">
        <f t="shared" si="5"/>
        <v>399</v>
      </c>
      <c r="Q288" s="10" t="s">
        <v>162</v>
      </c>
      <c r="R288" s="13" t="str">
        <f>IFERROR(__xludf.DUMMYFUNCTION("IFERROR(REGEXEXTRACT(Q288,""\d*\.?\d+%""),0)"),"1.9%")</f>
        <v>1.9%</v>
      </c>
      <c r="S288" s="11">
        <f t="shared" si="6"/>
        <v>0.07581</v>
      </c>
    </row>
    <row r="289">
      <c r="A289" s="8">
        <v>43832.0</v>
      </c>
      <c r="B289" s="9">
        <f t="shared" si="1"/>
        <v>2020</v>
      </c>
      <c r="C289" s="9">
        <v>100612.0</v>
      </c>
      <c r="D289" s="6" t="s">
        <v>199</v>
      </c>
      <c r="E289" s="10" t="str">
        <f>VLOOKUP(D289,'mat group'!A:B,2,0)</f>
        <v>Gardening supplies</v>
      </c>
      <c r="F289" s="10" t="s">
        <v>20</v>
      </c>
      <c r="G289" s="11" t="s">
        <v>50</v>
      </c>
      <c r="H289" s="11">
        <v>12.0</v>
      </c>
      <c r="I289" s="6" t="s">
        <v>22</v>
      </c>
      <c r="J289" s="11">
        <f t="shared" si="2"/>
        <v>9.12</v>
      </c>
      <c r="K289" s="6">
        <v>32.0</v>
      </c>
      <c r="L289" s="11">
        <f t="shared" si="3"/>
        <v>291.84</v>
      </c>
      <c r="M289" s="10" t="s">
        <v>23</v>
      </c>
      <c r="N289" s="12">
        <v>16.0</v>
      </c>
      <c r="O289" s="11">
        <f t="shared" si="4"/>
        <v>145.92</v>
      </c>
      <c r="P289" s="11">
        <f t="shared" si="5"/>
        <v>145.92</v>
      </c>
      <c r="Q289" s="10" t="s">
        <v>162</v>
      </c>
      <c r="R289" s="13" t="str">
        <f>IFERROR(__xludf.DUMMYFUNCTION("IFERROR(REGEXEXTRACT(Q289,""\d*\.?\d+%""),0)"),"1.9%")</f>
        <v>1.9%</v>
      </c>
      <c r="S289" s="11">
        <f t="shared" si="6"/>
        <v>0.0554496</v>
      </c>
    </row>
    <row r="290">
      <c r="A290" s="8">
        <v>43832.0</v>
      </c>
      <c r="B290" s="9">
        <f t="shared" si="1"/>
        <v>2020</v>
      </c>
      <c r="C290" s="9">
        <v>100612.0</v>
      </c>
      <c r="D290" s="6" t="s">
        <v>186</v>
      </c>
      <c r="E290" s="10" t="str">
        <f>VLOOKUP(D290,'mat group'!A:B,2,0)</f>
        <v>School supplies</v>
      </c>
      <c r="F290" s="10" t="s">
        <v>20</v>
      </c>
      <c r="G290" s="11" t="s">
        <v>67</v>
      </c>
      <c r="H290" s="11">
        <v>10.0</v>
      </c>
      <c r="I290" s="6" t="s">
        <v>22</v>
      </c>
      <c r="J290" s="11">
        <f t="shared" si="2"/>
        <v>7.6</v>
      </c>
      <c r="K290" s="6">
        <v>9.0</v>
      </c>
      <c r="L290" s="11">
        <f t="shared" si="3"/>
        <v>68.4</v>
      </c>
      <c r="M290" s="10" t="s">
        <v>23</v>
      </c>
      <c r="N290" s="12">
        <v>9.0</v>
      </c>
      <c r="O290" s="11">
        <f t="shared" si="4"/>
        <v>0</v>
      </c>
      <c r="P290" s="11">
        <f t="shared" si="5"/>
        <v>68.4</v>
      </c>
      <c r="Q290" s="10" t="s">
        <v>162</v>
      </c>
      <c r="R290" s="13" t="str">
        <f>IFERROR(__xludf.DUMMYFUNCTION("IFERROR(REGEXEXTRACT(Q290,""\d*\.?\d+%""),0)"),"1.9%")</f>
        <v>1.9%</v>
      </c>
      <c r="S290" s="11">
        <f t="shared" si="6"/>
        <v>0.012996</v>
      </c>
    </row>
    <row r="291">
      <c r="A291" s="8">
        <v>43832.0</v>
      </c>
      <c r="B291" s="9">
        <f t="shared" si="1"/>
        <v>2020</v>
      </c>
      <c r="C291" s="9">
        <v>100612.0</v>
      </c>
      <c r="D291" s="6" t="s">
        <v>261</v>
      </c>
      <c r="E291" s="10" t="str">
        <f>VLOOKUP(D291,'mat group'!A:B,2,0)</f>
        <v>Gardening supplies</v>
      </c>
      <c r="F291" s="10" t="s">
        <v>20</v>
      </c>
      <c r="G291" s="11" t="s">
        <v>77</v>
      </c>
      <c r="H291" s="11">
        <v>5.0</v>
      </c>
      <c r="I291" s="6" t="s">
        <v>22</v>
      </c>
      <c r="J291" s="11">
        <f t="shared" si="2"/>
        <v>3.8</v>
      </c>
      <c r="K291" s="6">
        <v>43.0</v>
      </c>
      <c r="L291" s="11">
        <f t="shared" si="3"/>
        <v>163.4</v>
      </c>
      <c r="M291" s="10" t="s">
        <v>23</v>
      </c>
      <c r="N291" s="12">
        <v>17.2</v>
      </c>
      <c r="O291" s="11">
        <f t="shared" si="4"/>
        <v>98.04</v>
      </c>
      <c r="P291" s="11">
        <f t="shared" si="5"/>
        <v>65.36</v>
      </c>
      <c r="Q291" s="10" t="s">
        <v>162</v>
      </c>
      <c r="R291" s="13" t="str">
        <f>IFERROR(__xludf.DUMMYFUNCTION("IFERROR(REGEXEXTRACT(Q291,""\d*\.?\d+%""),0)"),"1.9%")</f>
        <v>1.9%</v>
      </c>
      <c r="S291" s="11">
        <f t="shared" si="6"/>
        <v>0.031046</v>
      </c>
    </row>
    <row r="292">
      <c r="A292" s="8">
        <v>43835.0</v>
      </c>
      <c r="B292" s="9">
        <f t="shared" si="1"/>
        <v>2020</v>
      </c>
      <c r="C292" s="9">
        <v>100613.0</v>
      </c>
      <c r="D292" s="6" t="s">
        <v>275</v>
      </c>
      <c r="E292" s="10" t="str">
        <f>VLOOKUP(D292,'mat group'!A:B,2,0)</f>
        <v>Hardware supplies</v>
      </c>
      <c r="F292" s="10" t="s">
        <v>20</v>
      </c>
      <c r="G292" s="11" t="s">
        <v>28</v>
      </c>
      <c r="H292" s="11">
        <v>5.0</v>
      </c>
      <c r="I292" s="6" t="s">
        <v>22</v>
      </c>
      <c r="J292" s="11">
        <f t="shared" si="2"/>
        <v>3.8</v>
      </c>
      <c r="K292" s="6">
        <v>33.0</v>
      </c>
      <c r="L292" s="11">
        <f t="shared" si="3"/>
        <v>125.4</v>
      </c>
      <c r="M292" s="10" t="s">
        <v>23</v>
      </c>
      <c r="N292" s="12">
        <v>3.3000000000000003</v>
      </c>
      <c r="O292" s="11">
        <f t="shared" si="4"/>
        <v>112.86</v>
      </c>
      <c r="P292" s="11">
        <f t="shared" si="5"/>
        <v>12.54</v>
      </c>
      <c r="Q292" s="10" t="s">
        <v>45</v>
      </c>
      <c r="R292" s="13">
        <f>IFERROR(__xludf.DUMMYFUNCTION("IFERROR(REGEXEXTRACT(Q292,""\d*\.?\d+%""),0)"),0.0)</f>
        <v>0</v>
      </c>
      <c r="S292" s="11">
        <f t="shared" si="6"/>
        <v>0</v>
      </c>
    </row>
    <row r="293">
      <c r="A293" s="8">
        <v>43836.0</v>
      </c>
      <c r="B293" s="9">
        <f t="shared" si="1"/>
        <v>2020</v>
      </c>
      <c r="C293" s="9">
        <v>100614.0</v>
      </c>
      <c r="D293" s="6" t="s">
        <v>104</v>
      </c>
      <c r="E293" s="10" t="str">
        <f>VLOOKUP(D293,'mat group'!A:B,2,0)</f>
        <v>Hardware supplies</v>
      </c>
      <c r="F293" s="10" t="s">
        <v>37</v>
      </c>
      <c r="G293" s="11" t="s">
        <v>21</v>
      </c>
      <c r="H293" s="11">
        <v>3.0</v>
      </c>
      <c r="I293" s="6" t="s">
        <v>38</v>
      </c>
      <c r="J293" s="11">
        <f t="shared" si="2"/>
        <v>3</v>
      </c>
      <c r="K293" s="6">
        <v>46.0</v>
      </c>
      <c r="L293" s="11">
        <f t="shared" si="3"/>
        <v>138</v>
      </c>
      <c r="M293" s="10" t="s">
        <v>39</v>
      </c>
      <c r="N293" s="12">
        <v>46.0</v>
      </c>
      <c r="O293" s="11">
        <f t="shared" si="4"/>
        <v>0</v>
      </c>
      <c r="P293" s="11">
        <f t="shared" si="5"/>
        <v>138</v>
      </c>
      <c r="Q293" s="10" t="s">
        <v>40</v>
      </c>
      <c r="R293" s="13" t="str">
        <f>IFERROR(__xludf.DUMMYFUNCTION("IFERROR(REGEXEXTRACT(Q293,""\d*\.?\d+%""),0)"),"4.5%")</f>
        <v>4.5%</v>
      </c>
      <c r="S293" s="11">
        <f t="shared" si="6"/>
        <v>0.0621</v>
      </c>
    </row>
    <row r="294">
      <c r="A294" s="8">
        <v>43837.0</v>
      </c>
      <c r="B294" s="9">
        <f t="shared" si="1"/>
        <v>2020</v>
      </c>
      <c r="C294" s="9">
        <v>100615.0</v>
      </c>
      <c r="D294" s="6" t="s">
        <v>146</v>
      </c>
      <c r="E294" s="10" t="str">
        <f>VLOOKUP(D294,'mat group'!A:B,2,0)</f>
        <v>Bathroom supplies</v>
      </c>
      <c r="F294" s="10" t="s">
        <v>55</v>
      </c>
      <c r="G294" s="11" t="s">
        <v>50</v>
      </c>
      <c r="H294" s="11">
        <v>8.0</v>
      </c>
      <c r="I294" s="6" t="s">
        <v>38</v>
      </c>
      <c r="J294" s="11">
        <f t="shared" si="2"/>
        <v>8</v>
      </c>
      <c r="K294" s="6">
        <v>32.0</v>
      </c>
      <c r="L294" s="11">
        <f t="shared" si="3"/>
        <v>256</v>
      </c>
      <c r="M294" s="10" t="s">
        <v>56</v>
      </c>
      <c r="N294" s="12">
        <v>28.8</v>
      </c>
      <c r="O294" s="11">
        <f t="shared" si="4"/>
        <v>25.6</v>
      </c>
      <c r="P294" s="11">
        <f t="shared" si="5"/>
        <v>230.4</v>
      </c>
      <c r="Q294" s="10" t="s">
        <v>117</v>
      </c>
      <c r="R294" s="13" t="str">
        <f>IFERROR(__xludf.DUMMYFUNCTION("IFERROR(REGEXEXTRACT(Q294,""\d*\.?\d+%""),0)"),"0.5%")</f>
        <v>0.5%</v>
      </c>
      <c r="S294" s="11">
        <f t="shared" si="6"/>
        <v>0.0128</v>
      </c>
    </row>
    <row r="295">
      <c r="A295" s="8">
        <v>43840.0</v>
      </c>
      <c r="B295" s="9">
        <f t="shared" si="1"/>
        <v>2020</v>
      </c>
      <c r="C295" s="9">
        <v>100616.0</v>
      </c>
      <c r="D295" s="6" t="s">
        <v>96</v>
      </c>
      <c r="E295" s="10" t="str">
        <f>VLOOKUP(D295,'mat group'!A:B,2,0)</f>
        <v>Home Decor</v>
      </c>
      <c r="F295" s="10" t="s">
        <v>58</v>
      </c>
      <c r="G295" s="11" t="s">
        <v>42</v>
      </c>
      <c r="H295" s="11">
        <v>35.0</v>
      </c>
      <c r="I295" s="6" t="s">
        <v>38</v>
      </c>
      <c r="J295" s="11">
        <f t="shared" si="2"/>
        <v>35</v>
      </c>
      <c r="K295" s="6">
        <v>25.0</v>
      </c>
      <c r="L295" s="11">
        <f t="shared" si="3"/>
        <v>875</v>
      </c>
      <c r="M295" s="10" t="s">
        <v>59</v>
      </c>
      <c r="N295" s="12">
        <v>7.5</v>
      </c>
      <c r="O295" s="11">
        <f t="shared" si="4"/>
        <v>612.5</v>
      </c>
      <c r="P295" s="11">
        <f t="shared" si="5"/>
        <v>262.5</v>
      </c>
      <c r="Q295" s="10" t="s">
        <v>317</v>
      </c>
      <c r="R295" s="13" t="str">
        <f>IFERROR(__xludf.DUMMYFUNCTION("IFERROR(REGEXEXTRACT(Q295,""\d*\.?\d+%""),0)"),"4.2%")</f>
        <v>4.2%</v>
      </c>
      <c r="S295" s="11">
        <f t="shared" si="6"/>
        <v>0.3675</v>
      </c>
    </row>
    <row r="296">
      <c r="A296" s="8">
        <v>43843.0</v>
      </c>
      <c r="B296" s="9">
        <f t="shared" si="1"/>
        <v>2020</v>
      </c>
      <c r="C296" s="9">
        <v>100617.0</v>
      </c>
      <c r="D296" s="6" t="s">
        <v>181</v>
      </c>
      <c r="E296" s="10" t="str">
        <f>VLOOKUP(D296,'mat group'!A:B,2,0)</f>
        <v>School supplies</v>
      </c>
      <c r="F296" s="10" t="s">
        <v>37</v>
      </c>
      <c r="G296" s="11" t="s">
        <v>26</v>
      </c>
      <c r="H296" s="11">
        <v>3.0</v>
      </c>
      <c r="I296" s="6" t="s">
        <v>38</v>
      </c>
      <c r="J296" s="11">
        <f t="shared" si="2"/>
        <v>3</v>
      </c>
      <c r="K296" s="6">
        <v>48.0</v>
      </c>
      <c r="L296" s="11">
        <f t="shared" si="3"/>
        <v>144</v>
      </c>
      <c r="M296" s="10" t="s">
        <v>39</v>
      </c>
      <c r="N296" s="12">
        <v>38.400000000000006</v>
      </c>
      <c r="O296" s="11">
        <f t="shared" si="4"/>
        <v>28.8</v>
      </c>
      <c r="P296" s="11">
        <f t="shared" si="5"/>
        <v>115.2</v>
      </c>
      <c r="Q296" s="10" t="s">
        <v>211</v>
      </c>
      <c r="R296" s="13">
        <f>IFERROR(__xludf.DUMMYFUNCTION("IFERROR(REGEXEXTRACT(Q296,""\d*\.?\d+%""),0)"),0.0)</f>
        <v>0</v>
      </c>
      <c r="S296" s="11">
        <f t="shared" si="6"/>
        <v>0</v>
      </c>
    </row>
    <row r="297">
      <c r="A297" s="8">
        <v>43844.0</v>
      </c>
      <c r="B297" s="9">
        <f t="shared" si="1"/>
        <v>2020</v>
      </c>
      <c r="C297" s="9">
        <v>100618.0</v>
      </c>
      <c r="D297" s="6" t="s">
        <v>149</v>
      </c>
      <c r="E297" s="10" t="str">
        <f>VLOOKUP(D297,'mat group'!A:B,2,0)</f>
        <v>Bathroom supplies</v>
      </c>
      <c r="F297" s="10" t="s">
        <v>37</v>
      </c>
      <c r="G297" s="11" t="s">
        <v>42</v>
      </c>
      <c r="H297" s="11">
        <v>10.0</v>
      </c>
      <c r="I297" s="6" t="s">
        <v>38</v>
      </c>
      <c r="J297" s="11">
        <f t="shared" si="2"/>
        <v>10</v>
      </c>
      <c r="K297" s="6">
        <v>32.0</v>
      </c>
      <c r="L297" s="11">
        <f t="shared" si="3"/>
        <v>320</v>
      </c>
      <c r="M297" s="10" t="s">
        <v>39</v>
      </c>
      <c r="N297" s="12">
        <v>32.0</v>
      </c>
      <c r="O297" s="11">
        <f t="shared" si="4"/>
        <v>0</v>
      </c>
      <c r="P297" s="11">
        <f t="shared" si="5"/>
        <v>320</v>
      </c>
      <c r="Q297" s="10" t="s">
        <v>80</v>
      </c>
      <c r="R297" s="13" t="str">
        <f>IFERROR(__xludf.DUMMYFUNCTION("IFERROR(REGEXEXTRACT(Q297,""\d*\.?\d+%""),0)"),"10.00%")</f>
        <v>10.00%</v>
      </c>
      <c r="S297" s="11">
        <f t="shared" si="6"/>
        <v>0.32</v>
      </c>
    </row>
    <row r="298">
      <c r="A298" s="8">
        <v>43847.0</v>
      </c>
      <c r="B298" s="9">
        <f t="shared" si="1"/>
        <v>2020</v>
      </c>
      <c r="C298" s="9">
        <v>100619.0</v>
      </c>
      <c r="D298" s="6" t="s">
        <v>217</v>
      </c>
      <c r="E298" s="10" t="str">
        <f>VLOOKUP(D298,'mat group'!A:B,2,0)</f>
        <v>Gardening supplies</v>
      </c>
      <c r="F298" s="10" t="s">
        <v>20</v>
      </c>
      <c r="G298" s="11" t="s">
        <v>28</v>
      </c>
      <c r="H298" s="11">
        <v>25.0</v>
      </c>
      <c r="I298" s="6" t="s">
        <v>22</v>
      </c>
      <c r="J298" s="11">
        <f t="shared" si="2"/>
        <v>19</v>
      </c>
      <c r="K298" s="6">
        <v>22.0</v>
      </c>
      <c r="L298" s="11">
        <f t="shared" si="3"/>
        <v>418</v>
      </c>
      <c r="M298" s="10" t="s">
        <v>23</v>
      </c>
      <c r="N298" s="12">
        <v>6.6</v>
      </c>
      <c r="O298" s="11">
        <f t="shared" si="4"/>
        <v>292.6</v>
      </c>
      <c r="P298" s="11">
        <f t="shared" si="5"/>
        <v>125.4</v>
      </c>
      <c r="Q298" s="10" t="s">
        <v>318</v>
      </c>
      <c r="R298" s="13" t="str">
        <f>IFERROR(__xludf.DUMMYFUNCTION("IFERROR(REGEXEXTRACT(Q298,""\d*\.?\d+%""),0)"),"0%")</f>
        <v>0%</v>
      </c>
      <c r="S298" s="11">
        <f t="shared" si="6"/>
        <v>0</v>
      </c>
    </row>
    <row r="299">
      <c r="A299" s="8">
        <v>43849.0</v>
      </c>
      <c r="B299" s="9">
        <f t="shared" si="1"/>
        <v>2020</v>
      </c>
      <c r="C299" s="9">
        <v>100620.0</v>
      </c>
      <c r="D299" s="6" t="s">
        <v>268</v>
      </c>
      <c r="E299" s="10" t="str">
        <f>VLOOKUP(D299,'mat group'!A:B,2,0)</f>
        <v>Bathroom supplies</v>
      </c>
      <c r="F299" s="10" t="s">
        <v>20</v>
      </c>
      <c r="G299" s="11" t="s">
        <v>28</v>
      </c>
      <c r="H299" s="11">
        <v>12.0</v>
      </c>
      <c r="I299" s="6" t="s">
        <v>22</v>
      </c>
      <c r="J299" s="11">
        <f t="shared" si="2"/>
        <v>9.12</v>
      </c>
      <c r="K299" s="6">
        <v>20.0</v>
      </c>
      <c r="L299" s="11">
        <f t="shared" si="3"/>
        <v>182.4</v>
      </c>
      <c r="M299" s="10" t="s">
        <v>23</v>
      </c>
      <c r="N299" s="12">
        <v>20.0</v>
      </c>
      <c r="O299" s="11">
        <f t="shared" si="4"/>
        <v>0</v>
      </c>
      <c r="P299" s="11">
        <f t="shared" si="5"/>
        <v>182.4</v>
      </c>
      <c r="Q299" s="10" t="s">
        <v>132</v>
      </c>
      <c r="R299" s="13" t="str">
        <f>IFERROR(__xludf.DUMMYFUNCTION("IFERROR(REGEXEXTRACT(Q299,""\d*\.?\d+%""),0)"),"3.2%")</f>
        <v>3.2%</v>
      </c>
      <c r="S299" s="11">
        <f t="shared" si="6"/>
        <v>0.058368</v>
      </c>
    </row>
    <row r="300">
      <c r="A300" s="8">
        <v>43850.0</v>
      </c>
      <c r="B300" s="9">
        <f t="shared" si="1"/>
        <v>2020</v>
      </c>
      <c r="C300" s="9">
        <v>100621.0</v>
      </c>
      <c r="D300" s="6" t="s">
        <v>111</v>
      </c>
      <c r="E300" s="10" t="str">
        <f>VLOOKUP(D300,'mat group'!A:B,2,0)</f>
        <v>Bathroom supplies</v>
      </c>
      <c r="F300" s="10" t="s">
        <v>37</v>
      </c>
      <c r="G300" s="11" t="s">
        <v>64</v>
      </c>
      <c r="H300" s="11">
        <v>12.0</v>
      </c>
      <c r="I300" s="6" t="s">
        <v>38</v>
      </c>
      <c r="J300" s="11">
        <f t="shared" si="2"/>
        <v>12</v>
      </c>
      <c r="K300" s="6">
        <v>4.0</v>
      </c>
      <c r="L300" s="11">
        <f t="shared" si="3"/>
        <v>48</v>
      </c>
      <c r="M300" s="10" t="s">
        <v>39</v>
      </c>
      <c r="N300" s="12">
        <v>1.6</v>
      </c>
      <c r="O300" s="11">
        <f t="shared" si="4"/>
        <v>28.8</v>
      </c>
      <c r="P300" s="11">
        <f t="shared" si="5"/>
        <v>19.2</v>
      </c>
      <c r="Q300" s="10" t="s">
        <v>318</v>
      </c>
      <c r="R300" s="13" t="str">
        <f>IFERROR(__xludf.DUMMYFUNCTION("IFERROR(REGEXEXTRACT(Q300,""\d*\.?\d+%""),0)"),"0%")</f>
        <v>0%</v>
      </c>
      <c r="S300" s="11">
        <f t="shared" si="6"/>
        <v>0</v>
      </c>
    </row>
    <row r="301">
      <c r="A301" s="8">
        <v>43857.0</v>
      </c>
      <c r="B301" s="9">
        <f t="shared" si="1"/>
        <v>2020</v>
      </c>
      <c r="C301" s="9">
        <v>100622.0</v>
      </c>
      <c r="D301" s="6" t="s">
        <v>63</v>
      </c>
      <c r="E301" s="10" t="str">
        <f>VLOOKUP(D301,'mat group'!A:B,2,0)</f>
        <v>Bathroom supplies</v>
      </c>
      <c r="F301" s="10" t="s">
        <v>55</v>
      </c>
      <c r="G301" s="11" t="s">
        <v>50</v>
      </c>
      <c r="H301" s="11">
        <v>12.0</v>
      </c>
      <c r="I301" s="6" t="s">
        <v>38</v>
      </c>
      <c r="J301" s="11">
        <f t="shared" si="2"/>
        <v>12</v>
      </c>
      <c r="K301" s="6">
        <v>26.0</v>
      </c>
      <c r="L301" s="11">
        <f t="shared" si="3"/>
        <v>312</v>
      </c>
      <c r="M301" s="10" t="s">
        <v>56</v>
      </c>
      <c r="N301" s="12">
        <v>26.0</v>
      </c>
      <c r="O301" s="11">
        <f t="shared" si="4"/>
        <v>0</v>
      </c>
      <c r="P301" s="11">
        <f t="shared" si="5"/>
        <v>312</v>
      </c>
      <c r="Q301" s="10" t="s">
        <v>315</v>
      </c>
      <c r="R301" s="13" t="str">
        <f>IFERROR(__xludf.DUMMYFUNCTION("IFERROR(REGEXEXTRACT(Q301,""\d*\.?\d+%""),0)"),"9.90%")</f>
        <v>9.90%</v>
      </c>
      <c r="S301" s="11">
        <f t="shared" si="6"/>
        <v>0.30888</v>
      </c>
    </row>
    <row r="302">
      <c r="A302" s="8">
        <v>43858.0</v>
      </c>
      <c r="B302" s="9">
        <f t="shared" si="1"/>
        <v>2020</v>
      </c>
      <c r="C302" s="9">
        <v>100623.0</v>
      </c>
      <c r="D302" s="6" t="s">
        <v>206</v>
      </c>
      <c r="E302" s="10" t="str">
        <f>VLOOKUP(D302,'mat group'!A:B,2,0)</f>
        <v>Bathroom supplies</v>
      </c>
      <c r="F302" s="10" t="s">
        <v>58</v>
      </c>
      <c r="G302" s="11" t="s">
        <v>77</v>
      </c>
      <c r="H302" s="11">
        <v>8.0</v>
      </c>
      <c r="I302" s="6" t="s">
        <v>38</v>
      </c>
      <c r="J302" s="11">
        <f t="shared" si="2"/>
        <v>8</v>
      </c>
      <c r="K302" s="6">
        <v>27.0</v>
      </c>
      <c r="L302" s="11">
        <f t="shared" si="3"/>
        <v>216</v>
      </c>
      <c r="M302" s="10" t="s">
        <v>59</v>
      </c>
      <c r="N302" s="12">
        <v>24.3</v>
      </c>
      <c r="O302" s="11">
        <f t="shared" si="4"/>
        <v>21.6</v>
      </c>
      <c r="P302" s="11">
        <f t="shared" si="5"/>
        <v>194.4</v>
      </c>
      <c r="Q302" s="10" t="s">
        <v>317</v>
      </c>
      <c r="R302" s="13" t="str">
        <f>IFERROR(__xludf.DUMMYFUNCTION("IFERROR(REGEXEXTRACT(Q302,""\d*\.?\d+%""),0)"),"4.2%")</f>
        <v>4.2%</v>
      </c>
      <c r="S302" s="11">
        <f t="shared" si="6"/>
        <v>0.09072</v>
      </c>
    </row>
    <row r="303">
      <c r="A303" s="8">
        <v>43858.0</v>
      </c>
      <c r="B303" s="9">
        <f t="shared" si="1"/>
        <v>2020</v>
      </c>
      <c r="C303" s="9">
        <v>100623.0</v>
      </c>
      <c r="D303" s="6" t="s">
        <v>70</v>
      </c>
      <c r="E303" s="10" t="str">
        <f>VLOOKUP(D303,'mat group'!A:B,2,0)</f>
        <v>Gardening supplies</v>
      </c>
      <c r="F303" s="10" t="s">
        <v>58</v>
      </c>
      <c r="G303" s="11" t="s">
        <v>26</v>
      </c>
      <c r="H303" s="11">
        <v>20.0</v>
      </c>
      <c r="I303" s="6" t="s">
        <v>38</v>
      </c>
      <c r="J303" s="11">
        <f t="shared" si="2"/>
        <v>20</v>
      </c>
      <c r="K303" s="6">
        <v>26.0</v>
      </c>
      <c r="L303" s="11">
        <f t="shared" si="3"/>
        <v>520</v>
      </c>
      <c r="M303" s="10" t="s">
        <v>59</v>
      </c>
      <c r="N303" s="12">
        <v>5.2</v>
      </c>
      <c r="O303" s="11">
        <f t="shared" si="4"/>
        <v>416</v>
      </c>
      <c r="P303" s="11">
        <f t="shared" si="5"/>
        <v>104</v>
      </c>
      <c r="Q303" s="10" t="s">
        <v>317</v>
      </c>
      <c r="R303" s="13" t="str">
        <f>IFERROR(__xludf.DUMMYFUNCTION("IFERROR(REGEXEXTRACT(Q303,""\d*\.?\d+%""),0)"),"4.2%")</f>
        <v>4.2%</v>
      </c>
      <c r="S303" s="11">
        <f t="shared" si="6"/>
        <v>0.2184</v>
      </c>
    </row>
    <row r="304">
      <c r="A304" s="8">
        <v>43858.0</v>
      </c>
      <c r="B304" s="9">
        <f t="shared" si="1"/>
        <v>2020</v>
      </c>
      <c r="C304" s="9">
        <v>100623.0</v>
      </c>
      <c r="D304" s="6" t="s">
        <v>220</v>
      </c>
      <c r="E304" s="10" t="str">
        <f>VLOOKUP(D304,'mat group'!A:B,2,0)</f>
        <v>Home Decor</v>
      </c>
      <c r="F304" s="10" t="s">
        <v>58</v>
      </c>
      <c r="G304" s="11" t="s">
        <v>28</v>
      </c>
      <c r="H304" s="11">
        <v>25.0</v>
      </c>
      <c r="I304" s="6" t="s">
        <v>38</v>
      </c>
      <c r="J304" s="11">
        <f t="shared" si="2"/>
        <v>25</v>
      </c>
      <c r="K304" s="6">
        <v>12.0</v>
      </c>
      <c r="L304" s="11">
        <f t="shared" si="3"/>
        <v>300</v>
      </c>
      <c r="M304" s="10" t="s">
        <v>59</v>
      </c>
      <c r="N304" s="12">
        <v>12.0</v>
      </c>
      <c r="O304" s="11">
        <f t="shared" si="4"/>
        <v>0</v>
      </c>
      <c r="P304" s="11">
        <f t="shared" si="5"/>
        <v>300</v>
      </c>
      <c r="Q304" s="10" t="s">
        <v>317</v>
      </c>
      <c r="R304" s="13" t="str">
        <f>IFERROR(__xludf.DUMMYFUNCTION("IFERROR(REGEXEXTRACT(Q304,""\d*\.?\d+%""),0)"),"4.2%")</f>
        <v>4.2%</v>
      </c>
      <c r="S304" s="11">
        <f t="shared" si="6"/>
        <v>0.126</v>
      </c>
    </row>
    <row r="305">
      <c r="A305" s="8">
        <v>43858.0</v>
      </c>
      <c r="B305" s="9">
        <f t="shared" si="1"/>
        <v>2020</v>
      </c>
      <c r="C305" s="9">
        <v>100623.0</v>
      </c>
      <c r="D305" s="6" t="s">
        <v>235</v>
      </c>
      <c r="E305" s="10" t="str">
        <f>VLOOKUP(D305,'mat group'!A:B,2,0)</f>
        <v>Home Decor</v>
      </c>
      <c r="F305" s="10" t="s">
        <v>58</v>
      </c>
      <c r="G305" s="11" t="s">
        <v>42</v>
      </c>
      <c r="H305" s="11">
        <v>12.0</v>
      </c>
      <c r="I305" s="6" t="s">
        <v>38</v>
      </c>
      <c r="J305" s="11">
        <f t="shared" si="2"/>
        <v>12</v>
      </c>
      <c r="K305" s="6">
        <v>24.0</v>
      </c>
      <c r="L305" s="11">
        <f t="shared" si="3"/>
        <v>288</v>
      </c>
      <c r="M305" s="10" t="s">
        <v>59</v>
      </c>
      <c r="N305" s="12">
        <v>12.0</v>
      </c>
      <c r="O305" s="11">
        <f t="shared" si="4"/>
        <v>144</v>
      </c>
      <c r="P305" s="11">
        <f t="shared" si="5"/>
        <v>144</v>
      </c>
      <c r="Q305" s="10" t="s">
        <v>317</v>
      </c>
      <c r="R305" s="13" t="str">
        <f>IFERROR(__xludf.DUMMYFUNCTION("IFERROR(REGEXEXTRACT(Q305,""\d*\.?\d+%""),0)"),"4.2%")</f>
        <v>4.2%</v>
      </c>
      <c r="S305" s="11">
        <f t="shared" si="6"/>
        <v>0.12096</v>
      </c>
    </row>
    <row r="306">
      <c r="A306" s="8">
        <v>43858.0</v>
      </c>
      <c r="B306" s="9">
        <f t="shared" si="1"/>
        <v>2020</v>
      </c>
      <c r="C306" s="9">
        <v>100623.0</v>
      </c>
      <c r="D306" s="6" t="s">
        <v>216</v>
      </c>
      <c r="E306" s="10" t="str">
        <f>VLOOKUP(D306,'mat group'!A:B,2,0)</f>
        <v>Home Decor</v>
      </c>
      <c r="F306" s="10" t="s">
        <v>58</v>
      </c>
      <c r="G306" s="11" t="s">
        <v>50</v>
      </c>
      <c r="H306" s="11">
        <v>20.0</v>
      </c>
      <c r="I306" s="6" t="s">
        <v>38</v>
      </c>
      <c r="J306" s="11">
        <f t="shared" si="2"/>
        <v>20</v>
      </c>
      <c r="K306" s="6">
        <v>19.0</v>
      </c>
      <c r="L306" s="11">
        <f t="shared" si="3"/>
        <v>380</v>
      </c>
      <c r="M306" s="10" t="s">
        <v>59</v>
      </c>
      <c r="N306" s="12">
        <v>19.0</v>
      </c>
      <c r="O306" s="11">
        <f t="shared" si="4"/>
        <v>0</v>
      </c>
      <c r="P306" s="11">
        <f t="shared" si="5"/>
        <v>380</v>
      </c>
      <c r="Q306" s="10" t="s">
        <v>317</v>
      </c>
      <c r="R306" s="13" t="str">
        <f>IFERROR(__xludf.DUMMYFUNCTION("IFERROR(REGEXEXTRACT(Q306,""\d*\.?\d+%""),0)"),"4.2%")</f>
        <v>4.2%</v>
      </c>
      <c r="S306" s="11">
        <f t="shared" si="6"/>
        <v>0.1596</v>
      </c>
    </row>
    <row r="307">
      <c r="A307" s="8">
        <v>43858.0</v>
      </c>
      <c r="B307" s="9">
        <f t="shared" si="1"/>
        <v>2020</v>
      </c>
      <c r="C307" s="9">
        <v>100623.0</v>
      </c>
      <c r="D307" s="6" t="s">
        <v>297</v>
      </c>
      <c r="E307" s="10" t="str">
        <f>VLOOKUP(D307,'mat group'!A:B,2,0)</f>
        <v>Bathroom supplies</v>
      </c>
      <c r="F307" s="10" t="s">
        <v>58</v>
      </c>
      <c r="G307" s="11" t="s">
        <v>77</v>
      </c>
      <c r="H307" s="11">
        <v>20.0</v>
      </c>
      <c r="I307" s="6" t="s">
        <v>38</v>
      </c>
      <c r="J307" s="11">
        <f t="shared" si="2"/>
        <v>20</v>
      </c>
      <c r="K307" s="6">
        <v>52.0</v>
      </c>
      <c r="L307" s="11">
        <f t="shared" si="3"/>
        <v>1040</v>
      </c>
      <c r="M307" s="10" t="s">
        <v>59</v>
      </c>
      <c r="N307" s="12">
        <v>36.4</v>
      </c>
      <c r="O307" s="11">
        <f t="shared" si="4"/>
        <v>312</v>
      </c>
      <c r="P307" s="11">
        <f t="shared" si="5"/>
        <v>728</v>
      </c>
      <c r="Q307" s="10" t="s">
        <v>317</v>
      </c>
      <c r="R307" s="13" t="str">
        <f>IFERROR(__xludf.DUMMYFUNCTION("IFERROR(REGEXEXTRACT(Q307,""\d*\.?\d+%""),0)"),"4.2%")</f>
        <v>4.2%</v>
      </c>
      <c r="S307" s="11">
        <f t="shared" si="6"/>
        <v>0.4368</v>
      </c>
    </row>
    <row r="308">
      <c r="A308" s="8">
        <v>43858.0</v>
      </c>
      <c r="B308" s="9">
        <f t="shared" si="1"/>
        <v>2020</v>
      </c>
      <c r="C308" s="9">
        <v>100623.0</v>
      </c>
      <c r="D308" s="6" t="s">
        <v>196</v>
      </c>
      <c r="E308" s="10" t="str">
        <f>VLOOKUP(D308,'mat group'!A:B,2,0)</f>
        <v>Hardware supplies</v>
      </c>
      <c r="F308" s="10" t="s">
        <v>58</v>
      </c>
      <c r="G308" s="11" t="s">
        <v>77</v>
      </c>
      <c r="H308" s="11">
        <v>8.0</v>
      </c>
      <c r="I308" s="6" t="s">
        <v>38</v>
      </c>
      <c r="J308" s="11">
        <f t="shared" si="2"/>
        <v>8</v>
      </c>
      <c r="K308" s="6">
        <v>32.0</v>
      </c>
      <c r="L308" s="11">
        <f t="shared" si="3"/>
        <v>256</v>
      </c>
      <c r="M308" s="10" t="s">
        <v>59</v>
      </c>
      <c r="N308" s="12">
        <v>12.8</v>
      </c>
      <c r="O308" s="11">
        <f t="shared" si="4"/>
        <v>153.6</v>
      </c>
      <c r="P308" s="11">
        <f t="shared" si="5"/>
        <v>102.4</v>
      </c>
      <c r="Q308" s="10" t="s">
        <v>317</v>
      </c>
      <c r="R308" s="13" t="str">
        <f>IFERROR(__xludf.DUMMYFUNCTION("IFERROR(REGEXEXTRACT(Q308,""\d*\.?\d+%""),0)"),"4.2%")</f>
        <v>4.2%</v>
      </c>
      <c r="S308" s="11">
        <f t="shared" si="6"/>
        <v>0.10752</v>
      </c>
    </row>
    <row r="309">
      <c r="A309" s="8">
        <v>43861.0</v>
      </c>
      <c r="B309" s="9">
        <f t="shared" si="1"/>
        <v>2020</v>
      </c>
      <c r="C309" s="9">
        <v>100624.0</v>
      </c>
      <c r="D309" s="6" t="s">
        <v>197</v>
      </c>
      <c r="E309" s="10" t="str">
        <f>VLOOKUP(D309,'mat group'!A:B,2,0)</f>
        <v>Gardening supplies</v>
      </c>
      <c r="F309" s="10" t="s">
        <v>37</v>
      </c>
      <c r="G309" s="11" t="s">
        <v>50</v>
      </c>
      <c r="H309" s="11">
        <v>50.0</v>
      </c>
      <c r="I309" s="6" t="s">
        <v>38</v>
      </c>
      <c r="J309" s="11">
        <f t="shared" si="2"/>
        <v>50</v>
      </c>
      <c r="K309" s="6">
        <v>14.0</v>
      </c>
      <c r="L309" s="11">
        <f t="shared" si="3"/>
        <v>700</v>
      </c>
      <c r="M309" s="10" t="s">
        <v>39</v>
      </c>
      <c r="N309" s="12">
        <v>8.4</v>
      </c>
      <c r="O309" s="11">
        <f t="shared" si="4"/>
        <v>280</v>
      </c>
      <c r="P309" s="11">
        <f t="shared" si="5"/>
        <v>420</v>
      </c>
      <c r="Q309" s="10" t="s">
        <v>40</v>
      </c>
      <c r="R309" s="13" t="str">
        <f>IFERROR(__xludf.DUMMYFUNCTION("IFERROR(REGEXEXTRACT(Q309,""\d*\.?\d+%""),0)"),"4.5%")</f>
        <v>4.5%</v>
      </c>
      <c r="S309" s="11">
        <f t="shared" si="6"/>
        <v>0.315</v>
      </c>
    </row>
    <row r="310">
      <c r="A310" s="8">
        <v>43861.0</v>
      </c>
      <c r="B310" s="9">
        <f t="shared" si="1"/>
        <v>2020</v>
      </c>
      <c r="C310" s="9">
        <v>100624.0</v>
      </c>
      <c r="D310" s="6" t="s">
        <v>215</v>
      </c>
      <c r="E310" s="10" t="str">
        <f>VLOOKUP(D310,'mat group'!A:B,2,0)</f>
        <v>Hardware supplies</v>
      </c>
      <c r="F310" s="10" t="s">
        <v>37</v>
      </c>
      <c r="G310" s="11" t="s">
        <v>50</v>
      </c>
      <c r="H310" s="11">
        <v>1.5</v>
      </c>
      <c r="I310" s="6" t="s">
        <v>38</v>
      </c>
      <c r="J310" s="11">
        <f t="shared" si="2"/>
        <v>1.5</v>
      </c>
      <c r="K310" s="6">
        <v>7.0</v>
      </c>
      <c r="L310" s="11">
        <f t="shared" si="3"/>
        <v>10.5</v>
      </c>
      <c r="M310" s="10" t="s">
        <v>39</v>
      </c>
      <c r="N310" s="12">
        <v>2.8000000000000003</v>
      </c>
      <c r="O310" s="11">
        <f t="shared" si="4"/>
        <v>6.3</v>
      </c>
      <c r="P310" s="11">
        <f t="shared" si="5"/>
        <v>4.2</v>
      </c>
      <c r="Q310" s="10" t="s">
        <v>40</v>
      </c>
      <c r="R310" s="13" t="str">
        <f>IFERROR(__xludf.DUMMYFUNCTION("IFERROR(REGEXEXTRACT(Q310,""\d*\.?\d+%""),0)"),"4.5%")</f>
        <v>4.5%</v>
      </c>
      <c r="S310" s="11">
        <f t="shared" si="6"/>
        <v>0.004725</v>
      </c>
    </row>
    <row r="311">
      <c r="A311" s="8">
        <v>43861.0</v>
      </c>
      <c r="B311" s="9">
        <f t="shared" si="1"/>
        <v>2020</v>
      </c>
      <c r="C311" s="9">
        <v>100624.0</v>
      </c>
      <c r="D311" s="6" t="s">
        <v>271</v>
      </c>
      <c r="E311" s="10" t="str">
        <f>VLOOKUP(D311,'mat group'!A:B,2,0)</f>
        <v>Home Decor</v>
      </c>
      <c r="F311" s="10" t="s">
        <v>37</v>
      </c>
      <c r="G311" s="11" t="s">
        <v>64</v>
      </c>
      <c r="H311" s="11">
        <v>40.0</v>
      </c>
      <c r="I311" s="6" t="s">
        <v>38</v>
      </c>
      <c r="J311" s="11">
        <f t="shared" si="2"/>
        <v>40</v>
      </c>
      <c r="K311" s="6">
        <v>21.0</v>
      </c>
      <c r="L311" s="11">
        <f t="shared" si="3"/>
        <v>840</v>
      </c>
      <c r="M311" s="10" t="s">
        <v>39</v>
      </c>
      <c r="N311" s="12">
        <v>21.0</v>
      </c>
      <c r="O311" s="11">
        <f t="shared" si="4"/>
        <v>0</v>
      </c>
      <c r="P311" s="11">
        <f t="shared" si="5"/>
        <v>840</v>
      </c>
      <c r="Q311" s="10" t="s">
        <v>40</v>
      </c>
      <c r="R311" s="13" t="str">
        <f>IFERROR(__xludf.DUMMYFUNCTION("IFERROR(REGEXEXTRACT(Q311,""\d*\.?\d+%""),0)"),"4.5%")</f>
        <v>4.5%</v>
      </c>
      <c r="S311" s="11">
        <f t="shared" si="6"/>
        <v>0.378</v>
      </c>
    </row>
    <row r="312">
      <c r="A312" s="8">
        <v>43861.0</v>
      </c>
      <c r="B312" s="9">
        <f t="shared" si="1"/>
        <v>2020</v>
      </c>
      <c r="C312" s="9">
        <v>100624.0</v>
      </c>
      <c r="D312" s="6" t="s">
        <v>266</v>
      </c>
      <c r="E312" s="10" t="str">
        <f>VLOOKUP(D312,'mat group'!A:B,2,0)</f>
        <v>Hardware supplies</v>
      </c>
      <c r="F312" s="10" t="s">
        <v>37</v>
      </c>
      <c r="G312" s="11" t="s">
        <v>64</v>
      </c>
      <c r="H312" s="11">
        <v>100.0</v>
      </c>
      <c r="I312" s="6" t="s">
        <v>38</v>
      </c>
      <c r="J312" s="11">
        <f t="shared" si="2"/>
        <v>100</v>
      </c>
      <c r="K312" s="6">
        <v>46.0</v>
      </c>
      <c r="L312" s="11">
        <f t="shared" si="3"/>
        <v>4600</v>
      </c>
      <c r="M312" s="10" t="s">
        <v>39</v>
      </c>
      <c r="N312" s="12">
        <v>46.0</v>
      </c>
      <c r="O312" s="11">
        <f t="shared" si="4"/>
        <v>0</v>
      </c>
      <c r="P312" s="11">
        <f t="shared" si="5"/>
        <v>4600</v>
      </c>
      <c r="Q312" s="10" t="s">
        <v>40</v>
      </c>
      <c r="R312" s="13" t="str">
        <f>IFERROR(__xludf.DUMMYFUNCTION("IFERROR(REGEXEXTRACT(Q312,""\d*\.?\d+%""),0)"),"4.5%")</f>
        <v>4.5%</v>
      </c>
      <c r="S312" s="11">
        <f t="shared" si="6"/>
        <v>2.07</v>
      </c>
    </row>
    <row r="313">
      <c r="A313" s="8">
        <v>43861.0</v>
      </c>
      <c r="B313" s="9">
        <f t="shared" si="1"/>
        <v>2020</v>
      </c>
      <c r="C313" s="9">
        <v>100624.0</v>
      </c>
      <c r="D313" s="6" t="s">
        <v>269</v>
      </c>
      <c r="E313" s="10" t="str">
        <f>VLOOKUP(D313,'mat group'!A:B,2,0)</f>
        <v>Hardware supplies</v>
      </c>
      <c r="F313" s="10" t="s">
        <v>37</v>
      </c>
      <c r="G313" s="11" t="s">
        <v>67</v>
      </c>
      <c r="H313" s="11">
        <v>10.0</v>
      </c>
      <c r="I313" s="6" t="s">
        <v>38</v>
      </c>
      <c r="J313" s="11">
        <f t="shared" si="2"/>
        <v>10</v>
      </c>
      <c r="K313" s="6">
        <v>21.0</v>
      </c>
      <c r="L313" s="11">
        <f t="shared" si="3"/>
        <v>210</v>
      </c>
      <c r="M313" s="10" t="s">
        <v>39</v>
      </c>
      <c r="N313" s="12">
        <v>21.0</v>
      </c>
      <c r="O313" s="11">
        <f t="shared" si="4"/>
        <v>0</v>
      </c>
      <c r="P313" s="11">
        <f t="shared" si="5"/>
        <v>210</v>
      </c>
      <c r="Q313" s="10" t="s">
        <v>40</v>
      </c>
      <c r="R313" s="13" t="str">
        <f>IFERROR(__xludf.DUMMYFUNCTION("IFERROR(REGEXEXTRACT(Q313,""\d*\.?\d+%""),0)"),"4.5%")</f>
        <v>4.5%</v>
      </c>
      <c r="S313" s="11">
        <f t="shared" si="6"/>
        <v>0.0945</v>
      </c>
    </row>
    <row r="314">
      <c r="A314" s="8">
        <v>43861.0</v>
      </c>
      <c r="B314" s="9">
        <f t="shared" si="1"/>
        <v>2020</v>
      </c>
      <c r="C314" s="9">
        <v>100624.0</v>
      </c>
      <c r="D314" s="6" t="s">
        <v>236</v>
      </c>
      <c r="E314" s="10" t="str">
        <f>VLOOKUP(D314,'mat group'!A:B,2,0)</f>
        <v>School supplies</v>
      </c>
      <c r="F314" s="10" t="s">
        <v>37</v>
      </c>
      <c r="G314" s="11" t="s">
        <v>64</v>
      </c>
      <c r="H314" s="11">
        <v>0.5</v>
      </c>
      <c r="I314" s="6" t="s">
        <v>38</v>
      </c>
      <c r="J314" s="11">
        <f t="shared" si="2"/>
        <v>0.5</v>
      </c>
      <c r="K314" s="6">
        <v>8.0</v>
      </c>
      <c r="L314" s="11">
        <f t="shared" si="3"/>
        <v>4</v>
      </c>
      <c r="M314" s="10" t="s">
        <v>39</v>
      </c>
      <c r="N314" s="12">
        <v>8.0</v>
      </c>
      <c r="O314" s="11">
        <f t="shared" si="4"/>
        <v>0</v>
      </c>
      <c r="P314" s="11">
        <f t="shared" si="5"/>
        <v>4</v>
      </c>
      <c r="Q314" s="10" t="s">
        <v>40</v>
      </c>
      <c r="R314" s="13" t="str">
        <f>IFERROR(__xludf.DUMMYFUNCTION("IFERROR(REGEXEXTRACT(Q314,""\d*\.?\d+%""),0)"),"4.5%")</f>
        <v>4.5%</v>
      </c>
      <c r="S314" s="11">
        <f t="shared" si="6"/>
        <v>0.0018</v>
      </c>
    </row>
    <row r="315">
      <c r="A315" s="8">
        <v>43861.0</v>
      </c>
      <c r="B315" s="9">
        <f t="shared" si="1"/>
        <v>2020</v>
      </c>
      <c r="C315" s="9">
        <v>100624.0</v>
      </c>
      <c r="D315" s="6" t="s">
        <v>185</v>
      </c>
      <c r="E315" s="10" t="str">
        <f>VLOOKUP(D315,'mat group'!A:B,2,0)</f>
        <v>Bathroom supplies</v>
      </c>
      <c r="F315" s="10" t="s">
        <v>37</v>
      </c>
      <c r="G315" s="11" t="s">
        <v>64</v>
      </c>
      <c r="H315" s="11">
        <v>8.0</v>
      </c>
      <c r="I315" s="6" t="s">
        <v>38</v>
      </c>
      <c r="J315" s="11">
        <f t="shared" si="2"/>
        <v>8</v>
      </c>
      <c r="K315" s="6">
        <v>20.0</v>
      </c>
      <c r="L315" s="11">
        <f t="shared" si="3"/>
        <v>160</v>
      </c>
      <c r="M315" s="10" t="s">
        <v>39</v>
      </c>
      <c r="N315" s="12">
        <v>18.0</v>
      </c>
      <c r="O315" s="11">
        <f t="shared" si="4"/>
        <v>16</v>
      </c>
      <c r="P315" s="11">
        <f t="shared" si="5"/>
        <v>144</v>
      </c>
      <c r="Q315" s="10" t="s">
        <v>40</v>
      </c>
      <c r="R315" s="13" t="str">
        <f>IFERROR(__xludf.DUMMYFUNCTION("IFERROR(REGEXEXTRACT(Q315,""\d*\.?\d+%""),0)"),"4.5%")</f>
        <v>4.5%</v>
      </c>
      <c r="S315" s="11">
        <f t="shared" si="6"/>
        <v>0.072</v>
      </c>
    </row>
    <row r="316">
      <c r="A316" s="8">
        <v>43863.0</v>
      </c>
      <c r="B316" s="9">
        <f t="shared" si="1"/>
        <v>2020</v>
      </c>
      <c r="C316" s="9">
        <v>100625.0</v>
      </c>
      <c r="D316" s="6" t="s">
        <v>32</v>
      </c>
      <c r="E316" s="10" t="str">
        <f>VLOOKUP(D316,'mat group'!A:B,2,0)</f>
        <v>Home Decor</v>
      </c>
      <c r="F316" s="10" t="s">
        <v>58</v>
      </c>
      <c r="G316" s="11" t="s">
        <v>30</v>
      </c>
      <c r="H316" s="11">
        <v>18.0</v>
      </c>
      <c r="I316" s="6" t="s">
        <v>38</v>
      </c>
      <c r="J316" s="11">
        <f t="shared" si="2"/>
        <v>18</v>
      </c>
      <c r="K316" s="6">
        <v>6.0</v>
      </c>
      <c r="L316" s="11">
        <f t="shared" si="3"/>
        <v>108</v>
      </c>
      <c r="M316" s="10" t="s">
        <v>59</v>
      </c>
      <c r="N316" s="12">
        <v>2.4000000000000004</v>
      </c>
      <c r="O316" s="11">
        <f t="shared" si="4"/>
        <v>64.8</v>
      </c>
      <c r="P316" s="11">
        <f t="shared" si="5"/>
        <v>43.2</v>
      </c>
      <c r="Q316" s="10" t="s">
        <v>315</v>
      </c>
      <c r="R316" s="13" t="str">
        <f>IFERROR(__xludf.DUMMYFUNCTION("IFERROR(REGEXEXTRACT(Q316,""\d*\.?\d+%""),0)"),"9.90%")</f>
        <v>9.90%</v>
      </c>
      <c r="S316" s="11">
        <f t="shared" si="6"/>
        <v>0.10692</v>
      </c>
    </row>
    <row r="317">
      <c r="A317" s="8">
        <v>43873.0</v>
      </c>
      <c r="B317" s="9">
        <f t="shared" si="1"/>
        <v>2020</v>
      </c>
      <c r="C317" s="9">
        <v>100626.0</v>
      </c>
      <c r="D317" s="6" t="s">
        <v>180</v>
      </c>
      <c r="E317" s="10" t="str">
        <f>VLOOKUP(D317,'mat group'!A:B,2,0)</f>
        <v>Hardware supplies</v>
      </c>
      <c r="F317" s="10" t="s">
        <v>20</v>
      </c>
      <c r="G317" s="11" t="s">
        <v>67</v>
      </c>
      <c r="H317" s="11">
        <v>80.0</v>
      </c>
      <c r="I317" s="6" t="s">
        <v>22</v>
      </c>
      <c r="J317" s="11">
        <f t="shared" si="2"/>
        <v>60.8</v>
      </c>
      <c r="K317" s="6">
        <v>45.0</v>
      </c>
      <c r="L317" s="11">
        <f t="shared" si="3"/>
        <v>2736</v>
      </c>
      <c r="M317" s="10" t="s">
        <v>23</v>
      </c>
      <c r="N317" s="12">
        <v>45.0</v>
      </c>
      <c r="O317" s="11">
        <f t="shared" si="4"/>
        <v>0</v>
      </c>
      <c r="P317" s="11">
        <f t="shared" si="5"/>
        <v>2736</v>
      </c>
      <c r="Q317" s="10" t="s">
        <v>24</v>
      </c>
      <c r="R317" s="13" t="str">
        <f>IFERROR(__xludf.DUMMYFUNCTION("IFERROR(REGEXEXTRACT(Q317,""\d*\.?\d+%""),0)"),"4.8%")</f>
        <v>4.8%</v>
      </c>
      <c r="S317" s="11">
        <f t="shared" si="6"/>
        <v>1.31328</v>
      </c>
    </row>
    <row r="318">
      <c r="A318" s="8">
        <v>43879.0</v>
      </c>
      <c r="B318" s="9">
        <f t="shared" si="1"/>
        <v>2020</v>
      </c>
      <c r="C318" s="9">
        <v>100627.0</v>
      </c>
      <c r="D318" s="6" t="s">
        <v>172</v>
      </c>
      <c r="E318" s="10" t="str">
        <f>VLOOKUP(D318,'mat group'!A:B,2,0)</f>
        <v>Hardware supplies</v>
      </c>
      <c r="F318" s="10" t="s">
        <v>58</v>
      </c>
      <c r="G318" s="11" t="s">
        <v>64</v>
      </c>
      <c r="H318" s="11">
        <v>15.0</v>
      </c>
      <c r="I318" s="6" t="s">
        <v>38</v>
      </c>
      <c r="J318" s="11">
        <f t="shared" si="2"/>
        <v>15</v>
      </c>
      <c r="K318" s="6">
        <v>19.0</v>
      </c>
      <c r="L318" s="11">
        <f t="shared" si="3"/>
        <v>285</v>
      </c>
      <c r="M318" s="10" t="s">
        <v>59</v>
      </c>
      <c r="N318" s="12">
        <v>1.9000000000000001</v>
      </c>
      <c r="O318" s="11">
        <f t="shared" si="4"/>
        <v>256.5</v>
      </c>
      <c r="P318" s="11">
        <f t="shared" si="5"/>
        <v>28.5</v>
      </c>
      <c r="Q318" s="10" t="s">
        <v>114</v>
      </c>
      <c r="R318" s="13" t="str">
        <f>IFERROR(__xludf.DUMMYFUNCTION("IFERROR(REGEXEXTRACT(Q318,""\d*\.?\d+%""),0)"),"0%")</f>
        <v>0%</v>
      </c>
      <c r="S318" s="11">
        <f t="shared" si="6"/>
        <v>0</v>
      </c>
    </row>
    <row r="319">
      <c r="A319" s="8">
        <v>43880.0</v>
      </c>
      <c r="B319" s="9">
        <f t="shared" si="1"/>
        <v>2020</v>
      </c>
      <c r="C319" s="9">
        <v>100628.0</v>
      </c>
      <c r="D319" s="6" t="s">
        <v>53</v>
      </c>
      <c r="E319" s="10" t="str">
        <f>VLOOKUP(D319,'mat group'!A:B,2,0)</f>
        <v>School supplies</v>
      </c>
      <c r="F319" s="10" t="s">
        <v>49</v>
      </c>
      <c r="G319" s="11" t="s">
        <v>30</v>
      </c>
      <c r="H319" s="11">
        <v>3.5</v>
      </c>
      <c r="I319" s="6" t="s">
        <v>38</v>
      </c>
      <c r="J319" s="11">
        <f t="shared" si="2"/>
        <v>3.5</v>
      </c>
      <c r="K319" s="6">
        <v>40.0</v>
      </c>
      <c r="L319" s="11">
        <f t="shared" si="3"/>
        <v>140</v>
      </c>
      <c r="M319" s="10" t="s">
        <v>51</v>
      </c>
      <c r="N319" s="12">
        <v>40.0</v>
      </c>
      <c r="O319" s="11">
        <f t="shared" si="4"/>
        <v>0</v>
      </c>
      <c r="P319" s="11">
        <f t="shared" si="5"/>
        <v>140</v>
      </c>
      <c r="Q319" s="10" t="s">
        <v>130</v>
      </c>
      <c r="R319" s="13">
        <f>IFERROR(__xludf.DUMMYFUNCTION("IFERROR(REGEXEXTRACT(Q319,""\d*\.?\d+%""),0)"),0.0)</f>
        <v>0</v>
      </c>
      <c r="S319" s="11">
        <f t="shared" si="6"/>
        <v>0</v>
      </c>
    </row>
    <row r="320">
      <c r="A320" s="8">
        <v>43880.0</v>
      </c>
      <c r="B320" s="9">
        <f t="shared" si="1"/>
        <v>2020</v>
      </c>
      <c r="C320" s="9">
        <v>100628.0</v>
      </c>
      <c r="D320" s="6" t="s">
        <v>239</v>
      </c>
      <c r="E320" s="10" t="str">
        <f>VLOOKUP(D320,'mat group'!A:B,2,0)</f>
        <v>School supplies</v>
      </c>
      <c r="F320" s="10" t="s">
        <v>49</v>
      </c>
      <c r="G320" s="11" t="s">
        <v>42</v>
      </c>
      <c r="H320" s="11">
        <v>5.0</v>
      </c>
      <c r="I320" s="6" t="s">
        <v>38</v>
      </c>
      <c r="J320" s="11">
        <f t="shared" si="2"/>
        <v>5</v>
      </c>
      <c r="K320" s="6">
        <v>25.0</v>
      </c>
      <c r="L320" s="11">
        <f t="shared" si="3"/>
        <v>125</v>
      </c>
      <c r="M320" s="10" t="s">
        <v>51</v>
      </c>
      <c r="N320" s="12">
        <v>25.0</v>
      </c>
      <c r="O320" s="11">
        <f t="shared" si="4"/>
        <v>0</v>
      </c>
      <c r="P320" s="11">
        <f t="shared" si="5"/>
        <v>125</v>
      </c>
      <c r="Q320" s="10" t="s">
        <v>130</v>
      </c>
      <c r="R320" s="13">
        <f>IFERROR(__xludf.DUMMYFUNCTION("IFERROR(REGEXEXTRACT(Q320,""\d*\.?\d+%""),0)"),0.0)</f>
        <v>0</v>
      </c>
      <c r="S320" s="11">
        <f t="shared" si="6"/>
        <v>0</v>
      </c>
    </row>
    <row r="321">
      <c r="A321" s="8">
        <v>43880.0</v>
      </c>
      <c r="B321" s="9">
        <f t="shared" si="1"/>
        <v>2020</v>
      </c>
      <c r="C321" s="9">
        <v>100628.0</v>
      </c>
      <c r="D321" s="6" t="s">
        <v>191</v>
      </c>
      <c r="E321" s="10" t="str">
        <f>VLOOKUP(D321,'mat group'!A:B,2,0)</f>
        <v>School supplies</v>
      </c>
      <c r="F321" s="10" t="s">
        <v>49</v>
      </c>
      <c r="G321" s="11" t="s">
        <v>50</v>
      </c>
      <c r="H321" s="11">
        <v>1.2</v>
      </c>
      <c r="I321" s="6" t="s">
        <v>38</v>
      </c>
      <c r="J321" s="11">
        <f t="shared" si="2"/>
        <v>1.2</v>
      </c>
      <c r="K321" s="6">
        <v>6.0</v>
      </c>
      <c r="L321" s="11">
        <f t="shared" si="3"/>
        <v>7.2</v>
      </c>
      <c r="M321" s="10" t="s">
        <v>51</v>
      </c>
      <c r="N321" s="12">
        <v>6.0</v>
      </c>
      <c r="O321" s="11">
        <f t="shared" si="4"/>
        <v>0</v>
      </c>
      <c r="P321" s="11">
        <f t="shared" si="5"/>
        <v>7.2</v>
      </c>
      <c r="Q321" s="10" t="s">
        <v>130</v>
      </c>
      <c r="R321" s="13">
        <f>IFERROR(__xludf.DUMMYFUNCTION("IFERROR(REGEXEXTRACT(Q321,""\d*\.?\d+%""),0)"),0.0)</f>
        <v>0</v>
      </c>
      <c r="S321" s="11">
        <f t="shared" si="6"/>
        <v>0</v>
      </c>
    </row>
    <row r="322">
      <c r="A322" s="8">
        <v>43880.0</v>
      </c>
      <c r="B322" s="9">
        <f t="shared" si="1"/>
        <v>2020</v>
      </c>
      <c r="C322" s="9">
        <v>100628.0</v>
      </c>
      <c r="D322" s="6" t="s">
        <v>313</v>
      </c>
      <c r="E322" s="10" t="str">
        <f>VLOOKUP(D322,'mat group'!A:B,2,0)</f>
        <v>Home Decor</v>
      </c>
      <c r="F322" s="10" t="s">
        <v>49</v>
      </c>
      <c r="G322" s="11" t="s">
        <v>67</v>
      </c>
      <c r="H322" s="11">
        <v>15.0</v>
      </c>
      <c r="I322" s="6" t="s">
        <v>38</v>
      </c>
      <c r="J322" s="11">
        <f t="shared" si="2"/>
        <v>15</v>
      </c>
      <c r="K322" s="6">
        <v>18.0</v>
      </c>
      <c r="L322" s="11">
        <f t="shared" si="3"/>
        <v>270</v>
      </c>
      <c r="M322" s="10" t="s">
        <v>51</v>
      </c>
      <c r="N322" s="12">
        <v>10.799999999999999</v>
      </c>
      <c r="O322" s="11">
        <f t="shared" si="4"/>
        <v>108</v>
      </c>
      <c r="P322" s="11">
        <f t="shared" si="5"/>
        <v>162</v>
      </c>
      <c r="Q322" s="10" t="s">
        <v>130</v>
      </c>
      <c r="R322" s="13">
        <f>IFERROR(__xludf.DUMMYFUNCTION("IFERROR(REGEXEXTRACT(Q322,""\d*\.?\d+%""),0)"),0.0)</f>
        <v>0</v>
      </c>
      <c r="S322" s="11">
        <f t="shared" si="6"/>
        <v>0</v>
      </c>
    </row>
    <row r="323">
      <c r="A323" s="8">
        <v>43880.0</v>
      </c>
      <c r="B323" s="9">
        <f t="shared" si="1"/>
        <v>2020</v>
      </c>
      <c r="C323" s="9">
        <v>100628.0</v>
      </c>
      <c r="D323" s="6" t="s">
        <v>214</v>
      </c>
      <c r="E323" s="10" t="str">
        <f>VLOOKUP(D323,'mat group'!A:B,2,0)</f>
        <v>Bathroom supplies</v>
      </c>
      <c r="F323" s="10" t="s">
        <v>49</v>
      </c>
      <c r="G323" s="11" t="s">
        <v>50</v>
      </c>
      <c r="H323" s="11">
        <v>15.0</v>
      </c>
      <c r="I323" s="6" t="s">
        <v>38</v>
      </c>
      <c r="J323" s="11">
        <f t="shared" si="2"/>
        <v>15</v>
      </c>
      <c r="K323" s="6">
        <v>28.0</v>
      </c>
      <c r="L323" s="11">
        <f t="shared" si="3"/>
        <v>420</v>
      </c>
      <c r="M323" s="10" t="s">
        <v>51</v>
      </c>
      <c r="N323" s="12">
        <v>2.8000000000000003</v>
      </c>
      <c r="O323" s="11">
        <f t="shared" si="4"/>
        <v>378</v>
      </c>
      <c r="P323" s="11">
        <f t="shared" si="5"/>
        <v>42</v>
      </c>
      <c r="Q323" s="10" t="s">
        <v>130</v>
      </c>
      <c r="R323" s="13">
        <f>IFERROR(__xludf.DUMMYFUNCTION("IFERROR(REGEXEXTRACT(Q323,""\d*\.?\d+%""),0)"),0.0)</f>
        <v>0</v>
      </c>
      <c r="S323" s="11">
        <f t="shared" si="6"/>
        <v>0</v>
      </c>
    </row>
    <row r="324">
      <c r="A324" s="8">
        <v>43880.0</v>
      </c>
      <c r="B324" s="9">
        <f t="shared" si="1"/>
        <v>2020</v>
      </c>
      <c r="C324" s="9">
        <v>100628.0</v>
      </c>
      <c r="D324" s="6" t="s">
        <v>85</v>
      </c>
      <c r="E324" s="10" t="str">
        <f>VLOOKUP(D324,'mat group'!A:B,2,0)</f>
        <v>Hardware supplies</v>
      </c>
      <c r="F324" s="10" t="s">
        <v>49</v>
      </c>
      <c r="G324" s="11" t="s">
        <v>42</v>
      </c>
      <c r="H324" s="11">
        <v>0.8</v>
      </c>
      <c r="I324" s="6" t="s">
        <v>38</v>
      </c>
      <c r="J324" s="11">
        <f t="shared" si="2"/>
        <v>0.8</v>
      </c>
      <c r="K324" s="6">
        <v>16.0</v>
      </c>
      <c r="L324" s="11">
        <f t="shared" si="3"/>
        <v>12.8</v>
      </c>
      <c r="M324" s="10" t="s">
        <v>51</v>
      </c>
      <c r="N324" s="12">
        <v>9.6</v>
      </c>
      <c r="O324" s="11">
        <f t="shared" si="4"/>
        <v>5.12</v>
      </c>
      <c r="P324" s="11">
        <f t="shared" si="5"/>
        <v>7.68</v>
      </c>
      <c r="Q324" s="10" t="s">
        <v>130</v>
      </c>
      <c r="R324" s="13">
        <f>IFERROR(__xludf.DUMMYFUNCTION("IFERROR(REGEXEXTRACT(Q324,""\d*\.?\d+%""),0)"),0.0)</f>
        <v>0</v>
      </c>
      <c r="S324" s="11">
        <f t="shared" si="6"/>
        <v>0</v>
      </c>
    </row>
    <row r="325">
      <c r="A325" s="8">
        <v>43880.0</v>
      </c>
      <c r="B325" s="9">
        <f t="shared" si="1"/>
        <v>2020</v>
      </c>
      <c r="C325" s="9">
        <v>100628.0</v>
      </c>
      <c r="D325" s="6" t="s">
        <v>142</v>
      </c>
      <c r="E325" s="10" t="str">
        <f>VLOOKUP(D325,'mat group'!A:B,2,0)</f>
        <v>Home Decor</v>
      </c>
      <c r="F325" s="10" t="s">
        <v>49</v>
      </c>
      <c r="G325" s="11" t="s">
        <v>77</v>
      </c>
      <c r="H325" s="11">
        <v>5.0</v>
      </c>
      <c r="I325" s="6" t="s">
        <v>38</v>
      </c>
      <c r="J325" s="11">
        <f t="shared" si="2"/>
        <v>5</v>
      </c>
      <c r="K325" s="6">
        <v>10.0</v>
      </c>
      <c r="L325" s="11">
        <f t="shared" si="3"/>
        <v>50</v>
      </c>
      <c r="M325" s="10" t="s">
        <v>51</v>
      </c>
      <c r="N325" s="12">
        <v>10.0</v>
      </c>
      <c r="O325" s="11">
        <f t="shared" si="4"/>
        <v>0</v>
      </c>
      <c r="P325" s="11">
        <f t="shared" si="5"/>
        <v>50</v>
      </c>
      <c r="Q325" s="10" t="s">
        <v>130</v>
      </c>
      <c r="R325" s="13">
        <f>IFERROR(__xludf.DUMMYFUNCTION("IFERROR(REGEXEXTRACT(Q325,""\d*\.?\d+%""),0)"),0.0)</f>
        <v>0</v>
      </c>
      <c r="S325" s="11">
        <f t="shared" si="6"/>
        <v>0</v>
      </c>
    </row>
    <row r="326">
      <c r="A326" s="8">
        <v>43891.0</v>
      </c>
      <c r="B326" s="9">
        <f t="shared" si="1"/>
        <v>2020</v>
      </c>
      <c r="C326" s="9">
        <v>100629.0</v>
      </c>
      <c r="D326" s="6" t="s">
        <v>57</v>
      </c>
      <c r="E326" s="10" t="str">
        <f>VLOOKUP(D326,'mat group'!A:B,2,0)</f>
        <v>Gardening supplies</v>
      </c>
      <c r="F326" s="10" t="s">
        <v>37</v>
      </c>
      <c r="G326" s="11" t="s">
        <v>21</v>
      </c>
      <c r="H326" s="11">
        <v>20.0</v>
      </c>
      <c r="I326" s="6" t="s">
        <v>38</v>
      </c>
      <c r="J326" s="11">
        <f t="shared" si="2"/>
        <v>20</v>
      </c>
      <c r="K326" s="6">
        <v>50.0</v>
      </c>
      <c r="L326" s="11">
        <f t="shared" si="3"/>
        <v>1000</v>
      </c>
      <c r="M326" s="10" t="s">
        <v>39</v>
      </c>
      <c r="N326" s="12">
        <v>45.0</v>
      </c>
      <c r="O326" s="11">
        <f t="shared" si="4"/>
        <v>100</v>
      </c>
      <c r="P326" s="11">
        <f t="shared" si="5"/>
        <v>900</v>
      </c>
      <c r="Q326" s="10" t="s">
        <v>45</v>
      </c>
      <c r="R326" s="13">
        <f>IFERROR(__xludf.DUMMYFUNCTION("IFERROR(REGEXEXTRACT(Q326,""\d*\.?\d+%""),0)"),0.0)</f>
        <v>0</v>
      </c>
      <c r="S326" s="11">
        <f t="shared" si="6"/>
        <v>0</v>
      </c>
    </row>
    <row r="327">
      <c r="A327" s="8">
        <v>43903.0</v>
      </c>
      <c r="B327" s="9">
        <f t="shared" si="1"/>
        <v>2020</v>
      </c>
      <c r="C327" s="9">
        <v>100630.0</v>
      </c>
      <c r="D327" s="6" t="s">
        <v>193</v>
      </c>
      <c r="E327" s="10" t="str">
        <f>VLOOKUP(D327,'mat group'!A:B,2,0)</f>
        <v>Gardening supplies</v>
      </c>
      <c r="F327" s="10" t="s">
        <v>55</v>
      </c>
      <c r="G327" s="11" t="s">
        <v>77</v>
      </c>
      <c r="H327" s="11">
        <v>70.0</v>
      </c>
      <c r="I327" s="6" t="s">
        <v>38</v>
      </c>
      <c r="J327" s="11">
        <f t="shared" si="2"/>
        <v>70</v>
      </c>
      <c r="K327" s="6">
        <v>53.0</v>
      </c>
      <c r="L327" s="11">
        <f t="shared" si="3"/>
        <v>3710</v>
      </c>
      <c r="M327" s="10" t="s">
        <v>56</v>
      </c>
      <c r="N327" s="12">
        <v>21.200000000000003</v>
      </c>
      <c r="O327" s="11">
        <f t="shared" si="4"/>
        <v>2226</v>
      </c>
      <c r="P327" s="11">
        <f t="shared" si="5"/>
        <v>1484</v>
      </c>
      <c r="Q327" s="10" t="s">
        <v>47</v>
      </c>
      <c r="R327" s="13" t="str">
        <f>IFERROR(__xludf.DUMMYFUNCTION("IFERROR(REGEXEXTRACT(Q327,""\d*\.?\d+%""),0)"),"0%")</f>
        <v>0%</v>
      </c>
      <c r="S327" s="11">
        <f t="shared" si="6"/>
        <v>0</v>
      </c>
    </row>
    <row r="328">
      <c r="A328" s="8">
        <v>43905.0</v>
      </c>
      <c r="B328" s="9">
        <f t="shared" si="1"/>
        <v>2020</v>
      </c>
      <c r="C328" s="9">
        <v>100631.0</v>
      </c>
      <c r="D328" s="6" t="s">
        <v>310</v>
      </c>
      <c r="E328" s="10" t="str">
        <f>VLOOKUP(D328,'mat group'!A:B,2,0)</f>
        <v>School supplies</v>
      </c>
      <c r="F328" s="10" t="s">
        <v>37</v>
      </c>
      <c r="G328" s="11" t="s">
        <v>30</v>
      </c>
      <c r="H328" s="11">
        <v>1.0</v>
      </c>
      <c r="I328" s="6" t="s">
        <v>38</v>
      </c>
      <c r="J328" s="11">
        <f t="shared" si="2"/>
        <v>1</v>
      </c>
      <c r="K328" s="6">
        <v>31.0</v>
      </c>
      <c r="L328" s="11">
        <f t="shared" si="3"/>
        <v>31</v>
      </c>
      <c r="M328" s="10" t="s">
        <v>39</v>
      </c>
      <c r="N328" s="12">
        <v>6.2</v>
      </c>
      <c r="O328" s="11">
        <f t="shared" si="4"/>
        <v>24.8</v>
      </c>
      <c r="P328" s="11">
        <f t="shared" si="5"/>
        <v>6.2</v>
      </c>
      <c r="Q328" s="10" t="s">
        <v>132</v>
      </c>
      <c r="R328" s="13" t="str">
        <f>IFERROR(__xludf.DUMMYFUNCTION("IFERROR(REGEXEXTRACT(Q328,""\d*\.?\d+%""),0)"),"3.2%")</f>
        <v>3.2%</v>
      </c>
      <c r="S328" s="11">
        <f t="shared" si="6"/>
        <v>0.00992</v>
      </c>
    </row>
    <row r="329">
      <c r="A329" s="8">
        <v>43905.0</v>
      </c>
      <c r="B329" s="9">
        <f t="shared" si="1"/>
        <v>2020</v>
      </c>
      <c r="C329" s="9">
        <v>100631.0</v>
      </c>
      <c r="D329" s="6" t="s">
        <v>250</v>
      </c>
      <c r="E329" s="10" t="str">
        <f>VLOOKUP(D329,'mat group'!A:B,2,0)</f>
        <v>Hardware supplies</v>
      </c>
      <c r="F329" s="10" t="s">
        <v>37</v>
      </c>
      <c r="G329" s="11" t="s">
        <v>67</v>
      </c>
      <c r="H329" s="11">
        <v>10.0</v>
      </c>
      <c r="I329" s="6" t="s">
        <v>38</v>
      </c>
      <c r="J329" s="11">
        <f t="shared" si="2"/>
        <v>10</v>
      </c>
      <c r="K329" s="6">
        <v>14.0</v>
      </c>
      <c r="L329" s="11">
        <f t="shared" si="3"/>
        <v>140</v>
      </c>
      <c r="M329" s="10" t="s">
        <v>39</v>
      </c>
      <c r="N329" s="12">
        <v>14.0</v>
      </c>
      <c r="O329" s="11">
        <f t="shared" si="4"/>
        <v>0</v>
      </c>
      <c r="P329" s="11">
        <f t="shared" si="5"/>
        <v>140</v>
      </c>
      <c r="Q329" s="10" t="s">
        <v>132</v>
      </c>
      <c r="R329" s="13" t="str">
        <f>IFERROR(__xludf.DUMMYFUNCTION("IFERROR(REGEXEXTRACT(Q329,""\d*\.?\d+%""),0)"),"3.2%")</f>
        <v>3.2%</v>
      </c>
      <c r="S329" s="11">
        <f t="shared" si="6"/>
        <v>0.0448</v>
      </c>
    </row>
    <row r="330">
      <c r="A330" s="8">
        <v>43905.0</v>
      </c>
      <c r="B330" s="9">
        <f t="shared" si="1"/>
        <v>2020</v>
      </c>
      <c r="C330" s="9">
        <v>100631.0</v>
      </c>
      <c r="D330" s="6" t="s">
        <v>194</v>
      </c>
      <c r="E330" s="10" t="str">
        <f>VLOOKUP(D330,'mat group'!A:B,2,0)</f>
        <v>Hardware supplies</v>
      </c>
      <c r="F330" s="10" t="s">
        <v>37</v>
      </c>
      <c r="G330" s="11" t="s">
        <v>28</v>
      </c>
      <c r="H330" s="11">
        <v>25.0</v>
      </c>
      <c r="I330" s="6" t="s">
        <v>38</v>
      </c>
      <c r="J330" s="11">
        <f t="shared" si="2"/>
        <v>25</v>
      </c>
      <c r="K330" s="6">
        <v>53.0</v>
      </c>
      <c r="L330" s="11">
        <f t="shared" si="3"/>
        <v>1325</v>
      </c>
      <c r="M330" s="10" t="s">
        <v>39</v>
      </c>
      <c r="N330" s="12">
        <v>26.5</v>
      </c>
      <c r="O330" s="11">
        <f t="shared" si="4"/>
        <v>662.5</v>
      </c>
      <c r="P330" s="11">
        <f t="shared" si="5"/>
        <v>662.5</v>
      </c>
      <c r="Q330" s="10" t="s">
        <v>132</v>
      </c>
      <c r="R330" s="13" t="str">
        <f>IFERROR(__xludf.DUMMYFUNCTION("IFERROR(REGEXEXTRACT(Q330,""\d*\.?\d+%""),0)"),"3.2%")</f>
        <v>3.2%</v>
      </c>
      <c r="S330" s="11">
        <f t="shared" si="6"/>
        <v>0.424</v>
      </c>
    </row>
    <row r="331">
      <c r="A331" s="8">
        <v>43905.0</v>
      </c>
      <c r="B331" s="9">
        <f t="shared" si="1"/>
        <v>2020</v>
      </c>
      <c r="C331" s="9">
        <v>100631.0</v>
      </c>
      <c r="D331" s="6" t="s">
        <v>33</v>
      </c>
      <c r="E331" s="10" t="str">
        <f>VLOOKUP(D331,'mat group'!A:B,2,0)</f>
        <v>Hardware supplies</v>
      </c>
      <c r="F331" s="10" t="s">
        <v>37</v>
      </c>
      <c r="G331" s="11" t="s">
        <v>64</v>
      </c>
      <c r="H331" s="11">
        <v>10.0</v>
      </c>
      <c r="I331" s="6" t="s">
        <v>38</v>
      </c>
      <c r="J331" s="11">
        <f t="shared" si="2"/>
        <v>10</v>
      </c>
      <c r="K331" s="6">
        <v>3.0</v>
      </c>
      <c r="L331" s="11">
        <f t="shared" si="3"/>
        <v>30</v>
      </c>
      <c r="M331" s="10" t="s">
        <v>39</v>
      </c>
      <c r="N331" s="12">
        <v>2.4000000000000004</v>
      </c>
      <c r="O331" s="11">
        <f t="shared" si="4"/>
        <v>6</v>
      </c>
      <c r="P331" s="11">
        <f t="shared" si="5"/>
        <v>24</v>
      </c>
      <c r="Q331" s="10" t="s">
        <v>132</v>
      </c>
      <c r="R331" s="13" t="str">
        <f>IFERROR(__xludf.DUMMYFUNCTION("IFERROR(REGEXEXTRACT(Q331,""\d*\.?\d+%""),0)"),"3.2%")</f>
        <v>3.2%</v>
      </c>
      <c r="S331" s="11">
        <f t="shared" si="6"/>
        <v>0.0096</v>
      </c>
    </row>
    <row r="332">
      <c r="A332" s="8">
        <v>43905.0</v>
      </c>
      <c r="B332" s="9">
        <f t="shared" si="1"/>
        <v>2020</v>
      </c>
      <c r="C332" s="9">
        <v>100631.0</v>
      </c>
      <c r="D332" s="6" t="s">
        <v>213</v>
      </c>
      <c r="E332" s="10" t="str">
        <f>VLOOKUP(D332,'mat group'!A:B,2,0)</f>
        <v>Hardware supplies</v>
      </c>
      <c r="F332" s="10" t="s">
        <v>37</v>
      </c>
      <c r="G332" s="11" t="s">
        <v>50</v>
      </c>
      <c r="H332" s="11">
        <v>2.0</v>
      </c>
      <c r="I332" s="6" t="s">
        <v>38</v>
      </c>
      <c r="J332" s="11">
        <f t="shared" si="2"/>
        <v>2</v>
      </c>
      <c r="K332" s="6">
        <v>25.0</v>
      </c>
      <c r="L332" s="11">
        <f t="shared" si="3"/>
        <v>50</v>
      </c>
      <c r="M332" s="10" t="s">
        <v>39</v>
      </c>
      <c r="N332" s="12">
        <v>5.0</v>
      </c>
      <c r="O332" s="11">
        <f t="shared" si="4"/>
        <v>40</v>
      </c>
      <c r="P332" s="11">
        <f t="shared" si="5"/>
        <v>10</v>
      </c>
      <c r="Q332" s="10" t="s">
        <v>132</v>
      </c>
      <c r="R332" s="13" t="str">
        <f>IFERROR(__xludf.DUMMYFUNCTION("IFERROR(REGEXEXTRACT(Q332,""\d*\.?\d+%""),0)"),"3.2%")</f>
        <v>3.2%</v>
      </c>
      <c r="S332" s="11">
        <f t="shared" si="6"/>
        <v>0.016</v>
      </c>
    </row>
    <row r="333">
      <c r="A333" s="8">
        <v>43905.0</v>
      </c>
      <c r="B333" s="9">
        <f t="shared" si="1"/>
        <v>2020</v>
      </c>
      <c r="C333" s="9">
        <v>100631.0</v>
      </c>
      <c r="D333" s="6" t="s">
        <v>46</v>
      </c>
      <c r="E333" s="10" t="str">
        <f>VLOOKUP(D333,'mat group'!A:B,2,0)</f>
        <v>Gardening supplies</v>
      </c>
      <c r="F333" s="10" t="s">
        <v>37</v>
      </c>
      <c r="G333" s="11" t="s">
        <v>77</v>
      </c>
      <c r="H333" s="11">
        <v>500.0</v>
      </c>
      <c r="I333" s="6" t="s">
        <v>38</v>
      </c>
      <c r="J333" s="11">
        <f t="shared" si="2"/>
        <v>500</v>
      </c>
      <c r="K333" s="6">
        <v>32.0</v>
      </c>
      <c r="L333" s="11">
        <f t="shared" si="3"/>
        <v>16000</v>
      </c>
      <c r="M333" s="10" t="s">
        <v>39</v>
      </c>
      <c r="N333" s="12">
        <v>32.0</v>
      </c>
      <c r="O333" s="11">
        <f t="shared" si="4"/>
        <v>0</v>
      </c>
      <c r="P333" s="11">
        <f t="shared" si="5"/>
        <v>16000</v>
      </c>
      <c r="Q333" s="10" t="s">
        <v>132</v>
      </c>
      <c r="R333" s="13" t="str">
        <f>IFERROR(__xludf.DUMMYFUNCTION("IFERROR(REGEXEXTRACT(Q333,""\d*\.?\d+%""),0)"),"3.2%")</f>
        <v>3.2%</v>
      </c>
      <c r="S333" s="11">
        <f t="shared" si="6"/>
        <v>5.12</v>
      </c>
    </row>
    <row r="334">
      <c r="A334" s="8">
        <v>43905.0</v>
      </c>
      <c r="B334" s="9">
        <f t="shared" si="1"/>
        <v>2020</v>
      </c>
      <c r="C334" s="9">
        <v>100631.0</v>
      </c>
      <c r="D334" s="6" t="s">
        <v>311</v>
      </c>
      <c r="E334" s="10" t="str">
        <f>VLOOKUP(D334,'mat group'!A:B,2,0)</f>
        <v>Home Decor</v>
      </c>
      <c r="F334" s="10" t="s">
        <v>37</v>
      </c>
      <c r="G334" s="11" t="s">
        <v>30</v>
      </c>
      <c r="H334" s="11">
        <v>12.0</v>
      </c>
      <c r="I334" s="6" t="s">
        <v>38</v>
      </c>
      <c r="J334" s="11">
        <f t="shared" si="2"/>
        <v>12</v>
      </c>
      <c r="K334" s="6">
        <v>49.0</v>
      </c>
      <c r="L334" s="11">
        <f t="shared" si="3"/>
        <v>588</v>
      </c>
      <c r="M334" s="10" t="s">
        <v>39</v>
      </c>
      <c r="N334" s="12">
        <v>39.2</v>
      </c>
      <c r="O334" s="11">
        <f t="shared" si="4"/>
        <v>117.6</v>
      </c>
      <c r="P334" s="11">
        <f t="shared" si="5"/>
        <v>470.4</v>
      </c>
      <c r="Q334" s="10" t="s">
        <v>132</v>
      </c>
      <c r="R334" s="13" t="str">
        <f>IFERROR(__xludf.DUMMYFUNCTION("IFERROR(REGEXEXTRACT(Q334,""\d*\.?\d+%""),0)"),"3.2%")</f>
        <v>3.2%</v>
      </c>
      <c r="S334" s="11">
        <f t="shared" si="6"/>
        <v>0.18816</v>
      </c>
    </row>
    <row r="335">
      <c r="A335" s="8">
        <v>43905.0</v>
      </c>
      <c r="B335" s="9">
        <f t="shared" si="1"/>
        <v>2020</v>
      </c>
      <c r="C335" s="9">
        <v>100631.0</v>
      </c>
      <c r="D335" s="6" t="s">
        <v>126</v>
      </c>
      <c r="E335" s="10" t="str">
        <f>VLOOKUP(D335,'mat group'!A:B,2,0)</f>
        <v>Hardware supplies</v>
      </c>
      <c r="F335" s="10" t="s">
        <v>37</v>
      </c>
      <c r="G335" s="11" t="s">
        <v>21</v>
      </c>
      <c r="H335" s="11">
        <v>50.0</v>
      </c>
      <c r="I335" s="6" t="s">
        <v>38</v>
      </c>
      <c r="J335" s="11">
        <f t="shared" si="2"/>
        <v>50</v>
      </c>
      <c r="K335" s="6">
        <v>36.0</v>
      </c>
      <c r="L335" s="11">
        <f t="shared" si="3"/>
        <v>1800</v>
      </c>
      <c r="M335" s="10" t="s">
        <v>39</v>
      </c>
      <c r="N335" s="12">
        <v>36.0</v>
      </c>
      <c r="O335" s="11">
        <f t="shared" si="4"/>
        <v>0</v>
      </c>
      <c r="P335" s="11">
        <f t="shared" si="5"/>
        <v>1800</v>
      </c>
      <c r="Q335" s="10" t="s">
        <v>132</v>
      </c>
      <c r="R335" s="13" t="str">
        <f>IFERROR(__xludf.DUMMYFUNCTION("IFERROR(REGEXEXTRACT(Q335,""\d*\.?\d+%""),0)"),"3.2%")</f>
        <v>3.2%</v>
      </c>
      <c r="S335" s="11">
        <f t="shared" si="6"/>
        <v>0.576</v>
      </c>
    </row>
    <row r="336">
      <c r="A336" s="8">
        <v>43908.0</v>
      </c>
      <c r="B336" s="9">
        <f t="shared" si="1"/>
        <v>2020</v>
      </c>
      <c r="C336" s="9">
        <v>100632.0</v>
      </c>
      <c r="D336" s="6" t="s">
        <v>87</v>
      </c>
      <c r="E336" s="10" t="str">
        <f>VLOOKUP(D336,'mat group'!A:B,2,0)</f>
        <v>Gardening supplies</v>
      </c>
      <c r="F336" s="10" t="s">
        <v>49</v>
      </c>
      <c r="G336" s="11" t="s">
        <v>42</v>
      </c>
      <c r="H336" s="11">
        <v>12.0</v>
      </c>
      <c r="I336" s="6" t="s">
        <v>38</v>
      </c>
      <c r="J336" s="11">
        <f t="shared" si="2"/>
        <v>12</v>
      </c>
      <c r="K336" s="6">
        <v>2.0</v>
      </c>
      <c r="L336" s="11">
        <f t="shared" si="3"/>
        <v>24</v>
      </c>
      <c r="M336" s="10" t="s">
        <v>51</v>
      </c>
      <c r="N336" s="12">
        <v>0.2</v>
      </c>
      <c r="O336" s="11">
        <f t="shared" si="4"/>
        <v>21.6</v>
      </c>
      <c r="P336" s="11">
        <f t="shared" si="5"/>
        <v>2.4</v>
      </c>
      <c r="Q336" s="10" t="s">
        <v>160</v>
      </c>
      <c r="R336" s="13" t="str">
        <f>IFERROR(__xludf.DUMMYFUNCTION("IFERROR(REGEXEXTRACT(Q336,""\d*\.?\d+%""),0)"),"6.50%")</f>
        <v>6.50%</v>
      </c>
      <c r="S336" s="11">
        <f t="shared" si="6"/>
        <v>0.0156</v>
      </c>
    </row>
    <row r="337">
      <c r="A337" s="8">
        <v>43910.0</v>
      </c>
      <c r="B337" s="9">
        <f t="shared" si="1"/>
        <v>2020</v>
      </c>
      <c r="C337" s="9">
        <v>100633.0</v>
      </c>
      <c r="D337" s="6" t="s">
        <v>254</v>
      </c>
      <c r="E337" s="10" t="str">
        <f>VLOOKUP(D337,'mat group'!A:B,2,0)</f>
        <v>School supplies</v>
      </c>
      <c r="F337" s="10" t="s">
        <v>37</v>
      </c>
      <c r="G337" s="11" t="s">
        <v>21</v>
      </c>
      <c r="H337" s="11">
        <v>5.0</v>
      </c>
      <c r="I337" s="6" t="s">
        <v>38</v>
      </c>
      <c r="J337" s="11">
        <f t="shared" si="2"/>
        <v>5</v>
      </c>
      <c r="K337" s="6">
        <v>40.0</v>
      </c>
      <c r="L337" s="11">
        <f t="shared" si="3"/>
        <v>200</v>
      </c>
      <c r="M337" s="10" t="s">
        <v>39</v>
      </c>
      <c r="N337" s="12">
        <v>12.0</v>
      </c>
      <c r="O337" s="11">
        <f t="shared" si="4"/>
        <v>140</v>
      </c>
      <c r="P337" s="11">
        <f t="shared" si="5"/>
        <v>60</v>
      </c>
      <c r="Q337" s="10" t="s">
        <v>43</v>
      </c>
      <c r="R337" s="13" t="str">
        <f>IFERROR(__xludf.DUMMYFUNCTION("IFERROR(REGEXEXTRACT(Q337,""\d*\.?\d+%""),0)"),"3.7%")</f>
        <v>3.7%</v>
      </c>
      <c r="S337" s="11">
        <f t="shared" si="6"/>
        <v>0.074</v>
      </c>
    </row>
    <row r="338">
      <c r="A338" s="8">
        <v>43911.0</v>
      </c>
      <c r="B338" s="9">
        <f t="shared" si="1"/>
        <v>2020</v>
      </c>
      <c r="C338" s="9">
        <v>100634.0</v>
      </c>
      <c r="D338" s="6" t="s">
        <v>167</v>
      </c>
      <c r="E338" s="10" t="str">
        <f>VLOOKUP(D338,'mat group'!A:B,2,0)</f>
        <v>Hardware supplies</v>
      </c>
      <c r="F338" s="10" t="s">
        <v>55</v>
      </c>
      <c r="G338" s="11" t="s">
        <v>28</v>
      </c>
      <c r="H338" s="11">
        <v>10.0</v>
      </c>
      <c r="I338" s="6" t="s">
        <v>38</v>
      </c>
      <c r="J338" s="11">
        <f t="shared" si="2"/>
        <v>10</v>
      </c>
      <c r="K338" s="6">
        <v>23.0</v>
      </c>
      <c r="L338" s="11">
        <f t="shared" si="3"/>
        <v>230</v>
      </c>
      <c r="M338" s="10" t="s">
        <v>56</v>
      </c>
      <c r="N338" s="12">
        <v>16.099999999999998</v>
      </c>
      <c r="O338" s="11">
        <f t="shared" si="4"/>
        <v>69</v>
      </c>
      <c r="P338" s="11">
        <f t="shared" si="5"/>
        <v>161</v>
      </c>
      <c r="Q338" s="10" t="s">
        <v>35</v>
      </c>
      <c r="R338" s="13" t="str">
        <f>IFERROR(__xludf.DUMMYFUNCTION("IFERROR(REGEXEXTRACT(Q338,""\d*\.?\d+%""),0)"),"0%")</f>
        <v>0%</v>
      </c>
      <c r="S338" s="11">
        <f t="shared" si="6"/>
        <v>0</v>
      </c>
    </row>
    <row r="339">
      <c r="A339" s="8">
        <v>43912.0</v>
      </c>
      <c r="B339" s="9">
        <f t="shared" si="1"/>
        <v>2020</v>
      </c>
      <c r="C339" s="9">
        <v>100635.0</v>
      </c>
      <c r="D339" s="6" t="s">
        <v>237</v>
      </c>
      <c r="E339" s="10" t="str">
        <f>VLOOKUP(D339,'mat group'!A:B,2,0)</f>
        <v>School supplies</v>
      </c>
      <c r="F339" s="10" t="s">
        <v>49</v>
      </c>
      <c r="G339" s="11" t="s">
        <v>64</v>
      </c>
      <c r="H339" s="11">
        <v>1.0</v>
      </c>
      <c r="I339" s="6" t="s">
        <v>38</v>
      </c>
      <c r="J339" s="11">
        <f t="shared" si="2"/>
        <v>1</v>
      </c>
      <c r="K339" s="6">
        <v>15.0</v>
      </c>
      <c r="L339" s="11">
        <f t="shared" si="3"/>
        <v>15</v>
      </c>
      <c r="M339" s="10" t="s">
        <v>51</v>
      </c>
      <c r="N339" s="12">
        <v>1.5</v>
      </c>
      <c r="O339" s="11">
        <f t="shared" si="4"/>
        <v>13.5</v>
      </c>
      <c r="P339" s="11">
        <f t="shared" si="5"/>
        <v>1.5</v>
      </c>
      <c r="Q339" s="10" t="s">
        <v>40</v>
      </c>
      <c r="R339" s="13" t="str">
        <f>IFERROR(__xludf.DUMMYFUNCTION("IFERROR(REGEXEXTRACT(Q339,""\d*\.?\d+%""),0)"),"4.5%")</f>
        <v>4.5%</v>
      </c>
      <c r="S339" s="11">
        <f t="shared" si="6"/>
        <v>0.00675</v>
      </c>
    </row>
    <row r="340">
      <c r="A340" s="8">
        <v>43912.0</v>
      </c>
      <c r="B340" s="9">
        <f t="shared" si="1"/>
        <v>2020</v>
      </c>
      <c r="C340" s="9">
        <v>100635.0</v>
      </c>
      <c r="D340" s="6" t="s">
        <v>125</v>
      </c>
      <c r="E340" s="10" t="str">
        <f>VLOOKUP(D340,'mat group'!A:B,2,0)</f>
        <v>School supplies</v>
      </c>
      <c r="F340" s="10" t="s">
        <v>49</v>
      </c>
      <c r="G340" s="11" t="s">
        <v>28</v>
      </c>
      <c r="H340" s="11">
        <v>1.5</v>
      </c>
      <c r="I340" s="6" t="s">
        <v>38</v>
      </c>
      <c r="J340" s="11">
        <f t="shared" si="2"/>
        <v>1.5</v>
      </c>
      <c r="K340" s="6">
        <v>50.0</v>
      </c>
      <c r="L340" s="11">
        <f t="shared" si="3"/>
        <v>75</v>
      </c>
      <c r="M340" s="10" t="s">
        <v>51</v>
      </c>
      <c r="N340" s="12">
        <v>50.0</v>
      </c>
      <c r="O340" s="11">
        <f t="shared" si="4"/>
        <v>0</v>
      </c>
      <c r="P340" s="11">
        <f t="shared" si="5"/>
        <v>75</v>
      </c>
      <c r="Q340" s="10" t="s">
        <v>40</v>
      </c>
      <c r="R340" s="13" t="str">
        <f>IFERROR(__xludf.DUMMYFUNCTION("IFERROR(REGEXEXTRACT(Q340,""\d*\.?\d+%""),0)"),"4.5%")</f>
        <v>4.5%</v>
      </c>
      <c r="S340" s="11">
        <f t="shared" si="6"/>
        <v>0.03375</v>
      </c>
    </row>
    <row r="341">
      <c r="A341" s="8">
        <v>43912.0</v>
      </c>
      <c r="B341" s="9">
        <f t="shared" si="1"/>
        <v>2020</v>
      </c>
      <c r="C341" s="9">
        <v>100635.0</v>
      </c>
      <c r="D341" s="6" t="s">
        <v>255</v>
      </c>
      <c r="E341" s="10" t="str">
        <f>VLOOKUP(D341,'mat group'!A:B,2,0)</f>
        <v>Hardware supplies</v>
      </c>
      <c r="F341" s="10" t="s">
        <v>49</v>
      </c>
      <c r="G341" s="11" t="s">
        <v>30</v>
      </c>
      <c r="H341" s="11">
        <v>150.0</v>
      </c>
      <c r="I341" s="6" t="s">
        <v>38</v>
      </c>
      <c r="J341" s="11">
        <f t="shared" si="2"/>
        <v>150</v>
      </c>
      <c r="K341" s="6">
        <v>40.0</v>
      </c>
      <c r="L341" s="11">
        <f t="shared" si="3"/>
        <v>6000</v>
      </c>
      <c r="M341" s="10" t="s">
        <v>51</v>
      </c>
      <c r="N341" s="12">
        <v>24.0</v>
      </c>
      <c r="O341" s="11">
        <f t="shared" si="4"/>
        <v>2400</v>
      </c>
      <c r="P341" s="11">
        <f t="shared" si="5"/>
        <v>3600</v>
      </c>
      <c r="Q341" s="10" t="s">
        <v>40</v>
      </c>
      <c r="R341" s="13" t="str">
        <f>IFERROR(__xludf.DUMMYFUNCTION("IFERROR(REGEXEXTRACT(Q341,""\d*\.?\d+%""),0)"),"4.5%")</f>
        <v>4.5%</v>
      </c>
      <c r="S341" s="11">
        <f t="shared" si="6"/>
        <v>2.7</v>
      </c>
    </row>
    <row r="342">
      <c r="A342" s="8">
        <v>43912.0</v>
      </c>
      <c r="B342" s="9">
        <f t="shared" si="1"/>
        <v>2020</v>
      </c>
      <c r="C342" s="9">
        <v>100635.0</v>
      </c>
      <c r="D342" s="6" t="s">
        <v>298</v>
      </c>
      <c r="E342" s="10" t="str">
        <f>VLOOKUP(D342,'mat group'!A:B,2,0)</f>
        <v>School supplies</v>
      </c>
      <c r="F342" s="10" t="s">
        <v>49</v>
      </c>
      <c r="G342" s="11" t="s">
        <v>28</v>
      </c>
      <c r="H342" s="11">
        <v>10.0</v>
      </c>
      <c r="I342" s="6" t="s">
        <v>38</v>
      </c>
      <c r="J342" s="11">
        <f t="shared" si="2"/>
        <v>10</v>
      </c>
      <c r="K342" s="6">
        <v>41.0</v>
      </c>
      <c r="L342" s="11">
        <f t="shared" si="3"/>
        <v>410</v>
      </c>
      <c r="M342" s="10" t="s">
        <v>51</v>
      </c>
      <c r="N342" s="12">
        <v>36.9</v>
      </c>
      <c r="O342" s="11">
        <f t="shared" si="4"/>
        <v>41</v>
      </c>
      <c r="P342" s="11">
        <f t="shared" si="5"/>
        <v>369</v>
      </c>
      <c r="Q342" s="10" t="s">
        <v>40</v>
      </c>
      <c r="R342" s="13" t="str">
        <f>IFERROR(__xludf.DUMMYFUNCTION("IFERROR(REGEXEXTRACT(Q342,""\d*\.?\d+%""),0)"),"4.5%")</f>
        <v>4.5%</v>
      </c>
      <c r="S342" s="11">
        <f t="shared" si="6"/>
        <v>0.1845</v>
      </c>
    </row>
    <row r="343">
      <c r="A343" s="8">
        <v>43912.0</v>
      </c>
      <c r="B343" s="9">
        <f t="shared" si="1"/>
        <v>2020</v>
      </c>
      <c r="C343" s="9">
        <v>100635.0</v>
      </c>
      <c r="D343" s="6" t="s">
        <v>312</v>
      </c>
      <c r="E343" s="10" t="str">
        <f>VLOOKUP(D343,'mat group'!A:B,2,0)</f>
        <v>Gardening supplies</v>
      </c>
      <c r="F343" s="10" t="s">
        <v>49</v>
      </c>
      <c r="G343" s="11" t="s">
        <v>42</v>
      </c>
      <c r="H343" s="11">
        <v>15.0</v>
      </c>
      <c r="I343" s="6" t="s">
        <v>38</v>
      </c>
      <c r="J343" s="11">
        <f t="shared" si="2"/>
        <v>15</v>
      </c>
      <c r="K343" s="6">
        <v>31.0</v>
      </c>
      <c r="L343" s="11">
        <f t="shared" si="3"/>
        <v>465</v>
      </c>
      <c r="M343" s="10" t="s">
        <v>51</v>
      </c>
      <c r="N343" s="12">
        <v>15.5</v>
      </c>
      <c r="O343" s="11">
        <f t="shared" si="4"/>
        <v>232.5</v>
      </c>
      <c r="P343" s="11">
        <f t="shared" si="5"/>
        <v>232.5</v>
      </c>
      <c r="Q343" s="10" t="s">
        <v>40</v>
      </c>
      <c r="R343" s="13" t="str">
        <f>IFERROR(__xludf.DUMMYFUNCTION("IFERROR(REGEXEXTRACT(Q343,""\d*\.?\d+%""),0)"),"4.5%")</f>
        <v>4.5%</v>
      </c>
      <c r="S343" s="11">
        <f t="shared" si="6"/>
        <v>0.20925</v>
      </c>
    </row>
    <row r="344">
      <c r="A344" s="8">
        <v>43912.0</v>
      </c>
      <c r="B344" s="9">
        <f t="shared" si="1"/>
        <v>2020</v>
      </c>
      <c r="C344" s="9">
        <v>100635.0</v>
      </c>
      <c r="D344" s="6" t="s">
        <v>170</v>
      </c>
      <c r="E344" s="10" t="str">
        <f>VLOOKUP(D344,'mat group'!A:B,2,0)</f>
        <v>Hardware supplies</v>
      </c>
      <c r="F344" s="10" t="s">
        <v>49</v>
      </c>
      <c r="G344" s="11" t="s">
        <v>42</v>
      </c>
      <c r="H344" s="11">
        <v>0.12</v>
      </c>
      <c r="I344" s="6" t="s">
        <v>38</v>
      </c>
      <c r="J344" s="11">
        <f t="shared" si="2"/>
        <v>0.12</v>
      </c>
      <c r="K344" s="6">
        <v>15.0</v>
      </c>
      <c r="L344" s="11">
        <f t="shared" si="3"/>
        <v>1.8</v>
      </c>
      <c r="M344" s="10" t="s">
        <v>51</v>
      </c>
      <c r="N344" s="12">
        <v>1.5</v>
      </c>
      <c r="O344" s="11">
        <f t="shared" si="4"/>
        <v>1.62</v>
      </c>
      <c r="P344" s="11">
        <f t="shared" si="5"/>
        <v>0.18</v>
      </c>
      <c r="Q344" s="10" t="s">
        <v>40</v>
      </c>
      <c r="R344" s="13" t="str">
        <f>IFERROR(__xludf.DUMMYFUNCTION("IFERROR(REGEXEXTRACT(Q344,""\d*\.?\d+%""),0)"),"4.5%")</f>
        <v>4.5%</v>
      </c>
      <c r="S344" s="11">
        <f t="shared" si="6"/>
        <v>0.00081</v>
      </c>
    </row>
    <row r="345">
      <c r="A345" s="8">
        <v>43912.0</v>
      </c>
      <c r="B345" s="9">
        <f t="shared" si="1"/>
        <v>2020</v>
      </c>
      <c r="C345" s="9">
        <v>100635.0</v>
      </c>
      <c r="D345" s="6" t="s">
        <v>200</v>
      </c>
      <c r="E345" s="10" t="str">
        <f>VLOOKUP(D345,'mat group'!A:B,2,0)</f>
        <v>Hardware supplies</v>
      </c>
      <c r="F345" s="10" t="s">
        <v>49</v>
      </c>
      <c r="G345" s="11" t="s">
        <v>30</v>
      </c>
      <c r="H345" s="11">
        <v>7.0</v>
      </c>
      <c r="I345" s="6" t="s">
        <v>38</v>
      </c>
      <c r="J345" s="11">
        <f t="shared" si="2"/>
        <v>7</v>
      </c>
      <c r="K345" s="6">
        <v>12.0</v>
      </c>
      <c r="L345" s="11">
        <f t="shared" si="3"/>
        <v>84</v>
      </c>
      <c r="M345" s="10" t="s">
        <v>51</v>
      </c>
      <c r="N345" s="12">
        <v>8.399999999999999</v>
      </c>
      <c r="O345" s="11">
        <f t="shared" si="4"/>
        <v>25.2</v>
      </c>
      <c r="P345" s="11">
        <f t="shared" si="5"/>
        <v>58.8</v>
      </c>
      <c r="Q345" s="10" t="s">
        <v>40</v>
      </c>
      <c r="R345" s="13" t="str">
        <f>IFERROR(__xludf.DUMMYFUNCTION("IFERROR(REGEXEXTRACT(Q345,""\d*\.?\d+%""),0)"),"4.5%")</f>
        <v>4.5%</v>
      </c>
      <c r="S345" s="11">
        <f t="shared" si="6"/>
        <v>0.0378</v>
      </c>
    </row>
    <row r="346">
      <c r="A346" s="8">
        <v>43912.0</v>
      </c>
      <c r="B346" s="9">
        <f t="shared" si="1"/>
        <v>2020</v>
      </c>
      <c r="C346" s="9">
        <v>100635.0</v>
      </c>
      <c r="D346" s="6" t="s">
        <v>300</v>
      </c>
      <c r="E346" s="10" t="str">
        <f>VLOOKUP(D346,'mat group'!A:B,2,0)</f>
        <v>Home Decor</v>
      </c>
      <c r="F346" s="10" t="s">
        <v>49</v>
      </c>
      <c r="G346" s="11" t="s">
        <v>26</v>
      </c>
      <c r="H346" s="11">
        <v>18.0</v>
      </c>
      <c r="I346" s="6" t="s">
        <v>38</v>
      </c>
      <c r="J346" s="11">
        <f t="shared" si="2"/>
        <v>18</v>
      </c>
      <c r="K346" s="6">
        <v>11.0</v>
      </c>
      <c r="L346" s="11">
        <f t="shared" si="3"/>
        <v>198</v>
      </c>
      <c r="M346" s="10" t="s">
        <v>51</v>
      </c>
      <c r="N346" s="12">
        <v>5.5</v>
      </c>
      <c r="O346" s="11">
        <f t="shared" si="4"/>
        <v>99</v>
      </c>
      <c r="P346" s="11">
        <f t="shared" si="5"/>
        <v>99</v>
      </c>
      <c r="Q346" s="10" t="s">
        <v>40</v>
      </c>
      <c r="R346" s="13" t="str">
        <f>IFERROR(__xludf.DUMMYFUNCTION("IFERROR(REGEXEXTRACT(Q346,""\d*\.?\d+%""),0)"),"4.5%")</f>
        <v>4.5%</v>
      </c>
      <c r="S346" s="11">
        <f t="shared" si="6"/>
        <v>0.0891</v>
      </c>
    </row>
    <row r="347">
      <c r="A347" s="8">
        <v>43913.0</v>
      </c>
      <c r="B347" s="9">
        <f t="shared" si="1"/>
        <v>2020</v>
      </c>
      <c r="C347" s="9">
        <v>100636.0</v>
      </c>
      <c r="D347" s="6" t="s">
        <v>98</v>
      </c>
      <c r="E347" s="10" t="str">
        <f>VLOOKUP(D347,'mat group'!A:B,2,0)</f>
        <v>Bathroom supplies</v>
      </c>
      <c r="F347" s="10" t="s">
        <v>37</v>
      </c>
      <c r="G347" s="11" t="s">
        <v>42</v>
      </c>
      <c r="H347" s="11">
        <v>30.0</v>
      </c>
      <c r="I347" s="6" t="s">
        <v>38</v>
      </c>
      <c r="J347" s="11">
        <f t="shared" si="2"/>
        <v>30</v>
      </c>
      <c r="K347" s="6">
        <v>3.0</v>
      </c>
      <c r="L347" s="11">
        <f t="shared" si="3"/>
        <v>90</v>
      </c>
      <c r="M347" s="10" t="s">
        <v>39</v>
      </c>
      <c r="N347" s="12">
        <v>3.0</v>
      </c>
      <c r="O347" s="11">
        <f t="shared" si="4"/>
        <v>0</v>
      </c>
      <c r="P347" s="11">
        <f t="shared" si="5"/>
        <v>90</v>
      </c>
      <c r="Q347" s="10" t="s">
        <v>134</v>
      </c>
      <c r="R347" s="13" t="str">
        <f>IFERROR(__xludf.DUMMYFUNCTION("IFERROR(REGEXEXTRACT(Q347,""\d*\.?\d+%""),0)"),"1.2%")</f>
        <v>1.2%</v>
      </c>
      <c r="S347" s="11">
        <f t="shared" si="6"/>
        <v>0.0108</v>
      </c>
    </row>
    <row r="348">
      <c r="A348" s="8">
        <v>43916.0</v>
      </c>
      <c r="B348" s="9">
        <f t="shared" si="1"/>
        <v>2020</v>
      </c>
      <c r="C348" s="9">
        <v>100637.0</v>
      </c>
      <c r="D348" s="6" t="s">
        <v>86</v>
      </c>
      <c r="E348" s="10" t="str">
        <f>VLOOKUP(D348,'mat group'!A:B,2,0)</f>
        <v>Bathroom supplies</v>
      </c>
      <c r="F348" s="10" t="s">
        <v>20</v>
      </c>
      <c r="G348" s="11" t="s">
        <v>21</v>
      </c>
      <c r="H348" s="11">
        <v>20.0</v>
      </c>
      <c r="I348" s="6" t="s">
        <v>22</v>
      </c>
      <c r="J348" s="11">
        <f t="shared" si="2"/>
        <v>15.2</v>
      </c>
      <c r="K348" s="6">
        <v>33.0</v>
      </c>
      <c r="L348" s="11">
        <f t="shared" si="3"/>
        <v>501.6</v>
      </c>
      <c r="M348" s="10" t="s">
        <v>23</v>
      </c>
      <c r="N348" s="12">
        <v>9.9</v>
      </c>
      <c r="O348" s="11">
        <f t="shared" si="4"/>
        <v>351.12</v>
      </c>
      <c r="P348" s="11">
        <f t="shared" si="5"/>
        <v>150.48</v>
      </c>
      <c r="Q348" s="10" t="s">
        <v>45</v>
      </c>
      <c r="R348" s="13">
        <f>IFERROR(__xludf.DUMMYFUNCTION("IFERROR(REGEXEXTRACT(Q348,""\d*\.?\d+%""),0)"),0.0)</f>
        <v>0</v>
      </c>
      <c r="S348" s="11">
        <f t="shared" si="6"/>
        <v>0</v>
      </c>
    </row>
    <row r="349">
      <c r="A349" s="8">
        <v>43916.0</v>
      </c>
      <c r="B349" s="9">
        <f t="shared" si="1"/>
        <v>2020</v>
      </c>
      <c r="C349" s="9">
        <v>100637.0</v>
      </c>
      <c r="D349" s="6" t="s">
        <v>147</v>
      </c>
      <c r="E349" s="10" t="str">
        <f>VLOOKUP(D349,'mat group'!A:B,2,0)</f>
        <v>Gardening supplies</v>
      </c>
      <c r="F349" s="10" t="s">
        <v>20</v>
      </c>
      <c r="G349" s="11" t="s">
        <v>77</v>
      </c>
      <c r="H349" s="11">
        <v>3.0</v>
      </c>
      <c r="I349" s="6" t="s">
        <v>22</v>
      </c>
      <c r="J349" s="11">
        <f t="shared" si="2"/>
        <v>2.28</v>
      </c>
      <c r="K349" s="6">
        <v>6.0</v>
      </c>
      <c r="L349" s="11">
        <f t="shared" si="3"/>
        <v>13.68</v>
      </c>
      <c r="M349" s="10" t="s">
        <v>23</v>
      </c>
      <c r="N349" s="12">
        <v>2.4000000000000004</v>
      </c>
      <c r="O349" s="11">
        <f t="shared" si="4"/>
        <v>8.208</v>
      </c>
      <c r="P349" s="11">
        <f t="shared" si="5"/>
        <v>5.472</v>
      </c>
      <c r="Q349" s="10" t="s">
        <v>45</v>
      </c>
      <c r="R349" s="13">
        <f>IFERROR(__xludf.DUMMYFUNCTION("IFERROR(REGEXEXTRACT(Q349,""\d*\.?\d+%""),0)"),0.0)</f>
        <v>0</v>
      </c>
      <c r="S349" s="11">
        <f t="shared" si="6"/>
        <v>0</v>
      </c>
    </row>
    <row r="350">
      <c r="A350" s="8">
        <v>43916.0</v>
      </c>
      <c r="B350" s="9">
        <f t="shared" si="1"/>
        <v>2020</v>
      </c>
      <c r="C350" s="9">
        <v>100637.0</v>
      </c>
      <c r="D350" s="6" t="s">
        <v>241</v>
      </c>
      <c r="E350" s="10" t="str">
        <f>VLOOKUP(D350,'mat group'!A:B,2,0)</f>
        <v>Gardening supplies</v>
      </c>
      <c r="F350" s="10" t="s">
        <v>20</v>
      </c>
      <c r="G350" s="11" t="s">
        <v>50</v>
      </c>
      <c r="H350" s="11">
        <v>300.0</v>
      </c>
      <c r="I350" s="6" t="s">
        <v>22</v>
      </c>
      <c r="J350" s="11">
        <f t="shared" si="2"/>
        <v>228</v>
      </c>
      <c r="K350" s="6">
        <v>49.0</v>
      </c>
      <c r="L350" s="11">
        <f t="shared" si="3"/>
        <v>11172</v>
      </c>
      <c r="M350" s="10" t="s">
        <v>23</v>
      </c>
      <c r="N350" s="12">
        <v>4.9</v>
      </c>
      <c r="O350" s="11">
        <f t="shared" si="4"/>
        <v>10054.8</v>
      </c>
      <c r="P350" s="11">
        <f t="shared" si="5"/>
        <v>1117.2</v>
      </c>
      <c r="Q350" s="10" t="s">
        <v>45</v>
      </c>
      <c r="R350" s="13">
        <f>IFERROR(__xludf.DUMMYFUNCTION("IFERROR(REGEXEXTRACT(Q350,""\d*\.?\d+%""),0)"),0.0)</f>
        <v>0</v>
      </c>
      <c r="S350" s="11">
        <f t="shared" si="6"/>
        <v>0</v>
      </c>
    </row>
    <row r="351">
      <c r="A351" s="8">
        <v>43916.0</v>
      </c>
      <c r="B351" s="9">
        <f t="shared" si="1"/>
        <v>2020</v>
      </c>
      <c r="C351" s="9">
        <v>100637.0</v>
      </c>
      <c r="D351" s="6" t="s">
        <v>109</v>
      </c>
      <c r="E351" s="10" t="str">
        <f>VLOOKUP(D351,'mat group'!A:B,2,0)</f>
        <v>Bathroom supplies</v>
      </c>
      <c r="F351" s="10" t="s">
        <v>20</v>
      </c>
      <c r="G351" s="11" t="s">
        <v>64</v>
      </c>
      <c r="H351" s="11">
        <v>8.0</v>
      </c>
      <c r="I351" s="6" t="s">
        <v>22</v>
      </c>
      <c r="J351" s="11">
        <f t="shared" si="2"/>
        <v>6.08</v>
      </c>
      <c r="K351" s="6">
        <v>4.0</v>
      </c>
      <c r="L351" s="11">
        <f t="shared" si="3"/>
        <v>24.32</v>
      </c>
      <c r="M351" s="10" t="s">
        <v>23</v>
      </c>
      <c r="N351" s="12">
        <v>4.0</v>
      </c>
      <c r="O351" s="11">
        <f t="shared" si="4"/>
        <v>0</v>
      </c>
      <c r="P351" s="11">
        <f t="shared" si="5"/>
        <v>24.32</v>
      </c>
      <c r="Q351" s="10" t="s">
        <v>45</v>
      </c>
      <c r="R351" s="13">
        <f>IFERROR(__xludf.DUMMYFUNCTION("IFERROR(REGEXEXTRACT(Q351,""\d*\.?\d+%""),0)"),0.0)</f>
        <v>0</v>
      </c>
      <c r="S351" s="11">
        <f t="shared" si="6"/>
        <v>0</v>
      </c>
    </row>
    <row r="352">
      <c r="A352" s="8">
        <v>43916.0</v>
      </c>
      <c r="B352" s="9">
        <f t="shared" si="1"/>
        <v>2020</v>
      </c>
      <c r="C352" s="9">
        <v>100637.0</v>
      </c>
      <c r="D352" s="6" t="s">
        <v>133</v>
      </c>
      <c r="E352" s="10" t="str">
        <f>VLOOKUP(D352,'mat group'!A:B,2,0)</f>
        <v>Home Decor</v>
      </c>
      <c r="F352" s="10" t="s">
        <v>20</v>
      </c>
      <c r="G352" s="11" t="s">
        <v>77</v>
      </c>
      <c r="H352" s="11">
        <v>15.0</v>
      </c>
      <c r="I352" s="6" t="s">
        <v>22</v>
      </c>
      <c r="J352" s="11">
        <f t="shared" si="2"/>
        <v>11.4</v>
      </c>
      <c r="K352" s="6">
        <v>21.0</v>
      </c>
      <c r="L352" s="11">
        <f t="shared" si="3"/>
        <v>239.4</v>
      </c>
      <c r="M352" s="10" t="s">
        <v>23</v>
      </c>
      <c r="N352" s="12">
        <v>2.1</v>
      </c>
      <c r="O352" s="11">
        <f t="shared" si="4"/>
        <v>215.46</v>
      </c>
      <c r="P352" s="11">
        <f t="shared" si="5"/>
        <v>23.94</v>
      </c>
      <c r="Q352" s="10" t="s">
        <v>45</v>
      </c>
      <c r="R352" s="13">
        <f>IFERROR(__xludf.DUMMYFUNCTION("IFERROR(REGEXEXTRACT(Q352,""\d*\.?\d+%""),0)"),0.0)</f>
        <v>0</v>
      </c>
      <c r="S352" s="11">
        <f t="shared" si="6"/>
        <v>0</v>
      </c>
    </row>
    <row r="353">
      <c r="A353" s="8">
        <v>43916.0</v>
      </c>
      <c r="B353" s="9">
        <f t="shared" si="1"/>
        <v>2020</v>
      </c>
      <c r="C353" s="9">
        <v>100637.0</v>
      </c>
      <c r="D353" s="6" t="s">
        <v>165</v>
      </c>
      <c r="E353" s="10" t="str">
        <f>VLOOKUP(D353,'mat group'!A:B,2,0)</f>
        <v>Bathroom supplies</v>
      </c>
      <c r="F353" s="10" t="s">
        <v>20</v>
      </c>
      <c r="G353" s="11" t="s">
        <v>77</v>
      </c>
      <c r="H353" s="11">
        <v>15.0</v>
      </c>
      <c r="I353" s="6" t="s">
        <v>22</v>
      </c>
      <c r="J353" s="11">
        <f t="shared" si="2"/>
        <v>11.4</v>
      </c>
      <c r="K353" s="6">
        <v>16.0</v>
      </c>
      <c r="L353" s="11">
        <f t="shared" si="3"/>
        <v>182.4</v>
      </c>
      <c r="M353" s="10" t="s">
        <v>23</v>
      </c>
      <c r="N353" s="12">
        <v>12.8</v>
      </c>
      <c r="O353" s="11">
        <f t="shared" si="4"/>
        <v>36.48</v>
      </c>
      <c r="P353" s="11">
        <f t="shared" si="5"/>
        <v>145.92</v>
      </c>
      <c r="Q353" s="10" t="s">
        <v>45</v>
      </c>
      <c r="R353" s="13">
        <f>IFERROR(__xludf.DUMMYFUNCTION("IFERROR(REGEXEXTRACT(Q353,""\d*\.?\d+%""),0)"),0.0)</f>
        <v>0</v>
      </c>
      <c r="S353" s="11">
        <f t="shared" si="6"/>
        <v>0</v>
      </c>
    </row>
    <row r="354">
      <c r="A354" s="8">
        <v>43916.0</v>
      </c>
      <c r="B354" s="9">
        <f t="shared" si="1"/>
        <v>2020</v>
      </c>
      <c r="C354" s="9">
        <v>100637.0</v>
      </c>
      <c r="D354" s="6" t="s">
        <v>198</v>
      </c>
      <c r="E354" s="10" t="str">
        <f>VLOOKUP(D354,'mat group'!A:B,2,0)</f>
        <v>School supplies</v>
      </c>
      <c r="F354" s="10" t="s">
        <v>20</v>
      </c>
      <c r="G354" s="11" t="s">
        <v>21</v>
      </c>
      <c r="H354" s="11">
        <v>2.0</v>
      </c>
      <c r="I354" s="6" t="s">
        <v>22</v>
      </c>
      <c r="J354" s="11">
        <f t="shared" si="2"/>
        <v>1.52</v>
      </c>
      <c r="K354" s="6">
        <v>16.0</v>
      </c>
      <c r="L354" s="11">
        <f t="shared" si="3"/>
        <v>24.32</v>
      </c>
      <c r="M354" s="10" t="s">
        <v>23</v>
      </c>
      <c r="N354" s="12">
        <v>16.0</v>
      </c>
      <c r="O354" s="11">
        <f t="shared" si="4"/>
        <v>0</v>
      </c>
      <c r="P354" s="11">
        <f t="shared" si="5"/>
        <v>24.32</v>
      </c>
      <c r="Q354" s="10" t="s">
        <v>45</v>
      </c>
      <c r="R354" s="13">
        <f>IFERROR(__xludf.DUMMYFUNCTION("IFERROR(REGEXEXTRACT(Q354,""\d*\.?\d+%""),0)"),0.0)</f>
        <v>0</v>
      </c>
      <c r="S354" s="11">
        <f t="shared" si="6"/>
        <v>0</v>
      </c>
    </row>
    <row r="355">
      <c r="A355" s="8">
        <v>43916.0</v>
      </c>
      <c r="B355" s="9">
        <f t="shared" si="1"/>
        <v>2020</v>
      </c>
      <c r="C355" s="9">
        <v>100637.0</v>
      </c>
      <c r="D355" s="6" t="s">
        <v>259</v>
      </c>
      <c r="E355" s="10" t="str">
        <f>VLOOKUP(D355,'mat group'!A:B,2,0)</f>
        <v>School supplies</v>
      </c>
      <c r="F355" s="10" t="s">
        <v>20</v>
      </c>
      <c r="G355" s="11" t="s">
        <v>67</v>
      </c>
      <c r="H355" s="11">
        <v>30.0</v>
      </c>
      <c r="I355" s="6" t="s">
        <v>22</v>
      </c>
      <c r="J355" s="11">
        <f t="shared" si="2"/>
        <v>22.8</v>
      </c>
      <c r="K355" s="6">
        <v>1.0</v>
      </c>
      <c r="L355" s="11">
        <f t="shared" si="3"/>
        <v>22.8</v>
      </c>
      <c r="M355" s="10" t="s">
        <v>23</v>
      </c>
      <c r="N355" s="12">
        <v>1.0</v>
      </c>
      <c r="O355" s="11">
        <f t="shared" si="4"/>
        <v>0</v>
      </c>
      <c r="P355" s="11">
        <f t="shared" si="5"/>
        <v>22.8</v>
      </c>
      <c r="Q355" s="10" t="s">
        <v>45</v>
      </c>
      <c r="R355" s="13">
        <f>IFERROR(__xludf.DUMMYFUNCTION("IFERROR(REGEXEXTRACT(Q355,""\d*\.?\d+%""),0)"),0.0)</f>
        <v>0</v>
      </c>
      <c r="S355" s="11">
        <f t="shared" si="6"/>
        <v>0</v>
      </c>
    </row>
    <row r="356">
      <c r="A356" s="8">
        <v>43924.0</v>
      </c>
      <c r="B356" s="9">
        <f t="shared" si="1"/>
        <v>2020</v>
      </c>
      <c r="C356" s="9">
        <v>100638.0</v>
      </c>
      <c r="D356" s="6" t="s">
        <v>219</v>
      </c>
      <c r="E356" s="10" t="str">
        <f>VLOOKUP(D356,'mat group'!A:B,2,0)</f>
        <v>Bathroom supplies</v>
      </c>
      <c r="F356" s="10" t="s">
        <v>20</v>
      </c>
      <c r="G356" s="11" t="s">
        <v>21</v>
      </c>
      <c r="H356" s="11">
        <v>15.0</v>
      </c>
      <c r="I356" s="6" t="s">
        <v>22</v>
      </c>
      <c r="J356" s="11">
        <f t="shared" si="2"/>
        <v>11.4</v>
      </c>
      <c r="K356" s="6">
        <v>7.0</v>
      </c>
      <c r="L356" s="11">
        <f t="shared" si="3"/>
        <v>79.8</v>
      </c>
      <c r="M356" s="10" t="s">
        <v>23</v>
      </c>
      <c r="N356" s="12">
        <v>1.4000000000000001</v>
      </c>
      <c r="O356" s="11">
        <f t="shared" si="4"/>
        <v>63.84</v>
      </c>
      <c r="P356" s="11">
        <f t="shared" si="5"/>
        <v>15.96</v>
      </c>
      <c r="Q356" s="10" t="s">
        <v>319</v>
      </c>
      <c r="R356" s="13">
        <f>IFERROR(__xludf.DUMMYFUNCTION("IFERROR(REGEXEXTRACT(Q356,""\d*\.?\d+%""),0)"),0.0)</f>
        <v>0</v>
      </c>
      <c r="S356" s="11">
        <f t="shared" si="6"/>
        <v>0</v>
      </c>
    </row>
    <row r="357">
      <c r="A357" s="8">
        <v>43925.0</v>
      </c>
      <c r="B357" s="9">
        <f t="shared" si="1"/>
        <v>2020</v>
      </c>
      <c r="C357" s="9">
        <v>100639.0</v>
      </c>
      <c r="D357" s="6" t="s">
        <v>25</v>
      </c>
      <c r="E357" s="10" t="str">
        <f>VLOOKUP(D357,'mat group'!A:B,2,0)</f>
        <v>Gardening supplies</v>
      </c>
      <c r="F357" s="10" t="s">
        <v>20</v>
      </c>
      <c r="G357" s="11" t="s">
        <v>77</v>
      </c>
      <c r="H357" s="11">
        <v>20.0</v>
      </c>
      <c r="I357" s="6" t="s">
        <v>22</v>
      </c>
      <c r="J357" s="11">
        <f t="shared" si="2"/>
        <v>15.2</v>
      </c>
      <c r="K357" s="6">
        <v>52.0</v>
      </c>
      <c r="L357" s="11">
        <f t="shared" si="3"/>
        <v>790.4</v>
      </c>
      <c r="M357" s="10" t="s">
        <v>23</v>
      </c>
      <c r="N357" s="12">
        <v>41.6</v>
      </c>
      <c r="O357" s="11">
        <f t="shared" si="4"/>
        <v>158.08</v>
      </c>
      <c r="P357" s="11">
        <f t="shared" si="5"/>
        <v>632.32</v>
      </c>
      <c r="Q357" s="10" t="s">
        <v>184</v>
      </c>
      <c r="R357" s="13">
        <f>IFERROR(__xludf.DUMMYFUNCTION("IFERROR(REGEXEXTRACT(Q357,""\d*\.?\d+%""),0)"),0.0)</f>
        <v>0</v>
      </c>
      <c r="S357" s="11">
        <f t="shared" si="6"/>
        <v>0</v>
      </c>
    </row>
    <row r="358">
      <c r="A358" s="8">
        <v>43925.0</v>
      </c>
      <c r="B358" s="9">
        <f t="shared" si="1"/>
        <v>2020</v>
      </c>
      <c r="C358" s="9">
        <v>100639.0</v>
      </c>
      <c r="D358" s="6" t="s">
        <v>62</v>
      </c>
      <c r="E358" s="10" t="str">
        <f>VLOOKUP(D358,'mat group'!A:B,2,0)</f>
        <v>Home Decor</v>
      </c>
      <c r="F358" s="10" t="s">
        <v>20</v>
      </c>
      <c r="G358" s="11" t="s">
        <v>64</v>
      </c>
      <c r="H358" s="11">
        <v>80.0</v>
      </c>
      <c r="I358" s="6" t="s">
        <v>22</v>
      </c>
      <c r="J358" s="11">
        <f t="shared" si="2"/>
        <v>60.8</v>
      </c>
      <c r="K358" s="6">
        <v>6.0</v>
      </c>
      <c r="L358" s="11">
        <f t="shared" si="3"/>
        <v>364.8</v>
      </c>
      <c r="M358" s="10" t="s">
        <v>23</v>
      </c>
      <c r="N358" s="12">
        <v>1.2000000000000002</v>
      </c>
      <c r="O358" s="11">
        <f t="shared" si="4"/>
        <v>291.84</v>
      </c>
      <c r="P358" s="11">
        <f t="shared" si="5"/>
        <v>72.96</v>
      </c>
      <c r="Q358" s="10" t="s">
        <v>184</v>
      </c>
      <c r="R358" s="13">
        <f>IFERROR(__xludf.DUMMYFUNCTION("IFERROR(REGEXEXTRACT(Q358,""\d*\.?\d+%""),0)"),0.0)</f>
        <v>0</v>
      </c>
      <c r="S358" s="11">
        <f t="shared" si="6"/>
        <v>0</v>
      </c>
    </row>
    <row r="359">
      <c r="A359" s="8">
        <v>43925.0</v>
      </c>
      <c r="B359" s="9">
        <f t="shared" si="1"/>
        <v>2020</v>
      </c>
      <c r="C359" s="9">
        <v>100639.0</v>
      </c>
      <c r="D359" s="6" t="s">
        <v>258</v>
      </c>
      <c r="E359" s="10" t="str">
        <f>VLOOKUP(D359,'mat group'!A:B,2,0)</f>
        <v>Gardening supplies</v>
      </c>
      <c r="F359" s="10" t="s">
        <v>20</v>
      </c>
      <c r="G359" s="11" t="s">
        <v>50</v>
      </c>
      <c r="H359" s="11">
        <v>12.0</v>
      </c>
      <c r="I359" s="6" t="s">
        <v>22</v>
      </c>
      <c r="J359" s="11">
        <f t="shared" si="2"/>
        <v>9.12</v>
      </c>
      <c r="K359" s="6">
        <v>15.0</v>
      </c>
      <c r="L359" s="11">
        <f t="shared" si="3"/>
        <v>136.8</v>
      </c>
      <c r="M359" s="10" t="s">
        <v>23</v>
      </c>
      <c r="N359" s="12">
        <v>15.0</v>
      </c>
      <c r="O359" s="11">
        <f t="shared" si="4"/>
        <v>0</v>
      </c>
      <c r="P359" s="11">
        <f t="shared" si="5"/>
        <v>136.8</v>
      </c>
      <c r="Q359" s="10" t="s">
        <v>184</v>
      </c>
      <c r="R359" s="13">
        <f>IFERROR(__xludf.DUMMYFUNCTION("IFERROR(REGEXEXTRACT(Q359,""\d*\.?\d+%""),0)"),0.0)</f>
        <v>0</v>
      </c>
      <c r="S359" s="11">
        <f t="shared" si="6"/>
        <v>0</v>
      </c>
    </row>
    <row r="360">
      <c r="A360" s="8">
        <v>43925.0</v>
      </c>
      <c r="B360" s="9">
        <f t="shared" si="1"/>
        <v>2020</v>
      </c>
      <c r="C360" s="9">
        <v>100639.0</v>
      </c>
      <c r="D360" s="6" t="s">
        <v>189</v>
      </c>
      <c r="E360" s="10" t="str">
        <f>VLOOKUP(D360,'mat group'!A:B,2,0)</f>
        <v>Bathroom supplies</v>
      </c>
      <c r="F360" s="10" t="s">
        <v>20</v>
      </c>
      <c r="G360" s="11" t="s">
        <v>28</v>
      </c>
      <c r="H360" s="11">
        <v>8.0</v>
      </c>
      <c r="I360" s="6" t="s">
        <v>22</v>
      </c>
      <c r="J360" s="11">
        <f t="shared" si="2"/>
        <v>6.08</v>
      </c>
      <c r="K360" s="6">
        <v>42.0</v>
      </c>
      <c r="L360" s="11">
        <f t="shared" si="3"/>
        <v>255.36</v>
      </c>
      <c r="M360" s="10" t="s">
        <v>23</v>
      </c>
      <c r="N360" s="12">
        <v>42.0</v>
      </c>
      <c r="O360" s="11">
        <f t="shared" si="4"/>
        <v>0</v>
      </c>
      <c r="P360" s="11">
        <f t="shared" si="5"/>
        <v>255.36</v>
      </c>
      <c r="Q360" s="10" t="s">
        <v>184</v>
      </c>
      <c r="R360" s="13">
        <f>IFERROR(__xludf.DUMMYFUNCTION("IFERROR(REGEXEXTRACT(Q360,""\d*\.?\d+%""),0)"),0.0)</f>
        <v>0</v>
      </c>
      <c r="S360" s="11">
        <f t="shared" si="6"/>
        <v>0</v>
      </c>
    </row>
    <row r="361">
      <c r="A361" s="8">
        <v>43925.0</v>
      </c>
      <c r="B361" s="9">
        <f t="shared" si="1"/>
        <v>2020</v>
      </c>
      <c r="C361" s="9">
        <v>100639.0</v>
      </c>
      <c r="D361" s="6" t="s">
        <v>74</v>
      </c>
      <c r="E361" s="10" t="str">
        <f>VLOOKUP(D361,'mat group'!A:B,2,0)</f>
        <v>Gardening supplies</v>
      </c>
      <c r="F361" s="10" t="s">
        <v>20</v>
      </c>
      <c r="G361" s="11" t="s">
        <v>28</v>
      </c>
      <c r="H361" s="11">
        <v>8.0</v>
      </c>
      <c r="I361" s="6" t="s">
        <v>22</v>
      </c>
      <c r="J361" s="11">
        <f t="shared" si="2"/>
        <v>6.08</v>
      </c>
      <c r="K361" s="6">
        <v>37.0</v>
      </c>
      <c r="L361" s="11">
        <f t="shared" si="3"/>
        <v>224.96</v>
      </c>
      <c r="M361" s="10" t="s">
        <v>23</v>
      </c>
      <c r="N361" s="12">
        <v>37.0</v>
      </c>
      <c r="O361" s="11">
        <f t="shared" si="4"/>
        <v>0</v>
      </c>
      <c r="P361" s="11">
        <f t="shared" si="5"/>
        <v>224.96</v>
      </c>
      <c r="Q361" s="10" t="s">
        <v>184</v>
      </c>
      <c r="R361" s="13">
        <f>IFERROR(__xludf.DUMMYFUNCTION("IFERROR(REGEXEXTRACT(Q361,""\d*\.?\d+%""),0)"),0.0)</f>
        <v>0</v>
      </c>
      <c r="S361" s="11">
        <f t="shared" si="6"/>
        <v>0</v>
      </c>
    </row>
    <row r="362">
      <c r="A362" s="8">
        <v>43925.0</v>
      </c>
      <c r="B362" s="9">
        <f t="shared" si="1"/>
        <v>2020</v>
      </c>
      <c r="C362" s="9">
        <v>100639.0</v>
      </c>
      <c r="D362" s="6" t="s">
        <v>90</v>
      </c>
      <c r="E362" s="10" t="str">
        <f>VLOOKUP(D362,'mat group'!A:B,2,0)</f>
        <v>Gardening supplies</v>
      </c>
      <c r="F362" s="10" t="s">
        <v>20</v>
      </c>
      <c r="G362" s="11" t="s">
        <v>26</v>
      </c>
      <c r="H362" s="11">
        <v>10.0</v>
      </c>
      <c r="I362" s="6" t="s">
        <v>22</v>
      </c>
      <c r="J362" s="11">
        <f t="shared" si="2"/>
        <v>7.6</v>
      </c>
      <c r="K362" s="6">
        <v>18.0</v>
      </c>
      <c r="L362" s="11">
        <f t="shared" si="3"/>
        <v>136.8</v>
      </c>
      <c r="M362" s="10" t="s">
        <v>23</v>
      </c>
      <c r="N362" s="12">
        <v>5.3999999999999995</v>
      </c>
      <c r="O362" s="11">
        <f t="shared" si="4"/>
        <v>95.76</v>
      </c>
      <c r="P362" s="11">
        <f t="shared" si="5"/>
        <v>41.04</v>
      </c>
      <c r="Q362" s="10" t="s">
        <v>184</v>
      </c>
      <c r="R362" s="13">
        <f>IFERROR(__xludf.DUMMYFUNCTION("IFERROR(REGEXEXTRACT(Q362,""\d*\.?\d+%""),0)"),0.0)</f>
        <v>0</v>
      </c>
      <c r="S362" s="11">
        <f t="shared" si="6"/>
        <v>0</v>
      </c>
    </row>
    <row r="363">
      <c r="A363" s="8">
        <v>43925.0</v>
      </c>
      <c r="B363" s="9">
        <f t="shared" si="1"/>
        <v>2020</v>
      </c>
      <c r="C363" s="9">
        <v>100639.0</v>
      </c>
      <c r="D363" s="6" t="s">
        <v>245</v>
      </c>
      <c r="E363" s="10" t="str">
        <f>VLOOKUP(D363,'mat group'!A:B,2,0)</f>
        <v>Bathroom supplies</v>
      </c>
      <c r="F363" s="10" t="s">
        <v>20</v>
      </c>
      <c r="G363" s="11" t="s">
        <v>26</v>
      </c>
      <c r="H363" s="11">
        <v>40.0</v>
      </c>
      <c r="I363" s="6" t="s">
        <v>22</v>
      </c>
      <c r="J363" s="11">
        <f t="shared" si="2"/>
        <v>30.4</v>
      </c>
      <c r="K363" s="6">
        <v>27.0</v>
      </c>
      <c r="L363" s="11">
        <f t="shared" si="3"/>
        <v>820.8</v>
      </c>
      <c r="M363" s="10" t="s">
        <v>23</v>
      </c>
      <c r="N363" s="12">
        <v>27.0</v>
      </c>
      <c r="O363" s="11">
        <f t="shared" si="4"/>
        <v>0</v>
      </c>
      <c r="P363" s="11">
        <f t="shared" si="5"/>
        <v>820.8</v>
      </c>
      <c r="Q363" s="10" t="s">
        <v>184</v>
      </c>
      <c r="R363" s="13">
        <f>IFERROR(__xludf.DUMMYFUNCTION("IFERROR(REGEXEXTRACT(Q363,""\d*\.?\d+%""),0)"),0.0)</f>
        <v>0</v>
      </c>
      <c r="S363" s="11">
        <f t="shared" si="6"/>
        <v>0</v>
      </c>
    </row>
    <row r="364">
      <c r="A364" s="8">
        <v>43934.0</v>
      </c>
      <c r="B364" s="9">
        <f t="shared" si="1"/>
        <v>2020</v>
      </c>
      <c r="C364" s="9">
        <v>100640.0</v>
      </c>
      <c r="D364" s="6" t="s">
        <v>19</v>
      </c>
      <c r="E364" s="10" t="str">
        <f>VLOOKUP(D364,'mat group'!A:B,2,0)</f>
        <v>Hardware supplies</v>
      </c>
      <c r="F364" s="10" t="s">
        <v>37</v>
      </c>
      <c r="G364" s="11" t="s">
        <v>21</v>
      </c>
      <c r="H364" s="11">
        <v>5.0</v>
      </c>
      <c r="I364" s="6" t="s">
        <v>38</v>
      </c>
      <c r="J364" s="11">
        <f t="shared" si="2"/>
        <v>5</v>
      </c>
      <c r="K364" s="6">
        <v>48.0</v>
      </c>
      <c r="L364" s="11">
        <f t="shared" si="3"/>
        <v>240</v>
      </c>
      <c r="M364" s="10" t="s">
        <v>39</v>
      </c>
      <c r="N364" s="12">
        <v>4.800000000000001</v>
      </c>
      <c r="O364" s="11">
        <f t="shared" si="4"/>
        <v>216</v>
      </c>
      <c r="P364" s="11">
        <f t="shared" si="5"/>
        <v>24</v>
      </c>
      <c r="Q364" s="10" t="s">
        <v>160</v>
      </c>
      <c r="R364" s="13" t="str">
        <f>IFERROR(__xludf.DUMMYFUNCTION("IFERROR(REGEXEXTRACT(Q364,""\d*\.?\d+%""),0)"),"6.50%")</f>
        <v>6.50%</v>
      </c>
      <c r="S364" s="11">
        <f t="shared" si="6"/>
        <v>0.156</v>
      </c>
    </row>
    <row r="365">
      <c r="A365" s="8">
        <v>43944.0</v>
      </c>
      <c r="B365" s="9">
        <f t="shared" si="1"/>
        <v>2020</v>
      </c>
      <c r="C365" s="9">
        <v>100641.0</v>
      </c>
      <c r="D365" s="6" t="s">
        <v>92</v>
      </c>
      <c r="E365" s="10" t="str">
        <f>VLOOKUP(D365,'mat group'!A:B,2,0)</f>
        <v>School supplies</v>
      </c>
      <c r="F365" s="10" t="s">
        <v>37</v>
      </c>
      <c r="G365" s="11" t="s">
        <v>42</v>
      </c>
      <c r="H365" s="11">
        <v>2.5</v>
      </c>
      <c r="I365" s="6" t="s">
        <v>38</v>
      </c>
      <c r="J365" s="11">
        <f t="shared" si="2"/>
        <v>2.5</v>
      </c>
      <c r="K365" s="6">
        <v>52.0</v>
      </c>
      <c r="L365" s="11">
        <f t="shared" si="3"/>
        <v>130</v>
      </c>
      <c r="M365" s="10" t="s">
        <v>39</v>
      </c>
      <c r="N365" s="12">
        <v>46.800000000000004</v>
      </c>
      <c r="O365" s="11">
        <f t="shared" si="4"/>
        <v>13</v>
      </c>
      <c r="P365" s="11">
        <f t="shared" si="5"/>
        <v>117</v>
      </c>
      <c r="Q365" s="10" t="s">
        <v>314</v>
      </c>
      <c r="R365" s="13" t="str">
        <f>IFERROR(__xludf.DUMMYFUNCTION("IFERROR(REGEXEXTRACT(Q365,""\d*\.?\d+%""),0)"),"0.8%")</f>
        <v>0.8%</v>
      </c>
      <c r="S365" s="11">
        <f t="shared" si="6"/>
        <v>0.0104</v>
      </c>
    </row>
    <row r="366">
      <c r="A366" s="8">
        <v>43946.0</v>
      </c>
      <c r="B366" s="9">
        <f t="shared" si="1"/>
        <v>2020</v>
      </c>
      <c r="C366" s="9">
        <v>100642.0</v>
      </c>
      <c r="D366" s="6" t="s">
        <v>169</v>
      </c>
      <c r="E366" s="10" t="str">
        <f>VLOOKUP(D366,'mat group'!A:B,2,0)</f>
        <v>Home Decor</v>
      </c>
      <c r="F366" s="10" t="s">
        <v>20</v>
      </c>
      <c r="G366" s="11" t="s">
        <v>30</v>
      </c>
      <c r="H366" s="11">
        <v>30.0</v>
      </c>
      <c r="I366" s="6" t="s">
        <v>22</v>
      </c>
      <c r="J366" s="11">
        <f t="shared" si="2"/>
        <v>22.8</v>
      </c>
      <c r="K366" s="6">
        <v>22.0</v>
      </c>
      <c r="L366" s="11">
        <f t="shared" si="3"/>
        <v>501.6</v>
      </c>
      <c r="M366" s="10" t="s">
        <v>23</v>
      </c>
      <c r="N366" s="12">
        <v>6.6</v>
      </c>
      <c r="O366" s="11">
        <f t="shared" si="4"/>
        <v>351.12</v>
      </c>
      <c r="P366" s="11">
        <f t="shared" si="5"/>
        <v>150.48</v>
      </c>
      <c r="Q366" s="10" t="s">
        <v>47</v>
      </c>
      <c r="R366" s="13" t="str">
        <f>IFERROR(__xludf.DUMMYFUNCTION("IFERROR(REGEXEXTRACT(Q366,""\d*\.?\d+%""),0)"),"0%")</f>
        <v>0%</v>
      </c>
      <c r="S366" s="11">
        <f t="shared" si="6"/>
        <v>0</v>
      </c>
    </row>
    <row r="367">
      <c r="A367" s="8">
        <v>43947.0</v>
      </c>
      <c r="B367" s="9">
        <f t="shared" si="1"/>
        <v>2020</v>
      </c>
      <c r="C367" s="9">
        <v>100643.0</v>
      </c>
      <c r="D367" s="6" t="s">
        <v>118</v>
      </c>
      <c r="E367" s="10" t="str">
        <f>VLOOKUP(D367,'mat group'!A:B,2,0)</f>
        <v>Home Decor</v>
      </c>
      <c r="F367" s="10" t="s">
        <v>49</v>
      </c>
      <c r="G367" s="11" t="s">
        <v>67</v>
      </c>
      <c r="H367" s="11">
        <v>18.0</v>
      </c>
      <c r="I367" s="6" t="s">
        <v>38</v>
      </c>
      <c r="J367" s="11">
        <f t="shared" si="2"/>
        <v>18</v>
      </c>
      <c r="K367" s="6">
        <v>36.0</v>
      </c>
      <c r="L367" s="11">
        <f t="shared" si="3"/>
        <v>648</v>
      </c>
      <c r="M367" s="10" t="s">
        <v>51</v>
      </c>
      <c r="N367" s="12">
        <v>32.4</v>
      </c>
      <c r="O367" s="11">
        <f t="shared" si="4"/>
        <v>64.8</v>
      </c>
      <c r="P367" s="11">
        <f t="shared" si="5"/>
        <v>583.2</v>
      </c>
      <c r="Q367" s="10" t="s">
        <v>273</v>
      </c>
      <c r="R367" s="13" t="str">
        <f>IFERROR(__xludf.DUMMYFUNCTION("IFERROR(REGEXEXTRACT(Q367,""\d*\.?\d+%""),0)"),"4.9%")</f>
        <v>4.9%</v>
      </c>
      <c r="S367" s="11">
        <f t="shared" si="6"/>
        <v>0.31752</v>
      </c>
    </row>
    <row r="368">
      <c r="A368" s="8">
        <v>43947.0</v>
      </c>
      <c r="B368" s="9">
        <f t="shared" si="1"/>
        <v>2020</v>
      </c>
      <c r="C368" s="9">
        <v>100643.0</v>
      </c>
      <c r="D368" s="6" t="s">
        <v>183</v>
      </c>
      <c r="E368" s="10" t="str">
        <f>VLOOKUP(D368,'mat group'!A:B,2,0)</f>
        <v>Hardware supplies</v>
      </c>
      <c r="F368" s="10" t="s">
        <v>49</v>
      </c>
      <c r="G368" s="11" t="s">
        <v>42</v>
      </c>
      <c r="H368" s="11">
        <v>8.0</v>
      </c>
      <c r="I368" s="6" t="s">
        <v>38</v>
      </c>
      <c r="J368" s="11">
        <f t="shared" si="2"/>
        <v>8</v>
      </c>
      <c r="K368" s="6">
        <v>14.0</v>
      </c>
      <c r="L368" s="11">
        <f t="shared" si="3"/>
        <v>112</v>
      </c>
      <c r="M368" s="10" t="s">
        <v>51</v>
      </c>
      <c r="N368" s="12">
        <v>8.4</v>
      </c>
      <c r="O368" s="11">
        <f t="shared" si="4"/>
        <v>44.8</v>
      </c>
      <c r="P368" s="11">
        <f t="shared" si="5"/>
        <v>67.2</v>
      </c>
      <c r="Q368" s="10" t="s">
        <v>273</v>
      </c>
      <c r="R368" s="13" t="str">
        <f>IFERROR(__xludf.DUMMYFUNCTION("IFERROR(REGEXEXTRACT(Q368,""\d*\.?\d+%""),0)"),"4.9%")</f>
        <v>4.9%</v>
      </c>
      <c r="S368" s="11">
        <f t="shared" si="6"/>
        <v>0.05488</v>
      </c>
    </row>
    <row r="369">
      <c r="A369" s="8">
        <v>43947.0</v>
      </c>
      <c r="B369" s="9">
        <f t="shared" si="1"/>
        <v>2020</v>
      </c>
      <c r="C369" s="9">
        <v>100643.0</v>
      </c>
      <c r="D369" s="6" t="s">
        <v>94</v>
      </c>
      <c r="E369" s="10" t="str">
        <f>VLOOKUP(D369,'mat group'!A:B,2,0)</f>
        <v>Hardware supplies</v>
      </c>
      <c r="F369" s="10" t="s">
        <v>49</v>
      </c>
      <c r="G369" s="11" t="s">
        <v>21</v>
      </c>
      <c r="H369" s="11">
        <v>5.0</v>
      </c>
      <c r="I369" s="6" t="s">
        <v>38</v>
      </c>
      <c r="J369" s="11">
        <f t="shared" si="2"/>
        <v>5</v>
      </c>
      <c r="K369" s="6">
        <v>38.0</v>
      </c>
      <c r="L369" s="11">
        <f t="shared" si="3"/>
        <v>190</v>
      </c>
      <c r="M369" s="10" t="s">
        <v>51</v>
      </c>
      <c r="N369" s="12">
        <v>38.0</v>
      </c>
      <c r="O369" s="11">
        <f t="shared" si="4"/>
        <v>0</v>
      </c>
      <c r="P369" s="11">
        <f t="shared" si="5"/>
        <v>190</v>
      </c>
      <c r="Q369" s="10" t="s">
        <v>273</v>
      </c>
      <c r="R369" s="13" t="str">
        <f>IFERROR(__xludf.DUMMYFUNCTION("IFERROR(REGEXEXTRACT(Q369,""\d*\.?\d+%""),0)"),"4.9%")</f>
        <v>4.9%</v>
      </c>
      <c r="S369" s="11">
        <f t="shared" si="6"/>
        <v>0.0931</v>
      </c>
    </row>
    <row r="370">
      <c r="A370" s="8">
        <v>43947.0</v>
      </c>
      <c r="B370" s="9">
        <f t="shared" si="1"/>
        <v>2020</v>
      </c>
      <c r="C370" s="9">
        <v>100643.0</v>
      </c>
      <c r="D370" s="6" t="s">
        <v>135</v>
      </c>
      <c r="E370" s="10" t="str">
        <f>VLOOKUP(D370,'mat group'!A:B,2,0)</f>
        <v>Hardware supplies</v>
      </c>
      <c r="F370" s="10" t="s">
        <v>49</v>
      </c>
      <c r="G370" s="11" t="s">
        <v>77</v>
      </c>
      <c r="H370" s="11">
        <v>12.0</v>
      </c>
      <c r="I370" s="6" t="s">
        <v>38</v>
      </c>
      <c r="J370" s="11">
        <f t="shared" si="2"/>
        <v>12</v>
      </c>
      <c r="K370" s="6">
        <v>35.0</v>
      </c>
      <c r="L370" s="11">
        <f t="shared" si="3"/>
        <v>420</v>
      </c>
      <c r="M370" s="10" t="s">
        <v>51</v>
      </c>
      <c r="N370" s="12">
        <v>35.0</v>
      </c>
      <c r="O370" s="11">
        <f t="shared" si="4"/>
        <v>0</v>
      </c>
      <c r="P370" s="11">
        <f t="shared" si="5"/>
        <v>420</v>
      </c>
      <c r="Q370" s="10" t="s">
        <v>273</v>
      </c>
      <c r="R370" s="13" t="str">
        <f>IFERROR(__xludf.DUMMYFUNCTION("IFERROR(REGEXEXTRACT(Q370,""\d*\.?\d+%""),0)"),"4.9%")</f>
        <v>4.9%</v>
      </c>
      <c r="S370" s="11">
        <f t="shared" si="6"/>
        <v>0.2058</v>
      </c>
    </row>
    <row r="371">
      <c r="A371" s="8">
        <v>43947.0</v>
      </c>
      <c r="B371" s="9">
        <f t="shared" si="1"/>
        <v>2020</v>
      </c>
      <c r="C371" s="9">
        <v>100643.0</v>
      </c>
      <c r="D371" s="6" t="s">
        <v>212</v>
      </c>
      <c r="E371" s="10" t="str">
        <f>VLOOKUP(D371,'mat group'!A:B,2,0)</f>
        <v>School supplies</v>
      </c>
      <c r="F371" s="10" t="s">
        <v>49</v>
      </c>
      <c r="G371" s="11" t="s">
        <v>26</v>
      </c>
      <c r="H371" s="11">
        <v>1.2</v>
      </c>
      <c r="I371" s="6" t="s">
        <v>38</v>
      </c>
      <c r="J371" s="11">
        <f t="shared" si="2"/>
        <v>1.2</v>
      </c>
      <c r="K371" s="6">
        <v>2.0</v>
      </c>
      <c r="L371" s="11">
        <f t="shared" si="3"/>
        <v>2.4</v>
      </c>
      <c r="M371" s="10" t="s">
        <v>51</v>
      </c>
      <c r="N371" s="12">
        <v>1.2</v>
      </c>
      <c r="O371" s="11">
        <f t="shared" si="4"/>
        <v>0.96</v>
      </c>
      <c r="P371" s="11">
        <f t="shared" si="5"/>
        <v>1.44</v>
      </c>
      <c r="Q371" s="10" t="s">
        <v>273</v>
      </c>
      <c r="R371" s="13" t="str">
        <f>IFERROR(__xludf.DUMMYFUNCTION("IFERROR(REGEXEXTRACT(Q371,""\d*\.?\d+%""),0)"),"4.9%")</f>
        <v>4.9%</v>
      </c>
      <c r="S371" s="11">
        <f t="shared" si="6"/>
        <v>0.001176</v>
      </c>
    </row>
    <row r="372">
      <c r="A372" s="8">
        <v>43947.0</v>
      </c>
      <c r="B372" s="9">
        <f t="shared" si="1"/>
        <v>2020</v>
      </c>
      <c r="C372" s="9">
        <v>100643.0</v>
      </c>
      <c r="D372" s="6" t="s">
        <v>225</v>
      </c>
      <c r="E372" s="10" t="str">
        <f>VLOOKUP(D372,'mat group'!A:B,2,0)</f>
        <v>Home Decor</v>
      </c>
      <c r="F372" s="10" t="s">
        <v>49</v>
      </c>
      <c r="G372" s="11" t="s">
        <v>64</v>
      </c>
      <c r="H372" s="11">
        <v>40.0</v>
      </c>
      <c r="I372" s="6" t="s">
        <v>38</v>
      </c>
      <c r="J372" s="11">
        <f t="shared" si="2"/>
        <v>40</v>
      </c>
      <c r="K372" s="6">
        <v>3.0</v>
      </c>
      <c r="L372" s="11">
        <f t="shared" si="3"/>
        <v>120</v>
      </c>
      <c r="M372" s="10" t="s">
        <v>51</v>
      </c>
      <c r="N372" s="12">
        <v>2.4000000000000004</v>
      </c>
      <c r="O372" s="11">
        <f t="shared" si="4"/>
        <v>24</v>
      </c>
      <c r="P372" s="11">
        <f t="shared" si="5"/>
        <v>96</v>
      </c>
      <c r="Q372" s="10" t="s">
        <v>273</v>
      </c>
      <c r="R372" s="13" t="str">
        <f>IFERROR(__xludf.DUMMYFUNCTION("IFERROR(REGEXEXTRACT(Q372,""\d*\.?\d+%""),0)"),"4.9%")</f>
        <v>4.9%</v>
      </c>
      <c r="S372" s="11">
        <f t="shared" si="6"/>
        <v>0.0588</v>
      </c>
    </row>
    <row r="373">
      <c r="A373" s="8">
        <v>43947.0</v>
      </c>
      <c r="B373" s="9">
        <f t="shared" si="1"/>
        <v>2020</v>
      </c>
      <c r="C373" s="9">
        <v>100643.0</v>
      </c>
      <c r="D373" s="6" t="s">
        <v>207</v>
      </c>
      <c r="E373" s="10" t="str">
        <f>VLOOKUP(D373,'mat group'!A:B,2,0)</f>
        <v>Gardening supplies</v>
      </c>
      <c r="F373" s="10" t="s">
        <v>49</v>
      </c>
      <c r="G373" s="11" t="s">
        <v>21</v>
      </c>
      <c r="H373" s="11">
        <v>18.0</v>
      </c>
      <c r="I373" s="6" t="s">
        <v>38</v>
      </c>
      <c r="J373" s="11">
        <f t="shared" si="2"/>
        <v>18</v>
      </c>
      <c r="K373" s="6">
        <v>24.0</v>
      </c>
      <c r="L373" s="11">
        <f t="shared" si="3"/>
        <v>432</v>
      </c>
      <c r="M373" s="10" t="s">
        <v>51</v>
      </c>
      <c r="N373" s="12">
        <v>16.799999999999997</v>
      </c>
      <c r="O373" s="11">
        <f t="shared" si="4"/>
        <v>129.6</v>
      </c>
      <c r="P373" s="11">
        <f t="shared" si="5"/>
        <v>302.4</v>
      </c>
      <c r="Q373" s="10" t="s">
        <v>273</v>
      </c>
      <c r="R373" s="13" t="str">
        <f>IFERROR(__xludf.DUMMYFUNCTION("IFERROR(REGEXEXTRACT(Q373,""\d*\.?\d+%""),0)"),"4.9%")</f>
        <v>4.9%</v>
      </c>
      <c r="S373" s="11">
        <f t="shared" si="6"/>
        <v>0.21168</v>
      </c>
    </row>
    <row r="374">
      <c r="A374" s="8">
        <v>43962.0</v>
      </c>
      <c r="B374" s="9">
        <f t="shared" si="1"/>
        <v>2020</v>
      </c>
      <c r="C374" s="9">
        <v>100644.0</v>
      </c>
      <c r="D374" s="6" t="s">
        <v>127</v>
      </c>
      <c r="E374" s="10" t="str">
        <f>VLOOKUP(D374,'mat group'!A:B,2,0)</f>
        <v>Gardening supplies</v>
      </c>
      <c r="F374" s="10" t="s">
        <v>55</v>
      </c>
      <c r="G374" s="11" t="s">
        <v>21</v>
      </c>
      <c r="H374" s="11">
        <v>60.0</v>
      </c>
      <c r="I374" s="6" t="s">
        <v>38</v>
      </c>
      <c r="J374" s="11">
        <f t="shared" si="2"/>
        <v>60</v>
      </c>
      <c r="K374" s="6">
        <v>41.0</v>
      </c>
      <c r="L374" s="11">
        <f t="shared" si="3"/>
        <v>2460</v>
      </c>
      <c r="M374" s="10" t="s">
        <v>56</v>
      </c>
      <c r="N374" s="12">
        <v>8.200000000000001</v>
      </c>
      <c r="O374" s="11">
        <f t="shared" si="4"/>
        <v>1968</v>
      </c>
      <c r="P374" s="11">
        <f t="shared" si="5"/>
        <v>492</v>
      </c>
      <c r="Q374" s="10" t="s">
        <v>184</v>
      </c>
      <c r="R374" s="13">
        <f>IFERROR(__xludf.DUMMYFUNCTION("IFERROR(REGEXEXTRACT(Q374,""\d*\.?\d+%""),0)"),0.0)</f>
        <v>0</v>
      </c>
      <c r="S374" s="11">
        <f t="shared" si="6"/>
        <v>0</v>
      </c>
    </row>
    <row r="375">
      <c r="A375" s="8">
        <v>43964.0</v>
      </c>
      <c r="B375" s="9">
        <f t="shared" si="1"/>
        <v>2020</v>
      </c>
      <c r="C375" s="9">
        <v>100645.0</v>
      </c>
      <c r="D375" s="6" t="s">
        <v>178</v>
      </c>
      <c r="E375" s="10" t="str">
        <f>VLOOKUP(D375,'mat group'!A:B,2,0)</f>
        <v>Home Decor</v>
      </c>
      <c r="F375" s="10" t="s">
        <v>58</v>
      </c>
      <c r="G375" s="11" t="s">
        <v>77</v>
      </c>
      <c r="H375" s="11">
        <v>80.0</v>
      </c>
      <c r="I375" s="6" t="s">
        <v>38</v>
      </c>
      <c r="J375" s="11">
        <f t="shared" si="2"/>
        <v>80</v>
      </c>
      <c r="K375" s="6">
        <v>1.0</v>
      </c>
      <c r="L375" s="11">
        <f t="shared" si="3"/>
        <v>80</v>
      </c>
      <c r="M375" s="10" t="s">
        <v>59</v>
      </c>
      <c r="N375" s="12">
        <v>1.0</v>
      </c>
      <c r="O375" s="11">
        <f t="shared" si="4"/>
        <v>0</v>
      </c>
      <c r="P375" s="11">
        <f t="shared" si="5"/>
        <v>80</v>
      </c>
      <c r="Q375" s="10" t="s">
        <v>122</v>
      </c>
      <c r="R375" s="13" t="str">
        <f>IFERROR(__xludf.DUMMYFUNCTION("IFERROR(REGEXEXTRACT(Q375,""\d*\.?\d+%""),0)"),"5.60%")</f>
        <v>5.60%</v>
      </c>
      <c r="S375" s="11">
        <f t="shared" si="6"/>
        <v>0.0448</v>
      </c>
    </row>
    <row r="376">
      <c r="A376" s="8">
        <v>43967.0</v>
      </c>
      <c r="B376" s="9">
        <f t="shared" si="1"/>
        <v>2020</v>
      </c>
      <c r="C376" s="9">
        <v>100646.0</v>
      </c>
      <c r="D376" s="6" t="s">
        <v>299</v>
      </c>
      <c r="E376" s="10" t="str">
        <f>VLOOKUP(D376,'mat group'!A:B,2,0)</f>
        <v>Bathroom supplies</v>
      </c>
      <c r="F376" s="10" t="s">
        <v>20</v>
      </c>
      <c r="G376" s="11" t="s">
        <v>77</v>
      </c>
      <c r="H376" s="11">
        <v>35.0</v>
      </c>
      <c r="I376" s="6" t="s">
        <v>22</v>
      </c>
      <c r="J376" s="11">
        <f t="shared" si="2"/>
        <v>26.6</v>
      </c>
      <c r="K376" s="6">
        <v>41.0</v>
      </c>
      <c r="L376" s="11">
        <f t="shared" si="3"/>
        <v>1090.6</v>
      </c>
      <c r="M376" s="10" t="s">
        <v>23</v>
      </c>
      <c r="N376" s="12">
        <v>12.299999999999999</v>
      </c>
      <c r="O376" s="11">
        <f t="shared" si="4"/>
        <v>763.42</v>
      </c>
      <c r="P376" s="11">
        <f t="shared" si="5"/>
        <v>327.18</v>
      </c>
      <c r="Q376" s="10" t="s">
        <v>143</v>
      </c>
      <c r="R376" s="13" t="str">
        <f>IFERROR(__xludf.DUMMYFUNCTION("IFERROR(REGEXEXTRACT(Q376,""\d*\.?\d+%""),0)"),"3.9%")</f>
        <v>3.9%</v>
      </c>
      <c r="S376" s="11">
        <f t="shared" si="6"/>
        <v>0.425334</v>
      </c>
    </row>
    <row r="377">
      <c r="A377" s="8">
        <v>43969.0</v>
      </c>
      <c r="B377" s="9">
        <f t="shared" si="1"/>
        <v>2020</v>
      </c>
      <c r="C377" s="9">
        <v>100647.0</v>
      </c>
      <c r="D377" s="6" t="s">
        <v>128</v>
      </c>
      <c r="E377" s="10" t="str">
        <f>VLOOKUP(D377,'mat group'!A:B,2,0)</f>
        <v>Home Decor</v>
      </c>
      <c r="F377" s="10" t="s">
        <v>49</v>
      </c>
      <c r="G377" s="11" t="s">
        <v>28</v>
      </c>
      <c r="H377" s="11">
        <v>20.0</v>
      </c>
      <c r="I377" s="6" t="s">
        <v>38</v>
      </c>
      <c r="J377" s="11">
        <f t="shared" si="2"/>
        <v>20</v>
      </c>
      <c r="K377" s="6">
        <v>33.0</v>
      </c>
      <c r="L377" s="11">
        <f t="shared" si="3"/>
        <v>660</v>
      </c>
      <c r="M377" s="10" t="s">
        <v>51</v>
      </c>
      <c r="N377" s="12">
        <v>6.6000000000000005</v>
      </c>
      <c r="O377" s="11">
        <f t="shared" si="4"/>
        <v>528</v>
      </c>
      <c r="P377" s="11">
        <f t="shared" si="5"/>
        <v>132</v>
      </c>
      <c r="Q377" s="10" t="s">
        <v>316</v>
      </c>
      <c r="R377" s="13" t="str">
        <f>IFERROR(__xludf.DUMMYFUNCTION("IFERROR(REGEXEXTRACT(Q377,""\d*\.?\d+%""),0)"),"4.5%")</f>
        <v>4.5%</v>
      </c>
      <c r="S377" s="11">
        <f t="shared" si="6"/>
        <v>0.297</v>
      </c>
    </row>
    <row r="378">
      <c r="A378" s="8">
        <v>43970.0</v>
      </c>
      <c r="B378" s="9">
        <f t="shared" si="1"/>
        <v>2020</v>
      </c>
      <c r="C378" s="9">
        <v>100648.0</v>
      </c>
      <c r="D378" s="6" t="s">
        <v>168</v>
      </c>
      <c r="E378" s="10" t="str">
        <f>VLOOKUP(D378,'mat group'!A:B,2,0)</f>
        <v>Gardening supplies</v>
      </c>
      <c r="F378" s="10" t="s">
        <v>49</v>
      </c>
      <c r="G378" s="11" t="s">
        <v>67</v>
      </c>
      <c r="H378" s="11">
        <v>20.0</v>
      </c>
      <c r="I378" s="6" t="s">
        <v>38</v>
      </c>
      <c r="J378" s="11">
        <f t="shared" si="2"/>
        <v>20</v>
      </c>
      <c r="K378" s="6">
        <v>39.0</v>
      </c>
      <c r="L378" s="11">
        <f t="shared" si="3"/>
        <v>780</v>
      </c>
      <c r="M378" s="10" t="s">
        <v>51</v>
      </c>
      <c r="N378" s="12">
        <v>19.5</v>
      </c>
      <c r="O378" s="11">
        <f t="shared" si="4"/>
        <v>390</v>
      </c>
      <c r="P378" s="11">
        <f t="shared" si="5"/>
        <v>390</v>
      </c>
      <c r="Q378" s="10" t="s">
        <v>234</v>
      </c>
      <c r="R378" s="13" t="str">
        <f>IFERROR(__xludf.DUMMYFUNCTION("IFERROR(REGEXEXTRACT(Q378,""\d*\.?\d+%""),0)"),"8.90%")</f>
        <v>8.90%</v>
      </c>
      <c r="S378" s="11">
        <f t="shared" si="6"/>
        <v>0.6942</v>
      </c>
    </row>
    <row r="379">
      <c r="A379" s="8">
        <v>43970.0</v>
      </c>
      <c r="B379" s="9">
        <f t="shared" si="1"/>
        <v>2020</v>
      </c>
      <c r="C379" s="9">
        <v>100648.0</v>
      </c>
      <c r="D379" s="6" t="s">
        <v>163</v>
      </c>
      <c r="E379" s="10" t="str">
        <f>VLOOKUP(D379,'mat group'!A:B,2,0)</f>
        <v>Hardware supplies</v>
      </c>
      <c r="F379" s="10" t="s">
        <v>49</v>
      </c>
      <c r="G379" s="11" t="s">
        <v>30</v>
      </c>
      <c r="H379" s="11">
        <v>20.0</v>
      </c>
      <c r="I379" s="6" t="s">
        <v>38</v>
      </c>
      <c r="J379" s="11">
        <f t="shared" si="2"/>
        <v>20</v>
      </c>
      <c r="K379" s="6">
        <v>5.0</v>
      </c>
      <c r="L379" s="11">
        <f t="shared" si="3"/>
        <v>100</v>
      </c>
      <c r="M379" s="10" t="s">
        <v>51</v>
      </c>
      <c r="N379" s="12">
        <v>4.0</v>
      </c>
      <c r="O379" s="11">
        <f t="shared" si="4"/>
        <v>20</v>
      </c>
      <c r="P379" s="11">
        <f t="shared" si="5"/>
        <v>80</v>
      </c>
      <c r="Q379" s="10" t="s">
        <v>234</v>
      </c>
      <c r="R379" s="13" t="str">
        <f>IFERROR(__xludf.DUMMYFUNCTION("IFERROR(REGEXEXTRACT(Q379,""\d*\.?\d+%""),0)"),"8.90%")</f>
        <v>8.90%</v>
      </c>
      <c r="S379" s="11">
        <f t="shared" si="6"/>
        <v>0.089</v>
      </c>
    </row>
    <row r="380">
      <c r="A380" s="8">
        <v>43970.0</v>
      </c>
      <c r="B380" s="9">
        <f t="shared" si="1"/>
        <v>2020</v>
      </c>
      <c r="C380" s="9">
        <v>100648.0</v>
      </c>
      <c r="D380" s="6" t="s">
        <v>27</v>
      </c>
      <c r="E380" s="10" t="str">
        <f>VLOOKUP(D380,'mat group'!A:B,2,0)</f>
        <v>Bathroom supplies</v>
      </c>
      <c r="F380" s="10" t="s">
        <v>49</v>
      </c>
      <c r="G380" s="11" t="s">
        <v>28</v>
      </c>
      <c r="H380" s="11">
        <v>18.0</v>
      </c>
      <c r="I380" s="6" t="s">
        <v>38</v>
      </c>
      <c r="J380" s="11">
        <f t="shared" si="2"/>
        <v>18</v>
      </c>
      <c r="K380" s="6">
        <v>6.0</v>
      </c>
      <c r="L380" s="11">
        <f t="shared" si="3"/>
        <v>108</v>
      </c>
      <c r="M380" s="10" t="s">
        <v>51</v>
      </c>
      <c r="N380" s="12">
        <v>6.0</v>
      </c>
      <c r="O380" s="11">
        <f t="shared" si="4"/>
        <v>0</v>
      </c>
      <c r="P380" s="11">
        <f t="shared" si="5"/>
        <v>108</v>
      </c>
      <c r="Q380" s="10" t="s">
        <v>234</v>
      </c>
      <c r="R380" s="13" t="str">
        <f>IFERROR(__xludf.DUMMYFUNCTION("IFERROR(REGEXEXTRACT(Q380,""\d*\.?\d+%""),0)"),"8.90%")</f>
        <v>8.90%</v>
      </c>
      <c r="S380" s="11">
        <f t="shared" si="6"/>
        <v>0.09612</v>
      </c>
    </row>
    <row r="381">
      <c r="A381" s="8">
        <v>43970.0</v>
      </c>
      <c r="B381" s="9">
        <f t="shared" si="1"/>
        <v>2020</v>
      </c>
      <c r="C381" s="9">
        <v>100648.0</v>
      </c>
      <c r="D381" s="6" t="s">
        <v>288</v>
      </c>
      <c r="E381" s="10" t="str">
        <f>VLOOKUP(D381,'mat group'!A:B,2,0)</f>
        <v>Bathroom supplies</v>
      </c>
      <c r="F381" s="10" t="s">
        <v>49</v>
      </c>
      <c r="G381" s="11" t="s">
        <v>64</v>
      </c>
      <c r="H381" s="11">
        <v>10.0</v>
      </c>
      <c r="I381" s="6" t="s">
        <v>38</v>
      </c>
      <c r="J381" s="11">
        <f t="shared" si="2"/>
        <v>10</v>
      </c>
      <c r="K381" s="6">
        <v>39.0</v>
      </c>
      <c r="L381" s="11">
        <f t="shared" si="3"/>
        <v>390</v>
      </c>
      <c r="M381" s="10" t="s">
        <v>51</v>
      </c>
      <c r="N381" s="12">
        <v>23.4</v>
      </c>
      <c r="O381" s="11">
        <f t="shared" si="4"/>
        <v>156</v>
      </c>
      <c r="P381" s="11">
        <f t="shared" si="5"/>
        <v>234</v>
      </c>
      <c r="Q381" s="10" t="s">
        <v>234</v>
      </c>
      <c r="R381" s="13" t="str">
        <f>IFERROR(__xludf.DUMMYFUNCTION("IFERROR(REGEXEXTRACT(Q381,""\d*\.?\d+%""),0)"),"8.90%")</f>
        <v>8.90%</v>
      </c>
      <c r="S381" s="11">
        <f t="shared" si="6"/>
        <v>0.3471</v>
      </c>
    </row>
    <row r="382">
      <c r="A382" s="8">
        <v>43970.0</v>
      </c>
      <c r="B382" s="9">
        <f t="shared" si="1"/>
        <v>2020</v>
      </c>
      <c r="C382" s="9">
        <v>100648.0</v>
      </c>
      <c r="D382" s="6" t="s">
        <v>152</v>
      </c>
      <c r="E382" s="10" t="str">
        <f>VLOOKUP(D382,'mat group'!A:B,2,0)</f>
        <v>Gardening supplies</v>
      </c>
      <c r="F382" s="10" t="s">
        <v>49</v>
      </c>
      <c r="G382" s="11" t="s">
        <v>21</v>
      </c>
      <c r="H382" s="11">
        <v>15.0</v>
      </c>
      <c r="I382" s="6" t="s">
        <v>38</v>
      </c>
      <c r="J382" s="11">
        <f t="shared" si="2"/>
        <v>15</v>
      </c>
      <c r="K382" s="6">
        <v>10.0</v>
      </c>
      <c r="L382" s="11">
        <f t="shared" si="3"/>
        <v>150</v>
      </c>
      <c r="M382" s="10" t="s">
        <v>51</v>
      </c>
      <c r="N382" s="12">
        <v>10.0</v>
      </c>
      <c r="O382" s="11">
        <f t="shared" si="4"/>
        <v>0</v>
      </c>
      <c r="P382" s="11">
        <f t="shared" si="5"/>
        <v>150</v>
      </c>
      <c r="Q382" s="10" t="s">
        <v>234</v>
      </c>
      <c r="R382" s="13" t="str">
        <f>IFERROR(__xludf.DUMMYFUNCTION("IFERROR(REGEXEXTRACT(Q382,""\d*\.?\d+%""),0)"),"8.90%")</f>
        <v>8.90%</v>
      </c>
      <c r="S382" s="11">
        <f t="shared" si="6"/>
        <v>0.1335</v>
      </c>
    </row>
    <row r="383">
      <c r="A383" s="8">
        <v>43970.0</v>
      </c>
      <c r="B383" s="9">
        <f t="shared" si="1"/>
        <v>2020</v>
      </c>
      <c r="C383" s="9">
        <v>100648.0</v>
      </c>
      <c r="D383" s="6" t="s">
        <v>171</v>
      </c>
      <c r="E383" s="10" t="str">
        <f>VLOOKUP(D383,'mat group'!A:B,2,0)</f>
        <v>Home Decor</v>
      </c>
      <c r="F383" s="10" t="s">
        <v>49</v>
      </c>
      <c r="G383" s="11" t="s">
        <v>42</v>
      </c>
      <c r="H383" s="11">
        <v>60.0</v>
      </c>
      <c r="I383" s="6" t="s">
        <v>38</v>
      </c>
      <c r="J383" s="11">
        <f t="shared" si="2"/>
        <v>60</v>
      </c>
      <c r="K383" s="6">
        <v>3.0</v>
      </c>
      <c r="L383" s="11">
        <f t="shared" si="3"/>
        <v>180</v>
      </c>
      <c r="M383" s="10" t="s">
        <v>51</v>
      </c>
      <c r="N383" s="12">
        <v>2.0999999999999996</v>
      </c>
      <c r="O383" s="11">
        <f t="shared" si="4"/>
        <v>54</v>
      </c>
      <c r="P383" s="11">
        <f t="shared" si="5"/>
        <v>126</v>
      </c>
      <c r="Q383" s="10" t="s">
        <v>234</v>
      </c>
      <c r="R383" s="13" t="str">
        <f>IFERROR(__xludf.DUMMYFUNCTION("IFERROR(REGEXEXTRACT(Q383,""\d*\.?\d+%""),0)"),"8.90%")</f>
        <v>8.90%</v>
      </c>
      <c r="S383" s="11">
        <f t="shared" si="6"/>
        <v>0.1602</v>
      </c>
    </row>
    <row r="384">
      <c r="A384" s="8">
        <v>43970.0</v>
      </c>
      <c r="B384" s="9">
        <f t="shared" si="1"/>
        <v>2020</v>
      </c>
      <c r="C384" s="9">
        <v>100648.0</v>
      </c>
      <c r="D384" s="6" t="s">
        <v>154</v>
      </c>
      <c r="E384" s="10" t="str">
        <f>VLOOKUP(D384,'mat group'!A:B,2,0)</f>
        <v>Hardware supplies</v>
      </c>
      <c r="F384" s="10" t="s">
        <v>49</v>
      </c>
      <c r="G384" s="11" t="s">
        <v>30</v>
      </c>
      <c r="H384" s="11">
        <v>2.0</v>
      </c>
      <c r="I384" s="6" t="s">
        <v>38</v>
      </c>
      <c r="J384" s="11">
        <f t="shared" si="2"/>
        <v>2</v>
      </c>
      <c r="K384" s="6">
        <v>33.0</v>
      </c>
      <c r="L384" s="11">
        <f t="shared" si="3"/>
        <v>66</v>
      </c>
      <c r="M384" s="10" t="s">
        <v>51</v>
      </c>
      <c r="N384" s="12">
        <v>13.200000000000001</v>
      </c>
      <c r="O384" s="11">
        <f t="shared" si="4"/>
        <v>39.6</v>
      </c>
      <c r="P384" s="11">
        <f t="shared" si="5"/>
        <v>26.4</v>
      </c>
      <c r="Q384" s="10" t="s">
        <v>234</v>
      </c>
      <c r="R384" s="13" t="str">
        <f>IFERROR(__xludf.DUMMYFUNCTION("IFERROR(REGEXEXTRACT(Q384,""\d*\.?\d+%""),0)"),"8.90%")</f>
        <v>8.90%</v>
      </c>
      <c r="S384" s="11">
        <f t="shared" si="6"/>
        <v>0.05874</v>
      </c>
    </row>
    <row r="385">
      <c r="A385" s="8">
        <v>43970.0</v>
      </c>
      <c r="B385" s="9">
        <f t="shared" si="1"/>
        <v>2020</v>
      </c>
      <c r="C385" s="9">
        <v>100648.0</v>
      </c>
      <c r="D385" s="6" t="s">
        <v>177</v>
      </c>
      <c r="E385" s="10" t="str">
        <f>VLOOKUP(D385,'mat group'!A:B,2,0)</f>
        <v>Home Decor</v>
      </c>
      <c r="F385" s="10" t="s">
        <v>49</v>
      </c>
      <c r="G385" s="11" t="s">
        <v>26</v>
      </c>
      <c r="H385" s="11">
        <v>30.0</v>
      </c>
      <c r="I385" s="6" t="s">
        <v>38</v>
      </c>
      <c r="J385" s="11">
        <f t="shared" si="2"/>
        <v>30</v>
      </c>
      <c r="K385" s="6">
        <v>31.0</v>
      </c>
      <c r="L385" s="11">
        <f t="shared" si="3"/>
        <v>930</v>
      </c>
      <c r="M385" s="10" t="s">
        <v>51</v>
      </c>
      <c r="N385" s="12">
        <v>31.0</v>
      </c>
      <c r="O385" s="11">
        <f t="shared" si="4"/>
        <v>0</v>
      </c>
      <c r="P385" s="11">
        <f t="shared" si="5"/>
        <v>930</v>
      </c>
      <c r="Q385" s="10" t="s">
        <v>234</v>
      </c>
      <c r="R385" s="13" t="str">
        <f>IFERROR(__xludf.DUMMYFUNCTION("IFERROR(REGEXEXTRACT(Q385,""\d*\.?\d+%""),0)"),"8.90%")</f>
        <v>8.90%</v>
      </c>
      <c r="S385" s="11">
        <f t="shared" si="6"/>
        <v>0.8277</v>
      </c>
    </row>
    <row r="386">
      <c r="A386" s="8">
        <v>43971.0</v>
      </c>
      <c r="B386" s="9">
        <f t="shared" si="1"/>
        <v>2020</v>
      </c>
      <c r="C386" s="9">
        <v>100649.0</v>
      </c>
      <c r="D386" s="6" t="s">
        <v>179</v>
      </c>
      <c r="E386" s="10" t="str">
        <f>VLOOKUP(D386,'mat group'!A:B,2,0)</f>
        <v>School supplies</v>
      </c>
      <c r="F386" s="10" t="s">
        <v>37</v>
      </c>
      <c r="G386" s="11" t="s">
        <v>30</v>
      </c>
      <c r="H386" s="11">
        <v>3.5</v>
      </c>
      <c r="I386" s="6" t="s">
        <v>38</v>
      </c>
      <c r="J386" s="11">
        <f t="shared" si="2"/>
        <v>3.5</v>
      </c>
      <c r="K386" s="6">
        <v>17.0</v>
      </c>
      <c r="L386" s="11">
        <f t="shared" si="3"/>
        <v>59.5</v>
      </c>
      <c r="M386" s="10" t="s">
        <v>39</v>
      </c>
      <c r="N386" s="12">
        <v>17.0</v>
      </c>
      <c r="O386" s="11">
        <f t="shared" si="4"/>
        <v>0</v>
      </c>
      <c r="P386" s="11">
        <f t="shared" si="5"/>
        <v>59.5</v>
      </c>
      <c r="Q386" s="10" t="s">
        <v>45</v>
      </c>
      <c r="R386" s="13">
        <f>IFERROR(__xludf.DUMMYFUNCTION("IFERROR(REGEXEXTRACT(Q386,""\d*\.?\d+%""),0)"),0.0)</f>
        <v>0</v>
      </c>
      <c r="S386" s="11">
        <f t="shared" si="6"/>
        <v>0</v>
      </c>
    </row>
    <row r="387">
      <c r="A387" s="8">
        <v>43973.0</v>
      </c>
      <c r="B387" s="9">
        <f t="shared" si="1"/>
        <v>2020</v>
      </c>
      <c r="C387" s="9">
        <v>100650.0</v>
      </c>
      <c r="D387" s="6" t="s">
        <v>233</v>
      </c>
      <c r="E387" s="10" t="str">
        <f>VLOOKUP(D387,'mat group'!A:B,2,0)</f>
        <v>Bathroom supplies</v>
      </c>
      <c r="F387" s="10" t="s">
        <v>49</v>
      </c>
      <c r="G387" s="11" t="s">
        <v>30</v>
      </c>
      <c r="H387" s="11">
        <v>10.0</v>
      </c>
      <c r="I387" s="6" t="s">
        <v>38</v>
      </c>
      <c r="J387" s="11">
        <f t="shared" si="2"/>
        <v>10</v>
      </c>
      <c r="K387" s="6">
        <v>6.0</v>
      </c>
      <c r="L387" s="11">
        <f t="shared" si="3"/>
        <v>60</v>
      </c>
      <c r="M387" s="10" t="s">
        <v>51</v>
      </c>
      <c r="N387" s="12">
        <v>1.2000000000000002</v>
      </c>
      <c r="O387" s="11">
        <f t="shared" si="4"/>
        <v>48</v>
      </c>
      <c r="P387" s="11">
        <f t="shared" si="5"/>
        <v>12</v>
      </c>
      <c r="Q387" s="10" t="s">
        <v>175</v>
      </c>
      <c r="R387" s="13" t="str">
        <f>IFERROR(__xludf.DUMMYFUNCTION("IFERROR(REGEXEXTRACT(Q387,""\d*\.?\d+%""),0)"),"2%")</f>
        <v>2%</v>
      </c>
      <c r="S387" s="11">
        <f t="shared" si="6"/>
        <v>0.012</v>
      </c>
    </row>
    <row r="388">
      <c r="A388" s="8">
        <v>43973.0</v>
      </c>
      <c r="B388" s="9">
        <f t="shared" si="1"/>
        <v>2020</v>
      </c>
      <c r="C388" s="9">
        <v>100650.0</v>
      </c>
      <c r="D388" s="6" t="s">
        <v>103</v>
      </c>
      <c r="E388" s="10" t="str">
        <f>VLOOKUP(D388,'mat group'!A:B,2,0)</f>
        <v>School supplies</v>
      </c>
      <c r="F388" s="10" t="s">
        <v>49</v>
      </c>
      <c r="G388" s="11" t="s">
        <v>77</v>
      </c>
      <c r="H388" s="11">
        <v>1.0</v>
      </c>
      <c r="I388" s="6" t="s">
        <v>38</v>
      </c>
      <c r="J388" s="11">
        <f t="shared" si="2"/>
        <v>1</v>
      </c>
      <c r="K388" s="6">
        <v>44.0</v>
      </c>
      <c r="L388" s="11">
        <f t="shared" si="3"/>
        <v>44</v>
      </c>
      <c r="M388" s="10" t="s">
        <v>51</v>
      </c>
      <c r="N388" s="12">
        <v>4.4</v>
      </c>
      <c r="O388" s="11">
        <f t="shared" si="4"/>
        <v>39.6</v>
      </c>
      <c r="P388" s="11">
        <f t="shared" si="5"/>
        <v>4.4</v>
      </c>
      <c r="Q388" s="10" t="s">
        <v>175</v>
      </c>
      <c r="R388" s="13" t="str">
        <f>IFERROR(__xludf.DUMMYFUNCTION("IFERROR(REGEXEXTRACT(Q388,""\d*\.?\d+%""),0)"),"2%")</f>
        <v>2%</v>
      </c>
      <c r="S388" s="11">
        <f t="shared" si="6"/>
        <v>0.0088</v>
      </c>
    </row>
    <row r="389">
      <c r="A389" s="8">
        <v>43982.0</v>
      </c>
      <c r="B389" s="9">
        <f t="shared" si="1"/>
        <v>2020</v>
      </c>
      <c r="C389" s="9">
        <v>100651.0</v>
      </c>
      <c r="D389" s="6" t="s">
        <v>267</v>
      </c>
      <c r="E389" s="10" t="str">
        <f>VLOOKUP(D389,'mat group'!A:B,2,0)</f>
        <v>School supplies</v>
      </c>
      <c r="F389" s="10" t="s">
        <v>37</v>
      </c>
      <c r="G389" s="11" t="s">
        <v>67</v>
      </c>
      <c r="H389" s="11">
        <v>3.0</v>
      </c>
      <c r="I389" s="6" t="s">
        <v>38</v>
      </c>
      <c r="J389" s="11">
        <f t="shared" si="2"/>
        <v>3</v>
      </c>
      <c r="K389" s="6">
        <v>2.0</v>
      </c>
      <c r="L389" s="11">
        <f t="shared" si="3"/>
        <v>6</v>
      </c>
      <c r="M389" s="10" t="s">
        <v>39</v>
      </c>
      <c r="N389" s="12">
        <v>1.0</v>
      </c>
      <c r="O389" s="11">
        <f t="shared" si="4"/>
        <v>3</v>
      </c>
      <c r="P389" s="11">
        <f t="shared" si="5"/>
        <v>3</v>
      </c>
      <c r="Q389" s="10" t="s">
        <v>45</v>
      </c>
      <c r="R389" s="13">
        <f>IFERROR(__xludf.DUMMYFUNCTION("IFERROR(REGEXEXTRACT(Q389,""\d*\.?\d+%""),0)"),0.0)</f>
        <v>0</v>
      </c>
      <c r="S389" s="11">
        <f t="shared" si="6"/>
        <v>0</v>
      </c>
    </row>
    <row r="390">
      <c r="A390" s="8">
        <v>43982.0</v>
      </c>
      <c r="B390" s="9">
        <f t="shared" si="1"/>
        <v>2020</v>
      </c>
      <c r="C390" s="9">
        <v>100651.0</v>
      </c>
      <c r="D390" s="6" t="s">
        <v>224</v>
      </c>
      <c r="E390" s="10" t="str">
        <f>VLOOKUP(D390,'mat group'!A:B,2,0)</f>
        <v>School supplies</v>
      </c>
      <c r="F390" s="10" t="s">
        <v>37</v>
      </c>
      <c r="G390" s="11" t="s">
        <v>28</v>
      </c>
      <c r="H390" s="11">
        <v>1.2</v>
      </c>
      <c r="I390" s="6" t="s">
        <v>38</v>
      </c>
      <c r="J390" s="11">
        <f t="shared" si="2"/>
        <v>1.2</v>
      </c>
      <c r="K390" s="6">
        <v>11.0</v>
      </c>
      <c r="L390" s="11">
        <f t="shared" si="3"/>
        <v>13.2</v>
      </c>
      <c r="M390" s="10" t="s">
        <v>39</v>
      </c>
      <c r="N390" s="12">
        <v>4.4</v>
      </c>
      <c r="O390" s="11">
        <f t="shared" si="4"/>
        <v>7.92</v>
      </c>
      <c r="P390" s="11">
        <f t="shared" si="5"/>
        <v>5.28</v>
      </c>
      <c r="Q390" s="10" t="s">
        <v>45</v>
      </c>
      <c r="R390" s="13">
        <f>IFERROR(__xludf.DUMMYFUNCTION("IFERROR(REGEXEXTRACT(Q390,""\d*\.?\d+%""),0)"),0.0)</f>
        <v>0</v>
      </c>
      <c r="S390" s="11">
        <f t="shared" si="6"/>
        <v>0</v>
      </c>
    </row>
    <row r="391">
      <c r="A391" s="8">
        <v>43982.0</v>
      </c>
      <c r="B391" s="9">
        <f t="shared" si="1"/>
        <v>2020</v>
      </c>
      <c r="C391" s="9">
        <v>100651.0</v>
      </c>
      <c r="D391" s="6" t="s">
        <v>243</v>
      </c>
      <c r="E391" s="10" t="str">
        <f>VLOOKUP(D391,'mat group'!A:B,2,0)</f>
        <v>Home Decor</v>
      </c>
      <c r="F391" s="10" t="s">
        <v>37</v>
      </c>
      <c r="G391" s="11" t="s">
        <v>64</v>
      </c>
      <c r="H391" s="11">
        <v>10.0</v>
      </c>
      <c r="I391" s="6" t="s">
        <v>38</v>
      </c>
      <c r="J391" s="11">
        <f t="shared" si="2"/>
        <v>10</v>
      </c>
      <c r="K391" s="6">
        <v>6.0</v>
      </c>
      <c r="L391" s="11">
        <f t="shared" si="3"/>
        <v>60</v>
      </c>
      <c r="M391" s="10" t="s">
        <v>39</v>
      </c>
      <c r="N391" s="12">
        <v>3.5999999999999996</v>
      </c>
      <c r="O391" s="11">
        <f t="shared" si="4"/>
        <v>24</v>
      </c>
      <c r="P391" s="11">
        <f t="shared" si="5"/>
        <v>36</v>
      </c>
      <c r="Q391" s="10" t="s">
        <v>45</v>
      </c>
      <c r="R391" s="13">
        <f>IFERROR(__xludf.DUMMYFUNCTION("IFERROR(REGEXEXTRACT(Q391,""\d*\.?\d+%""),0)"),0.0)</f>
        <v>0</v>
      </c>
      <c r="S391" s="11">
        <f t="shared" si="6"/>
        <v>0</v>
      </c>
    </row>
    <row r="392">
      <c r="A392" s="8">
        <v>43982.0</v>
      </c>
      <c r="B392" s="9">
        <f t="shared" si="1"/>
        <v>2020</v>
      </c>
      <c r="C392" s="9">
        <v>100651.0</v>
      </c>
      <c r="D392" s="6" t="s">
        <v>263</v>
      </c>
      <c r="E392" s="10" t="str">
        <f>VLOOKUP(D392,'mat group'!A:B,2,0)</f>
        <v>Gardening supplies</v>
      </c>
      <c r="F392" s="10" t="s">
        <v>37</v>
      </c>
      <c r="G392" s="11" t="s">
        <v>77</v>
      </c>
      <c r="H392" s="11">
        <v>15.0</v>
      </c>
      <c r="I392" s="6" t="s">
        <v>38</v>
      </c>
      <c r="J392" s="11">
        <f t="shared" si="2"/>
        <v>15</v>
      </c>
      <c r="K392" s="6">
        <v>26.0</v>
      </c>
      <c r="L392" s="11">
        <f t="shared" si="3"/>
        <v>390</v>
      </c>
      <c r="M392" s="10" t="s">
        <v>39</v>
      </c>
      <c r="N392" s="12">
        <v>18.2</v>
      </c>
      <c r="O392" s="11">
        <f t="shared" si="4"/>
        <v>117</v>
      </c>
      <c r="P392" s="11">
        <f t="shared" si="5"/>
        <v>273</v>
      </c>
      <c r="Q392" s="10" t="s">
        <v>45</v>
      </c>
      <c r="R392" s="13">
        <f>IFERROR(__xludf.DUMMYFUNCTION("IFERROR(REGEXEXTRACT(Q392,""\d*\.?\d+%""),0)"),0.0)</f>
        <v>0</v>
      </c>
      <c r="S392" s="11">
        <f t="shared" si="6"/>
        <v>0</v>
      </c>
    </row>
    <row r="393">
      <c r="A393" s="8">
        <v>43982.0</v>
      </c>
      <c r="B393" s="9">
        <f t="shared" si="1"/>
        <v>2020</v>
      </c>
      <c r="C393" s="9">
        <v>100651.0</v>
      </c>
      <c r="D393" s="6" t="s">
        <v>230</v>
      </c>
      <c r="E393" s="10" t="str">
        <f>VLOOKUP(D393,'mat group'!A:B,2,0)</f>
        <v>Bathroom supplies</v>
      </c>
      <c r="F393" s="10" t="s">
        <v>37</v>
      </c>
      <c r="G393" s="11" t="s">
        <v>28</v>
      </c>
      <c r="H393" s="11">
        <v>8.0</v>
      </c>
      <c r="I393" s="6" t="s">
        <v>38</v>
      </c>
      <c r="J393" s="11">
        <f t="shared" si="2"/>
        <v>8</v>
      </c>
      <c r="K393" s="6">
        <v>31.0</v>
      </c>
      <c r="L393" s="11">
        <f t="shared" si="3"/>
        <v>248</v>
      </c>
      <c r="M393" s="10" t="s">
        <v>39</v>
      </c>
      <c r="N393" s="12">
        <v>24.8</v>
      </c>
      <c r="O393" s="11">
        <f t="shared" si="4"/>
        <v>49.6</v>
      </c>
      <c r="P393" s="11">
        <f t="shared" si="5"/>
        <v>198.4</v>
      </c>
      <c r="Q393" s="10" t="s">
        <v>45</v>
      </c>
      <c r="R393" s="13">
        <f>IFERROR(__xludf.DUMMYFUNCTION("IFERROR(REGEXEXTRACT(Q393,""\d*\.?\d+%""),0)"),0.0)</f>
        <v>0</v>
      </c>
      <c r="S393" s="11">
        <f t="shared" si="6"/>
        <v>0</v>
      </c>
    </row>
    <row r="394">
      <c r="A394" s="8">
        <v>43982.0</v>
      </c>
      <c r="B394" s="9">
        <f t="shared" si="1"/>
        <v>2020</v>
      </c>
      <c r="C394" s="9">
        <v>100651.0</v>
      </c>
      <c r="D394" s="6" t="s">
        <v>157</v>
      </c>
      <c r="E394" s="10" t="str">
        <f>VLOOKUP(D394,'mat group'!A:B,2,0)</f>
        <v>School supplies</v>
      </c>
      <c r="F394" s="10" t="s">
        <v>37</v>
      </c>
      <c r="G394" s="11" t="s">
        <v>50</v>
      </c>
      <c r="H394" s="11">
        <v>2.5</v>
      </c>
      <c r="I394" s="6" t="s">
        <v>38</v>
      </c>
      <c r="J394" s="11">
        <f t="shared" si="2"/>
        <v>2.5</v>
      </c>
      <c r="K394" s="6">
        <v>41.0</v>
      </c>
      <c r="L394" s="11">
        <f t="shared" si="3"/>
        <v>102.5</v>
      </c>
      <c r="M394" s="10" t="s">
        <v>39</v>
      </c>
      <c r="N394" s="12">
        <v>28.7</v>
      </c>
      <c r="O394" s="11">
        <f t="shared" si="4"/>
        <v>30.75</v>
      </c>
      <c r="P394" s="11">
        <f t="shared" si="5"/>
        <v>71.75</v>
      </c>
      <c r="Q394" s="10" t="s">
        <v>45</v>
      </c>
      <c r="R394" s="13">
        <f>IFERROR(__xludf.DUMMYFUNCTION("IFERROR(REGEXEXTRACT(Q394,""\d*\.?\d+%""),0)"),0.0)</f>
        <v>0</v>
      </c>
      <c r="S394" s="11">
        <f t="shared" si="6"/>
        <v>0</v>
      </c>
    </row>
    <row r="395">
      <c r="A395" s="8">
        <v>43982.0</v>
      </c>
      <c r="B395" s="9">
        <f t="shared" si="1"/>
        <v>2020</v>
      </c>
      <c r="C395" s="9">
        <v>100651.0</v>
      </c>
      <c r="D395" s="6" t="s">
        <v>222</v>
      </c>
      <c r="E395" s="10" t="str">
        <f>VLOOKUP(D395,'mat group'!A:B,2,0)</f>
        <v>Hardware supplies</v>
      </c>
      <c r="F395" s="10" t="s">
        <v>37</v>
      </c>
      <c r="G395" s="11" t="s">
        <v>77</v>
      </c>
      <c r="H395" s="11">
        <v>15.0</v>
      </c>
      <c r="I395" s="6" t="s">
        <v>38</v>
      </c>
      <c r="J395" s="11">
        <f t="shared" si="2"/>
        <v>15</v>
      </c>
      <c r="K395" s="6">
        <v>3.0</v>
      </c>
      <c r="L395" s="11">
        <f t="shared" si="3"/>
        <v>45</v>
      </c>
      <c r="M395" s="10" t="s">
        <v>39</v>
      </c>
      <c r="N395" s="12">
        <v>3.0</v>
      </c>
      <c r="O395" s="11">
        <f t="shared" si="4"/>
        <v>0</v>
      </c>
      <c r="P395" s="11">
        <f t="shared" si="5"/>
        <v>45</v>
      </c>
      <c r="Q395" s="10" t="s">
        <v>45</v>
      </c>
      <c r="R395" s="13">
        <f>IFERROR(__xludf.DUMMYFUNCTION("IFERROR(REGEXEXTRACT(Q395,""\d*\.?\d+%""),0)"),0.0)</f>
        <v>0</v>
      </c>
      <c r="S395" s="11">
        <f t="shared" si="6"/>
        <v>0</v>
      </c>
    </row>
    <row r="396">
      <c r="A396" s="8">
        <v>43984.0</v>
      </c>
      <c r="B396" s="9">
        <f t="shared" si="1"/>
        <v>2020</v>
      </c>
      <c r="C396" s="9">
        <v>100652.0</v>
      </c>
      <c r="D396" s="6" t="s">
        <v>173</v>
      </c>
      <c r="E396" s="10" t="str">
        <f>VLOOKUP(D396,'mat group'!A:B,2,0)</f>
        <v>Home Decor</v>
      </c>
      <c r="F396" s="10" t="s">
        <v>37</v>
      </c>
      <c r="G396" s="11" t="s">
        <v>67</v>
      </c>
      <c r="H396" s="11">
        <v>25.0</v>
      </c>
      <c r="I396" s="6" t="s">
        <v>38</v>
      </c>
      <c r="J396" s="11">
        <f t="shared" si="2"/>
        <v>25</v>
      </c>
      <c r="K396" s="6">
        <v>35.0</v>
      </c>
      <c r="L396" s="11">
        <f t="shared" si="3"/>
        <v>875</v>
      </c>
      <c r="M396" s="10" t="s">
        <v>39</v>
      </c>
      <c r="N396" s="12">
        <v>3.5</v>
      </c>
      <c r="O396" s="11">
        <f t="shared" si="4"/>
        <v>787.5</v>
      </c>
      <c r="P396" s="11">
        <f t="shared" si="5"/>
        <v>87.5</v>
      </c>
      <c r="Q396" s="10" t="s">
        <v>130</v>
      </c>
      <c r="R396" s="13">
        <f>IFERROR(__xludf.DUMMYFUNCTION("IFERROR(REGEXEXTRACT(Q396,""\d*\.?\d+%""),0)"),0.0)</f>
        <v>0</v>
      </c>
      <c r="S396" s="11">
        <f t="shared" si="6"/>
        <v>0</v>
      </c>
    </row>
    <row r="397">
      <c r="A397" s="8">
        <v>43997.0</v>
      </c>
      <c r="B397" s="9">
        <f t="shared" si="1"/>
        <v>2020</v>
      </c>
      <c r="C397" s="9">
        <v>100653.0</v>
      </c>
      <c r="D397" s="6" t="s">
        <v>166</v>
      </c>
      <c r="E397" s="10" t="str">
        <f>VLOOKUP(D397,'mat group'!A:B,2,0)</f>
        <v>Bathroom supplies</v>
      </c>
      <c r="F397" s="10" t="s">
        <v>37</v>
      </c>
      <c r="G397" s="11" t="s">
        <v>21</v>
      </c>
      <c r="H397" s="11">
        <v>5.0</v>
      </c>
      <c r="I397" s="6" t="s">
        <v>38</v>
      </c>
      <c r="J397" s="11">
        <f t="shared" si="2"/>
        <v>5</v>
      </c>
      <c r="K397" s="6">
        <v>36.0</v>
      </c>
      <c r="L397" s="11">
        <f t="shared" si="3"/>
        <v>180</v>
      </c>
      <c r="M397" s="10" t="s">
        <v>39</v>
      </c>
      <c r="N397" s="12">
        <v>36.0</v>
      </c>
      <c r="O397" s="11">
        <f t="shared" si="4"/>
        <v>0</v>
      </c>
      <c r="P397" s="11">
        <f t="shared" si="5"/>
        <v>180</v>
      </c>
      <c r="Q397" s="10" t="s">
        <v>47</v>
      </c>
      <c r="R397" s="13" t="str">
        <f>IFERROR(__xludf.DUMMYFUNCTION("IFERROR(REGEXEXTRACT(Q397,""\d*\.?\d+%""),0)"),"0%")</f>
        <v>0%</v>
      </c>
      <c r="S397" s="11">
        <f t="shared" si="6"/>
        <v>0</v>
      </c>
    </row>
    <row r="398">
      <c r="A398" s="8">
        <v>44005.0</v>
      </c>
      <c r="B398" s="9">
        <f t="shared" si="1"/>
        <v>2020</v>
      </c>
      <c r="C398" s="9">
        <v>100654.0</v>
      </c>
      <c r="D398" s="6" t="s">
        <v>232</v>
      </c>
      <c r="E398" s="10" t="str">
        <f>VLOOKUP(D398,'mat group'!A:B,2,0)</f>
        <v>Hardware supplies</v>
      </c>
      <c r="F398" s="10" t="s">
        <v>55</v>
      </c>
      <c r="G398" s="11" t="s">
        <v>50</v>
      </c>
      <c r="H398" s="11">
        <v>0.1</v>
      </c>
      <c r="I398" s="6" t="s">
        <v>38</v>
      </c>
      <c r="J398" s="11">
        <f t="shared" si="2"/>
        <v>0.1</v>
      </c>
      <c r="K398" s="6">
        <v>6.0</v>
      </c>
      <c r="L398" s="11">
        <f t="shared" si="3"/>
        <v>0.6</v>
      </c>
      <c r="M398" s="10" t="s">
        <v>56</v>
      </c>
      <c r="N398" s="12">
        <v>1.2000000000000002</v>
      </c>
      <c r="O398" s="11">
        <f t="shared" si="4"/>
        <v>0.48</v>
      </c>
      <c r="P398" s="11">
        <f t="shared" si="5"/>
        <v>0.12</v>
      </c>
      <c r="Q398" s="10" t="s">
        <v>143</v>
      </c>
      <c r="R398" s="13" t="str">
        <f>IFERROR(__xludf.DUMMYFUNCTION("IFERROR(REGEXEXTRACT(Q398,""\d*\.?\d+%""),0)"),"3.9%")</f>
        <v>3.9%</v>
      </c>
      <c r="S398" s="11">
        <f t="shared" si="6"/>
        <v>0.000234</v>
      </c>
    </row>
    <row r="399">
      <c r="A399" s="8">
        <v>44007.0</v>
      </c>
      <c r="B399" s="9">
        <f t="shared" si="1"/>
        <v>2020</v>
      </c>
      <c r="C399" s="9">
        <v>100655.0</v>
      </c>
      <c r="D399" s="6" t="s">
        <v>44</v>
      </c>
      <c r="E399" s="10" t="str">
        <f>VLOOKUP(D399,'mat group'!A:B,2,0)</f>
        <v>Hardware supplies</v>
      </c>
      <c r="F399" s="10" t="s">
        <v>58</v>
      </c>
      <c r="G399" s="11" t="s">
        <v>50</v>
      </c>
      <c r="H399" s="11">
        <v>7.0</v>
      </c>
      <c r="I399" s="6" t="s">
        <v>38</v>
      </c>
      <c r="J399" s="11">
        <f t="shared" si="2"/>
        <v>7</v>
      </c>
      <c r="K399" s="6">
        <v>46.0</v>
      </c>
      <c r="L399" s="11">
        <f t="shared" si="3"/>
        <v>322</v>
      </c>
      <c r="M399" s="10" t="s">
        <v>59</v>
      </c>
      <c r="N399" s="12">
        <v>4.6000000000000005</v>
      </c>
      <c r="O399" s="11">
        <f t="shared" si="4"/>
        <v>289.8</v>
      </c>
      <c r="P399" s="11">
        <f t="shared" si="5"/>
        <v>32.2</v>
      </c>
      <c r="Q399" s="10" t="s">
        <v>234</v>
      </c>
      <c r="R399" s="13" t="str">
        <f>IFERROR(__xludf.DUMMYFUNCTION("IFERROR(REGEXEXTRACT(Q399,""\d*\.?\d+%""),0)"),"8.90%")</f>
        <v>8.90%</v>
      </c>
      <c r="S399" s="11">
        <f t="shared" si="6"/>
        <v>0.28658</v>
      </c>
    </row>
    <row r="400">
      <c r="A400" s="8">
        <v>44010.0</v>
      </c>
      <c r="B400" s="9">
        <f t="shared" si="1"/>
        <v>2020</v>
      </c>
      <c r="C400" s="9">
        <v>100656.0</v>
      </c>
      <c r="D400" s="6" t="s">
        <v>270</v>
      </c>
      <c r="E400" s="10" t="str">
        <f>VLOOKUP(D400,'mat group'!A:B,2,0)</f>
        <v>School supplies</v>
      </c>
      <c r="F400" s="10" t="s">
        <v>55</v>
      </c>
      <c r="G400" s="11" t="s">
        <v>77</v>
      </c>
      <c r="H400" s="11">
        <v>2.0</v>
      </c>
      <c r="I400" s="6" t="s">
        <v>38</v>
      </c>
      <c r="J400" s="11">
        <f t="shared" si="2"/>
        <v>2</v>
      </c>
      <c r="K400" s="6">
        <v>5.0</v>
      </c>
      <c r="L400" s="11">
        <f t="shared" si="3"/>
        <v>10</v>
      </c>
      <c r="M400" s="10" t="s">
        <v>56</v>
      </c>
      <c r="N400" s="12">
        <v>5.0</v>
      </c>
      <c r="O400" s="11">
        <f t="shared" si="4"/>
        <v>0</v>
      </c>
      <c r="P400" s="11">
        <f t="shared" si="5"/>
        <v>10</v>
      </c>
      <c r="Q400" s="10" t="s">
        <v>317</v>
      </c>
      <c r="R400" s="13" t="str">
        <f>IFERROR(__xludf.DUMMYFUNCTION("IFERROR(REGEXEXTRACT(Q400,""\d*\.?\d+%""),0)"),"4.2%")</f>
        <v>4.2%</v>
      </c>
      <c r="S400" s="11">
        <f t="shared" si="6"/>
        <v>0.0042</v>
      </c>
    </row>
    <row r="401">
      <c r="A401" s="8">
        <v>44014.0</v>
      </c>
      <c r="B401" s="9">
        <f t="shared" si="1"/>
        <v>2020</v>
      </c>
      <c r="C401" s="9">
        <v>100657.0</v>
      </c>
      <c r="D401" s="6" t="s">
        <v>108</v>
      </c>
      <c r="E401" s="10" t="str">
        <f>VLOOKUP(D401,'mat group'!A:B,2,0)</f>
        <v>Home Decor</v>
      </c>
      <c r="F401" s="10" t="s">
        <v>20</v>
      </c>
      <c r="G401" s="11" t="s">
        <v>77</v>
      </c>
      <c r="H401" s="11">
        <v>10.0</v>
      </c>
      <c r="I401" s="6" t="s">
        <v>22</v>
      </c>
      <c r="J401" s="11">
        <f t="shared" si="2"/>
        <v>7.6</v>
      </c>
      <c r="K401" s="6">
        <v>52.0</v>
      </c>
      <c r="L401" s="11">
        <f t="shared" si="3"/>
        <v>395.2</v>
      </c>
      <c r="M401" s="10" t="s">
        <v>23</v>
      </c>
      <c r="N401" s="12">
        <v>52.0</v>
      </c>
      <c r="O401" s="11">
        <f t="shared" si="4"/>
        <v>0</v>
      </c>
      <c r="P401" s="11">
        <f t="shared" si="5"/>
        <v>395.2</v>
      </c>
      <c r="Q401" s="10" t="s">
        <v>158</v>
      </c>
      <c r="R401" s="13" t="str">
        <f>IFERROR(__xludf.DUMMYFUNCTION("IFERROR(REGEXEXTRACT(Q401,""\d*\.?\d+%""),0)"),"0%")</f>
        <v>0%</v>
      </c>
      <c r="S401" s="11">
        <f t="shared" si="6"/>
        <v>0</v>
      </c>
    </row>
    <row r="402">
      <c r="A402" s="8">
        <v>44015.0</v>
      </c>
      <c r="B402" s="9">
        <f t="shared" si="1"/>
        <v>2020</v>
      </c>
      <c r="C402" s="9">
        <v>100658.0</v>
      </c>
      <c r="D402" s="6" t="s">
        <v>151</v>
      </c>
      <c r="E402" s="10" t="str">
        <f>VLOOKUP(D402,'mat group'!A:B,2,0)</f>
        <v>Hardware supplies</v>
      </c>
      <c r="F402" s="10" t="s">
        <v>20</v>
      </c>
      <c r="G402" s="11" t="s">
        <v>64</v>
      </c>
      <c r="H402" s="11">
        <v>80.0</v>
      </c>
      <c r="I402" s="6" t="s">
        <v>22</v>
      </c>
      <c r="J402" s="11">
        <f t="shared" si="2"/>
        <v>60.8</v>
      </c>
      <c r="K402" s="6">
        <v>5.0</v>
      </c>
      <c r="L402" s="11">
        <f t="shared" si="3"/>
        <v>304</v>
      </c>
      <c r="M402" s="10" t="s">
        <v>23</v>
      </c>
      <c r="N402" s="12">
        <v>4.0</v>
      </c>
      <c r="O402" s="11">
        <f t="shared" si="4"/>
        <v>60.8</v>
      </c>
      <c r="P402" s="11">
        <f t="shared" si="5"/>
        <v>243.2</v>
      </c>
      <c r="Q402" s="10" t="s">
        <v>120</v>
      </c>
      <c r="R402" s="13" t="str">
        <f>IFERROR(__xludf.DUMMYFUNCTION("IFERROR(REGEXEXTRACT(Q402,""\d*\.?\d+%""),0)"),"3.5%")</f>
        <v>3.5%</v>
      </c>
      <c r="S402" s="11">
        <f t="shared" si="6"/>
        <v>0.1064</v>
      </c>
    </row>
    <row r="403">
      <c r="A403" s="8">
        <v>44017.0</v>
      </c>
      <c r="B403" s="9">
        <f t="shared" si="1"/>
        <v>2020</v>
      </c>
      <c r="C403" s="9">
        <v>100659.0</v>
      </c>
      <c r="D403" s="6" t="s">
        <v>280</v>
      </c>
      <c r="E403" s="10" t="str">
        <f>VLOOKUP(D403,'mat group'!A:B,2,0)</f>
        <v>Bathroom supplies</v>
      </c>
      <c r="F403" s="10" t="s">
        <v>49</v>
      </c>
      <c r="G403" s="11" t="s">
        <v>26</v>
      </c>
      <c r="H403" s="11">
        <v>15.0</v>
      </c>
      <c r="I403" s="6" t="s">
        <v>38</v>
      </c>
      <c r="J403" s="11">
        <f t="shared" si="2"/>
        <v>15</v>
      </c>
      <c r="K403" s="6">
        <v>19.0</v>
      </c>
      <c r="L403" s="11">
        <f t="shared" si="3"/>
        <v>285</v>
      </c>
      <c r="M403" s="10" t="s">
        <v>51</v>
      </c>
      <c r="N403" s="12">
        <v>17.1</v>
      </c>
      <c r="O403" s="11">
        <f t="shared" si="4"/>
        <v>28.5</v>
      </c>
      <c r="P403" s="11">
        <f t="shared" si="5"/>
        <v>256.5</v>
      </c>
      <c r="Q403" s="10" t="s">
        <v>153</v>
      </c>
      <c r="R403" s="13" t="str">
        <f>IFERROR(__xludf.DUMMYFUNCTION("IFERROR(REGEXEXTRACT(Q403,""\d*\.?\d+%""),0)"),"4.3%")</f>
        <v>4.3%</v>
      </c>
      <c r="S403" s="11">
        <f t="shared" si="6"/>
        <v>0.12255</v>
      </c>
    </row>
    <row r="404">
      <c r="A404" s="8">
        <v>44018.0</v>
      </c>
      <c r="B404" s="9">
        <f t="shared" si="1"/>
        <v>2020</v>
      </c>
      <c r="C404" s="9">
        <v>100660.0</v>
      </c>
      <c r="D404" s="6" t="s">
        <v>76</v>
      </c>
      <c r="E404" s="10" t="str">
        <f>VLOOKUP(D404,'mat group'!A:B,2,0)</f>
        <v>Hardware supplies</v>
      </c>
      <c r="F404" s="10" t="s">
        <v>58</v>
      </c>
      <c r="G404" s="11" t="s">
        <v>30</v>
      </c>
      <c r="H404" s="11">
        <v>2.5</v>
      </c>
      <c r="I404" s="6" t="s">
        <v>38</v>
      </c>
      <c r="J404" s="11">
        <f t="shared" si="2"/>
        <v>2.5</v>
      </c>
      <c r="K404" s="6">
        <v>42.0</v>
      </c>
      <c r="L404" s="11">
        <f t="shared" si="3"/>
        <v>105</v>
      </c>
      <c r="M404" s="10" t="s">
        <v>59</v>
      </c>
      <c r="N404" s="12">
        <v>42.0</v>
      </c>
      <c r="O404" s="11">
        <f t="shared" si="4"/>
        <v>0</v>
      </c>
      <c r="P404" s="11">
        <f t="shared" si="5"/>
        <v>105</v>
      </c>
      <c r="Q404" s="10" t="s">
        <v>61</v>
      </c>
      <c r="R404" s="13" t="str">
        <f>IFERROR(__xludf.DUMMYFUNCTION("IFERROR(REGEXEXTRACT(Q404,""\d*\.?\d+%""),0)"),"7.30%")</f>
        <v>7.30%</v>
      </c>
      <c r="S404" s="11">
        <f t="shared" si="6"/>
        <v>0.07665</v>
      </c>
    </row>
    <row r="405">
      <c r="A405" s="8">
        <v>44020.0</v>
      </c>
      <c r="B405" s="9">
        <f t="shared" si="1"/>
        <v>2020</v>
      </c>
      <c r="C405" s="9">
        <v>100661.0</v>
      </c>
      <c r="D405" s="6" t="s">
        <v>257</v>
      </c>
      <c r="E405" s="10" t="str">
        <f>VLOOKUP(D405,'mat group'!A:B,2,0)</f>
        <v>Gardening supplies</v>
      </c>
      <c r="F405" s="10" t="s">
        <v>55</v>
      </c>
      <c r="G405" s="11" t="s">
        <v>50</v>
      </c>
      <c r="H405" s="11">
        <v>20.0</v>
      </c>
      <c r="I405" s="6" t="s">
        <v>38</v>
      </c>
      <c r="J405" s="11">
        <f t="shared" si="2"/>
        <v>20</v>
      </c>
      <c r="K405" s="6">
        <v>31.0</v>
      </c>
      <c r="L405" s="11">
        <f t="shared" si="3"/>
        <v>620</v>
      </c>
      <c r="M405" s="10" t="s">
        <v>56</v>
      </c>
      <c r="N405" s="12">
        <v>31.0</v>
      </c>
      <c r="O405" s="11">
        <f t="shared" si="4"/>
        <v>0</v>
      </c>
      <c r="P405" s="11">
        <f t="shared" si="5"/>
        <v>620</v>
      </c>
      <c r="Q405" s="10" t="s">
        <v>24</v>
      </c>
      <c r="R405" s="13" t="str">
        <f>IFERROR(__xludf.DUMMYFUNCTION("IFERROR(REGEXEXTRACT(Q405,""\d*\.?\d+%""),0)"),"4.8%")</f>
        <v>4.8%</v>
      </c>
      <c r="S405" s="11">
        <f t="shared" si="6"/>
        <v>0.2976</v>
      </c>
    </row>
    <row r="406">
      <c r="A406" s="8">
        <v>44021.0</v>
      </c>
      <c r="B406" s="9">
        <f t="shared" si="1"/>
        <v>2020</v>
      </c>
      <c r="C406" s="9">
        <v>100662.0</v>
      </c>
      <c r="D406" s="6" t="s">
        <v>121</v>
      </c>
      <c r="E406" s="10" t="str">
        <f>VLOOKUP(D406,'mat group'!A:B,2,0)</f>
        <v>School supplies</v>
      </c>
      <c r="F406" s="10" t="s">
        <v>20</v>
      </c>
      <c r="G406" s="11" t="s">
        <v>30</v>
      </c>
      <c r="H406" s="11">
        <v>2.8</v>
      </c>
      <c r="I406" s="6" t="s">
        <v>22</v>
      </c>
      <c r="J406" s="11">
        <f t="shared" si="2"/>
        <v>2.128</v>
      </c>
      <c r="K406" s="6">
        <v>26.0</v>
      </c>
      <c r="L406" s="11">
        <f t="shared" si="3"/>
        <v>55.328</v>
      </c>
      <c r="M406" s="10" t="s">
        <v>23</v>
      </c>
      <c r="N406" s="12">
        <v>7.8</v>
      </c>
      <c r="O406" s="11">
        <f t="shared" si="4"/>
        <v>38.7296</v>
      </c>
      <c r="P406" s="11">
        <f t="shared" si="5"/>
        <v>16.5984</v>
      </c>
      <c r="Q406" s="10" t="s">
        <v>211</v>
      </c>
      <c r="R406" s="13">
        <f>IFERROR(__xludf.DUMMYFUNCTION("IFERROR(REGEXEXTRACT(Q406,""\d*\.?\d+%""),0)"),0.0)</f>
        <v>0</v>
      </c>
      <c r="S406" s="11">
        <f t="shared" si="6"/>
        <v>0</v>
      </c>
    </row>
    <row r="407">
      <c r="A407" s="8">
        <v>44024.0</v>
      </c>
      <c r="B407" s="9">
        <f t="shared" si="1"/>
        <v>2020</v>
      </c>
      <c r="C407" s="9">
        <v>100663.0</v>
      </c>
      <c r="D407" s="6" t="s">
        <v>176</v>
      </c>
      <c r="E407" s="10" t="str">
        <f>VLOOKUP(D407,'mat group'!A:B,2,0)</f>
        <v>Bathroom supplies</v>
      </c>
      <c r="F407" s="10" t="s">
        <v>55</v>
      </c>
      <c r="G407" s="11" t="s">
        <v>42</v>
      </c>
      <c r="H407" s="11">
        <v>5.0</v>
      </c>
      <c r="I407" s="6" t="s">
        <v>38</v>
      </c>
      <c r="J407" s="11">
        <f t="shared" si="2"/>
        <v>5</v>
      </c>
      <c r="K407" s="6">
        <v>50.0</v>
      </c>
      <c r="L407" s="11">
        <f t="shared" si="3"/>
        <v>250</v>
      </c>
      <c r="M407" s="10" t="s">
        <v>56</v>
      </c>
      <c r="N407" s="12">
        <v>20.0</v>
      </c>
      <c r="O407" s="11">
        <f t="shared" si="4"/>
        <v>150</v>
      </c>
      <c r="P407" s="11">
        <f t="shared" si="5"/>
        <v>100</v>
      </c>
      <c r="Q407" s="10" t="s">
        <v>153</v>
      </c>
      <c r="R407" s="13" t="str">
        <f>IFERROR(__xludf.DUMMYFUNCTION("IFERROR(REGEXEXTRACT(Q407,""\d*\.?\d+%""),0)"),"4.3%")</f>
        <v>4.3%</v>
      </c>
      <c r="S407" s="11">
        <f t="shared" si="6"/>
        <v>0.1075</v>
      </c>
    </row>
    <row r="408">
      <c r="A408" s="8">
        <v>44024.0</v>
      </c>
      <c r="B408" s="9">
        <f t="shared" si="1"/>
        <v>2020</v>
      </c>
      <c r="C408" s="9">
        <v>100663.0</v>
      </c>
      <c r="D408" s="6" t="s">
        <v>290</v>
      </c>
      <c r="E408" s="10" t="str">
        <f>VLOOKUP(D408,'mat group'!A:B,2,0)</f>
        <v>Gardening supplies</v>
      </c>
      <c r="F408" s="10" t="s">
        <v>55</v>
      </c>
      <c r="G408" s="11" t="s">
        <v>77</v>
      </c>
      <c r="H408" s="11">
        <v>30.0</v>
      </c>
      <c r="I408" s="6" t="s">
        <v>38</v>
      </c>
      <c r="J408" s="11">
        <f t="shared" si="2"/>
        <v>30</v>
      </c>
      <c r="K408" s="6">
        <v>31.0</v>
      </c>
      <c r="L408" s="11">
        <f t="shared" si="3"/>
        <v>930</v>
      </c>
      <c r="M408" s="10" t="s">
        <v>56</v>
      </c>
      <c r="N408" s="12">
        <v>18.599999999999998</v>
      </c>
      <c r="O408" s="11">
        <f t="shared" si="4"/>
        <v>372</v>
      </c>
      <c r="P408" s="11">
        <f t="shared" si="5"/>
        <v>558</v>
      </c>
      <c r="Q408" s="10" t="s">
        <v>153</v>
      </c>
      <c r="R408" s="13" t="str">
        <f>IFERROR(__xludf.DUMMYFUNCTION("IFERROR(REGEXEXTRACT(Q408,""\d*\.?\d+%""),0)"),"4.3%")</f>
        <v>4.3%</v>
      </c>
      <c r="S408" s="11">
        <f t="shared" si="6"/>
        <v>0.3999</v>
      </c>
    </row>
    <row r="409">
      <c r="A409" s="8">
        <v>44024.0</v>
      </c>
      <c r="B409" s="9">
        <f t="shared" si="1"/>
        <v>2020</v>
      </c>
      <c r="C409" s="9">
        <v>100663.0</v>
      </c>
      <c r="D409" s="6" t="s">
        <v>105</v>
      </c>
      <c r="E409" s="10" t="str">
        <f>VLOOKUP(D409,'mat group'!A:B,2,0)</f>
        <v>School supplies</v>
      </c>
      <c r="F409" s="10" t="s">
        <v>55</v>
      </c>
      <c r="G409" s="11" t="s">
        <v>42</v>
      </c>
      <c r="H409" s="11">
        <v>0.7</v>
      </c>
      <c r="I409" s="6" t="s">
        <v>38</v>
      </c>
      <c r="J409" s="11">
        <f t="shared" si="2"/>
        <v>0.7</v>
      </c>
      <c r="K409" s="6">
        <v>22.0</v>
      </c>
      <c r="L409" s="11">
        <f t="shared" si="3"/>
        <v>15.4</v>
      </c>
      <c r="M409" s="10" t="s">
        <v>56</v>
      </c>
      <c r="N409" s="12">
        <v>22.0</v>
      </c>
      <c r="O409" s="11">
        <f t="shared" si="4"/>
        <v>0</v>
      </c>
      <c r="P409" s="11">
        <f t="shared" si="5"/>
        <v>15.4</v>
      </c>
      <c r="Q409" s="10" t="s">
        <v>153</v>
      </c>
      <c r="R409" s="13" t="str">
        <f>IFERROR(__xludf.DUMMYFUNCTION("IFERROR(REGEXEXTRACT(Q409,""\d*\.?\d+%""),0)"),"4.3%")</f>
        <v>4.3%</v>
      </c>
      <c r="S409" s="11">
        <f t="shared" si="6"/>
        <v>0.006622</v>
      </c>
    </row>
    <row r="410">
      <c r="A410" s="8">
        <v>44024.0</v>
      </c>
      <c r="B410" s="9">
        <f t="shared" si="1"/>
        <v>2020</v>
      </c>
      <c r="C410" s="9">
        <v>100663.0</v>
      </c>
      <c r="D410" s="6" t="s">
        <v>292</v>
      </c>
      <c r="E410" s="10" t="str">
        <f>VLOOKUP(D410,'mat group'!A:B,2,0)</f>
        <v>Gardening supplies</v>
      </c>
      <c r="F410" s="10" t="s">
        <v>55</v>
      </c>
      <c r="G410" s="11" t="s">
        <v>42</v>
      </c>
      <c r="H410" s="11">
        <v>15.0</v>
      </c>
      <c r="I410" s="6" t="s">
        <v>38</v>
      </c>
      <c r="J410" s="11">
        <f t="shared" si="2"/>
        <v>15</v>
      </c>
      <c r="K410" s="6">
        <v>26.0</v>
      </c>
      <c r="L410" s="11">
        <f t="shared" si="3"/>
        <v>390</v>
      </c>
      <c r="M410" s="10" t="s">
        <v>56</v>
      </c>
      <c r="N410" s="12">
        <v>26.0</v>
      </c>
      <c r="O410" s="11">
        <f t="shared" si="4"/>
        <v>0</v>
      </c>
      <c r="P410" s="11">
        <f t="shared" si="5"/>
        <v>390</v>
      </c>
      <c r="Q410" s="10" t="s">
        <v>153</v>
      </c>
      <c r="R410" s="13" t="str">
        <f>IFERROR(__xludf.DUMMYFUNCTION("IFERROR(REGEXEXTRACT(Q410,""\d*\.?\d+%""),0)"),"4.3%")</f>
        <v>4.3%</v>
      </c>
      <c r="S410" s="11">
        <f t="shared" si="6"/>
        <v>0.1677</v>
      </c>
    </row>
    <row r="411">
      <c r="A411" s="8">
        <v>44024.0</v>
      </c>
      <c r="B411" s="9">
        <f t="shared" si="1"/>
        <v>2020</v>
      </c>
      <c r="C411" s="9">
        <v>100663.0</v>
      </c>
      <c r="D411" s="6" t="s">
        <v>251</v>
      </c>
      <c r="E411" s="10" t="str">
        <f>VLOOKUP(D411,'mat group'!A:B,2,0)</f>
        <v>Bathroom supplies</v>
      </c>
      <c r="F411" s="10" t="s">
        <v>55</v>
      </c>
      <c r="G411" s="11" t="s">
        <v>50</v>
      </c>
      <c r="H411" s="11">
        <v>10.0</v>
      </c>
      <c r="I411" s="6" t="s">
        <v>38</v>
      </c>
      <c r="J411" s="11">
        <f t="shared" si="2"/>
        <v>10</v>
      </c>
      <c r="K411" s="6">
        <v>10.0</v>
      </c>
      <c r="L411" s="11">
        <f t="shared" si="3"/>
        <v>100</v>
      </c>
      <c r="M411" s="10" t="s">
        <v>56</v>
      </c>
      <c r="N411" s="12">
        <v>10.0</v>
      </c>
      <c r="O411" s="11">
        <f t="shared" si="4"/>
        <v>0</v>
      </c>
      <c r="P411" s="11">
        <f t="shared" si="5"/>
        <v>100</v>
      </c>
      <c r="Q411" s="10" t="s">
        <v>153</v>
      </c>
      <c r="R411" s="13" t="str">
        <f>IFERROR(__xludf.DUMMYFUNCTION("IFERROR(REGEXEXTRACT(Q411,""\d*\.?\d+%""),0)"),"4.3%")</f>
        <v>4.3%</v>
      </c>
      <c r="S411" s="11">
        <f t="shared" si="6"/>
        <v>0.043</v>
      </c>
    </row>
    <row r="412">
      <c r="A412" s="8">
        <v>44024.0</v>
      </c>
      <c r="B412" s="9">
        <f t="shared" si="1"/>
        <v>2020</v>
      </c>
      <c r="C412" s="9">
        <v>100663.0</v>
      </c>
      <c r="D412" s="6" t="s">
        <v>36</v>
      </c>
      <c r="E412" s="10" t="str">
        <f>VLOOKUP(D412,'mat group'!A:B,2,0)</f>
        <v>Gardening supplies</v>
      </c>
      <c r="F412" s="10" t="s">
        <v>55</v>
      </c>
      <c r="G412" s="11" t="s">
        <v>30</v>
      </c>
      <c r="H412" s="11">
        <v>5.0</v>
      </c>
      <c r="I412" s="6" t="s">
        <v>38</v>
      </c>
      <c r="J412" s="11">
        <f t="shared" si="2"/>
        <v>5</v>
      </c>
      <c r="K412" s="6">
        <v>26.0</v>
      </c>
      <c r="L412" s="11">
        <f t="shared" si="3"/>
        <v>130</v>
      </c>
      <c r="M412" s="10" t="s">
        <v>56</v>
      </c>
      <c r="N412" s="12">
        <v>26.0</v>
      </c>
      <c r="O412" s="11">
        <f t="shared" si="4"/>
        <v>0</v>
      </c>
      <c r="P412" s="11">
        <f t="shared" si="5"/>
        <v>130</v>
      </c>
      <c r="Q412" s="10" t="s">
        <v>153</v>
      </c>
      <c r="R412" s="13" t="str">
        <f>IFERROR(__xludf.DUMMYFUNCTION("IFERROR(REGEXEXTRACT(Q412,""\d*\.?\d+%""),0)"),"4.3%")</f>
        <v>4.3%</v>
      </c>
      <c r="S412" s="11">
        <f t="shared" si="6"/>
        <v>0.0559</v>
      </c>
    </row>
    <row r="413">
      <c r="A413" s="8">
        <v>44024.0</v>
      </c>
      <c r="B413" s="9">
        <f t="shared" si="1"/>
        <v>2020</v>
      </c>
      <c r="C413" s="9">
        <v>100663.0</v>
      </c>
      <c r="D413" s="6" t="s">
        <v>113</v>
      </c>
      <c r="E413" s="10" t="str">
        <f>VLOOKUP(D413,'mat group'!A:B,2,0)</f>
        <v>Home Decor</v>
      </c>
      <c r="F413" s="10" t="s">
        <v>55</v>
      </c>
      <c r="G413" s="11" t="s">
        <v>42</v>
      </c>
      <c r="H413" s="11">
        <v>15.0</v>
      </c>
      <c r="I413" s="6" t="s">
        <v>38</v>
      </c>
      <c r="J413" s="11">
        <f t="shared" si="2"/>
        <v>15</v>
      </c>
      <c r="K413" s="6">
        <v>20.0</v>
      </c>
      <c r="L413" s="11">
        <f t="shared" si="3"/>
        <v>300</v>
      </c>
      <c r="M413" s="10" t="s">
        <v>56</v>
      </c>
      <c r="N413" s="12">
        <v>20.0</v>
      </c>
      <c r="O413" s="11">
        <f t="shared" si="4"/>
        <v>0</v>
      </c>
      <c r="P413" s="11">
        <f t="shared" si="5"/>
        <v>300</v>
      </c>
      <c r="Q413" s="10" t="s">
        <v>153</v>
      </c>
      <c r="R413" s="13" t="str">
        <f>IFERROR(__xludf.DUMMYFUNCTION("IFERROR(REGEXEXTRACT(Q413,""\d*\.?\d+%""),0)"),"4.3%")</f>
        <v>4.3%</v>
      </c>
      <c r="S413" s="11">
        <f t="shared" si="6"/>
        <v>0.129</v>
      </c>
    </row>
    <row r="414">
      <c r="A414" s="8">
        <v>44024.0</v>
      </c>
      <c r="B414" s="9">
        <f t="shared" si="1"/>
        <v>2020</v>
      </c>
      <c r="C414" s="9">
        <v>100663.0</v>
      </c>
      <c r="D414" s="6" t="s">
        <v>286</v>
      </c>
      <c r="E414" s="10" t="str">
        <f>VLOOKUP(D414,'mat group'!A:B,2,0)</f>
        <v>Hardware supplies</v>
      </c>
      <c r="F414" s="10" t="s">
        <v>55</v>
      </c>
      <c r="G414" s="11" t="s">
        <v>50</v>
      </c>
      <c r="H414" s="11">
        <v>5.0</v>
      </c>
      <c r="I414" s="6" t="s">
        <v>38</v>
      </c>
      <c r="J414" s="11">
        <f t="shared" si="2"/>
        <v>5</v>
      </c>
      <c r="K414" s="6">
        <v>17.0</v>
      </c>
      <c r="L414" s="11">
        <f t="shared" si="3"/>
        <v>85</v>
      </c>
      <c r="M414" s="10" t="s">
        <v>56</v>
      </c>
      <c r="N414" s="12">
        <v>17.0</v>
      </c>
      <c r="O414" s="11">
        <f t="shared" si="4"/>
        <v>0</v>
      </c>
      <c r="P414" s="11">
        <f t="shared" si="5"/>
        <v>85</v>
      </c>
      <c r="Q414" s="10" t="s">
        <v>153</v>
      </c>
      <c r="R414" s="13" t="str">
        <f>IFERROR(__xludf.DUMMYFUNCTION("IFERROR(REGEXEXTRACT(Q414,""\d*\.?\d+%""),0)"),"4.3%")</f>
        <v>4.3%</v>
      </c>
      <c r="S414" s="11">
        <f t="shared" si="6"/>
        <v>0.03655</v>
      </c>
    </row>
    <row r="415">
      <c r="A415" s="8">
        <v>44025.0</v>
      </c>
      <c r="B415" s="9">
        <f t="shared" si="1"/>
        <v>2020</v>
      </c>
      <c r="C415" s="9">
        <v>100664.0</v>
      </c>
      <c r="D415" s="6" t="s">
        <v>116</v>
      </c>
      <c r="E415" s="10" t="str">
        <f>VLOOKUP(D415,'mat group'!A:B,2,0)</f>
        <v>Home Decor</v>
      </c>
      <c r="F415" s="10" t="s">
        <v>37</v>
      </c>
      <c r="G415" s="11" t="s">
        <v>30</v>
      </c>
      <c r="H415" s="11">
        <v>25.0</v>
      </c>
      <c r="I415" s="6" t="s">
        <v>38</v>
      </c>
      <c r="J415" s="11">
        <f t="shared" si="2"/>
        <v>25</v>
      </c>
      <c r="K415" s="6">
        <v>26.0</v>
      </c>
      <c r="L415" s="11">
        <f t="shared" si="3"/>
        <v>650</v>
      </c>
      <c r="M415" s="10" t="s">
        <v>39</v>
      </c>
      <c r="N415" s="12">
        <v>10.4</v>
      </c>
      <c r="O415" s="11">
        <f t="shared" si="4"/>
        <v>390</v>
      </c>
      <c r="P415" s="11">
        <f t="shared" si="5"/>
        <v>260</v>
      </c>
      <c r="Q415" s="10" t="s">
        <v>175</v>
      </c>
      <c r="R415" s="13" t="str">
        <f>IFERROR(__xludf.DUMMYFUNCTION("IFERROR(REGEXEXTRACT(Q415,""\d*\.?\d+%""),0)"),"2%")</f>
        <v>2%</v>
      </c>
      <c r="S415" s="11">
        <f t="shared" si="6"/>
        <v>0.13</v>
      </c>
    </row>
    <row r="416">
      <c r="A416" s="8">
        <v>44026.0</v>
      </c>
      <c r="B416" s="9">
        <f t="shared" si="1"/>
        <v>2020</v>
      </c>
      <c r="C416" s="9">
        <v>100665.0</v>
      </c>
      <c r="D416" s="6" t="s">
        <v>79</v>
      </c>
      <c r="E416" s="10" t="str">
        <f>VLOOKUP(D416,'mat group'!A:B,2,0)</f>
        <v>School supplies</v>
      </c>
      <c r="F416" s="10" t="s">
        <v>20</v>
      </c>
      <c r="G416" s="11" t="s">
        <v>64</v>
      </c>
      <c r="H416" s="11">
        <v>2.0</v>
      </c>
      <c r="I416" s="6" t="s">
        <v>22</v>
      </c>
      <c r="J416" s="11">
        <f t="shared" si="2"/>
        <v>1.52</v>
      </c>
      <c r="K416" s="6">
        <v>15.0</v>
      </c>
      <c r="L416" s="11">
        <f t="shared" si="3"/>
        <v>22.8</v>
      </c>
      <c r="M416" s="10" t="s">
        <v>23</v>
      </c>
      <c r="N416" s="12">
        <v>4.5</v>
      </c>
      <c r="O416" s="11">
        <f t="shared" si="4"/>
        <v>15.96</v>
      </c>
      <c r="P416" s="11">
        <f t="shared" si="5"/>
        <v>6.84</v>
      </c>
      <c r="Q416" s="10" t="s">
        <v>320</v>
      </c>
      <c r="R416" s="13" t="str">
        <f>IFERROR(__xludf.DUMMYFUNCTION("IFERROR(REGEXEXTRACT(Q416,""\d*\.?\d+%""),0)"),"10.00%")</f>
        <v>10.00%</v>
      </c>
      <c r="S416" s="11">
        <f t="shared" si="6"/>
        <v>0.0228</v>
      </c>
    </row>
    <row r="417">
      <c r="A417" s="8">
        <v>44030.0</v>
      </c>
      <c r="B417" s="9">
        <f t="shared" si="1"/>
        <v>2020</v>
      </c>
      <c r="C417" s="9">
        <v>100666.0</v>
      </c>
      <c r="D417" s="6" t="s">
        <v>93</v>
      </c>
      <c r="E417" s="10" t="str">
        <f>VLOOKUP(D417,'mat group'!A:B,2,0)</f>
        <v>School supplies</v>
      </c>
      <c r="F417" s="10" t="s">
        <v>49</v>
      </c>
      <c r="G417" s="11" t="s">
        <v>26</v>
      </c>
      <c r="H417" s="11">
        <v>20.0</v>
      </c>
      <c r="I417" s="6" t="s">
        <v>38</v>
      </c>
      <c r="J417" s="11">
        <f t="shared" si="2"/>
        <v>20</v>
      </c>
      <c r="K417" s="6">
        <v>2.0</v>
      </c>
      <c r="L417" s="11">
        <f t="shared" si="3"/>
        <v>40</v>
      </c>
      <c r="M417" s="10" t="s">
        <v>51</v>
      </c>
      <c r="N417" s="12">
        <v>2.0</v>
      </c>
      <c r="O417" s="11">
        <f t="shared" si="4"/>
        <v>0</v>
      </c>
      <c r="P417" s="11">
        <f t="shared" si="5"/>
        <v>40</v>
      </c>
      <c r="Q417" s="10" t="s">
        <v>234</v>
      </c>
      <c r="R417" s="13" t="str">
        <f>IFERROR(__xludf.DUMMYFUNCTION("IFERROR(REGEXEXTRACT(Q417,""\d*\.?\d+%""),0)"),"8.90%")</f>
        <v>8.90%</v>
      </c>
      <c r="S417" s="11">
        <f t="shared" si="6"/>
        <v>0.0356</v>
      </c>
    </row>
    <row r="418">
      <c r="A418" s="8">
        <v>44031.0</v>
      </c>
      <c r="B418" s="9">
        <f t="shared" si="1"/>
        <v>2020</v>
      </c>
      <c r="C418" s="9">
        <v>100667.0</v>
      </c>
      <c r="D418" s="6" t="s">
        <v>190</v>
      </c>
      <c r="E418" s="10" t="str">
        <f>VLOOKUP(D418,'mat group'!A:B,2,0)</f>
        <v>Hardware supplies</v>
      </c>
      <c r="F418" s="10" t="s">
        <v>49</v>
      </c>
      <c r="G418" s="11" t="s">
        <v>67</v>
      </c>
      <c r="H418" s="11">
        <v>20.0</v>
      </c>
      <c r="I418" s="6" t="s">
        <v>38</v>
      </c>
      <c r="J418" s="11">
        <f t="shared" si="2"/>
        <v>20</v>
      </c>
      <c r="K418" s="6">
        <v>7.0</v>
      </c>
      <c r="L418" s="11">
        <f t="shared" si="3"/>
        <v>140</v>
      </c>
      <c r="M418" s="10" t="s">
        <v>51</v>
      </c>
      <c r="N418" s="12">
        <v>7.0</v>
      </c>
      <c r="O418" s="11">
        <f t="shared" si="4"/>
        <v>0</v>
      </c>
      <c r="P418" s="11">
        <f t="shared" si="5"/>
        <v>140</v>
      </c>
      <c r="Q418" s="10" t="s">
        <v>24</v>
      </c>
      <c r="R418" s="13" t="str">
        <f>IFERROR(__xludf.DUMMYFUNCTION("IFERROR(REGEXEXTRACT(Q418,""\d*\.?\d+%""),0)"),"4.8%")</f>
        <v>4.8%</v>
      </c>
      <c r="S418" s="11">
        <f t="shared" si="6"/>
        <v>0.0672</v>
      </c>
    </row>
    <row r="419">
      <c r="A419" s="8">
        <v>44034.0</v>
      </c>
      <c r="B419" s="9">
        <f t="shared" si="1"/>
        <v>2020</v>
      </c>
      <c r="C419" s="9">
        <v>100668.0</v>
      </c>
      <c r="D419" s="6" t="s">
        <v>204</v>
      </c>
      <c r="E419" s="10" t="str">
        <f>VLOOKUP(D419,'mat group'!A:B,2,0)</f>
        <v>School supplies</v>
      </c>
      <c r="F419" s="10" t="s">
        <v>55</v>
      </c>
      <c r="G419" s="11" t="s">
        <v>50</v>
      </c>
      <c r="H419" s="11">
        <v>1.5</v>
      </c>
      <c r="I419" s="6" t="s">
        <v>38</v>
      </c>
      <c r="J419" s="11">
        <f t="shared" si="2"/>
        <v>1.5</v>
      </c>
      <c r="K419" s="6">
        <v>11.0</v>
      </c>
      <c r="L419" s="11">
        <f t="shared" si="3"/>
        <v>16.5</v>
      </c>
      <c r="M419" s="10" t="s">
        <v>56</v>
      </c>
      <c r="N419" s="12">
        <v>4.4</v>
      </c>
      <c r="O419" s="11">
        <f t="shared" si="4"/>
        <v>9.9</v>
      </c>
      <c r="P419" s="11">
        <f t="shared" si="5"/>
        <v>6.6</v>
      </c>
      <c r="Q419" s="10" t="s">
        <v>45</v>
      </c>
      <c r="R419" s="13">
        <f>IFERROR(__xludf.DUMMYFUNCTION("IFERROR(REGEXEXTRACT(Q419,""\d*\.?\d+%""),0)"),0.0)</f>
        <v>0</v>
      </c>
      <c r="S419" s="11">
        <f t="shared" si="6"/>
        <v>0</v>
      </c>
    </row>
    <row r="420">
      <c r="A420" s="8">
        <v>44035.0</v>
      </c>
      <c r="B420" s="9">
        <f t="shared" si="1"/>
        <v>2020</v>
      </c>
      <c r="C420" s="9">
        <v>100669.0</v>
      </c>
      <c r="D420" s="6" t="s">
        <v>124</v>
      </c>
      <c r="E420" s="10" t="str">
        <f>VLOOKUP(D420,'mat group'!A:B,2,0)</f>
        <v>School supplies</v>
      </c>
      <c r="F420" s="10" t="s">
        <v>55</v>
      </c>
      <c r="G420" s="11" t="s">
        <v>30</v>
      </c>
      <c r="H420" s="11">
        <v>1.0</v>
      </c>
      <c r="I420" s="6" t="s">
        <v>38</v>
      </c>
      <c r="J420" s="11">
        <f t="shared" si="2"/>
        <v>1</v>
      </c>
      <c r="K420" s="6">
        <v>11.0</v>
      </c>
      <c r="L420" s="11">
        <f t="shared" si="3"/>
        <v>11</v>
      </c>
      <c r="M420" s="10" t="s">
        <v>56</v>
      </c>
      <c r="N420" s="12">
        <v>7.699999999999999</v>
      </c>
      <c r="O420" s="11">
        <f t="shared" si="4"/>
        <v>3.3</v>
      </c>
      <c r="P420" s="11">
        <f t="shared" si="5"/>
        <v>7.7</v>
      </c>
      <c r="Q420" s="10" t="s">
        <v>43</v>
      </c>
      <c r="R420" s="13" t="str">
        <f>IFERROR(__xludf.DUMMYFUNCTION("IFERROR(REGEXEXTRACT(Q420,""\d*\.?\d+%""),0)"),"3.7%")</f>
        <v>3.7%</v>
      </c>
      <c r="S420" s="11">
        <f t="shared" si="6"/>
        <v>0.00407</v>
      </c>
    </row>
    <row r="421">
      <c r="A421" s="8">
        <v>44036.0</v>
      </c>
      <c r="B421" s="9">
        <f t="shared" si="1"/>
        <v>2020</v>
      </c>
      <c r="C421" s="9">
        <v>100670.0</v>
      </c>
      <c r="D421" s="6" t="s">
        <v>296</v>
      </c>
      <c r="E421" s="10" t="str">
        <f>VLOOKUP(D421,'mat group'!A:B,2,0)</f>
        <v>Hardware supplies</v>
      </c>
      <c r="F421" s="10" t="s">
        <v>20</v>
      </c>
      <c r="G421" s="11" t="s">
        <v>26</v>
      </c>
      <c r="H421" s="11">
        <v>15.0</v>
      </c>
      <c r="I421" s="6" t="s">
        <v>22</v>
      </c>
      <c r="J421" s="11">
        <f t="shared" si="2"/>
        <v>11.4</v>
      </c>
      <c r="K421" s="6">
        <v>44.0</v>
      </c>
      <c r="L421" s="11">
        <f t="shared" si="3"/>
        <v>501.6</v>
      </c>
      <c r="M421" s="10" t="s">
        <v>23</v>
      </c>
      <c r="N421" s="12">
        <v>44.0</v>
      </c>
      <c r="O421" s="11">
        <f t="shared" si="4"/>
        <v>0</v>
      </c>
      <c r="P421" s="11">
        <f t="shared" si="5"/>
        <v>501.6</v>
      </c>
      <c r="Q421" s="10" t="s">
        <v>316</v>
      </c>
      <c r="R421" s="13" t="str">
        <f>IFERROR(__xludf.DUMMYFUNCTION("IFERROR(REGEXEXTRACT(Q421,""\d*\.?\d+%""),0)"),"4.5%")</f>
        <v>4.5%</v>
      </c>
      <c r="S421" s="11">
        <f t="shared" si="6"/>
        <v>0.22572</v>
      </c>
    </row>
    <row r="422">
      <c r="A422" s="8">
        <v>44038.0</v>
      </c>
      <c r="B422" s="9">
        <f t="shared" si="1"/>
        <v>2020</v>
      </c>
      <c r="C422" s="9">
        <v>100671.0</v>
      </c>
      <c r="D422" s="6" t="s">
        <v>78</v>
      </c>
      <c r="E422" s="10" t="str">
        <f>VLOOKUP(D422,'mat group'!A:B,2,0)</f>
        <v>School supplies</v>
      </c>
      <c r="F422" s="10" t="s">
        <v>20</v>
      </c>
      <c r="G422" s="11" t="s">
        <v>30</v>
      </c>
      <c r="H422" s="11">
        <v>1.2</v>
      </c>
      <c r="I422" s="6" t="s">
        <v>22</v>
      </c>
      <c r="J422" s="11">
        <f t="shared" si="2"/>
        <v>0.912</v>
      </c>
      <c r="K422" s="6">
        <v>30.0</v>
      </c>
      <c r="L422" s="11">
        <f t="shared" si="3"/>
        <v>27.36</v>
      </c>
      <c r="M422" s="10" t="s">
        <v>23</v>
      </c>
      <c r="N422" s="12">
        <v>3.0</v>
      </c>
      <c r="O422" s="11">
        <f t="shared" si="4"/>
        <v>24.624</v>
      </c>
      <c r="P422" s="11">
        <f t="shared" si="5"/>
        <v>2.736</v>
      </c>
      <c r="Q422" s="10" t="s">
        <v>320</v>
      </c>
      <c r="R422" s="13" t="str">
        <f>IFERROR(__xludf.DUMMYFUNCTION("IFERROR(REGEXEXTRACT(Q422,""\d*\.?\d+%""),0)"),"10.00%")</f>
        <v>10.00%</v>
      </c>
      <c r="S422" s="11">
        <f t="shared" si="6"/>
        <v>0.02736</v>
      </c>
    </row>
    <row r="423">
      <c r="A423" s="8">
        <v>44038.0</v>
      </c>
      <c r="B423" s="9">
        <f t="shared" si="1"/>
        <v>2020</v>
      </c>
      <c r="C423" s="9">
        <v>100671.0</v>
      </c>
      <c r="D423" s="6" t="s">
        <v>309</v>
      </c>
      <c r="E423" s="10" t="str">
        <f>VLOOKUP(D423,'mat group'!A:B,2,0)</f>
        <v>Home Decor</v>
      </c>
      <c r="F423" s="10" t="s">
        <v>20</v>
      </c>
      <c r="G423" s="11" t="s">
        <v>67</v>
      </c>
      <c r="H423" s="11">
        <v>50.0</v>
      </c>
      <c r="I423" s="6" t="s">
        <v>22</v>
      </c>
      <c r="J423" s="11">
        <f t="shared" si="2"/>
        <v>38</v>
      </c>
      <c r="K423" s="6">
        <v>28.0</v>
      </c>
      <c r="L423" s="11">
        <f t="shared" si="3"/>
        <v>1064</v>
      </c>
      <c r="M423" s="10" t="s">
        <v>23</v>
      </c>
      <c r="N423" s="12">
        <v>14.0</v>
      </c>
      <c r="O423" s="11">
        <f t="shared" si="4"/>
        <v>532</v>
      </c>
      <c r="P423" s="11">
        <f t="shared" si="5"/>
        <v>532</v>
      </c>
      <c r="Q423" s="10" t="s">
        <v>320</v>
      </c>
      <c r="R423" s="13" t="str">
        <f>IFERROR(__xludf.DUMMYFUNCTION("IFERROR(REGEXEXTRACT(Q423,""\d*\.?\d+%""),0)"),"10.00%")</f>
        <v>10.00%</v>
      </c>
      <c r="S423" s="11">
        <f t="shared" si="6"/>
        <v>1.064</v>
      </c>
    </row>
    <row r="424">
      <c r="A424" s="8">
        <v>44038.0</v>
      </c>
      <c r="B424" s="9">
        <f t="shared" si="1"/>
        <v>2020</v>
      </c>
      <c r="C424" s="9">
        <v>100671.0</v>
      </c>
      <c r="D424" s="6" t="s">
        <v>203</v>
      </c>
      <c r="E424" s="10" t="str">
        <f>VLOOKUP(D424,'mat group'!A:B,2,0)</f>
        <v>Hardware supplies</v>
      </c>
      <c r="F424" s="10" t="s">
        <v>20</v>
      </c>
      <c r="G424" s="11" t="s">
        <v>64</v>
      </c>
      <c r="H424" s="11">
        <v>1.2</v>
      </c>
      <c r="I424" s="6" t="s">
        <v>22</v>
      </c>
      <c r="J424" s="11">
        <f t="shared" si="2"/>
        <v>0.912</v>
      </c>
      <c r="K424" s="6">
        <v>46.0</v>
      </c>
      <c r="L424" s="11">
        <f t="shared" si="3"/>
        <v>41.952</v>
      </c>
      <c r="M424" s="10" t="s">
        <v>23</v>
      </c>
      <c r="N424" s="12">
        <v>46.0</v>
      </c>
      <c r="O424" s="11">
        <f t="shared" si="4"/>
        <v>0</v>
      </c>
      <c r="P424" s="11">
        <f t="shared" si="5"/>
        <v>41.952</v>
      </c>
      <c r="Q424" s="10" t="s">
        <v>320</v>
      </c>
      <c r="R424" s="13" t="str">
        <f>IFERROR(__xludf.DUMMYFUNCTION("IFERROR(REGEXEXTRACT(Q424,""\d*\.?\d+%""),0)"),"10.00%")</f>
        <v>10.00%</v>
      </c>
      <c r="S424" s="11">
        <f t="shared" si="6"/>
        <v>0.041952</v>
      </c>
    </row>
    <row r="425">
      <c r="A425" s="8">
        <v>44038.0</v>
      </c>
      <c r="B425" s="9">
        <f t="shared" si="1"/>
        <v>2020</v>
      </c>
      <c r="C425" s="9">
        <v>100671.0</v>
      </c>
      <c r="D425" s="6" t="s">
        <v>218</v>
      </c>
      <c r="E425" s="10" t="str">
        <f>VLOOKUP(D425,'mat group'!A:B,2,0)</f>
        <v>Home Decor</v>
      </c>
      <c r="F425" s="10" t="s">
        <v>20</v>
      </c>
      <c r="G425" s="11" t="s">
        <v>30</v>
      </c>
      <c r="H425" s="11">
        <v>20.0</v>
      </c>
      <c r="I425" s="6" t="s">
        <v>22</v>
      </c>
      <c r="J425" s="11">
        <f t="shared" si="2"/>
        <v>15.2</v>
      </c>
      <c r="K425" s="6">
        <v>21.0</v>
      </c>
      <c r="L425" s="11">
        <f t="shared" si="3"/>
        <v>319.2</v>
      </c>
      <c r="M425" s="10" t="s">
        <v>23</v>
      </c>
      <c r="N425" s="12">
        <v>14.7</v>
      </c>
      <c r="O425" s="11">
        <f t="shared" si="4"/>
        <v>95.76</v>
      </c>
      <c r="P425" s="11">
        <f t="shared" si="5"/>
        <v>223.44</v>
      </c>
      <c r="Q425" s="10" t="s">
        <v>320</v>
      </c>
      <c r="R425" s="13" t="str">
        <f>IFERROR(__xludf.DUMMYFUNCTION("IFERROR(REGEXEXTRACT(Q425,""\d*\.?\d+%""),0)"),"10.00%")</f>
        <v>10.00%</v>
      </c>
      <c r="S425" s="11">
        <f t="shared" si="6"/>
        <v>0.3192</v>
      </c>
    </row>
    <row r="426">
      <c r="A426" s="8">
        <v>44038.0</v>
      </c>
      <c r="B426" s="9">
        <f t="shared" si="1"/>
        <v>2020</v>
      </c>
      <c r="C426" s="9">
        <v>100671.0</v>
      </c>
      <c r="D426" s="6" t="s">
        <v>210</v>
      </c>
      <c r="E426" s="10" t="str">
        <f>VLOOKUP(D426,'mat group'!A:B,2,0)</f>
        <v>School supplies</v>
      </c>
      <c r="F426" s="10" t="s">
        <v>20</v>
      </c>
      <c r="G426" s="11" t="s">
        <v>64</v>
      </c>
      <c r="H426" s="11">
        <v>10.0</v>
      </c>
      <c r="I426" s="6" t="s">
        <v>22</v>
      </c>
      <c r="J426" s="11">
        <f t="shared" si="2"/>
        <v>7.6</v>
      </c>
      <c r="K426" s="6">
        <v>37.0</v>
      </c>
      <c r="L426" s="11">
        <f t="shared" si="3"/>
        <v>281.2</v>
      </c>
      <c r="M426" s="10" t="s">
        <v>23</v>
      </c>
      <c r="N426" s="12">
        <v>37.0</v>
      </c>
      <c r="O426" s="11">
        <f t="shared" si="4"/>
        <v>0</v>
      </c>
      <c r="P426" s="11">
        <f t="shared" si="5"/>
        <v>281.2</v>
      </c>
      <c r="Q426" s="10" t="s">
        <v>320</v>
      </c>
      <c r="R426" s="13" t="str">
        <f>IFERROR(__xludf.DUMMYFUNCTION("IFERROR(REGEXEXTRACT(Q426,""\d*\.?\d+%""),0)"),"10.00%")</f>
        <v>10.00%</v>
      </c>
      <c r="S426" s="11">
        <f t="shared" si="6"/>
        <v>0.2812</v>
      </c>
    </row>
    <row r="427">
      <c r="A427" s="8">
        <v>44038.0</v>
      </c>
      <c r="B427" s="9">
        <f t="shared" si="1"/>
        <v>2020</v>
      </c>
      <c r="C427" s="9">
        <v>100671.0</v>
      </c>
      <c r="D427" s="6" t="s">
        <v>188</v>
      </c>
      <c r="E427" s="10" t="str">
        <f>VLOOKUP(D427,'mat group'!A:B,2,0)</f>
        <v>Home Decor</v>
      </c>
      <c r="F427" s="10" t="s">
        <v>20</v>
      </c>
      <c r="G427" s="11" t="s">
        <v>28</v>
      </c>
      <c r="H427" s="11">
        <v>30.0</v>
      </c>
      <c r="I427" s="6" t="s">
        <v>22</v>
      </c>
      <c r="J427" s="11">
        <f t="shared" si="2"/>
        <v>22.8</v>
      </c>
      <c r="K427" s="6">
        <v>3.0</v>
      </c>
      <c r="L427" s="11">
        <f t="shared" si="3"/>
        <v>68.4</v>
      </c>
      <c r="M427" s="10" t="s">
        <v>23</v>
      </c>
      <c r="N427" s="12">
        <v>0.8999999999999999</v>
      </c>
      <c r="O427" s="11">
        <f t="shared" si="4"/>
        <v>47.88</v>
      </c>
      <c r="P427" s="11">
        <f t="shared" si="5"/>
        <v>20.52</v>
      </c>
      <c r="Q427" s="10" t="s">
        <v>320</v>
      </c>
      <c r="R427" s="13" t="str">
        <f>IFERROR(__xludf.DUMMYFUNCTION("IFERROR(REGEXEXTRACT(Q427,""\d*\.?\d+%""),0)"),"10.00%")</f>
        <v>10.00%</v>
      </c>
      <c r="S427" s="11">
        <f t="shared" si="6"/>
        <v>0.0684</v>
      </c>
    </row>
    <row r="428">
      <c r="A428" s="8">
        <v>44038.0</v>
      </c>
      <c r="B428" s="9">
        <f t="shared" si="1"/>
        <v>2020</v>
      </c>
      <c r="C428" s="9">
        <v>100671.0</v>
      </c>
      <c r="D428" s="6" t="s">
        <v>238</v>
      </c>
      <c r="E428" s="10" t="str">
        <f>VLOOKUP(D428,'mat group'!A:B,2,0)</f>
        <v>School supplies</v>
      </c>
      <c r="F428" s="10" t="s">
        <v>20</v>
      </c>
      <c r="G428" s="11" t="s">
        <v>21</v>
      </c>
      <c r="H428" s="11">
        <v>20.0</v>
      </c>
      <c r="I428" s="6" t="s">
        <v>22</v>
      </c>
      <c r="J428" s="11">
        <f t="shared" si="2"/>
        <v>15.2</v>
      </c>
      <c r="K428" s="6">
        <v>36.0</v>
      </c>
      <c r="L428" s="11">
        <f t="shared" si="3"/>
        <v>547.2</v>
      </c>
      <c r="M428" s="10" t="s">
        <v>23</v>
      </c>
      <c r="N428" s="12">
        <v>18.0</v>
      </c>
      <c r="O428" s="11">
        <f t="shared" si="4"/>
        <v>273.6</v>
      </c>
      <c r="P428" s="11">
        <f t="shared" si="5"/>
        <v>273.6</v>
      </c>
      <c r="Q428" s="10" t="s">
        <v>320</v>
      </c>
      <c r="R428" s="13" t="str">
        <f>IFERROR(__xludf.DUMMYFUNCTION("IFERROR(REGEXEXTRACT(Q428,""\d*\.?\d+%""),0)"),"10.00%")</f>
        <v>10.00%</v>
      </c>
      <c r="S428" s="11">
        <f t="shared" si="6"/>
        <v>0.5472</v>
      </c>
    </row>
    <row r="429">
      <c r="A429" s="8">
        <v>44038.0</v>
      </c>
      <c r="B429" s="9">
        <f t="shared" si="1"/>
        <v>2020</v>
      </c>
      <c r="C429" s="9">
        <v>100671.0</v>
      </c>
      <c r="D429" s="6" t="s">
        <v>123</v>
      </c>
      <c r="E429" s="10" t="str">
        <f>VLOOKUP(D429,'mat group'!A:B,2,0)</f>
        <v>Hardware supplies</v>
      </c>
      <c r="F429" s="10" t="s">
        <v>20</v>
      </c>
      <c r="G429" s="11" t="s">
        <v>64</v>
      </c>
      <c r="H429" s="11">
        <v>3.5</v>
      </c>
      <c r="I429" s="6" t="s">
        <v>22</v>
      </c>
      <c r="J429" s="11">
        <f t="shared" si="2"/>
        <v>2.66</v>
      </c>
      <c r="K429" s="6">
        <v>28.0</v>
      </c>
      <c r="L429" s="11">
        <f t="shared" si="3"/>
        <v>74.48</v>
      </c>
      <c r="M429" s="10" t="s">
        <v>23</v>
      </c>
      <c r="N429" s="12">
        <v>14.0</v>
      </c>
      <c r="O429" s="11">
        <f t="shared" si="4"/>
        <v>37.24</v>
      </c>
      <c r="P429" s="11">
        <f t="shared" si="5"/>
        <v>37.24</v>
      </c>
      <c r="Q429" s="10" t="s">
        <v>320</v>
      </c>
      <c r="R429" s="13" t="str">
        <f>IFERROR(__xludf.DUMMYFUNCTION("IFERROR(REGEXEXTRACT(Q429,""\d*\.?\d+%""),0)"),"10.00%")</f>
        <v>10.00%</v>
      </c>
      <c r="S429" s="11">
        <f t="shared" si="6"/>
        <v>0.07448</v>
      </c>
    </row>
    <row r="430">
      <c r="A430" s="8">
        <v>44039.0</v>
      </c>
      <c r="B430" s="9">
        <f t="shared" si="1"/>
        <v>2020</v>
      </c>
      <c r="C430" s="9">
        <v>100672.0</v>
      </c>
      <c r="D430" s="6" t="s">
        <v>192</v>
      </c>
      <c r="E430" s="10" t="str">
        <f>VLOOKUP(D430,'mat group'!A:B,2,0)</f>
        <v>School supplies</v>
      </c>
      <c r="F430" s="10" t="s">
        <v>20</v>
      </c>
      <c r="G430" s="11" t="s">
        <v>28</v>
      </c>
      <c r="H430" s="11">
        <v>6.0</v>
      </c>
      <c r="I430" s="6" t="s">
        <v>22</v>
      </c>
      <c r="J430" s="11">
        <f t="shared" si="2"/>
        <v>4.56</v>
      </c>
      <c r="K430" s="6">
        <v>28.0</v>
      </c>
      <c r="L430" s="11">
        <f t="shared" si="3"/>
        <v>127.68</v>
      </c>
      <c r="M430" s="10" t="s">
        <v>23</v>
      </c>
      <c r="N430" s="12">
        <v>8.4</v>
      </c>
      <c r="O430" s="11">
        <f t="shared" si="4"/>
        <v>89.376</v>
      </c>
      <c r="P430" s="11">
        <f t="shared" si="5"/>
        <v>38.304</v>
      </c>
      <c r="Q430" s="10" t="s">
        <v>139</v>
      </c>
      <c r="R430" s="13" t="str">
        <f>IFERROR(__xludf.DUMMYFUNCTION("IFERROR(REGEXEXTRACT(Q430,""\d*\.?\d+%""),0)"),"9.20%")</f>
        <v>9.20%</v>
      </c>
      <c r="S430" s="11">
        <f t="shared" si="6"/>
        <v>0.1174656</v>
      </c>
    </row>
    <row r="431">
      <c r="A431" s="8">
        <v>44040.0</v>
      </c>
      <c r="B431" s="9">
        <f t="shared" si="1"/>
        <v>2020</v>
      </c>
      <c r="C431" s="9">
        <v>100673.0</v>
      </c>
      <c r="D431" s="6" t="s">
        <v>88</v>
      </c>
      <c r="E431" s="10" t="str">
        <f>VLOOKUP(D431,'mat group'!A:B,2,0)</f>
        <v>School supplies</v>
      </c>
      <c r="F431" s="10" t="s">
        <v>49</v>
      </c>
      <c r="G431" s="11" t="s">
        <v>77</v>
      </c>
      <c r="H431" s="11">
        <v>2.0</v>
      </c>
      <c r="I431" s="6" t="s">
        <v>38</v>
      </c>
      <c r="J431" s="11">
        <f t="shared" si="2"/>
        <v>2</v>
      </c>
      <c r="K431" s="6">
        <v>50.0</v>
      </c>
      <c r="L431" s="11">
        <f t="shared" si="3"/>
        <v>100</v>
      </c>
      <c r="M431" s="10" t="s">
        <v>51</v>
      </c>
      <c r="N431" s="12">
        <v>30.0</v>
      </c>
      <c r="O431" s="11">
        <f t="shared" si="4"/>
        <v>40</v>
      </c>
      <c r="P431" s="11">
        <f t="shared" si="5"/>
        <v>60</v>
      </c>
      <c r="Q431" s="10" t="s">
        <v>122</v>
      </c>
      <c r="R431" s="13" t="str">
        <f>IFERROR(__xludf.DUMMYFUNCTION("IFERROR(REGEXEXTRACT(Q431,""\d*\.?\d+%""),0)"),"5.60%")</f>
        <v>5.60%</v>
      </c>
      <c r="S431" s="11">
        <f t="shared" si="6"/>
        <v>0.056</v>
      </c>
    </row>
    <row r="432">
      <c r="A432" s="8">
        <v>44041.0</v>
      </c>
      <c r="B432" s="9">
        <f t="shared" si="1"/>
        <v>2020</v>
      </c>
      <c r="C432" s="9">
        <v>100674.0</v>
      </c>
      <c r="D432" s="6" t="s">
        <v>150</v>
      </c>
      <c r="E432" s="10" t="str">
        <f>VLOOKUP(D432,'mat group'!A:B,2,0)</f>
        <v>Home Decor</v>
      </c>
      <c r="F432" s="10" t="s">
        <v>37</v>
      </c>
      <c r="G432" s="11" t="s">
        <v>50</v>
      </c>
      <c r="H432" s="11">
        <v>15.0</v>
      </c>
      <c r="I432" s="6" t="s">
        <v>38</v>
      </c>
      <c r="J432" s="11">
        <f t="shared" si="2"/>
        <v>15</v>
      </c>
      <c r="K432" s="6">
        <v>27.0</v>
      </c>
      <c r="L432" s="11">
        <f t="shared" si="3"/>
        <v>405</v>
      </c>
      <c r="M432" s="10" t="s">
        <v>39</v>
      </c>
      <c r="N432" s="12">
        <v>27.0</v>
      </c>
      <c r="O432" s="11">
        <f t="shared" si="4"/>
        <v>0</v>
      </c>
      <c r="P432" s="11">
        <f t="shared" si="5"/>
        <v>405</v>
      </c>
      <c r="Q432" s="10" t="s">
        <v>315</v>
      </c>
      <c r="R432" s="13" t="str">
        <f>IFERROR(__xludf.DUMMYFUNCTION("IFERROR(REGEXEXTRACT(Q432,""\d*\.?\d+%""),0)"),"9.90%")</f>
        <v>9.90%</v>
      </c>
      <c r="S432" s="11">
        <f t="shared" si="6"/>
        <v>0.40095</v>
      </c>
    </row>
    <row r="433">
      <c r="A433" s="8">
        <v>44042.0</v>
      </c>
      <c r="B433" s="9">
        <f t="shared" si="1"/>
        <v>2020</v>
      </c>
      <c r="C433" s="9">
        <v>100675.0</v>
      </c>
      <c r="D433" s="6" t="s">
        <v>41</v>
      </c>
      <c r="E433" s="10" t="str">
        <f>VLOOKUP(D433,'mat group'!A:B,2,0)</f>
        <v>Hardware supplies</v>
      </c>
      <c r="F433" s="10" t="s">
        <v>20</v>
      </c>
      <c r="G433" s="11" t="s">
        <v>28</v>
      </c>
      <c r="H433" s="11">
        <v>30.0</v>
      </c>
      <c r="I433" s="6" t="s">
        <v>22</v>
      </c>
      <c r="J433" s="11">
        <f t="shared" si="2"/>
        <v>22.8</v>
      </c>
      <c r="K433" s="6">
        <v>6.0</v>
      </c>
      <c r="L433" s="11">
        <f t="shared" si="3"/>
        <v>136.8</v>
      </c>
      <c r="M433" s="10" t="s">
        <v>23</v>
      </c>
      <c r="N433" s="12">
        <v>6.0</v>
      </c>
      <c r="O433" s="11">
        <f t="shared" si="4"/>
        <v>0</v>
      </c>
      <c r="P433" s="11">
        <f t="shared" si="5"/>
        <v>136.8</v>
      </c>
      <c r="Q433" s="10" t="s">
        <v>52</v>
      </c>
      <c r="R433" s="13" t="str">
        <f>IFERROR(__xludf.DUMMYFUNCTION("IFERROR(REGEXEXTRACT(Q433,""\d*\.?\d+%""),0)"),"1.5%")</f>
        <v>1.5%</v>
      </c>
      <c r="S433" s="11">
        <f t="shared" si="6"/>
        <v>0.02052</v>
      </c>
    </row>
    <row r="434">
      <c r="A434" s="8">
        <v>44048.0</v>
      </c>
      <c r="B434" s="9">
        <f t="shared" si="1"/>
        <v>2020</v>
      </c>
      <c r="C434" s="9">
        <v>100676.0</v>
      </c>
      <c r="D434" s="6" t="s">
        <v>84</v>
      </c>
      <c r="E434" s="10" t="str">
        <f>VLOOKUP(D434,'mat group'!A:B,2,0)</f>
        <v>Home Decor</v>
      </c>
      <c r="F434" s="10" t="s">
        <v>37</v>
      </c>
      <c r="G434" s="11" t="s">
        <v>42</v>
      </c>
      <c r="H434" s="11">
        <v>40.0</v>
      </c>
      <c r="I434" s="6" t="s">
        <v>38</v>
      </c>
      <c r="J434" s="11">
        <f t="shared" si="2"/>
        <v>40</v>
      </c>
      <c r="K434" s="6">
        <v>12.0</v>
      </c>
      <c r="L434" s="11">
        <f t="shared" si="3"/>
        <v>480</v>
      </c>
      <c r="M434" s="10" t="s">
        <v>39</v>
      </c>
      <c r="N434" s="12">
        <v>12.0</v>
      </c>
      <c r="O434" s="11">
        <f t="shared" si="4"/>
        <v>0</v>
      </c>
      <c r="P434" s="11">
        <f t="shared" si="5"/>
        <v>480</v>
      </c>
      <c r="Q434" s="10" t="s">
        <v>143</v>
      </c>
      <c r="R434" s="13" t="str">
        <f>IFERROR(__xludf.DUMMYFUNCTION("IFERROR(REGEXEXTRACT(Q434,""\d*\.?\d+%""),0)"),"3.9%")</f>
        <v>3.9%</v>
      </c>
      <c r="S434" s="11">
        <f t="shared" si="6"/>
        <v>0.1872</v>
      </c>
    </row>
    <row r="435">
      <c r="A435" s="8">
        <v>44048.0</v>
      </c>
      <c r="B435" s="9">
        <f t="shared" si="1"/>
        <v>2020</v>
      </c>
      <c r="C435" s="9">
        <v>100676.0</v>
      </c>
      <c r="D435" s="6" t="s">
        <v>291</v>
      </c>
      <c r="E435" s="10" t="str">
        <f>VLOOKUP(D435,'mat group'!A:B,2,0)</f>
        <v>School supplies</v>
      </c>
      <c r="F435" s="10" t="s">
        <v>37</v>
      </c>
      <c r="G435" s="11" t="s">
        <v>30</v>
      </c>
      <c r="H435" s="11">
        <v>2.5</v>
      </c>
      <c r="I435" s="6" t="s">
        <v>38</v>
      </c>
      <c r="J435" s="11">
        <f t="shared" si="2"/>
        <v>2.5</v>
      </c>
      <c r="K435" s="6">
        <v>20.0</v>
      </c>
      <c r="L435" s="11">
        <f t="shared" si="3"/>
        <v>50</v>
      </c>
      <c r="M435" s="10" t="s">
        <v>39</v>
      </c>
      <c r="N435" s="12">
        <v>6.0</v>
      </c>
      <c r="O435" s="11">
        <f t="shared" si="4"/>
        <v>35</v>
      </c>
      <c r="P435" s="11">
        <f t="shared" si="5"/>
        <v>15</v>
      </c>
      <c r="Q435" s="10" t="s">
        <v>143</v>
      </c>
      <c r="R435" s="13" t="str">
        <f>IFERROR(__xludf.DUMMYFUNCTION("IFERROR(REGEXEXTRACT(Q435,""\d*\.?\d+%""),0)"),"3.9%")</f>
        <v>3.9%</v>
      </c>
      <c r="S435" s="11">
        <f t="shared" si="6"/>
        <v>0.0195</v>
      </c>
    </row>
    <row r="436">
      <c r="A436" s="8">
        <v>44048.0</v>
      </c>
      <c r="B436" s="9">
        <f t="shared" si="1"/>
        <v>2020</v>
      </c>
      <c r="C436" s="9">
        <v>100676.0</v>
      </c>
      <c r="D436" s="6" t="s">
        <v>284</v>
      </c>
      <c r="E436" s="10" t="str">
        <f>VLOOKUP(D436,'mat group'!A:B,2,0)</f>
        <v>Home Decor</v>
      </c>
      <c r="F436" s="10" t="s">
        <v>37</v>
      </c>
      <c r="G436" s="11" t="s">
        <v>77</v>
      </c>
      <c r="H436" s="11">
        <v>30.0</v>
      </c>
      <c r="I436" s="6" t="s">
        <v>38</v>
      </c>
      <c r="J436" s="11">
        <f t="shared" si="2"/>
        <v>30</v>
      </c>
      <c r="K436" s="6">
        <v>27.0</v>
      </c>
      <c r="L436" s="11">
        <f t="shared" si="3"/>
        <v>810</v>
      </c>
      <c r="M436" s="10" t="s">
        <v>39</v>
      </c>
      <c r="N436" s="12">
        <v>27.0</v>
      </c>
      <c r="O436" s="11">
        <f t="shared" si="4"/>
        <v>0</v>
      </c>
      <c r="P436" s="11">
        <f t="shared" si="5"/>
        <v>810</v>
      </c>
      <c r="Q436" s="10" t="s">
        <v>143</v>
      </c>
      <c r="R436" s="13" t="str">
        <f>IFERROR(__xludf.DUMMYFUNCTION("IFERROR(REGEXEXTRACT(Q436,""\d*\.?\d+%""),0)"),"3.9%")</f>
        <v>3.9%</v>
      </c>
      <c r="S436" s="11">
        <f t="shared" si="6"/>
        <v>0.3159</v>
      </c>
    </row>
    <row r="437">
      <c r="A437" s="8">
        <v>44048.0</v>
      </c>
      <c r="B437" s="9">
        <f t="shared" si="1"/>
        <v>2020</v>
      </c>
      <c r="C437" s="9">
        <v>100676.0</v>
      </c>
      <c r="D437" s="6" t="s">
        <v>138</v>
      </c>
      <c r="E437" s="10" t="str">
        <f>VLOOKUP(D437,'mat group'!A:B,2,0)</f>
        <v>Hardware supplies</v>
      </c>
      <c r="F437" s="10" t="s">
        <v>37</v>
      </c>
      <c r="G437" s="11" t="s">
        <v>64</v>
      </c>
      <c r="H437" s="11">
        <v>5.0</v>
      </c>
      <c r="I437" s="6" t="s">
        <v>38</v>
      </c>
      <c r="J437" s="11">
        <f t="shared" si="2"/>
        <v>5</v>
      </c>
      <c r="K437" s="6">
        <v>16.0</v>
      </c>
      <c r="L437" s="11">
        <f t="shared" si="3"/>
        <v>80</v>
      </c>
      <c r="M437" s="10" t="s">
        <v>39</v>
      </c>
      <c r="N437" s="12">
        <v>9.6</v>
      </c>
      <c r="O437" s="11">
        <f t="shared" si="4"/>
        <v>32</v>
      </c>
      <c r="P437" s="11">
        <f t="shared" si="5"/>
        <v>48</v>
      </c>
      <c r="Q437" s="10" t="s">
        <v>143</v>
      </c>
      <c r="R437" s="13" t="str">
        <f>IFERROR(__xludf.DUMMYFUNCTION("IFERROR(REGEXEXTRACT(Q437,""\d*\.?\d+%""),0)"),"3.9%")</f>
        <v>3.9%</v>
      </c>
      <c r="S437" s="11">
        <f t="shared" si="6"/>
        <v>0.0312</v>
      </c>
    </row>
    <row r="438">
      <c r="A438" s="8">
        <v>44048.0</v>
      </c>
      <c r="B438" s="9">
        <f t="shared" si="1"/>
        <v>2020</v>
      </c>
      <c r="C438" s="9">
        <v>100676.0</v>
      </c>
      <c r="D438" s="6" t="s">
        <v>285</v>
      </c>
      <c r="E438" s="10" t="str">
        <f>VLOOKUP(D438,'mat group'!A:B,2,0)</f>
        <v>Home Decor</v>
      </c>
      <c r="F438" s="10" t="s">
        <v>37</v>
      </c>
      <c r="G438" s="11" t="s">
        <v>26</v>
      </c>
      <c r="H438" s="11">
        <v>10.0</v>
      </c>
      <c r="I438" s="6" t="s">
        <v>38</v>
      </c>
      <c r="J438" s="11">
        <f t="shared" si="2"/>
        <v>10</v>
      </c>
      <c r="K438" s="6">
        <v>14.0</v>
      </c>
      <c r="L438" s="11">
        <f t="shared" si="3"/>
        <v>140</v>
      </c>
      <c r="M438" s="10" t="s">
        <v>39</v>
      </c>
      <c r="N438" s="12">
        <v>7.0</v>
      </c>
      <c r="O438" s="11">
        <f t="shared" si="4"/>
        <v>70</v>
      </c>
      <c r="P438" s="11">
        <f t="shared" si="5"/>
        <v>70</v>
      </c>
      <c r="Q438" s="10" t="s">
        <v>143</v>
      </c>
      <c r="R438" s="13" t="str">
        <f>IFERROR(__xludf.DUMMYFUNCTION("IFERROR(REGEXEXTRACT(Q438,""\d*\.?\d+%""),0)"),"3.9%")</f>
        <v>3.9%</v>
      </c>
      <c r="S438" s="11">
        <f t="shared" si="6"/>
        <v>0.0546</v>
      </c>
    </row>
    <row r="439">
      <c r="A439" s="8">
        <v>44048.0</v>
      </c>
      <c r="B439" s="9">
        <f t="shared" si="1"/>
        <v>2020</v>
      </c>
      <c r="C439" s="9">
        <v>100676.0</v>
      </c>
      <c r="D439" s="6" t="s">
        <v>159</v>
      </c>
      <c r="E439" s="10" t="str">
        <f>VLOOKUP(D439,'mat group'!A:B,2,0)</f>
        <v>Hardware supplies</v>
      </c>
      <c r="F439" s="10" t="s">
        <v>37</v>
      </c>
      <c r="G439" s="11" t="s">
        <v>42</v>
      </c>
      <c r="H439" s="11">
        <v>5.0</v>
      </c>
      <c r="I439" s="6" t="s">
        <v>38</v>
      </c>
      <c r="J439" s="11">
        <f t="shared" si="2"/>
        <v>5</v>
      </c>
      <c r="K439" s="6">
        <v>51.0</v>
      </c>
      <c r="L439" s="11">
        <f t="shared" si="3"/>
        <v>255</v>
      </c>
      <c r="M439" s="10" t="s">
        <v>39</v>
      </c>
      <c r="N439" s="12">
        <v>51.0</v>
      </c>
      <c r="O439" s="11">
        <f t="shared" si="4"/>
        <v>0</v>
      </c>
      <c r="P439" s="11">
        <f t="shared" si="5"/>
        <v>255</v>
      </c>
      <c r="Q439" s="10" t="s">
        <v>143</v>
      </c>
      <c r="R439" s="13" t="str">
        <f>IFERROR(__xludf.DUMMYFUNCTION("IFERROR(REGEXEXTRACT(Q439,""\d*\.?\d+%""),0)"),"3.9%")</f>
        <v>3.9%</v>
      </c>
      <c r="S439" s="11">
        <f t="shared" si="6"/>
        <v>0.09945</v>
      </c>
    </row>
    <row r="440">
      <c r="A440" s="8">
        <v>44048.0</v>
      </c>
      <c r="B440" s="9">
        <f t="shared" si="1"/>
        <v>2020</v>
      </c>
      <c r="C440" s="9">
        <v>100676.0</v>
      </c>
      <c r="D440" s="6" t="s">
        <v>278</v>
      </c>
      <c r="E440" s="10" t="str">
        <f>VLOOKUP(D440,'mat group'!A:B,2,0)</f>
        <v>Gardening supplies</v>
      </c>
      <c r="F440" s="10" t="s">
        <v>37</v>
      </c>
      <c r="G440" s="11" t="s">
        <v>26</v>
      </c>
      <c r="H440" s="11">
        <v>10.0</v>
      </c>
      <c r="I440" s="6" t="s">
        <v>38</v>
      </c>
      <c r="J440" s="11">
        <f t="shared" si="2"/>
        <v>10</v>
      </c>
      <c r="K440" s="6">
        <v>45.0</v>
      </c>
      <c r="L440" s="11">
        <f t="shared" si="3"/>
        <v>450</v>
      </c>
      <c r="M440" s="10" t="s">
        <v>39</v>
      </c>
      <c r="N440" s="12">
        <v>4.5</v>
      </c>
      <c r="O440" s="11">
        <f t="shared" si="4"/>
        <v>405</v>
      </c>
      <c r="P440" s="11">
        <f t="shared" si="5"/>
        <v>45</v>
      </c>
      <c r="Q440" s="10" t="s">
        <v>143</v>
      </c>
      <c r="R440" s="13" t="str">
        <f>IFERROR(__xludf.DUMMYFUNCTION("IFERROR(REGEXEXTRACT(Q440,""\d*\.?\d+%""),0)"),"3.9%")</f>
        <v>3.9%</v>
      </c>
      <c r="S440" s="11">
        <f t="shared" si="6"/>
        <v>0.1755</v>
      </c>
    </row>
    <row r="441">
      <c r="A441" s="8">
        <v>44051.0</v>
      </c>
      <c r="B441" s="9">
        <f t="shared" si="1"/>
        <v>2020</v>
      </c>
      <c r="C441" s="9">
        <v>100677.0</v>
      </c>
      <c r="D441" s="6" t="s">
        <v>302</v>
      </c>
      <c r="E441" s="10" t="str">
        <f>VLOOKUP(D441,'mat group'!A:B,2,0)</f>
        <v>Home Decor</v>
      </c>
      <c r="F441" s="10" t="s">
        <v>55</v>
      </c>
      <c r="G441" s="11" t="s">
        <v>64</v>
      </c>
      <c r="H441" s="11">
        <v>10.0</v>
      </c>
      <c r="I441" s="6" t="s">
        <v>38</v>
      </c>
      <c r="J441" s="11">
        <f t="shared" si="2"/>
        <v>10</v>
      </c>
      <c r="K441" s="6">
        <v>5.0</v>
      </c>
      <c r="L441" s="11">
        <f t="shared" si="3"/>
        <v>50</v>
      </c>
      <c r="M441" s="10" t="s">
        <v>56</v>
      </c>
      <c r="N441" s="12">
        <v>3.5</v>
      </c>
      <c r="O441" s="11">
        <f t="shared" si="4"/>
        <v>15</v>
      </c>
      <c r="P441" s="11">
        <f t="shared" si="5"/>
        <v>35</v>
      </c>
      <c r="Q441" s="10" t="s">
        <v>40</v>
      </c>
      <c r="R441" s="13" t="str">
        <f>IFERROR(__xludf.DUMMYFUNCTION("IFERROR(REGEXEXTRACT(Q441,""\d*\.?\d+%""),0)"),"4.5%")</f>
        <v>4.5%</v>
      </c>
      <c r="S441" s="11">
        <f t="shared" si="6"/>
        <v>0.0225</v>
      </c>
    </row>
    <row r="442">
      <c r="A442" s="8">
        <v>44052.0</v>
      </c>
      <c r="B442" s="9">
        <f t="shared" si="1"/>
        <v>2020</v>
      </c>
      <c r="C442" s="9">
        <v>100678.0</v>
      </c>
      <c r="D442" s="6" t="s">
        <v>231</v>
      </c>
      <c r="E442" s="10" t="str">
        <f>VLOOKUP(D442,'mat group'!A:B,2,0)</f>
        <v>School supplies</v>
      </c>
      <c r="F442" s="10" t="s">
        <v>49</v>
      </c>
      <c r="G442" s="11" t="s">
        <v>77</v>
      </c>
      <c r="H442" s="11">
        <v>1.8</v>
      </c>
      <c r="I442" s="6" t="s">
        <v>38</v>
      </c>
      <c r="J442" s="11">
        <f t="shared" si="2"/>
        <v>1.8</v>
      </c>
      <c r="K442" s="6">
        <v>1.0</v>
      </c>
      <c r="L442" s="11">
        <f t="shared" si="3"/>
        <v>1.8</v>
      </c>
      <c r="M442" s="10" t="s">
        <v>51</v>
      </c>
      <c r="N442" s="12">
        <v>0.8</v>
      </c>
      <c r="O442" s="11">
        <f t="shared" si="4"/>
        <v>0.36</v>
      </c>
      <c r="P442" s="11">
        <f t="shared" si="5"/>
        <v>1.44</v>
      </c>
      <c r="Q442" s="10" t="s">
        <v>143</v>
      </c>
      <c r="R442" s="13" t="str">
        <f>IFERROR(__xludf.DUMMYFUNCTION("IFERROR(REGEXEXTRACT(Q442,""\d*\.?\d+%""),0)"),"3.9%")</f>
        <v>3.9%</v>
      </c>
      <c r="S442" s="11">
        <f t="shared" si="6"/>
        <v>0.000702</v>
      </c>
    </row>
    <row r="443">
      <c r="A443" s="8">
        <v>44053.0</v>
      </c>
      <c r="B443" s="9">
        <f t="shared" si="1"/>
        <v>2020</v>
      </c>
      <c r="C443" s="9">
        <v>100679.0</v>
      </c>
      <c r="D443" s="6" t="s">
        <v>242</v>
      </c>
      <c r="E443" s="10" t="str">
        <f>VLOOKUP(D443,'mat group'!A:B,2,0)</f>
        <v>Hardware supplies</v>
      </c>
      <c r="F443" s="10" t="s">
        <v>55</v>
      </c>
      <c r="G443" s="11" t="s">
        <v>21</v>
      </c>
      <c r="H443" s="11">
        <v>10.0</v>
      </c>
      <c r="I443" s="6" t="s">
        <v>38</v>
      </c>
      <c r="J443" s="11">
        <f t="shared" si="2"/>
        <v>10</v>
      </c>
      <c r="K443" s="6">
        <v>25.0</v>
      </c>
      <c r="L443" s="11">
        <f t="shared" si="3"/>
        <v>250</v>
      </c>
      <c r="M443" s="10" t="s">
        <v>56</v>
      </c>
      <c r="N443" s="12">
        <v>2.5</v>
      </c>
      <c r="O443" s="11">
        <f t="shared" si="4"/>
        <v>225</v>
      </c>
      <c r="P443" s="11">
        <f t="shared" si="5"/>
        <v>25</v>
      </c>
      <c r="Q443" s="10" t="s">
        <v>184</v>
      </c>
      <c r="R443" s="13">
        <f>IFERROR(__xludf.DUMMYFUNCTION("IFERROR(REGEXEXTRACT(Q443,""\d*\.?\d+%""),0)"),0.0)</f>
        <v>0</v>
      </c>
      <c r="S443" s="11">
        <f t="shared" si="6"/>
        <v>0</v>
      </c>
    </row>
    <row r="444">
      <c r="A444" s="8">
        <v>44053.0</v>
      </c>
      <c r="B444" s="9">
        <f t="shared" si="1"/>
        <v>2020</v>
      </c>
      <c r="C444" s="9">
        <v>100679.0</v>
      </c>
      <c r="D444" s="6" t="s">
        <v>240</v>
      </c>
      <c r="E444" s="10" t="str">
        <f>VLOOKUP(D444,'mat group'!A:B,2,0)</f>
        <v>School supplies</v>
      </c>
      <c r="F444" s="10" t="s">
        <v>55</v>
      </c>
      <c r="G444" s="11" t="s">
        <v>42</v>
      </c>
      <c r="H444" s="11">
        <v>1.5</v>
      </c>
      <c r="I444" s="6" t="s">
        <v>38</v>
      </c>
      <c r="J444" s="11">
        <f t="shared" si="2"/>
        <v>1.5</v>
      </c>
      <c r="K444" s="6">
        <v>43.0</v>
      </c>
      <c r="L444" s="11">
        <f t="shared" si="3"/>
        <v>64.5</v>
      </c>
      <c r="M444" s="10" t="s">
        <v>56</v>
      </c>
      <c r="N444" s="12">
        <v>12.9</v>
      </c>
      <c r="O444" s="11">
        <f t="shared" si="4"/>
        <v>45.15</v>
      </c>
      <c r="P444" s="11">
        <f t="shared" si="5"/>
        <v>19.35</v>
      </c>
      <c r="Q444" s="10" t="s">
        <v>184</v>
      </c>
      <c r="R444" s="13">
        <f>IFERROR(__xludf.DUMMYFUNCTION("IFERROR(REGEXEXTRACT(Q444,""\d*\.?\d+%""),0)"),0.0)</f>
        <v>0</v>
      </c>
      <c r="S444" s="11">
        <f t="shared" si="6"/>
        <v>0</v>
      </c>
    </row>
    <row r="445">
      <c r="A445" s="8">
        <v>44053.0</v>
      </c>
      <c r="B445" s="9">
        <f t="shared" si="1"/>
        <v>2020</v>
      </c>
      <c r="C445" s="9">
        <v>100679.0</v>
      </c>
      <c r="D445" s="6" t="s">
        <v>202</v>
      </c>
      <c r="E445" s="10" t="str">
        <f>VLOOKUP(D445,'mat group'!A:B,2,0)</f>
        <v>Home Decor</v>
      </c>
      <c r="F445" s="10" t="s">
        <v>55</v>
      </c>
      <c r="G445" s="11" t="s">
        <v>21</v>
      </c>
      <c r="H445" s="11">
        <v>20.0</v>
      </c>
      <c r="I445" s="6" t="s">
        <v>38</v>
      </c>
      <c r="J445" s="11">
        <f t="shared" si="2"/>
        <v>20</v>
      </c>
      <c r="K445" s="6">
        <v>48.0</v>
      </c>
      <c r="L445" s="11">
        <f t="shared" si="3"/>
        <v>960</v>
      </c>
      <c r="M445" s="10" t="s">
        <v>56</v>
      </c>
      <c r="N445" s="12">
        <v>48.0</v>
      </c>
      <c r="O445" s="11">
        <f t="shared" si="4"/>
        <v>0</v>
      </c>
      <c r="P445" s="11">
        <f t="shared" si="5"/>
        <v>960</v>
      </c>
      <c r="Q445" s="10" t="s">
        <v>184</v>
      </c>
      <c r="R445" s="13">
        <f>IFERROR(__xludf.DUMMYFUNCTION("IFERROR(REGEXEXTRACT(Q445,""\d*\.?\d+%""),0)"),0.0)</f>
        <v>0</v>
      </c>
      <c r="S445" s="11">
        <f t="shared" si="6"/>
        <v>0</v>
      </c>
    </row>
    <row r="446">
      <c r="A446" s="8">
        <v>44053.0</v>
      </c>
      <c r="B446" s="9">
        <f t="shared" si="1"/>
        <v>2020</v>
      </c>
      <c r="C446" s="9">
        <v>100679.0</v>
      </c>
      <c r="D446" s="6" t="s">
        <v>279</v>
      </c>
      <c r="E446" s="10" t="str">
        <f>VLOOKUP(D446,'mat group'!A:B,2,0)</f>
        <v>Bathroom supplies</v>
      </c>
      <c r="F446" s="10" t="s">
        <v>55</v>
      </c>
      <c r="G446" s="11" t="s">
        <v>30</v>
      </c>
      <c r="H446" s="11">
        <v>25.0</v>
      </c>
      <c r="I446" s="6" t="s">
        <v>38</v>
      </c>
      <c r="J446" s="11">
        <f t="shared" si="2"/>
        <v>25</v>
      </c>
      <c r="K446" s="6">
        <v>47.0</v>
      </c>
      <c r="L446" s="11">
        <f t="shared" si="3"/>
        <v>1175</v>
      </c>
      <c r="M446" s="10" t="s">
        <v>56</v>
      </c>
      <c r="N446" s="12">
        <v>32.9</v>
      </c>
      <c r="O446" s="11">
        <f t="shared" si="4"/>
        <v>352.5</v>
      </c>
      <c r="P446" s="11">
        <f t="shared" si="5"/>
        <v>822.5</v>
      </c>
      <c r="Q446" s="10" t="s">
        <v>184</v>
      </c>
      <c r="R446" s="13">
        <f>IFERROR(__xludf.DUMMYFUNCTION("IFERROR(REGEXEXTRACT(Q446,""\d*\.?\d+%""),0)"),0.0)</f>
        <v>0</v>
      </c>
      <c r="S446" s="11">
        <f t="shared" si="6"/>
        <v>0</v>
      </c>
    </row>
    <row r="447">
      <c r="A447" s="8">
        <v>44053.0</v>
      </c>
      <c r="B447" s="9">
        <f t="shared" si="1"/>
        <v>2020</v>
      </c>
      <c r="C447" s="9">
        <v>100679.0</v>
      </c>
      <c r="D447" s="6" t="s">
        <v>48</v>
      </c>
      <c r="E447" s="10" t="str">
        <f>VLOOKUP(D447,'mat group'!A:B,2,0)</f>
        <v>Gardening supplies</v>
      </c>
      <c r="F447" s="10" t="s">
        <v>55</v>
      </c>
      <c r="G447" s="11" t="s">
        <v>67</v>
      </c>
      <c r="H447" s="11">
        <v>40.0</v>
      </c>
      <c r="I447" s="6" t="s">
        <v>38</v>
      </c>
      <c r="J447" s="11">
        <f t="shared" si="2"/>
        <v>40</v>
      </c>
      <c r="K447" s="6">
        <v>39.0</v>
      </c>
      <c r="L447" s="11">
        <f t="shared" si="3"/>
        <v>1560</v>
      </c>
      <c r="M447" s="10" t="s">
        <v>56</v>
      </c>
      <c r="N447" s="12">
        <v>3.9000000000000004</v>
      </c>
      <c r="O447" s="11">
        <f t="shared" si="4"/>
        <v>1404</v>
      </c>
      <c r="P447" s="11">
        <f t="shared" si="5"/>
        <v>156</v>
      </c>
      <c r="Q447" s="10" t="s">
        <v>184</v>
      </c>
      <c r="R447" s="13">
        <f>IFERROR(__xludf.DUMMYFUNCTION("IFERROR(REGEXEXTRACT(Q447,""\d*\.?\d+%""),0)"),0.0)</f>
        <v>0</v>
      </c>
      <c r="S447" s="11">
        <f t="shared" si="6"/>
        <v>0</v>
      </c>
    </row>
    <row r="448">
      <c r="A448" s="8">
        <v>44053.0</v>
      </c>
      <c r="B448" s="9">
        <f t="shared" si="1"/>
        <v>2020</v>
      </c>
      <c r="C448" s="9">
        <v>100679.0</v>
      </c>
      <c r="D448" s="6" t="s">
        <v>201</v>
      </c>
      <c r="E448" s="10" t="str">
        <f>VLOOKUP(D448,'mat group'!A:B,2,0)</f>
        <v>Home Decor</v>
      </c>
      <c r="F448" s="10" t="s">
        <v>55</v>
      </c>
      <c r="G448" s="11" t="s">
        <v>21</v>
      </c>
      <c r="H448" s="11">
        <v>25.0</v>
      </c>
      <c r="I448" s="6" t="s">
        <v>38</v>
      </c>
      <c r="J448" s="11">
        <f t="shared" si="2"/>
        <v>25</v>
      </c>
      <c r="K448" s="6">
        <v>38.0</v>
      </c>
      <c r="L448" s="11">
        <f t="shared" si="3"/>
        <v>950</v>
      </c>
      <c r="M448" s="10" t="s">
        <v>56</v>
      </c>
      <c r="N448" s="12">
        <v>38.0</v>
      </c>
      <c r="O448" s="11">
        <f t="shared" si="4"/>
        <v>0</v>
      </c>
      <c r="P448" s="11">
        <f t="shared" si="5"/>
        <v>950</v>
      </c>
      <c r="Q448" s="10" t="s">
        <v>184</v>
      </c>
      <c r="R448" s="13">
        <f>IFERROR(__xludf.DUMMYFUNCTION("IFERROR(REGEXEXTRACT(Q448,""\d*\.?\d+%""),0)"),0.0)</f>
        <v>0</v>
      </c>
      <c r="S448" s="11">
        <f t="shared" si="6"/>
        <v>0</v>
      </c>
    </row>
    <row r="449">
      <c r="A449" s="8">
        <v>44053.0</v>
      </c>
      <c r="B449" s="9">
        <f t="shared" si="1"/>
        <v>2020</v>
      </c>
      <c r="C449" s="9">
        <v>100679.0</v>
      </c>
      <c r="D449" s="6" t="s">
        <v>229</v>
      </c>
      <c r="E449" s="10" t="str">
        <f>VLOOKUP(D449,'mat group'!A:B,2,0)</f>
        <v>Bathroom supplies</v>
      </c>
      <c r="F449" s="10" t="s">
        <v>55</v>
      </c>
      <c r="G449" s="11" t="s">
        <v>26</v>
      </c>
      <c r="H449" s="11">
        <v>20.0</v>
      </c>
      <c r="I449" s="6" t="s">
        <v>38</v>
      </c>
      <c r="J449" s="11">
        <f t="shared" si="2"/>
        <v>20</v>
      </c>
      <c r="K449" s="6">
        <v>17.0</v>
      </c>
      <c r="L449" s="11">
        <f t="shared" si="3"/>
        <v>340</v>
      </c>
      <c r="M449" s="10" t="s">
        <v>56</v>
      </c>
      <c r="N449" s="12">
        <v>3.4000000000000004</v>
      </c>
      <c r="O449" s="11">
        <f t="shared" si="4"/>
        <v>272</v>
      </c>
      <c r="P449" s="11">
        <f t="shared" si="5"/>
        <v>68</v>
      </c>
      <c r="Q449" s="10" t="s">
        <v>184</v>
      </c>
      <c r="R449" s="13">
        <f>IFERROR(__xludf.DUMMYFUNCTION("IFERROR(REGEXEXTRACT(Q449,""\d*\.?\d+%""),0)"),0.0)</f>
        <v>0</v>
      </c>
      <c r="S449" s="11">
        <f t="shared" si="6"/>
        <v>0</v>
      </c>
    </row>
    <row r="450">
      <c r="A450" s="8">
        <v>44055.0</v>
      </c>
      <c r="B450" s="9">
        <f t="shared" si="1"/>
        <v>2020</v>
      </c>
      <c r="C450" s="9">
        <v>100680.0</v>
      </c>
      <c r="D450" s="6" t="s">
        <v>155</v>
      </c>
      <c r="E450" s="10" t="str">
        <f>VLOOKUP(D450,'mat group'!A:B,2,0)</f>
        <v>School supplies</v>
      </c>
      <c r="F450" s="10" t="s">
        <v>49</v>
      </c>
      <c r="G450" s="11" t="s">
        <v>42</v>
      </c>
      <c r="H450" s="11">
        <v>1.5</v>
      </c>
      <c r="I450" s="6" t="s">
        <v>38</v>
      </c>
      <c r="J450" s="11">
        <f t="shared" si="2"/>
        <v>1.5</v>
      </c>
      <c r="K450" s="6">
        <v>15.0</v>
      </c>
      <c r="L450" s="11">
        <f t="shared" si="3"/>
        <v>22.5</v>
      </c>
      <c r="M450" s="10" t="s">
        <v>51</v>
      </c>
      <c r="N450" s="12">
        <v>15.0</v>
      </c>
      <c r="O450" s="11">
        <f t="shared" si="4"/>
        <v>0</v>
      </c>
      <c r="P450" s="11">
        <f t="shared" si="5"/>
        <v>22.5</v>
      </c>
      <c r="Q450" s="10" t="s">
        <v>45</v>
      </c>
      <c r="R450" s="13">
        <f>IFERROR(__xludf.DUMMYFUNCTION("IFERROR(REGEXEXTRACT(Q450,""\d*\.?\d+%""),0)"),0.0)</f>
        <v>0</v>
      </c>
      <c r="S450" s="11">
        <f t="shared" si="6"/>
        <v>0</v>
      </c>
    </row>
    <row r="451">
      <c r="A451" s="8">
        <v>44058.0</v>
      </c>
      <c r="B451" s="9">
        <f t="shared" si="1"/>
        <v>2020</v>
      </c>
      <c r="C451" s="9">
        <v>100681.0</v>
      </c>
      <c r="D451" s="6" t="s">
        <v>308</v>
      </c>
      <c r="E451" s="10" t="str">
        <f>VLOOKUP(D451,'mat group'!A:B,2,0)</f>
        <v>School supplies</v>
      </c>
      <c r="F451" s="10" t="s">
        <v>58</v>
      </c>
      <c r="G451" s="11" t="s">
        <v>21</v>
      </c>
      <c r="H451" s="11">
        <v>3.0</v>
      </c>
      <c r="I451" s="6" t="s">
        <v>38</v>
      </c>
      <c r="J451" s="11">
        <f t="shared" si="2"/>
        <v>3</v>
      </c>
      <c r="K451" s="6">
        <v>23.0</v>
      </c>
      <c r="L451" s="11">
        <f t="shared" si="3"/>
        <v>69</v>
      </c>
      <c r="M451" s="10" t="s">
        <v>59</v>
      </c>
      <c r="N451" s="12">
        <v>4.6000000000000005</v>
      </c>
      <c r="O451" s="11">
        <f t="shared" si="4"/>
        <v>55.2</v>
      </c>
      <c r="P451" s="11">
        <f t="shared" si="5"/>
        <v>13.8</v>
      </c>
      <c r="Q451" s="10" t="s">
        <v>132</v>
      </c>
      <c r="R451" s="13" t="str">
        <f>IFERROR(__xludf.DUMMYFUNCTION("IFERROR(REGEXEXTRACT(Q451,""\d*\.?\d+%""),0)"),"3.2%")</f>
        <v>3.2%</v>
      </c>
      <c r="S451" s="11">
        <f t="shared" si="6"/>
        <v>0.02208</v>
      </c>
    </row>
    <row r="452">
      <c r="A452" s="8">
        <v>44060.0</v>
      </c>
      <c r="B452" s="9">
        <f t="shared" si="1"/>
        <v>2020</v>
      </c>
      <c r="C452" s="9">
        <v>100682.0</v>
      </c>
      <c r="D452" s="6" t="s">
        <v>148</v>
      </c>
      <c r="E452" s="10" t="str">
        <f>VLOOKUP(D452,'mat group'!A:B,2,0)</f>
        <v>Hardware supplies</v>
      </c>
      <c r="F452" s="10" t="s">
        <v>58</v>
      </c>
      <c r="G452" s="11" t="s">
        <v>77</v>
      </c>
      <c r="H452" s="11">
        <v>7.0</v>
      </c>
      <c r="I452" s="6" t="s">
        <v>38</v>
      </c>
      <c r="J452" s="11">
        <f t="shared" si="2"/>
        <v>7</v>
      </c>
      <c r="K452" s="6">
        <v>25.0</v>
      </c>
      <c r="L452" s="11">
        <f t="shared" si="3"/>
        <v>175</v>
      </c>
      <c r="M452" s="10" t="s">
        <v>59</v>
      </c>
      <c r="N452" s="12">
        <v>22.5</v>
      </c>
      <c r="O452" s="11">
        <f t="shared" si="4"/>
        <v>17.5</v>
      </c>
      <c r="P452" s="11">
        <f t="shared" si="5"/>
        <v>157.5</v>
      </c>
      <c r="Q452" s="10" t="s">
        <v>99</v>
      </c>
      <c r="R452" s="13" t="str">
        <f>IFERROR(__xludf.DUMMYFUNCTION("IFERROR(REGEXEXTRACT(Q452,""\d*\.?\d+%""),0)"),"0%")</f>
        <v>0%</v>
      </c>
      <c r="S452" s="11">
        <f t="shared" si="6"/>
        <v>0</v>
      </c>
    </row>
    <row r="453">
      <c r="A453" s="8">
        <v>44063.0</v>
      </c>
      <c r="B453" s="9">
        <f t="shared" si="1"/>
        <v>2020</v>
      </c>
      <c r="C453" s="9">
        <v>100683.0</v>
      </c>
      <c r="D453" s="6" t="s">
        <v>248</v>
      </c>
      <c r="E453" s="10" t="str">
        <f>VLOOKUP(D453,'mat group'!A:B,2,0)</f>
        <v>Hardware supplies</v>
      </c>
      <c r="F453" s="10" t="s">
        <v>58</v>
      </c>
      <c r="G453" s="11" t="s">
        <v>21</v>
      </c>
      <c r="H453" s="11">
        <v>20.0</v>
      </c>
      <c r="I453" s="6" t="s">
        <v>38</v>
      </c>
      <c r="J453" s="11">
        <f t="shared" si="2"/>
        <v>20</v>
      </c>
      <c r="K453" s="6">
        <v>36.0</v>
      </c>
      <c r="L453" s="11">
        <f t="shared" si="3"/>
        <v>720</v>
      </c>
      <c r="M453" s="10" t="s">
        <v>59</v>
      </c>
      <c r="N453" s="12">
        <v>10.799999999999999</v>
      </c>
      <c r="O453" s="11">
        <f t="shared" si="4"/>
        <v>504</v>
      </c>
      <c r="P453" s="11">
        <f t="shared" si="5"/>
        <v>216</v>
      </c>
      <c r="Q453" s="10" t="s">
        <v>317</v>
      </c>
      <c r="R453" s="13" t="str">
        <f>IFERROR(__xludf.DUMMYFUNCTION("IFERROR(REGEXEXTRACT(Q453,""\d*\.?\d+%""),0)"),"4.2%")</f>
        <v>4.2%</v>
      </c>
      <c r="S453" s="11">
        <f t="shared" si="6"/>
        <v>0.3024</v>
      </c>
    </row>
    <row r="454">
      <c r="A454" s="8">
        <v>44064.0</v>
      </c>
      <c r="B454" s="9">
        <f t="shared" si="1"/>
        <v>2020</v>
      </c>
      <c r="C454" s="9">
        <v>100684.0</v>
      </c>
      <c r="D454" s="6" t="s">
        <v>282</v>
      </c>
      <c r="E454" s="10" t="str">
        <f>VLOOKUP(D454,'mat group'!A:B,2,0)</f>
        <v>Hardware supplies</v>
      </c>
      <c r="F454" s="10" t="s">
        <v>58</v>
      </c>
      <c r="G454" s="11" t="s">
        <v>64</v>
      </c>
      <c r="H454" s="11">
        <v>2.5</v>
      </c>
      <c r="I454" s="6" t="s">
        <v>38</v>
      </c>
      <c r="J454" s="11">
        <f t="shared" si="2"/>
        <v>2.5</v>
      </c>
      <c r="K454" s="6">
        <v>15.0</v>
      </c>
      <c r="L454" s="11">
        <f t="shared" si="3"/>
        <v>37.5</v>
      </c>
      <c r="M454" s="10" t="s">
        <v>59</v>
      </c>
      <c r="N454" s="12">
        <v>15.0</v>
      </c>
      <c r="O454" s="11">
        <f t="shared" si="4"/>
        <v>0</v>
      </c>
      <c r="P454" s="11">
        <f t="shared" si="5"/>
        <v>37.5</v>
      </c>
      <c r="Q454" s="10" t="s">
        <v>24</v>
      </c>
      <c r="R454" s="13" t="str">
        <f>IFERROR(__xludf.DUMMYFUNCTION("IFERROR(REGEXEXTRACT(Q454,""\d*\.?\d+%""),0)"),"4.8%")</f>
        <v>4.8%</v>
      </c>
      <c r="S454" s="11">
        <f t="shared" si="6"/>
        <v>0.018</v>
      </c>
    </row>
    <row r="455">
      <c r="A455" s="8">
        <v>44065.0</v>
      </c>
      <c r="B455" s="9">
        <f t="shared" si="1"/>
        <v>2020</v>
      </c>
      <c r="C455" s="9">
        <v>100685.0</v>
      </c>
      <c r="D455" s="6" t="s">
        <v>195</v>
      </c>
      <c r="E455" s="10" t="str">
        <f>VLOOKUP(D455,'mat group'!A:B,2,0)</f>
        <v>Hardware supplies</v>
      </c>
      <c r="F455" s="10" t="s">
        <v>49</v>
      </c>
      <c r="G455" s="11" t="s">
        <v>67</v>
      </c>
      <c r="H455" s="11">
        <v>0.08</v>
      </c>
      <c r="I455" s="6" t="s">
        <v>38</v>
      </c>
      <c r="J455" s="11">
        <f t="shared" si="2"/>
        <v>0.08</v>
      </c>
      <c r="K455" s="6">
        <v>52.0</v>
      </c>
      <c r="L455" s="11">
        <f t="shared" si="3"/>
        <v>4.16</v>
      </c>
      <c r="M455" s="10" t="s">
        <v>51</v>
      </c>
      <c r="N455" s="12">
        <v>46.800000000000004</v>
      </c>
      <c r="O455" s="11">
        <f t="shared" si="4"/>
        <v>0.416</v>
      </c>
      <c r="P455" s="11">
        <f t="shared" si="5"/>
        <v>3.744</v>
      </c>
      <c r="Q455" s="10" t="s">
        <v>158</v>
      </c>
      <c r="R455" s="13" t="str">
        <f>IFERROR(__xludf.DUMMYFUNCTION("IFERROR(REGEXEXTRACT(Q455,""\d*\.?\d+%""),0)"),"0%")</f>
        <v>0%</v>
      </c>
      <c r="S455" s="11">
        <f t="shared" si="6"/>
        <v>0</v>
      </c>
    </row>
    <row r="456">
      <c r="A456" s="8">
        <v>44068.0</v>
      </c>
      <c r="B456" s="9">
        <f t="shared" si="1"/>
        <v>2020</v>
      </c>
      <c r="C456" s="9">
        <v>100686.0</v>
      </c>
      <c r="D456" s="6" t="s">
        <v>246</v>
      </c>
      <c r="E456" s="10" t="str">
        <f>VLOOKUP(D456,'mat group'!A:B,2,0)</f>
        <v>Bathroom supplies</v>
      </c>
      <c r="F456" s="10" t="s">
        <v>49</v>
      </c>
      <c r="G456" s="11" t="s">
        <v>64</v>
      </c>
      <c r="H456" s="11">
        <v>15.0</v>
      </c>
      <c r="I456" s="6" t="s">
        <v>38</v>
      </c>
      <c r="J456" s="11">
        <f t="shared" si="2"/>
        <v>15</v>
      </c>
      <c r="K456" s="6">
        <v>6.0</v>
      </c>
      <c r="L456" s="11">
        <f t="shared" si="3"/>
        <v>90</v>
      </c>
      <c r="M456" s="10" t="s">
        <v>51</v>
      </c>
      <c r="N456" s="12">
        <v>1.2000000000000002</v>
      </c>
      <c r="O456" s="11">
        <f t="shared" si="4"/>
        <v>72</v>
      </c>
      <c r="P456" s="11">
        <f t="shared" si="5"/>
        <v>18</v>
      </c>
      <c r="Q456" s="10" t="s">
        <v>234</v>
      </c>
      <c r="R456" s="13" t="str">
        <f>IFERROR(__xludf.DUMMYFUNCTION("IFERROR(REGEXEXTRACT(Q456,""\d*\.?\d+%""),0)"),"8.90%")</f>
        <v>8.90%</v>
      </c>
      <c r="S456" s="11">
        <f t="shared" si="6"/>
        <v>0.0801</v>
      </c>
    </row>
    <row r="457">
      <c r="A457" s="8">
        <v>44069.0</v>
      </c>
      <c r="B457" s="9">
        <f t="shared" si="1"/>
        <v>2020</v>
      </c>
      <c r="C457" s="9">
        <v>100687.0</v>
      </c>
      <c r="D457" s="6" t="s">
        <v>82</v>
      </c>
      <c r="E457" s="10" t="str">
        <f>VLOOKUP(D457,'mat group'!A:B,2,0)</f>
        <v>School supplies</v>
      </c>
      <c r="F457" s="10" t="s">
        <v>20</v>
      </c>
      <c r="G457" s="11" t="s">
        <v>28</v>
      </c>
      <c r="H457" s="11">
        <v>2.5</v>
      </c>
      <c r="I457" s="6" t="s">
        <v>22</v>
      </c>
      <c r="J457" s="11">
        <f t="shared" si="2"/>
        <v>1.9</v>
      </c>
      <c r="K457" s="6">
        <v>17.0</v>
      </c>
      <c r="L457" s="11">
        <f t="shared" si="3"/>
        <v>32.3</v>
      </c>
      <c r="M457" s="10" t="s">
        <v>23</v>
      </c>
      <c r="N457" s="12">
        <v>15.3</v>
      </c>
      <c r="O457" s="11">
        <f t="shared" si="4"/>
        <v>3.23</v>
      </c>
      <c r="P457" s="11">
        <f t="shared" si="5"/>
        <v>29.07</v>
      </c>
      <c r="Q457" s="10" t="s">
        <v>132</v>
      </c>
      <c r="R457" s="13" t="str">
        <f>IFERROR(__xludf.DUMMYFUNCTION("IFERROR(REGEXEXTRACT(Q457,""\d*\.?\d+%""),0)"),"3.2%")</f>
        <v>3.2%</v>
      </c>
      <c r="S457" s="11">
        <f t="shared" si="6"/>
        <v>0.010336</v>
      </c>
    </row>
    <row r="458">
      <c r="A458" s="8">
        <v>44070.0</v>
      </c>
      <c r="B458" s="9">
        <f t="shared" si="1"/>
        <v>2020</v>
      </c>
      <c r="C458" s="9">
        <v>100688.0</v>
      </c>
      <c r="D458" s="6" t="s">
        <v>260</v>
      </c>
      <c r="E458" s="10" t="str">
        <f>VLOOKUP(D458,'mat group'!A:B,2,0)</f>
        <v>Hardware supplies</v>
      </c>
      <c r="F458" s="10" t="s">
        <v>37</v>
      </c>
      <c r="G458" s="11" t="s">
        <v>21</v>
      </c>
      <c r="H458" s="11">
        <v>3.0</v>
      </c>
      <c r="I458" s="6" t="s">
        <v>38</v>
      </c>
      <c r="J458" s="11">
        <f t="shared" si="2"/>
        <v>3</v>
      </c>
      <c r="K458" s="6">
        <v>38.0</v>
      </c>
      <c r="L458" s="11">
        <f t="shared" si="3"/>
        <v>114</v>
      </c>
      <c r="M458" s="10" t="s">
        <v>39</v>
      </c>
      <c r="N458" s="12">
        <v>3.8000000000000003</v>
      </c>
      <c r="O458" s="11">
        <f t="shared" si="4"/>
        <v>102.6</v>
      </c>
      <c r="P458" s="11">
        <f t="shared" si="5"/>
        <v>11.4</v>
      </c>
      <c r="Q458" s="10" t="s">
        <v>184</v>
      </c>
      <c r="R458" s="13">
        <f>IFERROR(__xludf.DUMMYFUNCTION("IFERROR(REGEXEXTRACT(Q458,""\d*\.?\d+%""),0)"),0.0)</f>
        <v>0</v>
      </c>
      <c r="S458" s="11">
        <f t="shared" si="6"/>
        <v>0</v>
      </c>
    </row>
    <row r="459">
      <c r="A459" s="8">
        <v>44072.0</v>
      </c>
      <c r="B459" s="9">
        <f t="shared" si="1"/>
        <v>2020</v>
      </c>
      <c r="C459" s="9">
        <v>100689.0</v>
      </c>
      <c r="D459" s="6" t="s">
        <v>293</v>
      </c>
      <c r="E459" s="10" t="str">
        <f>VLOOKUP(D459,'mat group'!A:B,2,0)</f>
        <v>Home Decor</v>
      </c>
      <c r="F459" s="10" t="s">
        <v>58</v>
      </c>
      <c r="G459" s="11" t="s">
        <v>64</v>
      </c>
      <c r="H459" s="11">
        <v>30.0</v>
      </c>
      <c r="I459" s="6" t="s">
        <v>38</v>
      </c>
      <c r="J459" s="11">
        <f t="shared" si="2"/>
        <v>30</v>
      </c>
      <c r="K459" s="6">
        <v>35.0</v>
      </c>
      <c r="L459" s="11">
        <f t="shared" si="3"/>
        <v>1050</v>
      </c>
      <c r="M459" s="10" t="s">
        <v>59</v>
      </c>
      <c r="N459" s="12">
        <v>35.0</v>
      </c>
      <c r="O459" s="11">
        <f t="shared" si="4"/>
        <v>0</v>
      </c>
      <c r="P459" s="11">
        <f t="shared" si="5"/>
        <v>1050</v>
      </c>
      <c r="Q459" s="10" t="s">
        <v>143</v>
      </c>
      <c r="R459" s="13" t="str">
        <f>IFERROR(__xludf.DUMMYFUNCTION("IFERROR(REGEXEXTRACT(Q459,""\d*\.?\d+%""),0)"),"3.9%")</f>
        <v>3.9%</v>
      </c>
      <c r="S459" s="11">
        <f t="shared" si="6"/>
        <v>0.4095</v>
      </c>
    </row>
    <row r="460">
      <c r="A460" s="8">
        <v>44076.0</v>
      </c>
      <c r="B460" s="9">
        <f t="shared" si="1"/>
        <v>2020</v>
      </c>
      <c r="C460" s="9">
        <v>100690.0</v>
      </c>
      <c r="D460" s="6" t="s">
        <v>71</v>
      </c>
      <c r="E460" s="10" t="str">
        <f>VLOOKUP(D460,'mat group'!A:B,2,0)</f>
        <v>Bathroom supplies</v>
      </c>
      <c r="F460" s="10" t="s">
        <v>37</v>
      </c>
      <c r="G460" s="11" t="s">
        <v>26</v>
      </c>
      <c r="H460" s="11">
        <v>8.0</v>
      </c>
      <c r="I460" s="6" t="s">
        <v>38</v>
      </c>
      <c r="J460" s="11">
        <f t="shared" si="2"/>
        <v>8</v>
      </c>
      <c r="K460" s="6">
        <v>41.0</v>
      </c>
      <c r="L460" s="11">
        <f t="shared" si="3"/>
        <v>328</v>
      </c>
      <c r="M460" s="10" t="s">
        <v>39</v>
      </c>
      <c r="N460" s="12">
        <v>20.5</v>
      </c>
      <c r="O460" s="11">
        <f t="shared" si="4"/>
        <v>164</v>
      </c>
      <c r="P460" s="11">
        <f t="shared" si="5"/>
        <v>164</v>
      </c>
      <c r="Q460" s="10" t="s">
        <v>317</v>
      </c>
      <c r="R460" s="13" t="str">
        <f>IFERROR(__xludf.DUMMYFUNCTION("IFERROR(REGEXEXTRACT(Q460,""\d*\.?\d+%""),0)"),"4.2%")</f>
        <v>4.2%</v>
      </c>
      <c r="S460" s="11">
        <f t="shared" si="6"/>
        <v>0.13776</v>
      </c>
    </row>
    <row r="461">
      <c r="A461" s="8">
        <v>44076.0</v>
      </c>
      <c r="B461" s="9">
        <f t="shared" si="1"/>
        <v>2020</v>
      </c>
      <c r="C461" s="9">
        <v>100690.0</v>
      </c>
      <c r="D461" s="6" t="s">
        <v>205</v>
      </c>
      <c r="E461" s="10" t="str">
        <f>VLOOKUP(D461,'mat group'!A:B,2,0)</f>
        <v>Home Decor</v>
      </c>
      <c r="F461" s="10" t="s">
        <v>37</v>
      </c>
      <c r="G461" s="11" t="s">
        <v>64</v>
      </c>
      <c r="H461" s="11">
        <v>40.0</v>
      </c>
      <c r="I461" s="6" t="s">
        <v>38</v>
      </c>
      <c r="J461" s="11">
        <f t="shared" si="2"/>
        <v>40</v>
      </c>
      <c r="K461" s="6">
        <v>53.0</v>
      </c>
      <c r="L461" s="11">
        <f t="shared" si="3"/>
        <v>2120</v>
      </c>
      <c r="M461" s="10" t="s">
        <v>39</v>
      </c>
      <c r="N461" s="12">
        <v>53.0</v>
      </c>
      <c r="O461" s="11">
        <f t="shared" si="4"/>
        <v>0</v>
      </c>
      <c r="P461" s="11">
        <f t="shared" si="5"/>
        <v>2120</v>
      </c>
      <c r="Q461" s="10" t="s">
        <v>317</v>
      </c>
      <c r="R461" s="13" t="str">
        <f>IFERROR(__xludf.DUMMYFUNCTION("IFERROR(REGEXEXTRACT(Q461,""\d*\.?\d+%""),0)"),"4.2%")</f>
        <v>4.2%</v>
      </c>
      <c r="S461" s="11">
        <f t="shared" si="6"/>
        <v>0.8904</v>
      </c>
    </row>
    <row r="462">
      <c r="A462" s="8">
        <v>44076.0</v>
      </c>
      <c r="B462" s="9">
        <f t="shared" si="1"/>
        <v>2020</v>
      </c>
      <c r="C462" s="9">
        <v>100690.0</v>
      </c>
      <c r="D462" s="6" t="s">
        <v>283</v>
      </c>
      <c r="E462" s="10" t="str">
        <f>VLOOKUP(D462,'mat group'!A:B,2,0)</f>
        <v>Home Decor</v>
      </c>
      <c r="F462" s="10" t="s">
        <v>37</v>
      </c>
      <c r="G462" s="11" t="s">
        <v>26</v>
      </c>
      <c r="H462" s="11">
        <v>30.0</v>
      </c>
      <c r="I462" s="6" t="s">
        <v>38</v>
      </c>
      <c r="J462" s="11">
        <f t="shared" si="2"/>
        <v>30</v>
      </c>
      <c r="K462" s="6">
        <v>36.0</v>
      </c>
      <c r="L462" s="11">
        <f t="shared" si="3"/>
        <v>1080</v>
      </c>
      <c r="M462" s="10" t="s">
        <v>39</v>
      </c>
      <c r="N462" s="12">
        <v>36.0</v>
      </c>
      <c r="O462" s="11">
        <f t="shared" si="4"/>
        <v>0</v>
      </c>
      <c r="P462" s="11">
        <f t="shared" si="5"/>
        <v>1080</v>
      </c>
      <c r="Q462" s="10" t="s">
        <v>317</v>
      </c>
      <c r="R462" s="13" t="str">
        <f>IFERROR(__xludf.DUMMYFUNCTION("IFERROR(REGEXEXTRACT(Q462,""\d*\.?\d+%""),0)"),"4.2%")</f>
        <v>4.2%</v>
      </c>
      <c r="S462" s="11">
        <f t="shared" si="6"/>
        <v>0.4536</v>
      </c>
    </row>
    <row r="463">
      <c r="A463" s="8">
        <v>44076.0</v>
      </c>
      <c r="B463" s="9">
        <f t="shared" si="1"/>
        <v>2020</v>
      </c>
      <c r="C463" s="9">
        <v>100690.0</v>
      </c>
      <c r="D463" s="6" t="s">
        <v>100</v>
      </c>
      <c r="E463" s="10" t="str">
        <f>VLOOKUP(D463,'mat group'!A:B,2,0)</f>
        <v>School supplies</v>
      </c>
      <c r="F463" s="10" t="s">
        <v>37</v>
      </c>
      <c r="G463" s="11" t="s">
        <v>64</v>
      </c>
      <c r="H463" s="11">
        <v>2.0</v>
      </c>
      <c r="I463" s="6" t="s">
        <v>38</v>
      </c>
      <c r="J463" s="11">
        <f t="shared" si="2"/>
        <v>2</v>
      </c>
      <c r="K463" s="6">
        <v>45.0</v>
      </c>
      <c r="L463" s="11">
        <f t="shared" si="3"/>
        <v>90</v>
      </c>
      <c r="M463" s="10" t="s">
        <v>39</v>
      </c>
      <c r="N463" s="12">
        <v>45.0</v>
      </c>
      <c r="O463" s="11">
        <f t="shared" si="4"/>
        <v>0</v>
      </c>
      <c r="P463" s="11">
        <f t="shared" si="5"/>
        <v>90</v>
      </c>
      <c r="Q463" s="10" t="s">
        <v>317</v>
      </c>
      <c r="R463" s="13" t="str">
        <f>IFERROR(__xludf.DUMMYFUNCTION("IFERROR(REGEXEXTRACT(Q463,""\d*\.?\d+%""),0)"),"4.2%")</f>
        <v>4.2%</v>
      </c>
      <c r="S463" s="11">
        <f t="shared" si="6"/>
        <v>0.0378</v>
      </c>
    </row>
    <row r="464">
      <c r="A464" s="8">
        <v>44076.0</v>
      </c>
      <c r="B464" s="9">
        <f t="shared" si="1"/>
        <v>2020</v>
      </c>
      <c r="C464" s="9">
        <v>100690.0</v>
      </c>
      <c r="D464" s="6" t="s">
        <v>144</v>
      </c>
      <c r="E464" s="10" t="str">
        <f>VLOOKUP(D464,'mat group'!A:B,2,0)</f>
        <v>Home Decor</v>
      </c>
      <c r="F464" s="10" t="s">
        <v>37</v>
      </c>
      <c r="G464" s="11" t="s">
        <v>67</v>
      </c>
      <c r="H464" s="11">
        <v>30.0</v>
      </c>
      <c r="I464" s="6" t="s">
        <v>38</v>
      </c>
      <c r="J464" s="11">
        <f t="shared" si="2"/>
        <v>30</v>
      </c>
      <c r="K464" s="6">
        <v>50.0</v>
      </c>
      <c r="L464" s="11">
        <f t="shared" si="3"/>
        <v>1500</v>
      </c>
      <c r="M464" s="10" t="s">
        <v>39</v>
      </c>
      <c r="N464" s="12">
        <v>50.0</v>
      </c>
      <c r="O464" s="11">
        <f t="shared" si="4"/>
        <v>0</v>
      </c>
      <c r="P464" s="11">
        <f t="shared" si="5"/>
        <v>1500</v>
      </c>
      <c r="Q464" s="10" t="s">
        <v>317</v>
      </c>
      <c r="R464" s="13" t="str">
        <f>IFERROR(__xludf.DUMMYFUNCTION("IFERROR(REGEXEXTRACT(Q464,""\d*\.?\d+%""),0)"),"4.2%")</f>
        <v>4.2%</v>
      </c>
      <c r="S464" s="11">
        <f t="shared" si="6"/>
        <v>0.63</v>
      </c>
    </row>
    <row r="465">
      <c r="A465" s="8">
        <v>44076.0</v>
      </c>
      <c r="B465" s="9">
        <f t="shared" si="1"/>
        <v>2020</v>
      </c>
      <c r="C465" s="9">
        <v>100690.0</v>
      </c>
      <c r="D465" s="6" t="s">
        <v>34</v>
      </c>
      <c r="E465" s="10" t="str">
        <f>VLOOKUP(D465,'mat group'!A:B,2,0)</f>
        <v>Home Decor</v>
      </c>
      <c r="F465" s="10" t="s">
        <v>37</v>
      </c>
      <c r="G465" s="11" t="s">
        <v>50</v>
      </c>
      <c r="H465" s="11">
        <v>40.0</v>
      </c>
      <c r="I465" s="6" t="s">
        <v>38</v>
      </c>
      <c r="J465" s="11">
        <f t="shared" si="2"/>
        <v>40</v>
      </c>
      <c r="K465" s="6">
        <v>31.0</v>
      </c>
      <c r="L465" s="11">
        <f t="shared" si="3"/>
        <v>1240</v>
      </c>
      <c r="M465" s="10" t="s">
        <v>39</v>
      </c>
      <c r="N465" s="12">
        <v>31.0</v>
      </c>
      <c r="O465" s="11">
        <f t="shared" si="4"/>
        <v>0</v>
      </c>
      <c r="P465" s="11">
        <f t="shared" si="5"/>
        <v>1240</v>
      </c>
      <c r="Q465" s="10" t="s">
        <v>317</v>
      </c>
      <c r="R465" s="13" t="str">
        <f>IFERROR(__xludf.DUMMYFUNCTION("IFERROR(REGEXEXTRACT(Q465,""\d*\.?\d+%""),0)"),"4.2%")</f>
        <v>4.2%</v>
      </c>
      <c r="S465" s="11">
        <f t="shared" si="6"/>
        <v>0.5208</v>
      </c>
    </row>
    <row r="466">
      <c r="A466" s="8">
        <v>44076.0</v>
      </c>
      <c r="B466" s="9">
        <f t="shared" si="1"/>
        <v>2020</v>
      </c>
      <c r="C466" s="9">
        <v>100690.0</v>
      </c>
      <c r="D466" s="6" t="s">
        <v>31</v>
      </c>
      <c r="E466" s="10" t="str">
        <f>VLOOKUP(D466,'mat group'!A:B,2,0)</f>
        <v>Home Decor</v>
      </c>
      <c r="F466" s="10" t="s">
        <v>37</v>
      </c>
      <c r="G466" s="11" t="s">
        <v>42</v>
      </c>
      <c r="H466" s="11">
        <v>40.0</v>
      </c>
      <c r="I466" s="6" t="s">
        <v>38</v>
      </c>
      <c r="J466" s="11">
        <f t="shared" si="2"/>
        <v>40</v>
      </c>
      <c r="K466" s="6">
        <v>45.0</v>
      </c>
      <c r="L466" s="11">
        <f t="shared" si="3"/>
        <v>1800</v>
      </c>
      <c r="M466" s="10" t="s">
        <v>39</v>
      </c>
      <c r="N466" s="12">
        <v>4.5</v>
      </c>
      <c r="O466" s="11">
        <f t="shared" si="4"/>
        <v>1620</v>
      </c>
      <c r="P466" s="11">
        <f t="shared" si="5"/>
        <v>180</v>
      </c>
      <c r="Q466" s="10" t="s">
        <v>317</v>
      </c>
      <c r="R466" s="13" t="str">
        <f>IFERROR(__xludf.DUMMYFUNCTION("IFERROR(REGEXEXTRACT(Q466,""\d*\.?\d+%""),0)"),"4.2%")</f>
        <v>4.2%</v>
      </c>
      <c r="S466" s="11">
        <f t="shared" si="6"/>
        <v>0.756</v>
      </c>
    </row>
    <row r="467">
      <c r="A467" s="8">
        <v>44076.0</v>
      </c>
      <c r="B467" s="9">
        <f t="shared" si="1"/>
        <v>2020</v>
      </c>
      <c r="C467" s="9">
        <v>100690.0</v>
      </c>
      <c r="D467" s="6" t="s">
        <v>305</v>
      </c>
      <c r="E467" s="10" t="str">
        <f>VLOOKUP(D467,'mat group'!A:B,2,0)</f>
        <v>Home Decor</v>
      </c>
      <c r="F467" s="10" t="s">
        <v>37</v>
      </c>
      <c r="G467" s="11" t="s">
        <v>28</v>
      </c>
      <c r="H467" s="11">
        <v>20.0</v>
      </c>
      <c r="I467" s="6" t="s">
        <v>38</v>
      </c>
      <c r="J467" s="11">
        <f t="shared" si="2"/>
        <v>20</v>
      </c>
      <c r="K467" s="6">
        <v>34.0</v>
      </c>
      <c r="L467" s="11">
        <f t="shared" si="3"/>
        <v>680</v>
      </c>
      <c r="M467" s="10" t="s">
        <v>39</v>
      </c>
      <c r="N467" s="12">
        <v>34.0</v>
      </c>
      <c r="O467" s="11">
        <f t="shared" si="4"/>
        <v>0</v>
      </c>
      <c r="P467" s="11">
        <f t="shared" si="5"/>
        <v>680</v>
      </c>
      <c r="Q467" s="10" t="s">
        <v>317</v>
      </c>
      <c r="R467" s="13" t="str">
        <f>IFERROR(__xludf.DUMMYFUNCTION("IFERROR(REGEXEXTRACT(Q467,""\d*\.?\d+%""),0)"),"4.2%")</f>
        <v>4.2%</v>
      </c>
      <c r="S467" s="11">
        <f t="shared" si="6"/>
        <v>0.2856</v>
      </c>
    </row>
    <row r="468">
      <c r="A468" s="8">
        <v>44089.0</v>
      </c>
      <c r="B468" s="9">
        <f t="shared" si="1"/>
        <v>2020</v>
      </c>
      <c r="C468" s="9">
        <v>100691.0</v>
      </c>
      <c r="D468" s="6" t="s">
        <v>73</v>
      </c>
      <c r="E468" s="10" t="str">
        <f>VLOOKUP(D468,'mat group'!A:B,2,0)</f>
        <v>School supplies</v>
      </c>
      <c r="F468" s="10" t="s">
        <v>58</v>
      </c>
      <c r="G468" s="11" t="s">
        <v>50</v>
      </c>
      <c r="H468" s="11">
        <v>25.0</v>
      </c>
      <c r="I468" s="6" t="s">
        <v>38</v>
      </c>
      <c r="J468" s="11">
        <f t="shared" si="2"/>
        <v>25</v>
      </c>
      <c r="K468" s="6">
        <v>8.0</v>
      </c>
      <c r="L468" s="11">
        <f t="shared" si="3"/>
        <v>200</v>
      </c>
      <c r="M468" s="10" t="s">
        <v>59</v>
      </c>
      <c r="N468" s="12">
        <v>4.8</v>
      </c>
      <c r="O468" s="11">
        <f t="shared" si="4"/>
        <v>80</v>
      </c>
      <c r="P468" s="11">
        <f t="shared" si="5"/>
        <v>120</v>
      </c>
      <c r="Q468" s="10" t="s">
        <v>132</v>
      </c>
      <c r="R468" s="13" t="str">
        <f>IFERROR(__xludf.DUMMYFUNCTION("IFERROR(REGEXEXTRACT(Q468,""\d*\.?\d+%""),0)"),"3.2%")</f>
        <v>3.2%</v>
      </c>
      <c r="S468" s="11">
        <f t="shared" si="6"/>
        <v>0.064</v>
      </c>
    </row>
    <row r="469">
      <c r="A469" s="8">
        <v>44090.0</v>
      </c>
      <c r="B469" s="9">
        <f t="shared" si="1"/>
        <v>2020</v>
      </c>
      <c r="C469" s="9">
        <v>100692.0</v>
      </c>
      <c r="D469" s="6" t="s">
        <v>97</v>
      </c>
      <c r="E469" s="10" t="str">
        <f>VLOOKUP(D469,'mat group'!A:B,2,0)</f>
        <v>Home Decor</v>
      </c>
      <c r="F469" s="10" t="s">
        <v>37</v>
      </c>
      <c r="G469" s="11" t="s">
        <v>50</v>
      </c>
      <c r="H469" s="11">
        <v>20.0</v>
      </c>
      <c r="I469" s="6" t="s">
        <v>38</v>
      </c>
      <c r="J469" s="11">
        <f t="shared" si="2"/>
        <v>20</v>
      </c>
      <c r="K469" s="6">
        <v>17.0</v>
      </c>
      <c r="L469" s="11">
        <f t="shared" si="3"/>
        <v>340</v>
      </c>
      <c r="M469" s="10" t="s">
        <v>39</v>
      </c>
      <c r="N469" s="12">
        <v>15.3</v>
      </c>
      <c r="O469" s="11">
        <f t="shared" si="4"/>
        <v>34</v>
      </c>
      <c r="P469" s="11">
        <f t="shared" si="5"/>
        <v>306</v>
      </c>
      <c r="Q469" s="10" t="s">
        <v>314</v>
      </c>
      <c r="R469" s="13" t="str">
        <f>IFERROR(__xludf.DUMMYFUNCTION("IFERROR(REGEXEXTRACT(Q469,""\d*\.?\d+%""),0)"),"0.8%")</f>
        <v>0.8%</v>
      </c>
      <c r="S469" s="11">
        <f t="shared" si="6"/>
        <v>0.0272</v>
      </c>
    </row>
    <row r="470">
      <c r="A470" s="8">
        <v>44090.0</v>
      </c>
      <c r="B470" s="9">
        <f t="shared" si="1"/>
        <v>2020</v>
      </c>
      <c r="C470" s="9">
        <v>100692.0</v>
      </c>
      <c r="D470" s="6" t="s">
        <v>156</v>
      </c>
      <c r="E470" s="10" t="str">
        <f>VLOOKUP(D470,'mat group'!A:B,2,0)</f>
        <v>Hardware supplies</v>
      </c>
      <c r="F470" s="10" t="s">
        <v>37</v>
      </c>
      <c r="G470" s="11" t="s">
        <v>30</v>
      </c>
      <c r="H470" s="11">
        <v>3.5</v>
      </c>
      <c r="I470" s="6" t="s">
        <v>38</v>
      </c>
      <c r="J470" s="11">
        <f t="shared" si="2"/>
        <v>3.5</v>
      </c>
      <c r="K470" s="6">
        <v>7.0</v>
      </c>
      <c r="L470" s="11">
        <f t="shared" si="3"/>
        <v>24.5</v>
      </c>
      <c r="M470" s="10" t="s">
        <v>39</v>
      </c>
      <c r="N470" s="12">
        <v>3.5</v>
      </c>
      <c r="O470" s="11">
        <f t="shared" si="4"/>
        <v>12.25</v>
      </c>
      <c r="P470" s="11">
        <f t="shared" si="5"/>
        <v>12.25</v>
      </c>
      <c r="Q470" s="10" t="s">
        <v>314</v>
      </c>
      <c r="R470" s="13" t="str">
        <f>IFERROR(__xludf.DUMMYFUNCTION("IFERROR(REGEXEXTRACT(Q470,""\d*\.?\d+%""),0)"),"0.8%")</f>
        <v>0.8%</v>
      </c>
      <c r="S470" s="11">
        <f t="shared" si="6"/>
        <v>0.00196</v>
      </c>
    </row>
    <row r="471">
      <c r="A471" s="8">
        <v>44090.0</v>
      </c>
      <c r="B471" s="9">
        <f t="shared" si="1"/>
        <v>2020</v>
      </c>
      <c r="C471" s="9">
        <v>100692.0</v>
      </c>
      <c r="D471" s="6" t="s">
        <v>244</v>
      </c>
      <c r="E471" s="10" t="str">
        <f>VLOOKUP(D471,'mat group'!A:B,2,0)</f>
        <v>Bathroom supplies</v>
      </c>
      <c r="F471" s="10" t="s">
        <v>37</v>
      </c>
      <c r="G471" s="11" t="s">
        <v>21</v>
      </c>
      <c r="H471" s="11">
        <v>15.0</v>
      </c>
      <c r="I471" s="6" t="s">
        <v>38</v>
      </c>
      <c r="J471" s="11">
        <f t="shared" si="2"/>
        <v>15</v>
      </c>
      <c r="K471" s="6">
        <v>43.0</v>
      </c>
      <c r="L471" s="11">
        <f t="shared" si="3"/>
        <v>645</v>
      </c>
      <c r="M471" s="10" t="s">
        <v>39</v>
      </c>
      <c r="N471" s="12">
        <v>43.0</v>
      </c>
      <c r="O471" s="11">
        <f t="shared" si="4"/>
        <v>0</v>
      </c>
      <c r="P471" s="11">
        <f t="shared" si="5"/>
        <v>645</v>
      </c>
      <c r="Q471" s="10" t="s">
        <v>314</v>
      </c>
      <c r="R471" s="13" t="str">
        <f>IFERROR(__xludf.DUMMYFUNCTION("IFERROR(REGEXEXTRACT(Q471,""\d*\.?\d+%""),0)"),"0.8%")</f>
        <v>0.8%</v>
      </c>
      <c r="S471" s="11">
        <f t="shared" si="6"/>
        <v>0.0516</v>
      </c>
    </row>
    <row r="472">
      <c r="A472" s="8">
        <v>44090.0</v>
      </c>
      <c r="B472" s="9">
        <f t="shared" si="1"/>
        <v>2020</v>
      </c>
      <c r="C472" s="9">
        <v>100692.0</v>
      </c>
      <c r="D472" s="6" t="s">
        <v>262</v>
      </c>
      <c r="E472" s="10" t="str">
        <f>VLOOKUP(D472,'mat group'!A:B,2,0)</f>
        <v>Hardware supplies</v>
      </c>
      <c r="F472" s="10" t="s">
        <v>37</v>
      </c>
      <c r="G472" s="11" t="s">
        <v>26</v>
      </c>
      <c r="H472" s="11">
        <v>10.0</v>
      </c>
      <c r="I472" s="6" t="s">
        <v>38</v>
      </c>
      <c r="J472" s="11">
        <f t="shared" si="2"/>
        <v>10</v>
      </c>
      <c r="K472" s="6">
        <v>43.0</v>
      </c>
      <c r="L472" s="11">
        <f t="shared" si="3"/>
        <v>430</v>
      </c>
      <c r="M472" s="10" t="s">
        <v>39</v>
      </c>
      <c r="N472" s="12">
        <v>21.5</v>
      </c>
      <c r="O472" s="11">
        <f t="shared" si="4"/>
        <v>215</v>
      </c>
      <c r="P472" s="11">
        <f t="shared" si="5"/>
        <v>215</v>
      </c>
      <c r="Q472" s="10" t="s">
        <v>314</v>
      </c>
      <c r="R472" s="13" t="str">
        <f>IFERROR(__xludf.DUMMYFUNCTION("IFERROR(REGEXEXTRACT(Q472,""\d*\.?\d+%""),0)"),"0.8%")</f>
        <v>0.8%</v>
      </c>
      <c r="S472" s="11">
        <f t="shared" si="6"/>
        <v>0.0344</v>
      </c>
    </row>
    <row r="473">
      <c r="A473" s="8">
        <v>44090.0</v>
      </c>
      <c r="B473" s="9">
        <f t="shared" si="1"/>
        <v>2020</v>
      </c>
      <c r="C473" s="9">
        <v>100692.0</v>
      </c>
      <c r="D473" s="6" t="s">
        <v>65</v>
      </c>
      <c r="E473" s="10" t="str">
        <f>VLOOKUP(D473,'mat group'!A:B,2,0)</f>
        <v>Home Decor</v>
      </c>
      <c r="F473" s="10" t="s">
        <v>37</v>
      </c>
      <c r="G473" s="11" t="s">
        <v>26</v>
      </c>
      <c r="H473" s="11">
        <v>35.0</v>
      </c>
      <c r="I473" s="6" t="s">
        <v>38</v>
      </c>
      <c r="J473" s="11">
        <f t="shared" si="2"/>
        <v>35</v>
      </c>
      <c r="K473" s="6">
        <v>2.0</v>
      </c>
      <c r="L473" s="11">
        <f t="shared" si="3"/>
        <v>70</v>
      </c>
      <c r="M473" s="10" t="s">
        <v>39</v>
      </c>
      <c r="N473" s="12">
        <v>1.6</v>
      </c>
      <c r="O473" s="11">
        <f t="shared" si="4"/>
        <v>14</v>
      </c>
      <c r="P473" s="11">
        <f t="shared" si="5"/>
        <v>56</v>
      </c>
      <c r="Q473" s="10" t="s">
        <v>314</v>
      </c>
      <c r="R473" s="13" t="str">
        <f>IFERROR(__xludf.DUMMYFUNCTION("IFERROR(REGEXEXTRACT(Q473,""\d*\.?\d+%""),0)"),"0.8%")</f>
        <v>0.8%</v>
      </c>
      <c r="S473" s="11">
        <f t="shared" si="6"/>
        <v>0.0056</v>
      </c>
    </row>
    <row r="474">
      <c r="A474" s="8">
        <v>44090.0</v>
      </c>
      <c r="B474" s="9">
        <f t="shared" si="1"/>
        <v>2020</v>
      </c>
      <c r="C474" s="9">
        <v>100692.0</v>
      </c>
      <c r="D474" s="6" t="s">
        <v>119</v>
      </c>
      <c r="E474" s="10" t="str">
        <f>VLOOKUP(D474,'mat group'!A:B,2,0)</f>
        <v>Bathroom supplies</v>
      </c>
      <c r="F474" s="10" t="s">
        <v>37</v>
      </c>
      <c r="G474" s="11" t="s">
        <v>26</v>
      </c>
      <c r="H474" s="11">
        <v>12.0</v>
      </c>
      <c r="I474" s="6" t="s">
        <v>38</v>
      </c>
      <c r="J474" s="11">
        <f t="shared" si="2"/>
        <v>12</v>
      </c>
      <c r="K474" s="6">
        <v>22.0</v>
      </c>
      <c r="L474" s="11">
        <f t="shared" si="3"/>
        <v>264</v>
      </c>
      <c r="M474" s="10" t="s">
        <v>39</v>
      </c>
      <c r="N474" s="12">
        <v>6.6</v>
      </c>
      <c r="O474" s="11">
        <f t="shared" si="4"/>
        <v>184.8</v>
      </c>
      <c r="P474" s="11">
        <f t="shared" si="5"/>
        <v>79.2</v>
      </c>
      <c r="Q474" s="10" t="s">
        <v>314</v>
      </c>
      <c r="R474" s="13" t="str">
        <f>IFERROR(__xludf.DUMMYFUNCTION("IFERROR(REGEXEXTRACT(Q474,""\d*\.?\d+%""),0)"),"0.8%")</f>
        <v>0.8%</v>
      </c>
      <c r="S474" s="11">
        <f t="shared" si="6"/>
        <v>0.02112</v>
      </c>
    </row>
    <row r="475">
      <c r="A475" s="8">
        <v>44090.0</v>
      </c>
      <c r="B475" s="9">
        <f t="shared" si="1"/>
        <v>2020</v>
      </c>
      <c r="C475" s="9">
        <v>100692.0</v>
      </c>
      <c r="D475" s="6" t="s">
        <v>54</v>
      </c>
      <c r="E475" s="10" t="str">
        <f>VLOOKUP(D475,'mat group'!A:B,2,0)</f>
        <v>Home Decor</v>
      </c>
      <c r="F475" s="10" t="s">
        <v>37</v>
      </c>
      <c r="G475" s="11" t="s">
        <v>50</v>
      </c>
      <c r="H475" s="11">
        <v>15.0</v>
      </c>
      <c r="I475" s="6" t="s">
        <v>38</v>
      </c>
      <c r="J475" s="11">
        <f t="shared" si="2"/>
        <v>15</v>
      </c>
      <c r="K475" s="6">
        <v>33.0</v>
      </c>
      <c r="L475" s="11">
        <f t="shared" si="3"/>
        <v>495</v>
      </c>
      <c r="M475" s="10" t="s">
        <v>39</v>
      </c>
      <c r="N475" s="12">
        <v>19.8</v>
      </c>
      <c r="O475" s="11">
        <f t="shared" si="4"/>
        <v>198</v>
      </c>
      <c r="P475" s="11">
        <f t="shared" si="5"/>
        <v>297</v>
      </c>
      <c r="Q475" s="10" t="s">
        <v>314</v>
      </c>
      <c r="R475" s="13" t="str">
        <f>IFERROR(__xludf.DUMMYFUNCTION("IFERROR(REGEXEXTRACT(Q475,""\d*\.?\d+%""),0)"),"0.8%")</f>
        <v>0.8%</v>
      </c>
      <c r="S475" s="11">
        <f t="shared" si="6"/>
        <v>0.0396</v>
      </c>
    </row>
    <row r="476">
      <c r="A476" s="8">
        <v>44090.0</v>
      </c>
      <c r="B476" s="9">
        <f t="shared" si="1"/>
        <v>2020</v>
      </c>
      <c r="C476" s="9">
        <v>100692.0</v>
      </c>
      <c r="D476" s="6" t="s">
        <v>272</v>
      </c>
      <c r="E476" s="10" t="str">
        <f>VLOOKUP(D476,'mat group'!A:B,2,0)</f>
        <v>School supplies</v>
      </c>
      <c r="F476" s="10" t="s">
        <v>37</v>
      </c>
      <c r="G476" s="11" t="s">
        <v>64</v>
      </c>
      <c r="H476" s="11">
        <v>2.5</v>
      </c>
      <c r="I476" s="6" t="s">
        <v>38</v>
      </c>
      <c r="J476" s="11">
        <f t="shared" si="2"/>
        <v>2.5</v>
      </c>
      <c r="K476" s="6">
        <v>34.0</v>
      </c>
      <c r="L476" s="11">
        <f t="shared" si="3"/>
        <v>85</v>
      </c>
      <c r="M476" s="10" t="s">
        <v>39</v>
      </c>
      <c r="N476" s="12">
        <v>34.0</v>
      </c>
      <c r="O476" s="11">
        <f t="shared" si="4"/>
        <v>0</v>
      </c>
      <c r="P476" s="11">
        <f t="shared" si="5"/>
        <v>85</v>
      </c>
      <c r="Q476" s="10" t="s">
        <v>314</v>
      </c>
      <c r="R476" s="13" t="str">
        <f>IFERROR(__xludf.DUMMYFUNCTION("IFERROR(REGEXEXTRACT(Q476,""\d*\.?\d+%""),0)"),"0.8%")</f>
        <v>0.8%</v>
      </c>
      <c r="S476" s="11">
        <f t="shared" si="6"/>
        <v>0.0068</v>
      </c>
    </row>
    <row r="477">
      <c r="A477" s="8">
        <v>44093.0</v>
      </c>
      <c r="B477" s="9">
        <f t="shared" si="1"/>
        <v>2020</v>
      </c>
      <c r="C477" s="9">
        <v>100693.0</v>
      </c>
      <c r="D477" s="6" t="s">
        <v>227</v>
      </c>
      <c r="E477" s="10" t="str">
        <f>VLOOKUP(D477,'mat group'!A:B,2,0)</f>
        <v>Gardening supplies</v>
      </c>
      <c r="F477" s="10" t="s">
        <v>20</v>
      </c>
      <c r="G477" s="11" t="s">
        <v>42</v>
      </c>
      <c r="H477" s="11">
        <v>8.0</v>
      </c>
      <c r="I477" s="6" t="s">
        <v>22</v>
      </c>
      <c r="J477" s="11">
        <f t="shared" si="2"/>
        <v>6.08</v>
      </c>
      <c r="K477" s="6">
        <v>43.0</v>
      </c>
      <c r="L477" s="11">
        <f t="shared" si="3"/>
        <v>261.44</v>
      </c>
      <c r="M477" s="10" t="s">
        <v>23</v>
      </c>
      <c r="N477" s="12">
        <v>30.099999999999998</v>
      </c>
      <c r="O477" s="11">
        <f t="shared" si="4"/>
        <v>78.432</v>
      </c>
      <c r="P477" s="11">
        <f t="shared" si="5"/>
        <v>183.008</v>
      </c>
      <c r="Q477" s="10" t="s">
        <v>45</v>
      </c>
      <c r="R477" s="13">
        <f>IFERROR(__xludf.DUMMYFUNCTION("IFERROR(REGEXEXTRACT(Q477,""\d*\.?\d+%""),0)"),0.0)</f>
        <v>0</v>
      </c>
      <c r="S477" s="11">
        <f t="shared" si="6"/>
        <v>0</v>
      </c>
    </row>
    <row r="478">
      <c r="A478" s="8">
        <v>44096.0</v>
      </c>
      <c r="B478" s="9">
        <f t="shared" si="1"/>
        <v>2020</v>
      </c>
      <c r="C478" s="9">
        <v>100694.0</v>
      </c>
      <c r="D478" s="6" t="s">
        <v>107</v>
      </c>
      <c r="E478" s="10" t="str">
        <f>VLOOKUP(D478,'mat group'!A:B,2,0)</f>
        <v>Bathroom supplies</v>
      </c>
      <c r="F478" s="10" t="s">
        <v>55</v>
      </c>
      <c r="G478" s="11" t="s">
        <v>64</v>
      </c>
      <c r="H478" s="11">
        <v>25.0</v>
      </c>
      <c r="I478" s="6" t="s">
        <v>38</v>
      </c>
      <c r="J478" s="11">
        <f t="shared" si="2"/>
        <v>25</v>
      </c>
      <c r="K478" s="6">
        <v>18.0</v>
      </c>
      <c r="L478" s="11">
        <f t="shared" si="3"/>
        <v>450</v>
      </c>
      <c r="M478" s="10" t="s">
        <v>56</v>
      </c>
      <c r="N478" s="12">
        <v>3.6</v>
      </c>
      <c r="O478" s="11">
        <f t="shared" si="4"/>
        <v>360</v>
      </c>
      <c r="P478" s="11">
        <f t="shared" si="5"/>
        <v>90</v>
      </c>
      <c r="Q478" s="10" t="s">
        <v>40</v>
      </c>
      <c r="R478" s="13" t="str">
        <f>IFERROR(__xludf.DUMMYFUNCTION("IFERROR(REGEXEXTRACT(Q478,""\d*\.?\d+%""),0)"),"4.5%")</f>
        <v>4.5%</v>
      </c>
      <c r="S478" s="11">
        <f t="shared" si="6"/>
        <v>0.2025</v>
      </c>
    </row>
    <row r="479">
      <c r="A479" s="8">
        <v>44097.0</v>
      </c>
      <c r="B479" s="9">
        <f t="shared" si="1"/>
        <v>2020</v>
      </c>
      <c r="C479" s="9">
        <v>100695.0</v>
      </c>
      <c r="D479" s="6" t="s">
        <v>187</v>
      </c>
      <c r="E479" s="10" t="str">
        <f>VLOOKUP(D479,'mat group'!A:B,2,0)</f>
        <v>Bathroom supplies</v>
      </c>
      <c r="F479" s="10" t="s">
        <v>49</v>
      </c>
      <c r="G479" s="11" t="s">
        <v>42</v>
      </c>
      <c r="H479" s="11">
        <v>20.0</v>
      </c>
      <c r="I479" s="6" t="s">
        <v>38</v>
      </c>
      <c r="J479" s="11">
        <f t="shared" si="2"/>
        <v>20</v>
      </c>
      <c r="K479" s="6">
        <v>12.0</v>
      </c>
      <c r="L479" s="11">
        <f t="shared" si="3"/>
        <v>240</v>
      </c>
      <c r="M479" s="10" t="s">
        <v>51</v>
      </c>
      <c r="N479" s="12">
        <v>6.0</v>
      </c>
      <c r="O479" s="11">
        <f t="shared" si="4"/>
        <v>120</v>
      </c>
      <c r="P479" s="11">
        <f t="shared" si="5"/>
        <v>120</v>
      </c>
      <c r="Q479" s="10" t="s">
        <v>114</v>
      </c>
      <c r="R479" s="13" t="str">
        <f>IFERROR(__xludf.DUMMYFUNCTION("IFERROR(REGEXEXTRACT(Q479,""\d*\.?\d+%""),0)"),"0%")</f>
        <v>0%</v>
      </c>
      <c r="S479" s="11">
        <f t="shared" si="6"/>
        <v>0</v>
      </c>
    </row>
    <row r="480">
      <c r="A480" s="8">
        <v>44099.0</v>
      </c>
      <c r="B480" s="9">
        <f t="shared" si="1"/>
        <v>2020</v>
      </c>
      <c r="C480" s="9">
        <v>100696.0</v>
      </c>
      <c r="D480" s="6" t="s">
        <v>115</v>
      </c>
      <c r="E480" s="10" t="str">
        <f>VLOOKUP(D480,'mat group'!A:B,2,0)</f>
        <v>School supplies</v>
      </c>
      <c r="F480" s="10" t="s">
        <v>49</v>
      </c>
      <c r="G480" s="11" t="s">
        <v>42</v>
      </c>
      <c r="H480" s="11">
        <v>2.0</v>
      </c>
      <c r="I480" s="6" t="s">
        <v>38</v>
      </c>
      <c r="J480" s="11">
        <f t="shared" si="2"/>
        <v>2</v>
      </c>
      <c r="K480" s="6">
        <v>11.0</v>
      </c>
      <c r="L480" s="11">
        <f t="shared" si="3"/>
        <v>22</v>
      </c>
      <c r="M480" s="10" t="s">
        <v>51</v>
      </c>
      <c r="N480" s="12">
        <v>5.5</v>
      </c>
      <c r="O480" s="11">
        <f t="shared" si="4"/>
        <v>11</v>
      </c>
      <c r="P480" s="11">
        <f t="shared" si="5"/>
        <v>11</v>
      </c>
      <c r="Q480" s="10" t="s">
        <v>317</v>
      </c>
      <c r="R480" s="13" t="str">
        <f>IFERROR(__xludf.DUMMYFUNCTION("IFERROR(REGEXEXTRACT(Q480,""\d*\.?\d+%""),0)"),"4.2%")</f>
        <v>4.2%</v>
      </c>
      <c r="S480" s="11">
        <f t="shared" si="6"/>
        <v>0.00924</v>
      </c>
    </row>
    <row r="481">
      <c r="A481" s="8">
        <v>44101.0</v>
      </c>
      <c r="B481" s="9">
        <f t="shared" si="1"/>
        <v>2020</v>
      </c>
      <c r="C481" s="9">
        <v>100697.0</v>
      </c>
      <c r="D481" s="6" t="s">
        <v>182</v>
      </c>
      <c r="E481" s="10" t="str">
        <f>VLOOKUP(D481,'mat group'!A:B,2,0)</f>
        <v>School supplies</v>
      </c>
      <c r="F481" s="10" t="s">
        <v>58</v>
      </c>
      <c r="G481" s="11" t="s">
        <v>77</v>
      </c>
      <c r="H481" s="11">
        <v>0.8</v>
      </c>
      <c r="I481" s="6" t="s">
        <v>38</v>
      </c>
      <c r="J481" s="11">
        <f t="shared" si="2"/>
        <v>0.8</v>
      </c>
      <c r="K481" s="6">
        <v>32.0</v>
      </c>
      <c r="L481" s="11">
        <f t="shared" si="3"/>
        <v>25.6</v>
      </c>
      <c r="M481" s="10" t="s">
        <v>59</v>
      </c>
      <c r="N481" s="12">
        <v>22.4</v>
      </c>
      <c r="O481" s="11">
        <f t="shared" si="4"/>
        <v>7.68</v>
      </c>
      <c r="P481" s="11">
        <f t="shared" si="5"/>
        <v>17.92</v>
      </c>
      <c r="Q481" s="10" t="s">
        <v>316</v>
      </c>
      <c r="R481" s="13" t="str">
        <f>IFERROR(__xludf.DUMMYFUNCTION("IFERROR(REGEXEXTRACT(Q481,""\d*\.?\d+%""),0)"),"4.5%")</f>
        <v>4.5%</v>
      </c>
      <c r="S481" s="11">
        <f t="shared" si="6"/>
        <v>0.01152</v>
      </c>
    </row>
    <row r="482">
      <c r="A482" s="8">
        <v>44101.0</v>
      </c>
      <c r="B482" s="9">
        <f t="shared" si="1"/>
        <v>2020</v>
      </c>
      <c r="C482" s="9">
        <v>100697.0</v>
      </c>
      <c r="D482" s="6" t="s">
        <v>83</v>
      </c>
      <c r="E482" s="10" t="str">
        <f>VLOOKUP(D482,'mat group'!A:B,2,0)</f>
        <v>Gardening supplies</v>
      </c>
      <c r="F482" s="10" t="s">
        <v>58</v>
      </c>
      <c r="G482" s="11" t="s">
        <v>50</v>
      </c>
      <c r="H482" s="11">
        <v>18.0</v>
      </c>
      <c r="I482" s="6" t="s">
        <v>38</v>
      </c>
      <c r="J482" s="11">
        <f t="shared" si="2"/>
        <v>18</v>
      </c>
      <c r="K482" s="6">
        <v>49.0</v>
      </c>
      <c r="L482" s="11">
        <f t="shared" si="3"/>
        <v>882</v>
      </c>
      <c r="M482" s="10" t="s">
        <v>59</v>
      </c>
      <c r="N482" s="12">
        <v>49.0</v>
      </c>
      <c r="O482" s="11">
        <f t="shared" si="4"/>
        <v>0</v>
      </c>
      <c r="P482" s="11">
        <f t="shared" si="5"/>
        <v>882</v>
      </c>
      <c r="Q482" s="10" t="s">
        <v>316</v>
      </c>
      <c r="R482" s="13" t="str">
        <f>IFERROR(__xludf.DUMMYFUNCTION("IFERROR(REGEXEXTRACT(Q482,""\d*\.?\d+%""),0)"),"4.5%")</f>
        <v>4.5%</v>
      </c>
      <c r="S482" s="11">
        <f t="shared" si="6"/>
        <v>0.3969</v>
      </c>
    </row>
    <row r="483">
      <c r="A483" s="8">
        <v>44101.0</v>
      </c>
      <c r="B483" s="9">
        <f t="shared" si="1"/>
        <v>2020</v>
      </c>
      <c r="C483" s="9">
        <v>100697.0</v>
      </c>
      <c r="D483" s="6" t="s">
        <v>81</v>
      </c>
      <c r="E483" s="10" t="str">
        <f>VLOOKUP(D483,'mat group'!A:B,2,0)</f>
        <v>Hardware supplies</v>
      </c>
      <c r="F483" s="10" t="s">
        <v>58</v>
      </c>
      <c r="G483" s="11" t="s">
        <v>21</v>
      </c>
      <c r="H483" s="11">
        <v>5.0</v>
      </c>
      <c r="I483" s="6" t="s">
        <v>38</v>
      </c>
      <c r="J483" s="11">
        <f t="shared" si="2"/>
        <v>5</v>
      </c>
      <c r="K483" s="6">
        <v>31.0</v>
      </c>
      <c r="L483" s="11">
        <f t="shared" si="3"/>
        <v>155</v>
      </c>
      <c r="M483" s="10" t="s">
        <v>59</v>
      </c>
      <c r="N483" s="12">
        <v>27.900000000000002</v>
      </c>
      <c r="O483" s="11">
        <f t="shared" si="4"/>
        <v>15.5</v>
      </c>
      <c r="P483" s="11">
        <f t="shared" si="5"/>
        <v>139.5</v>
      </c>
      <c r="Q483" s="10" t="s">
        <v>316</v>
      </c>
      <c r="R483" s="13" t="str">
        <f>IFERROR(__xludf.DUMMYFUNCTION("IFERROR(REGEXEXTRACT(Q483,""\d*\.?\d+%""),0)"),"4.5%")</f>
        <v>4.5%</v>
      </c>
      <c r="S483" s="11">
        <f t="shared" si="6"/>
        <v>0.06975</v>
      </c>
    </row>
    <row r="484">
      <c r="A484" s="8">
        <v>44101.0</v>
      </c>
      <c r="B484" s="9">
        <f t="shared" si="1"/>
        <v>2020</v>
      </c>
      <c r="C484" s="9">
        <v>100697.0</v>
      </c>
      <c r="D484" s="6" t="s">
        <v>247</v>
      </c>
      <c r="E484" s="10" t="str">
        <f>VLOOKUP(D484,'mat group'!A:B,2,0)</f>
        <v>Home Decor</v>
      </c>
      <c r="F484" s="10" t="s">
        <v>58</v>
      </c>
      <c r="G484" s="11" t="s">
        <v>21</v>
      </c>
      <c r="H484" s="11">
        <v>15.0</v>
      </c>
      <c r="I484" s="6" t="s">
        <v>38</v>
      </c>
      <c r="J484" s="11">
        <f t="shared" si="2"/>
        <v>15</v>
      </c>
      <c r="K484" s="6">
        <v>1.0</v>
      </c>
      <c r="L484" s="11">
        <f t="shared" si="3"/>
        <v>15</v>
      </c>
      <c r="M484" s="10" t="s">
        <v>59</v>
      </c>
      <c r="N484" s="12">
        <v>1.0</v>
      </c>
      <c r="O484" s="11">
        <f t="shared" si="4"/>
        <v>0</v>
      </c>
      <c r="P484" s="11">
        <f t="shared" si="5"/>
        <v>15</v>
      </c>
      <c r="Q484" s="10" t="s">
        <v>316</v>
      </c>
      <c r="R484" s="13" t="str">
        <f>IFERROR(__xludf.DUMMYFUNCTION("IFERROR(REGEXEXTRACT(Q484,""\d*\.?\d+%""),0)"),"4.5%")</f>
        <v>4.5%</v>
      </c>
      <c r="S484" s="11">
        <f t="shared" si="6"/>
        <v>0.00675</v>
      </c>
    </row>
    <row r="485">
      <c r="A485" s="8">
        <v>44101.0</v>
      </c>
      <c r="B485" s="9">
        <f t="shared" si="1"/>
        <v>2020</v>
      </c>
      <c r="C485" s="9">
        <v>100697.0</v>
      </c>
      <c r="D485" s="6" t="s">
        <v>304</v>
      </c>
      <c r="E485" s="10" t="str">
        <f>VLOOKUP(D485,'mat group'!A:B,2,0)</f>
        <v>Home Decor</v>
      </c>
      <c r="F485" s="10" t="s">
        <v>58</v>
      </c>
      <c r="G485" s="11" t="s">
        <v>42</v>
      </c>
      <c r="H485" s="11">
        <v>25.0</v>
      </c>
      <c r="I485" s="6" t="s">
        <v>38</v>
      </c>
      <c r="J485" s="11">
        <f t="shared" si="2"/>
        <v>25</v>
      </c>
      <c r="K485" s="6">
        <v>29.0</v>
      </c>
      <c r="L485" s="11">
        <f t="shared" si="3"/>
        <v>725</v>
      </c>
      <c r="M485" s="10" t="s">
        <v>59</v>
      </c>
      <c r="N485" s="12">
        <v>11.600000000000001</v>
      </c>
      <c r="O485" s="11">
        <f t="shared" si="4"/>
        <v>435</v>
      </c>
      <c r="P485" s="11">
        <f t="shared" si="5"/>
        <v>290</v>
      </c>
      <c r="Q485" s="10" t="s">
        <v>316</v>
      </c>
      <c r="R485" s="13" t="str">
        <f>IFERROR(__xludf.DUMMYFUNCTION("IFERROR(REGEXEXTRACT(Q485,""\d*\.?\d+%""),0)"),"4.5%")</f>
        <v>4.5%</v>
      </c>
      <c r="S485" s="11">
        <f t="shared" si="6"/>
        <v>0.32625</v>
      </c>
    </row>
    <row r="486">
      <c r="A486" s="8">
        <v>44101.0</v>
      </c>
      <c r="B486" s="9">
        <f t="shared" si="1"/>
        <v>2020</v>
      </c>
      <c r="C486" s="9">
        <v>100697.0</v>
      </c>
      <c r="D486" s="6" t="s">
        <v>293</v>
      </c>
      <c r="E486" s="10" t="str">
        <f>VLOOKUP(D486,'mat group'!A:B,2,0)</f>
        <v>Home Decor</v>
      </c>
      <c r="F486" s="10" t="s">
        <v>58</v>
      </c>
      <c r="G486" s="11" t="s">
        <v>28</v>
      </c>
      <c r="H486" s="11">
        <v>30.0</v>
      </c>
      <c r="I486" s="6" t="s">
        <v>38</v>
      </c>
      <c r="J486" s="11">
        <f t="shared" si="2"/>
        <v>30</v>
      </c>
      <c r="K486" s="6">
        <v>11.0</v>
      </c>
      <c r="L486" s="11">
        <f t="shared" si="3"/>
        <v>330</v>
      </c>
      <c r="M486" s="10" t="s">
        <v>59</v>
      </c>
      <c r="N486" s="12">
        <v>11.0</v>
      </c>
      <c r="O486" s="11">
        <f t="shared" si="4"/>
        <v>0</v>
      </c>
      <c r="P486" s="11">
        <f t="shared" si="5"/>
        <v>330</v>
      </c>
      <c r="Q486" s="10" t="s">
        <v>316</v>
      </c>
      <c r="R486" s="13" t="str">
        <f>IFERROR(__xludf.DUMMYFUNCTION("IFERROR(REGEXEXTRACT(Q486,""\d*\.?\d+%""),0)"),"4.5%")</f>
        <v>4.5%</v>
      </c>
      <c r="S486" s="11">
        <f t="shared" si="6"/>
        <v>0.1485</v>
      </c>
    </row>
    <row r="487">
      <c r="A487" s="8">
        <v>44101.0</v>
      </c>
      <c r="B487" s="9">
        <f t="shared" si="1"/>
        <v>2020</v>
      </c>
      <c r="C487" s="9">
        <v>100697.0</v>
      </c>
      <c r="D487" s="6" t="s">
        <v>266</v>
      </c>
      <c r="E487" s="10" t="str">
        <f>VLOOKUP(D487,'mat group'!A:B,2,0)</f>
        <v>Hardware supplies</v>
      </c>
      <c r="F487" s="10" t="s">
        <v>58</v>
      </c>
      <c r="G487" s="11" t="s">
        <v>50</v>
      </c>
      <c r="H487" s="11">
        <v>100.0</v>
      </c>
      <c r="I487" s="6" t="s">
        <v>38</v>
      </c>
      <c r="J487" s="11">
        <f t="shared" si="2"/>
        <v>100</v>
      </c>
      <c r="K487" s="6">
        <v>45.0</v>
      </c>
      <c r="L487" s="11">
        <f t="shared" si="3"/>
        <v>4500</v>
      </c>
      <c r="M487" s="10" t="s">
        <v>59</v>
      </c>
      <c r="N487" s="12">
        <v>18.0</v>
      </c>
      <c r="O487" s="11">
        <f t="shared" si="4"/>
        <v>2700</v>
      </c>
      <c r="P487" s="11">
        <f t="shared" si="5"/>
        <v>1800</v>
      </c>
      <c r="Q487" s="10" t="s">
        <v>316</v>
      </c>
      <c r="R487" s="13" t="str">
        <f>IFERROR(__xludf.DUMMYFUNCTION("IFERROR(REGEXEXTRACT(Q487,""\d*\.?\d+%""),0)"),"4.5%")</f>
        <v>4.5%</v>
      </c>
      <c r="S487" s="11">
        <f t="shared" si="6"/>
        <v>2.025</v>
      </c>
    </row>
    <row r="488">
      <c r="A488" s="8">
        <v>44104.0</v>
      </c>
      <c r="B488" s="9">
        <f t="shared" si="1"/>
        <v>2020</v>
      </c>
      <c r="C488" s="9">
        <v>100698.0</v>
      </c>
      <c r="D488" s="6" t="s">
        <v>121</v>
      </c>
      <c r="E488" s="10" t="str">
        <f>VLOOKUP(D488,'mat group'!A:B,2,0)</f>
        <v>School supplies</v>
      </c>
      <c r="F488" s="10" t="s">
        <v>58</v>
      </c>
      <c r="G488" s="11" t="s">
        <v>77</v>
      </c>
      <c r="H488" s="11">
        <v>2.8</v>
      </c>
      <c r="I488" s="6" t="s">
        <v>38</v>
      </c>
      <c r="J488" s="11">
        <f t="shared" si="2"/>
        <v>2.8</v>
      </c>
      <c r="K488" s="6">
        <v>16.0</v>
      </c>
      <c r="L488" s="11">
        <f t="shared" si="3"/>
        <v>44.8</v>
      </c>
      <c r="M488" s="10" t="s">
        <v>59</v>
      </c>
      <c r="N488" s="12">
        <v>6.4</v>
      </c>
      <c r="O488" s="11">
        <f t="shared" si="4"/>
        <v>26.88</v>
      </c>
      <c r="P488" s="11">
        <f t="shared" si="5"/>
        <v>17.92</v>
      </c>
      <c r="Q488" s="10" t="s">
        <v>99</v>
      </c>
      <c r="R488" s="13" t="str">
        <f>IFERROR(__xludf.DUMMYFUNCTION("IFERROR(REGEXEXTRACT(Q488,""\d*\.?\d+%""),0)"),"0%")</f>
        <v>0%</v>
      </c>
      <c r="S488" s="11">
        <f t="shared" si="6"/>
        <v>0</v>
      </c>
    </row>
    <row r="489">
      <c r="A489" s="8">
        <v>44112.0</v>
      </c>
      <c r="B489" s="9">
        <f t="shared" si="1"/>
        <v>2020</v>
      </c>
      <c r="C489" s="9">
        <v>100699.0</v>
      </c>
      <c r="D489" s="6" t="s">
        <v>255</v>
      </c>
      <c r="E489" s="10" t="str">
        <f>VLOOKUP(D489,'mat group'!A:B,2,0)</f>
        <v>Hardware supplies</v>
      </c>
      <c r="F489" s="10" t="s">
        <v>37</v>
      </c>
      <c r="G489" s="11" t="s">
        <v>30</v>
      </c>
      <c r="H489" s="11">
        <v>150.0</v>
      </c>
      <c r="I489" s="6" t="s">
        <v>38</v>
      </c>
      <c r="J489" s="11">
        <f t="shared" si="2"/>
        <v>150</v>
      </c>
      <c r="K489" s="6">
        <v>51.0</v>
      </c>
      <c r="L489" s="11">
        <f t="shared" si="3"/>
        <v>7650</v>
      </c>
      <c r="M489" s="10" t="s">
        <v>39</v>
      </c>
      <c r="N489" s="12">
        <v>30.599999999999998</v>
      </c>
      <c r="O489" s="11">
        <f t="shared" si="4"/>
        <v>3060</v>
      </c>
      <c r="P489" s="11">
        <f t="shared" si="5"/>
        <v>4590</v>
      </c>
      <c r="Q489" s="10" t="s">
        <v>80</v>
      </c>
      <c r="R489" s="13" t="str">
        <f>IFERROR(__xludf.DUMMYFUNCTION("IFERROR(REGEXEXTRACT(Q489,""\d*\.?\d+%""),0)"),"10.00%")</f>
        <v>10.00%</v>
      </c>
      <c r="S489" s="11">
        <f t="shared" si="6"/>
        <v>7.65</v>
      </c>
    </row>
    <row r="490">
      <c r="A490" s="8">
        <v>44112.0</v>
      </c>
      <c r="B490" s="9">
        <f t="shared" si="1"/>
        <v>2020</v>
      </c>
      <c r="C490" s="9">
        <v>100699.0</v>
      </c>
      <c r="D490" s="6" t="s">
        <v>177</v>
      </c>
      <c r="E490" s="10" t="str">
        <f>VLOOKUP(D490,'mat group'!A:B,2,0)</f>
        <v>Home Decor</v>
      </c>
      <c r="F490" s="10" t="s">
        <v>37</v>
      </c>
      <c r="G490" s="11" t="s">
        <v>50</v>
      </c>
      <c r="H490" s="11">
        <v>30.0</v>
      </c>
      <c r="I490" s="6" t="s">
        <v>38</v>
      </c>
      <c r="J490" s="11">
        <f t="shared" si="2"/>
        <v>30</v>
      </c>
      <c r="K490" s="6">
        <v>46.0</v>
      </c>
      <c r="L490" s="11">
        <f t="shared" si="3"/>
        <v>1380</v>
      </c>
      <c r="M490" s="10" t="s">
        <v>39</v>
      </c>
      <c r="N490" s="12">
        <v>23.0</v>
      </c>
      <c r="O490" s="11">
        <f t="shared" si="4"/>
        <v>690</v>
      </c>
      <c r="P490" s="11">
        <f t="shared" si="5"/>
        <v>690</v>
      </c>
      <c r="Q490" s="10" t="s">
        <v>80</v>
      </c>
      <c r="R490" s="13" t="str">
        <f>IFERROR(__xludf.DUMMYFUNCTION("IFERROR(REGEXEXTRACT(Q490,""\d*\.?\d+%""),0)"),"10.00%")</f>
        <v>10.00%</v>
      </c>
      <c r="S490" s="11">
        <f t="shared" si="6"/>
        <v>1.38</v>
      </c>
    </row>
    <row r="491">
      <c r="A491" s="8">
        <v>44112.0</v>
      </c>
      <c r="B491" s="9">
        <f t="shared" si="1"/>
        <v>2020</v>
      </c>
      <c r="C491" s="9">
        <v>100699.0</v>
      </c>
      <c r="D491" s="6" t="s">
        <v>227</v>
      </c>
      <c r="E491" s="10" t="str">
        <f>VLOOKUP(D491,'mat group'!A:B,2,0)</f>
        <v>Gardening supplies</v>
      </c>
      <c r="F491" s="10" t="s">
        <v>37</v>
      </c>
      <c r="G491" s="11" t="s">
        <v>77</v>
      </c>
      <c r="H491" s="11">
        <v>8.0</v>
      </c>
      <c r="I491" s="6" t="s">
        <v>38</v>
      </c>
      <c r="J491" s="11">
        <f t="shared" si="2"/>
        <v>8</v>
      </c>
      <c r="K491" s="6">
        <v>25.0</v>
      </c>
      <c r="L491" s="11">
        <f t="shared" si="3"/>
        <v>200</v>
      </c>
      <c r="M491" s="10" t="s">
        <v>39</v>
      </c>
      <c r="N491" s="12">
        <v>25.0</v>
      </c>
      <c r="O491" s="11">
        <f t="shared" si="4"/>
        <v>0</v>
      </c>
      <c r="P491" s="11">
        <f t="shared" si="5"/>
        <v>200</v>
      </c>
      <c r="Q491" s="10" t="s">
        <v>80</v>
      </c>
      <c r="R491" s="13" t="str">
        <f>IFERROR(__xludf.DUMMYFUNCTION("IFERROR(REGEXEXTRACT(Q491,""\d*\.?\d+%""),0)"),"10.00%")</f>
        <v>10.00%</v>
      </c>
      <c r="S491" s="11">
        <f t="shared" si="6"/>
        <v>0.2</v>
      </c>
    </row>
    <row r="492">
      <c r="A492" s="8">
        <v>44112.0</v>
      </c>
      <c r="B492" s="9">
        <f t="shared" si="1"/>
        <v>2020</v>
      </c>
      <c r="C492" s="9">
        <v>100699.0</v>
      </c>
      <c r="D492" s="6" t="s">
        <v>36</v>
      </c>
      <c r="E492" s="10" t="str">
        <f>VLOOKUP(D492,'mat group'!A:B,2,0)</f>
        <v>Gardening supplies</v>
      </c>
      <c r="F492" s="10" t="s">
        <v>37</v>
      </c>
      <c r="G492" s="11" t="s">
        <v>28</v>
      </c>
      <c r="H492" s="11">
        <v>5.0</v>
      </c>
      <c r="I492" s="6" t="s">
        <v>38</v>
      </c>
      <c r="J492" s="11">
        <f t="shared" si="2"/>
        <v>5</v>
      </c>
      <c r="K492" s="6">
        <v>9.0</v>
      </c>
      <c r="L492" s="11">
        <f t="shared" si="3"/>
        <v>45</v>
      </c>
      <c r="M492" s="10" t="s">
        <v>39</v>
      </c>
      <c r="N492" s="12">
        <v>5.3999999999999995</v>
      </c>
      <c r="O492" s="11">
        <f t="shared" si="4"/>
        <v>18</v>
      </c>
      <c r="P492" s="11">
        <f t="shared" si="5"/>
        <v>27</v>
      </c>
      <c r="Q492" s="10" t="s">
        <v>80</v>
      </c>
      <c r="R492" s="13" t="str">
        <f>IFERROR(__xludf.DUMMYFUNCTION("IFERROR(REGEXEXTRACT(Q492,""\d*\.?\d+%""),0)"),"10.00%")</f>
        <v>10.00%</v>
      </c>
      <c r="S492" s="11">
        <f t="shared" si="6"/>
        <v>0.045</v>
      </c>
    </row>
    <row r="493">
      <c r="A493" s="8">
        <v>44112.0</v>
      </c>
      <c r="B493" s="9">
        <f t="shared" si="1"/>
        <v>2020</v>
      </c>
      <c r="C493" s="9">
        <v>100699.0</v>
      </c>
      <c r="D493" s="6" t="s">
        <v>192</v>
      </c>
      <c r="E493" s="10" t="str">
        <f>VLOOKUP(D493,'mat group'!A:B,2,0)</f>
        <v>School supplies</v>
      </c>
      <c r="F493" s="10" t="s">
        <v>37</v>
      </c>
      <c r="G493" s="11" t="s">
        <v>67</v>
      </c>
      <c r="H493" s="11">
        <v>6.0</v>
      </c>
      <c r="I493" s="6" t="s">
        <v>38</v>
      </c>
      <c r="J493" s="11">
        <f t="shared" si="2"/>
        <v>6</v>
      </c>
      <c r="K493" s="6">
        <v>24.0</v>
      </c>
      <c r="L493" s="11">
        <f t="shared" si="3"/>
        <v>144</v>
      </c>
      <c r="M493" s="10" t="s">
        <v>39</v>
      </c>
      <c r="N493" s="12">
        <v>19.200000000000003</v>
      </c>
      <c r="O493" s="11">
        <f t="shared" si="4"/>
        <v>28.8</v>
      </c>
      <c r="P493" s="11">
        <f t="shared" si="5"/>
        <v>115.2</v>
      </c>
      <c r="Q493" s="10" t="s">
        <v>80</v>
      </c>
      <c r="R493" s="13" t="str">
        <f>IFERROR(__xludf.DUMMYFUNCTION("IFERROR(REGEXEXTRACT(Q493,""\d*\.?\d+%""),0)"),"10.00%")</f>
        <v>10.00%</v>
      </c>
      <c r="S493" s="11">
        <f t="shared" si="6"/>
        <v>0.144</v>
      </c>
    </row>
    <row r="494">
      <c r="A494" s="8">
        <v>44112.0</v>
      </c>
      <c r="B494" s="9">
        <f t="shared" si="1"/>
        <v>2020</v>
      </c>
      <c r="C494" s="9">
        <v>100699.0</v>
      </c>
      <c r="D494" s="6" t="s">
        <v>104</v>
      </c>
      <c r="E494" s="10" t="str">
        <f>VLOOKUP(D494,'mat group'!A:B,2,0)</f>
        <v>Hardware supplies</v>
      </c>
      <c r="F494" s="10" t="s">
        <v>37</v>
      </c>
      <c r="G494" s="11" t="s">
        <v>30</v>
      </c>
      <c r="H494" s="11">
        <v>3.0</v>
      </c>
      <c r="I494" s="6" t="s">
        <v>38</v>
      </c>
      <c r="J494" s="11">
        <f t="shared" si="2"/>
        <v>3</v>
      </c>
      <c r="K494" s="6">
        <v>46.0</v>
      </c>
      <c r="L494" s="11">
        <f t="shared" si="3"/>
        <v>138</v>
      </c>
      <c r="M494" s="10" t="s">
        <v>39</v>
      </c>
      <c r="N494" s="12">
        <v>32.199999999999996</v>
      </c>
      <c r="O494" s="11">
        <f t="shared" si="4"/>
        <v>41.4</v>
      </c>
      <c r="P494" s="11">
        <f t="shared" si="5"/>
        <v>96.6</v>
      </c>
      <c r="Q494" s="10" t="s">
        <v>80</v>
      </c>
      <c r="R494" s="13" t="str">
        <f>IFERROR(__xludf.DUMMYFUNCTION("IFERROR(REGEXEXTRACT(Q494,""\d*\.?\d+%""),0)"),"10.00%")</f>
        <v>10.00%</v>
      </c>
      <c r="S494" s="11">
        <f t="shared" si="6"/>
        <v>0.138</v>
      </c>
    </row>
    <row r="495">
      <c r="A495" s="8">
        <v>44112.0</v>
      </c>
      <c r="B495" s="9">
        <f t="shared" si="1"/>
        <v>2020</v>
      </c>
      <c r="C495" s="9">
        <v>100699.0</v>
      </c>
      <c r="D495" s="6" t="s">
        <v>300</v>
      </c>
      <c r="E495" s="10" t="str">
        <f>VLOOKUP(D495,'mat group'!A:B,2,0)</f>
        <v>Home Decor</v>
      </c>
      <c r="F495" s="10" t="s">
        <v>37</v>
      </c>
      <c r="G495" s="11" t="s">
        <v>77</v>
      </c>
      <c r="H495" s="11">
        <v>18.0</v>
      </c>
      <c r="I495" s="6" t="s">
        <v>38</v>
      </c>
      <c r="J495" s="11">
        <f t="shared" si="2"/>
        <v>18</v>
      </c>
      <c r="K495" s="6">
        <v>53.0</v>
      </c>
      <c r="L495" s="11">
        <f t="shared" si="3"/>
        <v>954</v>
      </c>
      <c r="M495" s="10" t="s">
        <v>39</v>
      </c>
      <c r="N495" s="12">
        <v>42.400000000000006</v>
      </c>
      <c r="O495" s="11">
        <f t="shared" si="4"/>
        <v>190.8</v>
      </c>
      <c r="P495" s="11">
        <f t="shared" si="5"/>
        <v>763.2</v>
      </c>
      <c r="Q495" s="10" t="s">
        <v>80</v>
      </c>
      <c r="R495" s="13" t="str">
        <f>IFERROR(__xludf.DUMMYFUNCTION("IFERROR(REGEXEXTRACT(Q495,""\d*\.?\d+%""),0)"),"10.00%")</f>
        <v>10.00%</v>
      </c>
      <c r="S495" s="11">
        <f t="shared" si="6"/>
        <v>0.954</v>
      </c>
    </row>
    <row r="496">
      <c r="A496" s="8">
        <v>44112.0</v>
      </c>
      <c r="B496" s="9">
        <f t="shared" si="1"/>
        <v>2020</v>
      </c>
      <c r="C496" s="9">
        <v>100699.0</v>
      </c>
      <c r="D496" s="6" t="s">
        <v>233</v>
      </c>
      <c r="E496" s="10" t="str">
        <f>VLOOKUP(D496,'mat group'!A:B,2,0)</f>
        <v>Bathroom supplies</v>
      </c>
      <c r="F496" s="10" t="s">
        <v>37</v>
      </c>
      <c r="G496" s="11" t="s">
        <v>67</v>
      </c>
      <c r="H496" s="11">
        <v>10.0</v>
      </c>
      <c r="I496" s="6" t="s">
        <v>38</v>
      </c>
      <c r="J496" s="11">
        <f t="shared" si="2"/>
        <v>10</v>
      </c>
      <c r="K496" s="6">
        <v>1.0</v>
      </c>
      <c r="L496" s="11">
        <f t="shared" si="3"/>
        <v>10</v>
      </c>
      <c r="M496" s="10" t="s">
        <v>39</v>
      </c>
      <c r="N496" s="12">
        <v>1.0</v>
      </c>
      <c r="O496" s="11">
        <f t="shared" si="4"/>
        <v>0</v>
      </c>
      <c r="P496" s="11">
        <f t="shared" si="5"/>
        <v>10</v>
      </c>
      <c r="Q496" s="10" t="s">
        <v>80</v>
      </c>
      <c r="R496" s="13" t="str">
        <f>IFERROR(__xludf.DUMMYFUNCTION("IFERROR(REGEXEXTRACT(Q496,""\d*\.?\d+%""),0)"),"10.00%")</f>
        <v>10.00%</v>
      </c>
      <c r="S496" s="11">
        <f t="shared" si="6"/>
        <v>0.01</v>
      </c>
    </row>
    <row r="497">
      <c r="A497" s="8">
        <v>44114.0</v>
      </c>
      <c r="B497" s="9">
        <f t="shared" si="1"/>
        <v>2020</v>
      </c>
      <c r="C497" s="9">
        <v>100700.0</v>
      </c>
      <c r="D497" s="6" t="s">
        <v>185</v>
      </c>
      <c r="E497" s="10" t="str">
        <f>VLOOKUP(D497,'mat group'!A:B,2,0)</f>
        <v>Bathroom supplies</v>
      </c>
      <c r="F497" s="10" t="s">
        <v>20</v>
      </c>
      <c r="G497" s="11" t="s">
        <v>30</v>
      </c>
      <c r="H497" s="11">
        <v>8.0</v>
      </c>
      <c r="I497" s="6" t="s">
        <v>22</v>
      </c>
      <c r="J497" s="11">
        <f t="shared" si="2"/>
        <v>6.08</v>
      </c>
      <c r="K497" s="6">
        <v>4.0</v>
      </c>
      <c r="L497" s="11">
        <f t="shared" si="3"/>
        <v>24.32</v>
      </c>
      <c r="M497" s="10" t="s">
        <v>23</v>
      </c>
      <c r="N497" s="12">
        <v>4.0</v>
      </c>
      <c r="O497" s="11">
        <f t="shared" si="4"/>
        <v>0</v>
      </c>
      <c r="P497" s="11">
        <f t="shared" si="5"/>
        <v>24.32</v>
      </c>
      <c r="Q497" s="10" t="s">
        <v>99</v>
      </c>
      <c r="R497" s="13" t="str">
        <f>IFERROR(__xludf.DUMMYFUNCTION("IFERROR(REGEXEXTRACT(Q497,""\d*\.?\d+%""),0)"),"0%")</f>
        <v>0%</v>
      </c>
      <c r="S497" s="11">
        <f t="shared" si="6"/>
        <v>0</v>
      </c>
    </row>
    <row r="498">
      <c r="A498" s="8">
        <v>44118.0</v>
      </c>
      <c r="B498" s="9">
        <f t="shared" si="1"/>
        <v>2020</v>
      </c>
      <c r="C498" s="9">
        <v>100701.0</v>
      </c>
      <c r="D498" s="6" t="s">
        <v>250</v>
      </c>
      <c r="E498" s="10" t="str">
        <f>VLOOKUP(D498,'mat group'!A:B,2,0)</f>
        <v>Hardware supplies</v>
      </c>
      <c r="F498" s="10" t="s">
        <v>37</v>
      </c>
      <c r="G498" s="11" t="s">
        <v>50</v>
      </c>
      <c r="H498" s="11">
        <v>10.0</v>
      </c>
      <c r="I498" s="6" t="s">
        <v>38</v>
      </c>
      <c r="J498" s="11">
        <f t="shared" si="2"/>
        <v>10</v>
      </c>
      <c r="K498" s="6">
        <v>48.0</v>
      </c>
      <c r="L498" s="11">
        <f t="shared" si="3"/>
        <v>480</v>
      </c>
      <c r="M498" s="10" t="s">
        <v>39</v>
      </c>
      <c r="N498" s="12">
        <v>43.2</v>
      </c>
      <c r="O498" s="11">
        <f t="shared" si="4"/>
        <v>48</v>
      </c>
      <c r="P498" s="11">
        <f t="shared" si="5"/>
        <v>432</v>
      </c>
      <c r="Q498" s="10" t="s">
        <v>141</v>
      </c>
      <c r="R498" s="13" t="str">
        <f>IFERROR(__xludf.DUMMYFUNCTION("IFERROR(REGEXEXTRACT(Q498,""\d*\.?\d+%""),0)"),"5%")</f>
        <v>5%</v>
      </c>
      <c r="S498" s="11">
        <f t="shared" si="6"/>
        <v>0.24</v>
      </c>
    </row>
    <row r="499">
      <c r="A499" s="8">
        <v>44119.0</v>
      </c>
      <c r="B499" s="9">
        <f t="shared" si="1"/>
        <v>2020</v>
      </c>
      <c r="C499" s="9">
        <v>100702.0</v>
      </c>
      <c r="D499" s="6" t="s">
        <v>275</v>
      </c>
      <c r="E499" s="10" t="str">
        <f>VLOOKUP(D499,'mat group'!A:B,2,0)</f>
        <v>Hardware supplies</v>
      </c>
      <c r="F499" s="10" t="s">
        <v>55</v>
      </c>
      <c r="G499" s="11" t="s">
        <v>67</v>
      </c>
      <c r="H499" s="11">
        <v>5.0</v>
      </c>
      <c r="I499" s="6" t="s">
        <v>38</v>
      </c>
      <c r="J499" s="11">
        <f t="shared" si="2"/>
        <v>5</v>
      </c>
      <c r="K499" s="6">
        <v>45.0</v>
      </c>
      <c r="L499" s="11">
        <f t="shared" si="3"/>
        <v>225</v>
      </c>
      <c r="M499" s="10" t="s">
        <v>56</v>
      </c>
      <c r="N499" s="12">
        <v>45.0</v>
      </c>
      <c r="O499" s="11">
        <f t="shared" si="4"/>
        <v>0</v>
      </c>
      <c r="P499" s="11">
        <f t="shared" si="5"/>
        <v>225</v>
      </c>
      <c r="Q499" s="10" t="s">
        <v>91</v>
      </c>
      <c r="R499" s="13" t="str">
        <f>IFERROR(__xludf.DUMMYFUNCTION("IFERROR(REGEXEXTRACT(Q499,""\d*\.?\d+%""),0)"),"9.50%")</f>
        <v>9.50%</v>
      </c>
      <c r="S499" s="11">
        <f t="shared" si="6"/>
        <v>0.21375</v>
      </c>
    </row>
    <row r="500">
      <c r="A500" s="8">
        <v>44121.0</v>
      </c>
      <c r="B500" s="9">
        <f t="shared" si="1"/>
        <v>2020</v>
      </c>
      <c r="C500" s="9">
        <v>100703.0</v>
      </c>
      <c r="D500" s="6" t="s">
        <v>199</v>
      </c>
      <c r="E500" s="10" t="str">
        <f>VLOOKUP(D500,'mat group'!A:B,2,0)</f>
        <v>Gardening supplies</v>
      </c>
      <c r="F500" s="10" t="s">
        <v>58</v>
      </c>
      <c r="G500" s="11" t="s">
        <v>26</v>
      </c>
      <c r="H500" s="11">
        <v>12.0</v>
      </c>
      <c r="I500" s="6" t="s">
        <v>38</v>
      </c>
      <c r="J500" s="11">
        <f t="shared" si="2"/>
        <v>12</v>
      </c>
      <c r="K500" s="6">
        <v>20.0</v>
      </c>
      <c r="L500" s="11">
        <f t="shared" si="3"/>
        <v>240</v>
      </c>
      <c r="M500" s="10" t="s">
        <v>59</v>
      </c>
      <c r="N500" s="12">
        <v>4.0</v>
      </c>
      <c r="O500" s="11">
        <f t="shared" si="4"/>
        <v>192</v>
      </c>
      <c r="P500" s="11">
        <f t="shared" si="5"/>
        <v>48</v>
      </c>
      <c r="Q500" s="10" t="s">
        <v>40</v>
      </c>
      <c r="R500" s="13" t="str">
        <f>IFERROR(__xludf.DUMMYFUNCTION("IFERROR(REGEXEXTRACT(Q500,""\d*\.?\d+%""),0)"),"4.5%")</f>
        <v>4.5%</v>
      </c>
      <c r="S500" s="11">
        <f t="shared" si="6"/>
        <v>0.108</v>
      </c>
    </row>
    <row r="501">
      <c r="A501" s="8">
        <v>44123.0</v>
      </c>
      <c r="B501" s="9">
        <f t="shared" si="1"/>
        <v>2020</v>
      </c>
      <c r="C501" s="9">
        <v>100704.0</v>
      </c>
      <c r="D501" s="6" t="s">
        <v>231</v>
      </c>
      <c r="E501" s="10" t="str">
        <f>VLOOKUP(D501,'mat group'!A:B,2,0)</f>
        <v>School supplies</v>
      </c>
      <c r="F501" s="10" t="s">
        <v>55</v>
      </c>
      <c r="G501" s="11" t="s">
        <v>26</v>
      </c>
      <c r="H501" s="11">
        <v>1.8</v>
      </c>
      <c r="I501" s="6" t="s">
        <v>38</v>
      </c>
      <c r="J501" s="11">
        <f t="shared" si="2"/>
        <v>1.8</v>
      </c>
      <c r="K501" s="6">
        <v>22.0</v>
      </c>
      <c r="L501" s="11">
        <f t="shared" si="3"/>
        <v>39.6</v>
      </c>
      <c r="M501" s="10" t="s">
        <v>56</v>
      </c>
      <c r="N501" s="12">
        <v>22.0</v>
      </c>
      <c r="O501" s="11">
        <f t="shared" si="4"/>
        <v>0</v>
      </c>
      <c r="P501" s="11">
        <f t="shared" si="5"/>
        <v>39.6</v>
      </c>
      <c r="Q501" s="10" t="s">
        <v>316</v>
      </c>
      <c r="R501" s="13" t="str">
        <f>IFERROR(__xludf.DUMMYFUNCTION("IFERROR(REGEXEXTRACT(Q501,""\d*\.?\d+%""),0)"),"4.5%")</f>
        <v>4.5%</v>
      </c>
      <c r="S501" s="11">
        <f t="shared" si="6"/>
        <v>0.01782</v>
      </c>
    </row>
    <row r="502">
      <c r="A502" s="8">
        <v>44124.0</v>
      </c>
      <c r="B502" s="9">
        <f t="shared" si="1"/>
        <v>2020</v>
      </c>
      <c r="C502" s="9">
        <v>100705.0</v>
      </c>
      <c r="D502" s="6" t="s">
        <v>161</v>
      </c>
      <c r="E502" s="10" t="str">
        <f>VLOOKUP(D502,'mat group'!A:B,2,0)</f>
        <v>Gardening supplies</v>
      </c>
      <c r="F502" s="10" t="s">
        <v>37</v>
      </c>
      <c r="G502" s="11" t="s">
        <v>42</v>
      </c>
      <c r="H502" s="11">
        <v>25.0</v>
      </c>
      <c r="I502" s="6" t="s">
        <v>38</v>
      </c>
      <c r="J502" s="11">
        <f t="shared" si="2"/>
        <v>25</v>
      </c>
      <c r="K502" s="6">
        <v>28.0</v>
      </c>
      <c r="L502" s="11">
        <f t="shared" si="3"/>
        <v>700</v>
      </c>
      <c r="M502" s="10" t="s">
        <v>39</v>
      </c>
      <c r="N502" s="12">
        <v>28.0</v>
      </c>
      <c r="O502" s="11">
        <f t="shared" si="4"/>
        <v>0</v>
      </c>
      <c r="P502" s="11">
        <f t="shared" si="5"/>
        <v>700</v>
      </c>
      <c r="Q502" s="10" t="s">
        <v>158</v>
      </c>
      <c r="R502" s="13" t="str">
        <f>IFERROR(__xludf.DUMMYFUNCTION("IFERROR(REGEXEXTRACT(Q502,""\d*\.?\d+%""),0)"),"0%")</f>
        <v>0%</v>
      </c>
      <c r="S502" s="11">
        <f t="shared" si="6"/>
        <v>0</v>
      </c>
    </row>
    <row r="503">
      <c r="A503" s="8">
        <v>44124.0</v>
      </c>
      <c r="B503" s="9">
        <f t="shared" si="1"/>
        <v>2020</v>
      </c>
      <c r="C503" s="9">
        <v>100705.0</v>
      </c>
      <c r="D503" s="6" t="s">
        <v>251</v>
      </c>
      <c r="E503" s="10" t="str">
        <f>VLOOKUP(D503,'mat group'!A:B,2,0)</f>
        <v>Bathroom supplies</v>
      </c>
      <c r="F503" s="10" t="s">
        <v>37</v>
      </c>
      <c r="G503" s="11" t="s">
        <v>42</v>
      </c>
      <c r="H503" s="11">
        <v>10.0</v>
      </c>
      <c r="I503" s="6" t="s">
        <v>38</v>
      </c>
      <c r="J503" s="11">
        <f t="shared" si="2"/>
        <v>10</v>
      </c>
      <c r="K503" s="6">
        <v>35.0</v>
      </c>
      <c r="L503" s="11">
        <f t="shared" si="3"/>
        <v>350</v>
      </c>
      <c r="M503" s="10" t="s">
        <v>39</v>
      </c>
      <c r="N503" s="12">
        <v>10.5</v>
      </c>
      <c r="O503" s="11">
        <f t="shared" si="4"/>
        <v>245</v>
      </c>
      <c r="P503" s="11">
        <f t="shared" si="5"/>
        <v>105</v>
      </c>
      <c r="Q503" s="10" t="s">
        <v>158</v>
      </c>
      <c r="R503" s="13" t="str">
        <f>IFERROR(__xludf.DUMMYFUNCTION("IFERROR(REGEXEXTRACT(Q503,""\d*\.?\d+%""),0)"),"0%")</f>
        <v>0%</v>
      </c>
      <c r="S503" s="11">
        <f t="shared" si="6"/>
        <v>0</v>
      </c>
    </row>
    <row r="504">
      <c r="A504" s="8">
        <v>44124.0</v>
      </c>
      <c r="B504" s="9">
        <f t="shared" si="1"/>
        <v>2020</v>
      </c>
      <c r="C504" s="9">
        <v>100705.0</v>
      </c>
      <c r="D504" s="6" t="s">
        <v>226</v>
      </c>
      <c r="E504" s="10" t="str">
        <f>VLOOKUP(D504,'mat group'!A:B,2,0)</f>
        <v>Hardware supplies</v>
      </c>
      <c r="F504" s="10" t="s">
        <v>37</v>
      </c>
      <c r="G504" s="11" t="s">
        <v>77</v>
      </c>
      <c r="H504" s="11">
        <v>8.0</v>
      </c>
      <c r="I504" s="6" t="s">
        <v>38</v>
      </c>
      <c r="J504" s="11">
        <f t="shared" si="2"/>
        <v>8</v>
      </c>
      <c r="K504" s="6">
        <v>6.0</v>
      </c>
      <c r="L504" s="11">
        <f t="shared" si="3"/>
        <v>48</v>
      </c>
      <c r="M504" s="10" t="s">
        <v>39</v>
      </c>
      <c r="N504" s="12">
        <v>5.4</v>
      </c>
      <c r="O504" s="11">
        <f t="shared" si="4"/>
        <v>4.8</v>
      </c>
      <c r="P504" s="11">
        <f t="shared" si="5"/>
        <v>43.2</v>
      </c>
      <c r="Q504" s="10" t="s">
        <v>158</v>
      </c>
      <c r="R504" s="13" t="str">
        <f>IFERROR(__xludf.DUMMYFUNCTION("IFERROR(REGEXEXTRACT(Q504,""\d*\.?\d+%""),0)"),"0%")</f>
        <v>0%</v>
      </c>
      <c r="S504" s="11">
        <f t="shared" si="6"/>
        <v>0</v>
      </c>
    </row>
    <row r="505">
      <c r="A505" s="8">
        <v>44124.0</v>
      </c>
      <c r="B505" s="9">
        <f t="shared" si="1"/>
        <v>2020</v>
      </c>
      <c r="C505" s="9">
        <v>100705.0</v>
      </c>
      <c r="D505" s="6" t="s">
        <v>81</v>
      </c>
      <c r="E505" s="10" t="str">
        <f>VLOOKUP(D505,'mat group'!A:B,2,0)</f>
        <v>Hardware supplies</v>
      </c>
      <c r="F505" s="10" t="s">
        <v>37</v>
      </c>
      <c r="G505" s="11" t="s">
        <v>42</v>
      </c>
      <c r="H505" s="11">
        <v>5.0</v>
      </c>
      <c r="I505" s="6" t="s">
        <v>38</v>
      </c>
      <c r="J505" s="11">
        <f t="shared" si="2"/>
        <v>5</v>
      </c>
      <c r="K505" s="6">
        <v>13.0</v>
      </c>
      <c r="L505" s="11">
        <f t="shared" si="3"/>
        <v>65</v>
      </c>
      <c r="M505" s="10" t="s">
        <v>39</v>
      </c>
      <c r="N505" s="12">
        <v>13.0</v>
      </c>
      <c r="O505" s="11">
        <f t="shared" si="4"/>
        <v>0</v>
      </c>
      <c r="P505" s="11">
        <f t="shared" si="5"/>
        <v>65</v>
      </c>
      <c r="Q505" s="10" t="s">
        <v>158</v>
      </c>
      <c r="R505" s="13" t="str">
        <f>IFERROR(__xludf.DUMMYFUNCTION("IFERROR(REGEXEXTRACT(Q505,""\d*\.?\d+%""),0)"),"0%")</f>
        <v>0%</v>
      </c>
      <c r="S505" s="11">
        <f t="shared" si="6"/>
        <v>0</v>
      </c>
    </row>
    <row r="506">
      <c r="A506" s="8">
        <v>44124.0</v>
      </c>
      <c r="B506" s="9">
        <f t="shared" si="1"/>
        <v>2020</v>
      </c>
      <c r="C506" s="9">
        <v>100705.0</v>
      </c>
      <c r="D506" s="6" t="s">
        <v>254</v>
      </c>
      <c r="E506" s="10" t="str">
        <f>VLOOKUP(D506,'mat group'!A:B,2,0)</f>
        <v>School supplies</v>
      </c>
      <c r="F506" s="10" t="s">
        <v>37</v>
      </c>
      <c r="G506" s="11" t="s">
        <v>30</v>
      </c>
      <c r="H506" s="11">
        <v>5.0</v>
      </c>
      <c r="I506" s="6" t="s">
        <v>38</v>
      </c>
      <c r="J506" s="11">
        <f t="shared" si="2"/>
        <v>5</v>
      </c>
      <c r="K506" s="6">
        <v>50.0</v>
      </c>
      <c r="L506" s="11">
        <f t="shared" si="3"/>
        <v>250</v>
      </c>
      <c r="M506" s="10" t="s">
        <v>39</v>
      </c>
      <c r="N506" s="12">
        <v>10.0</v>
      </c>
      <c r="O506" s="11">
        <f t="shared" si="4"/>
        <v>200</v>
      </c>
      <c r="P506" s="11">
        <f t="shared" si="5"/>
        <v>50</v>
      </c>
      <c r="Q506" s="10" t="s">
        <v>158</v>
      </c>
      <c r="R506" s="13" t="str">
        <f>IFERROR(__xludf.DUMMYFUNCTION("IFERROR(REGEXEXTRACT(Q506,""\d*\.?\d+%""),0)"),"0%")</f>
        <v>0%</v>
      </c>
      <c r="S506" s="11">
        <f t="shared" si="6"/>
        <v>0</v>
      </c>
    </row>
    <row r="507">
      <c r="A507" s="8">
        <v>44124.0</v>
      </c>
      <c r="B507" s="9">
        <f t="shared" si="1"/>
        <v>2020</v>
      </c>
      <c r="C507" s="9">
        <v>100705.0</v>
      </c>
      <c r="D507" s="6" t="s">
        <v>220</v>
      </c>
      <c r="E507" s="10" t="str">
        <f>VLOOKUP(D507,'mat group'!A:B,2,0)</f>
        <v>Home Decor</v>
      </c>
      <c r="F507" s="10" t="s">
        <v>37</v>
      </c>
      <c r="G507" s="11" t="s">
        <v>30</v>
      </c>
      <c r="H507" s="11">
        <v>25.0</v>
      </c>
      <c r="I507" s="6" t="s">
        <v>38</v>
      </c>
      <c r="J507" s="11">
        <f t="shared" si="2"/>
        <v>25</v>
      </c>
      <c r="K507" s="6">
        <v>45.0</v>
      </c>
      <c r="L507" s="11">
        <f t="shared" si="3"/>
        <v>1125</v>
      </c>
      <c r="M507" s="10" t="s">
        <v>39</v>
      </c>
      <c r="N507" s="12">
        <v>18.0</v>
      </c>
      <c r="O507" s="11">
        <f t="shared" si="4"/>
        <v>675</v>
      </c>
      <c r="P507" s="11">
        <f t="shared" si="5"/>
        <v>450</v>
      </c>
      <c r="Q507" s="10" t="s">
        <v>158</v>
      </c>
      <c r="R507" s="13" t="str">
        <f>IFERROR(__xludf.DUMMYFUNCTION("IFERROR(REGEXEXTRACT(Q507,""\d*\.?\d+%""),0)"),"0%")</f>
        <v>0%</v>
      </c>
      <c r="S507" s="11">
        <f t="shared" si="6"/>
        <v>0</v>
      </c>
    </row>
    <row r="508">
      <c r="A508" s="8">
        <v>44124.0</v>
      </c>
      <c r="B508" s="9">
        <f t="shared" si="1"/>
        <v>2020</v>
      </c>
      <c r="C508" s="9">
        <v>100705.0</v>
      </c>
      <c r="D508" s="6" t="s">
        <v>88</v>
      </c>
      <c r="E508" s="10" t="str">
        <f>VLOOKUP(D508,'mat group'!A:B,2,0)</f>
        <v>School supplies</v>
      </c>
      <c r="F508" s="10" t="s">
        <v>37</v>
      </c>
      <c r="G508" s="11" t="s">
        <v>64</v>
      </c>
      <c r="H508" s="11">
        <v>2.0</v>
      </c>
      <c r="I508" s="6" t="s">
        <v>38</v>
      </c>
      <c r="J508" s="11">
        <f t="shared" si="2"/>
        <v>2</v>
      </c>
      <c r="K508" s="6">
        <v>16.0</v>
      </c>
      <c r="L508" s="11">
        <f t="shared" si="3"/>
        <v>32</v>
      </c>
      <c r="M508" s="10" t="s">
        <v>39</v>
      </c>
      <c r="N508" s="12">
        <v>12.8</v>
      </c>
      <c r="O508" s="11">
        <f t="shared" si="4"/>
        <v>6.4</v>
      </c>
      <c r="P508" s="11">
        <f t="shared" si="5"/>
        <v>25.6</v>
      </c>
      <c r="Q508" s="10" t="s">
        <v>158</v>
      </c>
      <c r="R508" s="13" t="str">
        <f>IFERROR(__xludf.DUMMYFUNCTION("IFERROR(REGEXEXTRACT(Q508,""\d*\.?\d+%""),0)"),"0%")</f>
        <v>0%</v>
      </c>
      <c r="S508" s="11">
        <f t="shared" si="6"/>
        <v>0</v>
      </c>
    </row>
    <row r="509">
      <c r="A509" s="8">
        <v>44139.0</v>
      </c>
      <c r="B509" s="9">
        <f t="shared" si="1"/>
        <v>2020</v>
      </c>
      <c r="C509" s="9">
        <v>100706.0</v>
      </c>
      <c r="D509" s="6" t="s">
        <v>299</v>
      </c>
      <c r="E509" s="10" t="str">
        <f>VLOOKUP(D509,'mat group'!A:B,2,0)</f>
        <v>Bathroom supplies</v>
      </c>
      <c r="F509" s="10" t="s">
        <v>55</v>
      </c>
      <c r="G509" s="11" t="s">
        <v>42</v>
      </c>
      <c r="H509" s="11">
        <v>35.0</v>
      </c>
      <c r="I509" s="6" t="s">
        <v>38</v>
      </c>
      <c r="J509" s="11">
        <f t="shared" si="2"/>
        <v>35</v>
      </c>
      <c r="K509" s="6">
        <v>8.0</v>
      </c>
      <c r="L509" s="11">
        <f t="shared" si="3"/>
        <v>280</v>
      </c>
      <c r="M509" s="10" t="s">
        <v>56</v>
      </c>
      <c r="N509" s="12">
        <v>8.0</v>
      </c>
      <c r="O509" s="11">
        <f t="shared" si="4"/>
        <v>0</v>
      </c>
      <c r="P509" s="11">
        <f t="shared" si="5"/>
        <v>280</v>
      </c>
      <c r="Q509" s="10" t="s">
        <v>132</v>
      </c>
      <c r="R509" s="13" t="str">
        <f>IFERROR(__xludf.DUMMYFUNCTION("IFERROR(REGEXEXTRACT(Q509,""\d*\.?\d+%""),0)"),"3.2%")</f>
        <v>3.2%</v>
      </c>
      <c r="S509" s="11">
        <f t="shared" si="6"/>
        <v>0.0896</v>
      </c>
    </row>
    <row r="510">
      <c r="A510" s="8">
        <v>44139.0</v>
      </c>
      <c r="B510" s="9">
        <f t="shared" si="1"/>
        <v>2020</v>
      </c>
      <c r="C510" s="9">
        <v>100706.0</v>
      </c>
      <c r="D510" s="6" t="s">
        <v>302</v>
      </c>
      <c r="E510" s="10" t="str">
        <f>VLOOKUP(D510,'mat group'!A:B,2,0)</f>
        <v>Home Decor</v>
      </c>
      <c r="F510" s="10" t="s">
        <v>55</v>
      </c>
      <c r="G510" s="11" t="s">
        <v>64</v>
      </c>
      <c r="H510" s="11">
        <v>10.0</v>
      </c>
      <c r="I510" s="6" t="s">
        <v>38</v>
      </c>
      <c r="J510" s="11">
        <f t="shared" si="2"/>
        <v>10</v>
      </c>
      <c r="K510" s="6">
        <v>15.0</v>
      </c>
      <c r="L510" s="11">
        <f t="shared" si="3"/>
        <v>150</v>
      </c>
      <c r="M510" s="10" t="s">
        <v>56</v>
      </c>
      <c r="N510" s="12">
        <v>15.0</v>
      </c>
      <c r="O510" s="11">
        <f t="shared" si="4"/>
        <v>0</v>
      </c>
      <c r="P510" s="11">
        <f t="shared" si="5"/>
        <v>150</v>
      </c>
      <c r="Q510" s="10" t="s">
        <v>132</v>
      </c>
      <c r="R510" s="13" t="str">
        <f>IFERROR(__xludf.DUMMYFUNCTION("IFERROR(REGEXEXTRACT(Q510,""\d*\.?\d+%""),0)"),"3.2%")</f>
        <v>3.2%</v>
      </c>
      <c r="S510" s="11">
        <f t="shared" si="6"/>
        <v>0.048</v>
      </c>
    </row>
    <row r="511">
      <c r="A511" s="8">
        <v>44139.0</v>
      </c>
      <c r="B511" s="9">
        <f t="shared" si="1"/>
        <v>2020</v>
      </c>
      <c r="C511" s="9">
        <v>100706.0</v>
      </c>
      <c r="D511" s="6" t="s">
        <v>101</v>
      </c>
      <c r="E511" s="10" t="str">
        <f>VLOOKUP(D511,'mat group'!A:B,2,0)</f>
        <v>Hardware supplies</v>
      </c>
      <c r="F511" s="10" t="s">
        <v>55</v>
      </c>
      <c r="G511" s="11" t="s">
        <v>28</v>
      </c>
      <c r="H511" s="11">
        <v>1.0</v>
      </c>
      <c r="I511" s="6" t="s">
        <v>38</v>
      </c>
      <c r="J511" s="11">
        <f t="shared" si="2"/>
        <v>1</v>
      </c>
      <c r="K511" s="6">
        <v>25.0</v>
      </c>
      <c r="L511" s="11">
        <f t="shared" si="3"/>
        <v>25</v>
      </c>
      <c r="M511" s="10" t="s">
        <v>56</v>
      </c>
      <c r="N511" s="12">
        <v>10.0</v>
      </c>
      <c r="O511" s="11">
        <f t="shared" si="4"/>
        <v>15</v>
      </c>
      <c r="P511" s="11">
        <f t="shared" si="5"/>
        <v>10</v>
      </c>
      <c r="Q511" s="10" t="s">
        <v>132</v>
      </c>
      <c r="R511" s="13" t="str">
        <f>IFERROR(__xludf.DUMMYFUNCTION("IFERROR(REGEXEXTRACT(Q511,""\d*\.?\d+%""),0)"),"3.2%")</f>
        <v>3.2%</v>
      </c>
      <c r="S511" s="11">
        <f t="shared" si="6"/>
        <v>0.008</v>
      </c>
    </row>
    <row r="512">
      <c r="A512" s="8">
        <v>44139.0</v>
      </c>
      <c r="B512" s="9">
        <f t="shared" si="1"/>
        <v>2020</v>
      </c>
      <c r="C512" s="9">
        <v>100706.0</v>
      </c>
      <c r="D512" s="6" t="s">
        <v>118</v>
      </c>
      <c r="E512" s="10" t="str">
        <f>VLOOKUP(D512,'mat group'!A:B,2,0)</f>
        <v>Home Decor</v>
      </c>
      <c r="F512" s="10" t="s">
        <v>55</v>
      </c>
      <c r="G512" s="11" t="s">
        <v>26</v>
      </c>
      <c r="H512" s="11">
        <v>18.0</v>
      </c>
      <c r="I512" s="6" t="s">
        <v>38</v>
      </c>
      <c r="J512" s="11">
        <f t="shared" si="2"/>
        <v>18</v>
      </c>
      <c r="K512" s="6">
        <v>43.0</v>
      </c>
      <c r="L512" s="11">
        <f t="shared" si="3"/>
        <v>774</v>
      </c>
      <c r="M512" s="10" t="s">
        <v>56</v>
      </c>
      <c r="N512" s="12">
        <v>25.8</v>
      </c>
      <c r="O512" s="11">
        <f t="shared" si="4"/>
        <v>309.6</v>
      </c>
      <c r="P512" s="11">
        <f t="shared" si="5"/>
        <v>464.4</v>
      </c>
      <c r="Q512" s="10" t="s">
        <v>132</v>
      </c>
      <c r="R512" s="13" t="str">
        <f>IFERROR(__xludf.DUMMYFUNCTION("IFERROR(REGEXEXTRACT(Q512,""\d*\.?\d+%""),0)"),"3.2%")</f>
        <v>3.2%</v>
      </c>
      <c r="S512" s="11">
        <f t="shared" si="6"/>
        <v>0.24768</v>
      </c>
    </row>
    <row r="513">
      <c r="A513" s="8">
        <v>44139.0</v>
      </c>
      <c r="B513" s="9">
        <f t="shared" si="1"/>
        <v>2020</v>
      </c>
      <c r="C513" s="9">
        <v>100706.0</v>
      </c>
      <c r="D513" s="6" t="s">
        <v>203</v>
      </c>
      <c r="E513" s="10" t="str">
        <f>VLOOKUP(D513,'mat group'!A:B,2,0)</f>
        <v>Hardware supplies</v>
      </c>
      <c r="F513" s="10" t="s">
        <v>55</v>
      </c>
      <c r="G513" s="11" t="s">
        <v>64</v>
      </c>
      <c r="H513" s="11">
        <v>1.2</v>
      </c>
      <c r="I513" s="6" t="s">
        <v>38</v>
      </c>
      <c r="J513" s="11">
        <f t="shared" si="2"/>
        <v>1.2</v>
      </c>
      <c r="K513" s="6">
        <v>23.0</v>
      </c>
      <c r="L513" s="11">
        <f t="shared" si="3"/>
        <v>27.6</v>
      </c>
      <c r="M513" s="10" t="s">
        <v>56</v>
      </c>
      <c r="N513" s="12">
        <v>2.3000000000000003</v>
      </c>
      <c r="O513" s="11">
        <f t="shared" si="4"/>
        <v>24.84</v>
      </c>
      <c r="P513" s="11">
        <f t="shared" si="5"/>
        <v>2.76</v>
      </c>
      <c r="Q513" s="10" t="s">
        <v>132</v>
      </c>
      <c r="R513" s="13" t="str">
        <f>IFERROR(__xludf.DUMMYFUNCTION("IFERROR(REGEXEXTRACT(Q513,""\d*\.?\d+%""),0)"),"3.2%")</f>
        <v>3.2%</v>
      </c>
      <c r="S513" s="11">
        <f t="shared" si="6"/>
        <v>0.008832</v>
      </c>
    </row>
    <row r="514">
      <c r="A514" s="8">
        <v>44139.0</v>
      </c>
      <c r="B514" s="9">
        <f t="shared" si="1"/>
        <v>2020</v>
      </c>
      <c r="C514" s="9">
        <v>100706.0</v>
      </c>
      <c r="D514" s="6" t="s">
        <v>69</v>
      </c>
      <c r="E514" s="10" t="str">
        <f>VLOOKUP(D514,'mat group'!A:B,2,0)</f>
        <v>Home Decor</v>
      </c>
      <c r="F514" s="10" t="s">
        <v>55</v>
      </c>
      <c r="G514" s="11" t="s">
        <v>67</v>
      </c>
      <c r="H514" s="11">
        <v>15.0</v>
      </c>
      <c r="I514" s="6" t="s">
        <v>38</v>
      </c>
      <c r="J514" s="11">
        <f t="shared" si="2"/>
        <v>15</v>
      </c>
      <c r="K514" s="6">
        <v>5.0</v>
      </c>
      <c r="L514" s="11">
        <f t="shared" si="3"/>
        <v>75</v>
      </c>
      <c r="M514" s="10" t="s">
        <v>56</v>
      </c>
      <c r="N514" s="12">
        <v>1.5</v>
      </c>
      <c r="O514" s="11">
        <f t="shared" si="4"/>
        <v>52.5</v>
      </c>
      <c r="P514" s="11">
        <f t="shared" si="5"/>
        <v>22.5</v>
      </c>
      <c r="Q514" s="10" t="s">
        <v>132</v>
      </c>
      <c r="R514" s="13" t="str">
        <f>IFERROR(__xludf.DUMMYFUNCTION("IFERROR(REGEXEXTRACT(Q514,""\d*\.?\d+%""),0)"),"3.2%")</f>
        <v>3.2%</v>
      </c>
      <c r="S514" s="11">
        <f t="shared" si="6"/>
        <v>0.024</v>
      </c>
    </row>
    <row r="515">
      <c r="A515" s="8">
        <v>44139.0</v>
      </c>
      <c r="B515" s="9">
        <f t="shared" si="1"/>
        <v>2020</v>
      </c>
      <c r="C515" s="9">
        <v>100706.0</v>
      </c>
      <c r="D515" s="6" t="s">
        <v>208</v>
      </c>
      <c r="E515" s="10" t="str">
        <f>VLOOKUP(D515,'mat group'!A:B,2,0)</f>
        <v>Gardening supplies</v>
      </c>
      <c r="F515" s="10" t="s">
        <v>55</v>
      </c>
      <c r="G515" s="11" t="s">
        <v>67</v>
      </c>
      <c r="H515" s="11">
        <v>20.0</v>
      </c>
      <c r="I515" s="6" t="s">
        <v>38</v>
      </c>
      <c r="J515" s="11">
        <f t="shared" si="2"/>
        <v>20</v>
      </c>
      <c r="K515" s="6">
        <v>33.0</v>
      </c>
      <c r="L515" s="11">
        <f t="shared" si="3"/>
        <v>660</v>
      </c>
      <c r="M515" s="10" t="s">
        <v>56</v>
      </c>
      <c r="N515" s="12">
        <v>33.0</v>
      </c>
      <c r="O515" s="11">
        <f t="shared" si="4"/>
        <v>0</v>
      </c>
      <c r="P515" s="11">
        <f t="shared" si="5"/>
        <v>660</v>
      </c>
      <c r="Q515" s="10" t="s">
        <v>132</v>
      </c>
      <c r="R515" s="13" t="str">
        <f>IFERROR(__xludf.DUMMYFUNCTION("IFERROR(REGEXEXTRACT(Q515,""\d*\.?\d+%""),0)"),"3.2%")</f>
        <v>3.2%</v>
      </c>
      <c r="S515" s="11">
        <f t="shared" si="6"/>
        <v>0.2112</v>
      </c>
    </row>
    <row r="516">
      <c r="A516" s="8">
        <v>44139.0</v>
      </c>
      <c r="B516" s="9">
        <f t="shared" si="1"/>
        <v>2020</v>
      </c>
      <c r="C516" s="9">
        <v>100706.0</v>
      </c>
      <c r="D516" s="6" t="s">
        <v>146</v>
      </c>
      <c r="E516" s="10" t="str">
        <f>VLOOKUP(D516,'mat group'!A:B,2,0)</f>
        <v>Bathroom supplies</v>
      </c>
      <c r="F516" s="10" t="s">
        <v>55</v>
      </c>
      <c r="G516" s="11" t="s">
        <v>67</v>
      </c>
      <c r="H516" s="11">
        <v>8.0</v>
      </c>
      <c r="I516" s="6" t="s">
        <v>38</v>
      </c>
      <c r="J516" s="11">
        <f t="shared" si="2"/>
        <v>8</v>
      </c>
      <c r="K516" s="6">
        <v>8.0</v>
      </c>
      <c r="L516" s="11">
        <f t="shared" si="3"/>
        <v>64</v>
      </c>
      <c r="M516" s="10" t="s">
        <v>56</v>
      </c>
      <c r="N516" s="12">
        <v>7.2</v>
      </c>
      <c r="O516" s="11">
        <f t="shared" si="4"/>
        <v>6.4</v>
      </c>
      <c r="P516" s="11">
        <f t="shared" si="5"/>
        <v>57.6</v>
      </c>
      <c r="Q516" s="10" t="s">
        <v>132</v>
      </c>
      <c r="R516" s="13" t="str">
        <f>IFERROR(__xludf.DUMMYFUNCTION("IFERROR(REGEXEXTRACT(Q516,""\d*\.?\d+%""),0)"),"3.2%")</f>
        <v>3.2%</v>
      </c>
      <c r="S516" s="11">
        <f t="shared" si="6"/>
        <v>0.02048</v>
      </c>
    </row>
    <row r="517">
      <c r="A517" s="8">
        <v>44139.0</v>
      </c>
      <c r="B517" s="9">
        <f t="shared" si="1"/>
        <v>2020</v>
      </c>
      <c r="C517" s="9">
        <v>100706.0</v>
      </c>
      <c r="D517" s="6" t="s">
        <v>271</v>
      </c>
      <c r="E517" s="10" t="str">
        <f>VLOOKUP(D517,'mat group'!A:B,2,0)</f>
        <v>Home Decor</v>
      </c>
      <c r="F517" s="10" t="s">
        <v>55</v>
      </c>
      <c r="G517" s="11" t="s">
        <v>28</v>
      </c>
      <c r="H517" s="11">
        <v>40.0</v>
      </c>
      <c r="I517" s="6" t="s">
        <v>38</v>
      </c>
      <c r="J517" s="11">
        <f t="shared" si="2"/>
        <v>40</v>
      </c>
      <c r="K517" s="6">
        <v>5.0</v>
      </c>
      <c r="L517" s="11">
        <f t="shared" si="3"/>
        <v>200</v>
      </c>
      <c r="M517" s="10" t="s">
        <v>56</v>
      </c>
      <c r="N517" s="12">
        <v>3.0</v>
      </c>
      <c r="O517" s="11">
        <f t="shared" si="4"/>
        <v>80</v>
      </c>
      <c r="P517" s="11">
        <f t="shared" si="5"/>
        <v>120</v>
      </c>
      <c r="Q517" s="10" t="s">
        <v>132</v>
      </c>
      <c r="R517" s="13" t="str">
        <f>IFERROR(__xludf.DUMMYFUNCTION("IFERROR(REGEXEXTRACT(Q517,""\d*\.?\d+%""),0)"),"3.2%")</f>
        <v>3.2%</v>
      </c>
      <c r="S517" s="11">
        <f t="shared" si="6"/>
        <v>0.064</v>
      </c>
    </row>
    <row r="518">
      <c r="A518" s="8">
        <v>44139.0</v>
      </c>
      <c r="B518" s="9">
        <f t="shared" si="1"/>
        <v>2020</v>
      </c>
      <c r="C518" s="9">
        <v>100706.0</v>
      </c>
      <c r="D518" s="6" t="s">
        <v>68</v>
      </c>
      <c r="E518" s="10" t="str">
        <f>VLOOKUP(D518,'mat group'!A:B,2,0)</f>
        <v>Home Decor</v>
      </c>
      <c r="F518" s="10" t="s">
        <v>55</v>
      </c>
      <c r="G518" s="11" t="s">
        <v>30</v>
      </c>
      <c r="H518" s="11">
        <v>10.0</v>
      </c>
      <c r="I518" s="6" t="s">
        <v>38</v>
      </c>
      <c r="J518" s="11">
        <f t="shared" si="2"/>
        <v>10</v>
      </c>
      <c r="K518" s="6">
        <v>36.0</v>
      </c>
      <c r="L518" s="11">
        <f t="shared" si="3"/>
        <v>360</v>
      </c>
      <c r="M518" s="10" t="s">
        <v>56</v>
      </c>
      <c r="N518" s="12">
        <v>14.4</v>
      </c>
      <c r="O518" s="11">
        <f t="shared" si="4"/>
        <v>216</v>
      </c>
      <c r="P518" s="11">
        <f t="shared" si="5"/>
        <v>144</v>
      </c>
      <c r="Q518" s="10" t="s">
        <v>132</v>
      </c>
      <c r="R518" s="13" t="str">
        <f>IFERROR(__xludf.DUMMYFUNCTION("IFERROR(REGEXEXTRACT(Q518,""\d*\.?\d+%""),0)"),"3.2%")</f>
        <v>3.2%</v>
      </c>
      <c r="S518" s="11">
        <f t="shared" si="6"/>
        <v>0.1152</v>
      </c>
    </row>
    <row r="519">
      <c r="A519" s="8">
        <v>44139.0</v>
      </c>
      <c r="B519" s="9">
        <f t="shared" si="1"/>
        <v>2020</v>
      </c>
      <c r="C519" s="9">
        <v>100706.0</v>
      </c>
      <c r="D519" s="6" t="s">
        <v>147</v>
      </c>
      <c r="E519" s="10" t="str">
        <f>VLOOKUP(D519,'mat group'!A:B,2,0)</f>
        <v>Gardening supplies</v>
      </c>
      <c r="F519" s="10" t="s">
        <v>55</v>
      </c>
      <c r="G519" s="11" t="s">
        <v>77</v>
      </c>
      <c r="H519" s="11">
        <v>3.0</v>
      </c>
      <c r="I519" s="6" t="s">
        <v>38</v>
      </c>
      <c r="J519" s="11">
        <f t="shared" si="2"/>
        <v>3</v>
      </c>
      <c r="K519" s="6">
        <v>20.0</v>
      </c>
      <c r="L519" s="11">
        <f t="shared" si="3"/>
        <v>60</v>
      </c>
      <c r="M519" s="10" t="s">
        <v>56</v>
      </c>
      <c r="N519" s="12">
        <v>20.0</v>
      </c>
      <c r="O519" s="11">
        <f t="shared" si="4"/>
        <v>0</v>
      </c>
      <c r="P519" s="11">
        <f t="shared" si="5"/>
        <v>60</v>
      </c>
      <c r="Q519" s="10" t="s">
        <v>132</v>
      </c>
      <c r="R519" s="13" t="str">
        <f>IFERROR(__xludf.DUMMYFUNCTION("IFERROR(REGEXEXTRACT(Q519,""\d*\.?\d+%""),0)"),"3.2%")</f>
        <v>3.2%</v>
      </c>
      <c r="S519" s="11">
        <f t="shared" si="6"/>
        <v>0.0192</v>
      </c>
    </row>
    <row r="520">
      <c r="A520" s="8">
        <v>44139.0</v>
      </c>
      <c r="B520" s="9">
        <f t="shared" si="1"/>
        <v>2020</v>
      </c>
      <c r="C520" s="9">
        <v>100706.0</v>
      </c>
      <c r="D520" s="6" t="s">
        <v>25</v>
      </c>
      <c r="E520" s="10" t="str">
        <f>VLOOKUP(D520,'mat group'!A:B,2,0)</f>
        <v>Gardening supplies</v>
      </c>
      <c r="F520" s="10" t="s">
        <v>55</v>
      </c>
      <c r="G520" s="11" t="s">
        <v>67</v>
      </c>
      <c r="H520" s="11">
        <v>20.0</v>
      </c>
      <c r="I520" s="6" t="s">
        <v>38</v>
      </c>
      <c r="J520" s="11">
        <f t="shared" si="2"/>
        <v>20</v>
      </c>
      <c r="K520" s="6">
        <v>20.0</v>
      </c>
      <c r="L520" s="11">
        <f t="shared" si="3"/>
        <v>400</v>
      </c>
      <c r="M520" s="10" t="s">
        <v>56</v>
      </c>
      <c r="N520" s="12">
        <v>18.0</v>
      </c>
      <c r="O520" s="11">
        <f t="shared" si="4"/>
        <v>40</v>
      </c>
      <c r="P520" s="11">
        <f t="shared" si="5"/>
        <v>360</v>
      </c>
      <c r="Q520" s="10" t="s">
        <v>132</v>
      </c>
      <c r="R520" s="13" t="str">
        <f>IFERROR(__xludf.DUMMYFUNCTION("IFERROR(REGEXEXTRACT(Q520,""\d*\.?\d+%""),0)"),"3.2%")</f>
        <v>3.2%</v>
      </c>
      <c r="S520" s="11">
        <f t="shared" si="6"/>
        <v>0.128</v>
      </c>
    </row>
    <row r="521">
      <c r="A521" s="8">
        <v>44139.0</v>
      </c>
      <c r="B521" s="9">
        <f t="shared" si="1"/>
        <v>2020</v>
      </c>
      <c r="C521" s="9">
        <v>100706.0</v>
      </c>
      <c r="D521" s="6" t="s">
        <v>148</v>
      </c>
      <c r="E521" s="10" t="str">
        <f>VLOOKUP(D521,'mat group'!A:B,2,0)</f>
        <v>Hardware supplies</v>
      </c>
      <c r="F521" s="10" t="s">
        <v>55</v>
      </c>
      <c r="G521" s="11" t="s">
        <v>28</v>
      </c>
      <c r="H521" s="11">
        <v>7.0</v>
      </c>
      <c r="I521" s="6" t="s">
        <v>38</v>
      </c>
      <c r="J521" s="11">
        <f t="shared" si="2"/>
        <v>7</v>
      </c>
      <c r="K521" s="6">
        <v>53.0</v>
      </c>
      <c r="L521" s="11">
        <f t="shared" si="3"/>
        <v>371</v>
      </c>
      <c r="M521" s="10" t="s">
        <v>56</v>
      </c>
      <c r="N521" s="12">
        <v>47.7</v>
      </c>
      <c r="O521" s="11">
        <f t="shared" si="4"/>
        <v>37.1</v>
      </c>
      <c r="P521" s="11">
        <f t="shared" si="5"/>
        <v>333.9</v>
      </c>
      <c r="Q521" s="10" t="s">
        <v>132</v>
      </c>
      <c r="R521" s="13" t="str">
        <f>IFERROR(__xludf.DUMMYFUNCTION("IFERROR(REGEXEXTRACT(Q521,""\d*\.?\d+%""),0)"),"3.2%")</f>
        <v>3.2%</v>
      </c>
      <c r="S521" s="11">
        <f t="shared" si="6"/>
        <v>0.11872</v>
      </c>
    </row>
    <row r="522">
      <c r="A522" s="8">
        <v>44139.0</v>
      </c>
      <c r="B522" s="9">
        <f t="shared" si="1"/>
        <v>2020</v>
      </c>
      <c r="C522" s="9">
        <v>100706.0</v>
      </c>
      <c r="D522" s="6" t="s">
        <v>27</v>
      </c>
      <c r="E522" s="10" t="str">
        <f>VLOOKUP(D522,'mat group'!A:B,2,0)</f>
        <v>Bathroom supplies</v>
      </c>
      <c r="F522" s="10" t="s">
        <v>55</v>
      </c>
      <c r="G522" s="11" t="s">
        <v>42</v>
      </c>
      <c r="H522" s="11">
        <v>18.0</v>
      </c>
      <c r="I522" s="6" t="s">
        <v>38</v>
      </c>
      <c r="J522" s="11">
        <f t="shared" si="2"/>
        <v>18</v>
      </c>
      <c r="K522" s="6">
        <v>50.0</v>
      </c>
      <c r="L522" s="11">
        <f t="shared" si="3"/>
        <v>900</v>
      </c>
      <c r="M522" s="10" t="s">
        <v>56</v>
      </c>
      <c r="N522" s="12">
        <v>20.0</v>
      </c>
      <c r="O522" s="11">
        <f t="shared" si="4"/>
        <v>540</v>
      </c>
      <c r="P522" s="11">
        <f t="shared" si="5"/>
        <v>360</v>
      </c>
      <c r="Q522" s="10" t="s">
        <v>132</v>
      </c>
      <c r="R522" s="13" t="str">
        <f>IFERROR(__xludf.DUMMYFUNCTION("IFERROR(REGEXEXTRACT(Q522,""\d*\.?\d+%""),0)"),"3.2%")</f>
        <v>3.2%</v>
      </c>
      <c r="S522" s="11">
        <f t="shared" si="6"/>
        <v>0.288</v>
      </c>
    </row>
    <row r="523">
      <c r="A523" s="8">
        <v>44139.0</v>
      </c>
      <c r="B523" s="9">
        <f t="shared" si="1"/>
        <v>2020</v>
      </c>
      <c r="C523" s="9">
        <v>100706.0</v>
      </c>
      <c r="D523" s="6" t="s">
        <v>170</v>
      </c>
      <c r="E523" s="10" t="str">
        <f>VLOOKUP(D523,'mat group'!A:B,2,0)</f>
        <v>Hardware supplies</v>
      </c>
      <c r="F523" s="10" t="s">
        <v>55</v>
      </c>
      <c r="G523" s="11" t="s">
        <v>28</v>
      </c>
      <c r="H523" s="11">
        <v>0.12</v>
      </c>
      <c r="I523" s="6" t="s">
        <v>38</v>
      </c>
      <c r="J523" s="11">
        <f t="shared" si="2"/>
        <v>0.12</v>
      </c>
      <c r="K523" s="6">
        <v>32.0</v>
      </c>
      <c r="L523" s="11">
        <f t="shared" si="3"/>
        <v>3.84</v>
      </c>
      <c r="M523" s="10" t="s">
        <v>56</v>
      </c>
      <c r="N523" s="12">
        <v>9.6</v>
      </c>
      <c r="O523" s="11">
        <f t="shared" si="4"/>
        <v>2.688</v>
      </c>
      <c r="P523" s="11">
        <f t="shared" si="5"/>
        <v>1.152</v>
      </c>
      <c r="Q523" s="10" t="s">
        <v>132</v>
      </c>
      <c r="R523" s="13" t="str">
        <f>IFERROR(__xludf.DUMMYFUNCTION("IFERROR(REGEXEXTRACT(Q523,""\d*\.?\d+%""),0)"),"3.2%")</f>
        <v>3.2%</v>
      </c>
      <c r="S523" s="11">
        <f t="shared" si="6"/>
        <v>0.0012288</v>
      </c>
    </row>
    <row r="524">
      <c r="A524" s="8">
        <v>44141.0</v>
      </c>
      <c r="B524" s="9">
        <f t="shared" si="1"/>
        <v>2020</v>
      </c>
      <c r="C524" s="9">
        <v>100707.0</v>
      </c>
      <c r="D524" s="6" t="s">
        <v>125</v>
      </c>
      <c r="E524" s="10" t="str">
        <f>VLOOKUP(D524,'mat group'!A:B,2,0)</f>
        <v>School supplies</v>
      </c>
      <c r="F524" s="10" t="s">
        <v>58</v>
      </c>
      <c r="G524" s="11" t="s">
        <v>64</v>
      </c>
      <c r="H524" s="11">
        <v>1.5</v>
      </c>
      <c r="I524" s="6" t="s">
        <v>38</v>
      </c>
      <c r="J524" s="11">
        <f t="shared" si="2"/>
        <v>1.5</v>
      </c>
      <c r="K524" s="6">
        <v>27.0</v>
      </c>
      <c r="L524" s="11">
        <f t="shared" si="3"/>
        <v>40.5</v>
      </c>
      <c r="M524" s="10" t="s">
        <v>59</v>
      </c>
      <c r="N524" s="12">
        <v>8.1</v>
      </c>
      <c r="O524" s="11">
        <f t="shared" si="4"/>
        <v>28.35</v>
      </c>
      <c r="P524" s="11">
        <f t="shared" si="5"/>
        <v>12.15</v>
      </c>
      <c r="Q524" s="10" t="s">
        <v>316</v>
      </c>
      <c r="R524" s="13" t="str">
        <f>IFERROR(__xludf.DUMMYFUNCTION("IFERROR(REGEXEXTRACT(Q524,""\d*\.?\d+%""),0)"),"4.5%")</f>
        <v>4.5%</v>
      </c>
      <c r="S524" s="11">
        <f t="shared" si="6"/>
        <v>0.018225</v>
      </c>
    </row>
    <row r="525">
      <c r="A525" s="8">
        <v>44143.0</v>
      </c>
      <c r="B525" s="9">
        <f t="shared" si="1"/>
        <v>2020</v>
      </c>
      <c r="C525" s="9">
        <v>100708.0</v>
      </c>
      <c r="D525" s="6" t="s">
        <v>62</v>
      </c>
      <c r="E525" s="10" t="str">
        <f>VLOOKUP(D525,'mat group'!A:B,2,0)</f>
        <v>Home Decor</v>
      </c>
      <c r="F525" s="10" t="s">
        <v>55</v>
      </c>
      <c r="G525" s="11" t="s">
        <v>30</v>
      </c>
      <c r="H525" s="11">
        <v>80.0</v>
      </c>
      <c r="I525" s="6" t="s">
        <v>38</v>
      </c>
      <c r="J525" s="11">
        <f t="shared" si="2"/>
        <v>80</v>
      </c>
      <c r="K525" s="6">
        <v>46.0</v>
      </c>
      <c r="L525" s="11">
        <f t="shared" si="3"/>
        <v>3680</v>
      </c>
      <c r="M525" s="10" t="s">
        <v>56</v>
      </c>
      <c r="N525" s="12">
        <v>9.200000000000001</v>
      </c>
      <c r="O525" s="11">
        <f t="shared" si="4"/>
        <v>2944</v>
      </c>
      <c r="P525" s="11">
        <f t="shared" si="5"/>
        <v>736</v>
      </c>
      <c r="Q525" s="10" t="s">
        <v>99</v>
      </c>
      <c r="R525" s="13" t="str">
        <f>IFERROR(__xludf.DUMMYFUNCTION("IFERROR(REGEXEXTRACT(Q525,""\d*\.?\d+%""),0)"),"0%")</f>
        <v>0%</v>
      </c>
      <c r="S525" s="11">
        <f t="shared" si="6"/>
        <v>0</v>
      </c>
    </row>
    <row r="526">
      <c r="A526" s="8">
        <v>44149.0</v>
      </c>
      <c r="B526" s="9">
        <f t="shared" si="1"/>
        <v>2020</v>
      </c>
      <c r="C526" s="9">
        <v>100709.0</v>
      </c>
      <c r="D526" s="6" t="s">
        <v>149</v>
      </c>
      <c r="E526" s="10" t="str">
        <f>VLOOKUP(D526,'mat group'!A:B,2,0)</f>
        <v>Bathroom supplies</v>
      </c>
      <c r="F526" s="10" t="s">
        <v>58</v>
      </c>
      <c r="G526" s="11" t="s">
        <v>21</v>
      </c>
      <c r="H526" s="11">
        <v>10.0</v>
      </c>
      <c r="I526" s="6" t="s">
        <v>38</v>
      </c>
      <c r="J526" s="11">
        <f t="shared" si="2"/>
        <v>10</v>
      </c>
      <c r="K526" s="6">
        <v>6.0</v>
      </c>
      <c r="L526" s="11">
        <f t="shared" si="3"/>
        <v>60</v>
      </c>
      <c r="M526" s="10" t="s">
        <v>59</v>
      </c>
      <c r="N526" s="12">
        <v>4.800000000000001</v>
      </c>
      <c r="O526" s="11">
        <f t="shared" si="4"/>
        <v>12</v>
      </c>
      <c r="P526" s="11">
        <f t="shared" si="5"/>
        <v>48</v>
      </c>
      <c r="Q526" s="10" t="s">
        <v>99</v>
      </c>
      <c r="R526" s="13" t="str">
        <f>IFERROR(__xludf.DUMMYFUNCTION("IFERROR(REGEXEXTRACT(Q526,""\d*\.?\d+%""),0)"),"0%")</f>
        <v>0%</v>
      </c>
      <c r="S526" s="11">
        <f t="shared" si="6"/>
        <v>0</v>
      </c>
    </row>
    <row r="527">
      <c r="A527" s="8">
        <v>44152.0</v>
      </c>
      <c r="B527" s="9">
        <f t="shared" si="1"/>
        <v>2020</v>
      </c>
      <c r="C527" s="9">
        <v>100710.0</v>
      </c>
      <c r="D527" s="6" t="s">
        <v>313</v>
      </c>
      <c r="E527" s="10" t="str">
        <f>VLOOKUP(D527,'mat group'!A:B,2,0)</f>
        <v>Home Decor</v>
      </c>
      <c r="F527" s="10" t="s">
        <v>55</v>
      </c>
      <c r="G527" s="11" t="s">
        <v>50</v>
      </c>
      <c r="H527" s="11">
        <v>15.0</v>
      </c>
      <c r="I527" s="6" t="s">
        <v>38</v>
      </c>
      <c r="J527" s="11">
        <f t="shared" si="2"/>
        <v>15</v>
      </c>
      <c r="K527" s="6">
        <v>15.0</v>
      </c>
      <c r="L527" s="11">
        <f t="shared" si="3"/>
        <v>225</v>
      </c>
      <c r="M527" s="10" t="s">
        <v>56</v>
      </c>
      <c r="N527" s="12">
        <v>9.0</v>
      </c>
      <c r="O527" s="11">
        <f t="shared" si="4"/>
        <v>90</v>
      </c>
      <c r="P527" s="11">
        <f t="shared" si="5"/>
        <v>135</v>
      </c>
      <c r="Q527" s="10" t="s">
        <v>175</v>
      </c>
      <c r="R527" s="13" t="str">
        <f>IFERROR(__xludf.DUMMYFUNCTION("IFERROR(REGEXEXTRACT(Q527,""\d*\.?\d+%""),0)"),"2%")</f>
        <v>2%</v>
      </c>
      <c r="S527" s="11">
        <f t="shared" si="6"/>
        <v>0.045</v>
      </c>
    </row>
    <row r="528">
      <c r="A528" s="8">
        <v>44152.0</v>
      </c>
      <c r="B528" s="9">
        <f t="shared" si="1"/>
        <v>2020</v>
      </c>
      <c r="C528" s="9">
        <v>100710.0</v>
      </c>
      <c r="D528" s="6" t="s">
        <v>288</v>
      </c>
      <c r="E528" s="10" t="str">
        <f>VLOOKUP(D528,'mat group'!A:B,2,0)</f>
        <v>Bathroom supplies</v>
      </c>
      <c r="F528" s="10" t="s">
        <v>55</v>
      </c>
      <c r="G528" s="11" t="s">
        <v>77</v>
      </c>
      <c r="H528" s="11">
        <v>10.0</v>
      </c>
      <c r="I528" s="6" t="s">
        <v>38</v>
      </c>
      <c r="J528" s="11">
        <f t="shared" si="2"/>
        <v>10</v>
      </c>
      <c r="K528" s="6">
        <v>38.0</v>
      </c>
      <c r="L528" s="11">
        <f t="shared" si="3"/>
        <v>380</v>
      </c>
      <c r="M528" s="10" t="s">
        <v>56</v>
      </c>
      <c r="N528" s="12">
        <v>15.200000000000001</v>
      </c>
      <c r="O528" s="11">
        <f t="shared" si="4"/>
        <v>228</v>
      </c>
      <c r="P528" s="11">
        <f t="shared" si="5"/>
        <v>152</v>
      </c>
      <c r="Q528" s="10" t="s">
        <v>175</v>
      </c>
      <c r="R528" s="13" t="str">
        <f>IFERROR(__xludf.DUMMYFUNCTION("IFERROR(REGEXEXTRACT(Q528,""\d*\.?\d+%""),0)"),"2%")</f>
        <v>2%</v>
      </c>
      <c r="S528" s="11">
        <f t="shared" si="6"/>
        <v>0.076</v>
      </c>
    </row>
    <row r="529">
      <c r="A529" s="8">
        <v>44152.0</v>
      </c>
      <c r="B529" s="9">
        <f t="shared" si="1"/>
        <v>2020</v>
      </c>
      <c r="C529" s="9">
        <v>100710.0</v>
      </c>
      <c r="D529" s="6" t="s">
        <v>32</v>
      </c>
      <c r="E529" s="10" t="str">
        <f>VLOOKUP(D529,'mat group'!A:B,2,0)</f>
        <v>Home Decor</v>
      </c>
      <c r="F529" s="10" t="s">
        <v>55</v>
      </c>
      <c r="G529" s="11" t="s">
        <v>42</v>
      </c>
      <c r="H529" s="11">
        <v>18.0</v>
      </c>
      <c r="I529" s="6" t="s">
        <v>38</v>
      </c>
      <c r="J529" s="11">
        <f t="shared" si="2"/>
        <v>18</v>
      </c>
      <c r="K529" s="6">
        <v>45.0</v>
      </c>
      <c r="L529" s="11">
        <f t="shared" si="3"/>
        <v>810</v>
      </c>
      <c r="M529" s="10" t="s">
        <v>56</v>
      </c>
      <c r="N529" s="12">
        <v>40.5</v>
      </c>
      <c r="O529" s="11">
        <f t="shared" si="4"/>
        <v>81</v>
      </c>
      <c r="P529" s="11">
        <f t="shared" si="5"/>
        <v>729</v>
      </c>
      <c r="Q529" s="10" t="s">
        <v>175</v>
      </c>
      <c r="R529" s="13" t="str">
        <f>IFERROR(__xludf.DUMMYFUNCTION("IFERROR(REGEXEXTRACT(Q529,""\d*\.?\d+%""),0)"),"2%")</f>
        <v>2%</v>
      </c>
      <c r="S529" s="11">
        <f t="shared" si="6"/>
        <v>0.162</v>
      </c>
    </row>
    <row r="530">
      <c r="A530" s="8">
        <v>44152.0</v>
      </c>
      <c r="B530" s="9">
        <f t="shared" si="1"/>
        <v>2020</v>
      </c>
      <c r="C530" s="9">
        <v>100710.0</v>
      </c>
      <c r="D530" s="6" t="s">
        <v>277</v>
      </c>
      <c r="E530" s="10" t="str">
        <f>VLOOKUP(D530,'mat group'!A:B,2,0)</f>
        <v>School supplies</v>
      </c>
      <c r="F530" s="10" t="s">
        <v>55</v>
      </c>
      <c r="G530" s="11" t="s">
        <v>42</v>
      </c>
      <c r="H530" s="11">
        <v>20.0</v>
      </c>
      <c r="I530" s="6" t="s">
        <v>38</v>
      </c>
      <c r="J530" s="11">
        <f t="shared" si="2"/>
        <v>20</v>
      </c>
      <c r="K530" s="6">
        <v>20.0</v>
      </c>
      <c r="L530" s="11">
        <f t="shared" si="3"/>
        <v>400</v>
      </c>
      <c r="M530" s="10" t="s">
        <v>56</v>
      </c>
      <c r="N530" s="12">
        <v>20.0</v>
      </c>
      <c r="O530" s="11">
        <f t="shared" si="4"/>
        <v>0</v>
      </c>
      <c r="P530" s="11">
        <f t="shared" si="5"/>
        <v>400</v>
      </c>
      <c r="Q530" s="10" t="s">
        <v>175</v>
      </c>
      <c r="R530" s="13" t="str">
        <f>IFERROR(__xludf.DUMMYFUNCTION("IFERROR(REGEXEXTRACT(Q530,""\d*\.?\d+%""),0)"),"2%")</f>
        <v>2%</v>
      </c>
      <c r="S530" s="11">
        <f t="shared" si="6"/>
        <v>0.08</v>
      </c>
    </row>
    <row r="531">
      <c r="A531" s="8">
        <v>44152.0</v>
      </c>
      <c r="B531" s="9">
        <f t="shared" si="1"/>
        <v>2020</v>
      </c>
      <c r="C531" s="9">
        <v>100710.0</v>
      </c>
      <c r="D531" s="6" t="s">
        <v>285</v>
      </c>
      <c r="E531" s="10" t="str">
        <f>VLOOKUP(D531,'mat group'!A:B,2,0)</f>
        <v>Home Decor</v>
      </c>
      <c r="F531" s="10" t="s">
        <v>55</v>
      </c>
      <c r="G531" s="11" t="s">
        <v>30</v>
      </c>
      <c r="H531" s="11">
        <v>10.0</v>
      </c>
      <c r="I531" s="6" t="s">
        <v>38</v>
      </c>
      <c r="J531" s="11">
        <f t="shared" si="2"/>
        <v>10</v>
      </c>
      <c r="K531" s="6">
        <v>5.0</v>
      </c>
      <c r="L531" s="11">
        <f t="shared" si="3"/>
        <v>50</v>
      </c>
      <c r="M531" s="10" t="s">
        <v>56</v>
      </c>
      <c r="N531" s="12">
        <v>5.0</v>
      </c>
      <c r="O531" s="11">
        <f t="shared" si="4"/>
        <v>0</v>
      </c>
      <c r="P531" s="11">
        <f t="shared" si="5"/>
        <v>50</v>
      </c>
      <c r="Q531" s="10" t="s">
        <v>175</v>
      </c>
      <c r="R531" s="13" t="str">
        <f>IFERROR(__xludf.DUMMYFUNCTION("IFERROR(REGEXEXTRACT(Q531,""\d*\.?\d+%""),0)"),"2%")</f>
        <v>2%</v>
      </c>
      <c r="S531" s="11">
        <f t="shared" si="6"/>
        <v>0.01</v>
      </c>
    </row>
    <row r="532">
      <c r="A532" s="8">
        <v>44152.0</v>
      </c>
      <c r="B532" s="9">
        <f t="shared" si="1"/>
        <v>2020</v>
      </c>
      <c r="C532" s="9">
        <v>100710.0</v>
      </c>
      <c r="D532" s="6" t="s">
        <v>65</v>
      </c>
      <c r="E532" s="10" t="str">
        <f>VLOOKUP(D532,'mat group'!A:B,2,0)</f>
        <v>Home Decor</v>
      </c>
      <c r="F532" s="10" t="s">
        <v>55</v>
      </c>
      <c r="G532" s="11" t="s">
        <v>67</v>
      </c>
      <c r="H532" s="11">
        <v>35.0</v>
      </c>
      <c r="I532" s="6" t="s">
        <v>38</v>
      </c>
      <c r="J532" s="11">
        <f t="shared" si="2"/>
        <v>35</v>
      </c>
      <c r="K532" s="6">
        <v>9.0</v>
      </c>
      <c r="L532" s="11">
        <f t="shared" si="3"/>
        <v>315</v>
      </c>
      <c r="M532" s="10" t="s">
        <v>56</v>
      </c>
      <c r="N532" s="12">
        <v>9.0</v>
      </c>
      <c r="O532" s="11">
        <f t="shared" si="4"/>
        <v>0</v>
      </c>
      <c r="P532" s="11">
        <f t="shared" si="5"/>
        <v>315</v>
      </c>
      <c r="Q532" s="10" t="s">
        <v>175</v>
      </c>
      <c r="R532" s="13" t="str">
        <f>IFERROR(__xludf.DUMMYFUNCTION("IFERROR(REGEXEXTRACT(Q532,""\d*\.?\d+%""),0)"),"2%")</f>
        <v>2%</v>
      </c>
      <c r="S532" s="11">
        <f t="shared" si="6"/>
        <v>0.063</v>
      </c>
    </row>
    <row r="533">
      <c r="A533" s="8">
        <v>44152.0</v>
      </c>
      <c r="B533" s="9">
        <f t="shared" si="1"/>
        <v>2020</v>
      </c>
      <c r="C533" s="9">
        <v>100710.0</v>
      </c>
      <c r="D533" s="6" t="s">
        <v>119</v>
      </c>
      <c r="E533" s="10" t="str">
        <f>VLOOKUP(D533,'mat group'!A:B,2,0)</f>
        <v>Bathroom supplies</v>
      </c>
      <c r="F533" s="10" t="s">
        <v>55</v>
      </c>
      <c r="G533" s="11" t="s">
        <v>64</v>
      </c>
      <c r="H533" s="11">
        <v>12.0</v>
      </c>
      <c r="I533" s="6" t="s">
        <v>38</v>
      </c>
      <c r="J533" s="11">
        <f t="shared" si="2"/>
        <v>12</v>
      </c>
      <c r="K533" s="6">
        <v>8.0</v>
      </c>
      <c r="L533" s="11">
        <f t="shared" si="3"/>
        <v>96</v>
      </c>
      <c r="M533" s="10" t="s">
        <v>56</v>
      </c>
      <c r="N533" s="12">
        <v>8.0</v>
      </c>
      <c r="O533" s="11">
        <f t="shared" si="4"/>
        <v>0</v>
      </c>
      <c r="P533" s="11">
        <f t="shared" si="5"/>
        <v>96</v>
      </c>
      <c r="Q533" s="10" t="s">
        <v>175</v>
      </c>
      <c r="R533" s="13" t="str">
        <f>IFERROR(__xludf.DUMMYFUNCTION("IFERROR(REGEXEXTRACT(Q533,""\d*\.?\d+%""),0)"),"2%")</f>
        <v>2%</v>
      </c>
      <c r="S533" s="11">
        <f t="shared" si="6"/>
        <v>0.0192</v>
      </c>
    </row>
    <row r="534">
      <c r="A534" s="8">
        <v>44152.0</v>
      </c>
      <c r="B534" s="9">
        <f t="shared" si="1"/>
        <v>2020</v>
      </c>
      <c r="C534" s="9">
        <v>100710.0</v>
      </c>
      <c r="D534" s="6" t="s">
        <v>253</v>
      </c>
      <c r="E534" s="10" t="str">
        <f>VLOOKUP(D534,'mat group'!A:B,2,0)</f>
        <v>Gardening supplies</v>
      </c>
      <c r="F534" s="10" t="s">
        <v>55</v>
      </c>
      <c r="G534" s="11" t="s">
        <v>64</v>
      </c>
      <c r="H534" s="11">
        <v>80.0</v>
      </c>
      <c r="I534" s="6" t="s">
        <v>38</v>
      </c>
      <c r="J534" s="11">
        <f t="shared" si="2"/>
        <v>80</v>
      </c>
      <c r="K534" s="6">
        <v>29.0</v>
      </c>
      <c r="L534" s="11">
        <f t="shared" si="3"/>
        <v>2320</v>
      </c>
      <c r="M534" s="10" t="s">
        <v>56</v>
      </c>
      <c r="N534" s="12">
        <v>20.299999999999997</v>
      </c>
      <c r="O534" s="11">
        <f t="shared" si="4"/>
        <v>696</v>
      </c>
      <c r="P534" s="11">
        <f t="shared" si="5"/>
        <v>1624</v>
      </c>
      <c r="Q534" s="10" t="s">
        <v>175</v>
      </c>
      <c r="R534" s="13" t="str">
        <f>IFERROR(__xludf.DUMMYFUNCTION("IFERROR(REGEXEXTRACT(Q534,""\d*\.?\d+%""),0)"),"2%")</f>
        <v>2%</v>
      </c>
      <c r="S534" s="11">
        <f t="shared" si="6"/>
        <v>0.464</v>
      </c>
    </row>
    <row r="535">
      <c r="A535" s="8">
        <v>44153.0</v>
      </c>
      <c r="B535" s="9">
        <f t="shared" si="1"/>
        <v>2020</v>
      </c>
      <c r="C535" s="9">
        <v>100711.0</v>
      </c>
      <c r="D535" s="6" t="s">
        <v>93</v>
      </c>
      <c r="E535" s="10" t="str">
        <f>VLOOKUP(D535,'mat group'!A:B,2,0)</f>
        <v>School supplies</v>
      </c>
      <c r="F535" s="10" t="s">
        <v>49</v>
      </c>
      <c r="G535" s="11" t="s">
        <v>26</v>
      </c>
      <c r="H535" s="11">
        <v>20.0</v>
      </c>
      <c r="I535" s="6" t="s">
        <v>38</v>
      </c>
      <c r="J535" s="11">
        <f t="shared" si="2"/>
        <v>20</v>
      </c>
      <c r="K535" s="6">
        <v>10.0</v>
      </c>
      <c r="L535" s="11">
        <f t="shared" si="3"/>
        <v>200</v>
      </c>
      <c r="M535" s="10" t="s">
        <v>51</v>
      </c>
      <c r="N535" s="12">
        <v>3.0</v>
      </c>
      <c r="O535" s="11">
        <f t="shared" si="4"/>
        <v>140</v>
      </c>
      <c r="P535" s="11">
        <f t="shared" si="5"/>
        <v>60</v>
      </c>
      <c r="Q535" s="10" t="s">
        <v>320</v>
      </c>
      <c r="R535" s="13" t="str">
        <f>IFERROR(__xludf.DUMMYFUNCTION("IFERROR(REGEXEXTRACT(Q535,""\d*\.?\d+%""),0)"),"10.00%")</f>
        <v>10.00%</v>
      </c>
      <c r="S535" s="11">
        <f t="shared" si="6"/>
        <v>0.2</v>
      </c>
    </row>
    <row r="536">
      <c r="A536" s="8">
        <v>44164.0</v>
      </c>
      <c r="B536" s="9">
        <f t="shared" si="1"/>
        <v>2020</v>
      </c>
      <c r="C536" s="9">
        <v>100712.0</v>
      </c>
      <c r="D536" s="6" t="s">
        <v>306</v>
      </c>
      <c r="E536" s="10" t="str">
        <f>VLOOKUP(D536,'mat group'!A:B,2,0)</f>
        <v>Hardware supplies</v>
      </c>
      <c r="F536" s="10" t="s">
        <v>37</v>
      </c>
      <c r="G536" s="11" t="s">
        <v>42</v>
      </c>
      <c r="H536" s="11">
        <v>15.0</v>
      </c>
      <c r="I536" s="6" t="s">
        <v>38</v>
      </c>
      <c r="J536" s="11">
        <f t="shared" si="2"/>
        <v>15</v>
      </c>
      <c r="K536" s="6">
        <v>6.0</v>
      </c>
      <c r="L536" s="11">
        <f t="shared" si="3"/>
        <v>90</v>
      </c>
      <c r="M536" s="10" t="s">
        <v>39</v>
      </c>
      <c r="N536" s="12">
        <v>4.800000000000001</v>
      </c>
      <c r="O536" s="11">
        <f t="shared" si="4"/>
        <v>18</v>
      </c>
      <c r="P536" s="11">
        <f t="shared" si="5"/>
        <v>72</v>
      </c>
      <c r="Q536" s="10" t="s">
        <v>130</v>
      </c>
      <c r="R536" s="13">
        <f>IFERROR(__xludf.DUMMYFUNCTION("IFERROR(REGEXEXTRACT(Q536,""\d*\.?\d+%""),0)"),0.0)</f>
        <v>0</v>
      </c>
      <c r="S536" s="11">
        <f t="shared" si="6"/>
        <v>0</v>
      </c>
    </row>
    <row r="537">
      <c r="A537" s="8">
        <v>44165.0</v>
      </c>
      <c r="B537" s="9">
        <f t="shared" si="1"/>
        <v>2020</v>
      </c>
      <c r="C537" s="9">
        <v>100713.0</v>
      </c>
      <c r="D537" s="6" t="s">
        <v>57</v>
      </c>
      <c r="E537" s="10" t="str">
        <f>VLOOKUP(D537,'mat group'!A:B,2,0)</f>
        <v>Gardening supplies</v>
      </c>
      <c r="F537" s="10" t="s">
        <v>49</v>
      </c>
      <c r="G537" s="11" t="s">
        <v>26</v>
      </c>
      <c r="H537" s="11">
        <v>20.0</v>
      </c>
      <c r="I537" s="6" t="s">
        <v>38</v>
      </c>
      <c r="J537" s="11">
        <f t="shared" si="2"/>
        <v>20</v>
      </c>
      <c r="K537" s="6">
        <v>9.0</v>
      </c>
      <c r="L537" s="11">
        <f t="shared" si="3"/>
        <v>180</v>
      </c>
      <c r="M537" s="10" t="s">
        <v>51</v>
      </c>
      <c r="N537" s="12">
        <v>9.0</v>
      </c>
      <c r="O537" s="11">
        <f t="shared" si="4"/>
        <v>0</v>
      </c>
      <c r="P537" s="11">
        <f t="shared" si="5"/>
        <v>180</v>
      </c>
      <c r="Q537" s="10" t="s">
        <v>315</v>
      </c>
      <c r="R537" s="13" t="str">
        <f>IFERROR(__xludf.DUMMYFUNCTION("IFERROR(REGEXEXTRACT(Q537,""\d*\.?\d+%""),0)"),"9.90%")</f>
        <v>9.90%</v>
      </c>
      <c r="S537" s="11">
        <f t="shared" si="6"/>
        <v>0.1782</v>
      </c>
    </row>
    <row r="538">
      <c r="A538" s="8">
        <v>44166.0</v>
      </c>
      <c r="B538" s="9">
        <f t="shared" si="1"/>
        <v>2020</v>
      </c>
      <c r="C538" s="9">
        <v>100714.0</v>
      </c>
      <c r="D538" s="6" t="s">
        <v>219</v>
      </c>
      <c r="E538" s="10" t="str">
        <f>VLOOKUP(D538,'mat group'!A:B,2,0)</f>
        <v>Bathroom supplies</v>
      </c>
      <c r="F538" s="10" t="s">
        <v>37</v>
      </c>
      <c r="G538" s="11" t="s">
        <v>21</v>
      </c>
      <c r="H538" s="11">
        <v>15.0</v>
      </c>
      <c r="I538" s="6" t="s">
        <v>38</v>
      </c>
      <c r="J538" s="11">
        <f t="shared" si="2"/>
        <v>15</v>
      </c>
      <c r="K538" s="6">
        <v>46.0</v>
      </c>
      <c r="L538" s="11">
        <f t="shared" si="3"/>
        <v>690</v>
      </c>
      <c r="M538" s="10" t="s">
        <v>39</v>
      </c>
      <c r="N538" s="12">
        <v>41.4</v>
      </c>
      <c r="O538" s="11">
        <f t="shared" si="4"/>
        <v>69</v>
      </c>
      <c r="P538" s="11">
        <f t="shared" si="5"/>
        <v>621</v>
      </c>
      <c r="Q538" s="10" t="s">
        <v>318</v>
      </c>
      <c r="R538" s="13" t="str">
        <f>IFERROR(__xludf.DUMMYFUNCTION("IFERROR(REGEXEXTRACT(Q538,""\d*\.?\d+%""),0)"),"0%")</f>
        <v>0%</v>
      </c>
      <c r="S538" s="11">
        <f t="shared" si="6"/>
        <v>0</v>
      </c>
    </row>
    <row r="539">
      <c r="A539" s="8">
        <v>44170.0</v>
      </c>
      <c r="B539" s="9">
        <f t="shared" si="1"/>
        <v>2020</v>
      </c>
      <c r="C539" s="9">
        <v>100715.0</v>
      </c>
      <c r="D539" s="6" t="s">
        <v>212</v>
      </c>
      <c r="E539" s="10" t="str">
        <f>VLOOKUP(D539,'mat group'!A:B,2,0)</f>
        <v>School supplies</v>
      </c>
      <c r="F539" s="10" t="s">
        <v>58</v>
      </c>
      <c r="G539" s="11" t="s">
        <v>26</v>
      </c>
      <c r="H539" s="11">
        <v>1.2</v>
      </c>
      <c r="I539" s="6" t="s">
        <v>38</v>
      </c>
      <c r="J539" s="11">
        <f t="shared" si="2"/>
        <v>1.2</v>
      </c>
      <c r="K539" s="6">
        <v>23.0</v>
      </c>
      <c r="L539" s="11">
        <f t="shared" si="3"/>
        <v>27.6</v>
      </c>
      <c r="M539" s="10" t="s">
        <v>59</v>
      </c>
      <c r="N539" s="12">
        <v>23.0</v>
      </c>
      <c r="O539" s="11">
        <f t="shared" si="4"/>
        <v>0</v>
      </c>
      <c r="P539" s="11">
        <f t="shared" si="5"/>
        <v>27.6</v>
      </c>
      <c r="Q539" s="10" t="s">
        <v>120</v>
      </c>
      <c r="R539" s="13" t="str">
        <f>IFERROR(__xludf.DUMMYFUNCTION("IFERROR(REGEXEXTRACT(Q539,""\d*\.?\d+%""),0)"),"3.5%")</f>
        <v>3.5%</v>
      </c>
      <c r="S539" s="11">
        <f t="shared" si="6"/>
        <v>0.00966</v>
      </c>
    </row>
    <row r="540">
      <c r="A540" s="8">
        <v>44174.0</v>
      </c>
      <c r="B540" s="9">
        <f t="shared" si="1"/>
        <v>2020</v>
      </c>
      <c r="C540" s="9">
        <v>100716.0</v>
      </c>
      <c r="D540" s="6" t="s">
        <v>243</v>
      </c>
      <c r="E540" s="10" t="str">
        <f>VLOOKUP(D540,'mat group'!A:B,2,0)</f>
        <v>Home Decor</v>
      </c>
      <c r="F540" s="10" t="s">
        <v>49</v>
      </c>
      <c r="G540" s="11" t="s">
        <v>42</v>
      </c>
      <c r="H540" s="11">
        <v>10.0</v>
      </c>
      <c r="I540" s="6" t="s">
        <v>38</v>
      </c>
      <c r="J540" s="11">
        <f t="shared" si="2"/>
        <v>10</v>
      </c>
      <c r="K540" s="6">
        <v>41.0</v>
      </c>
      <c r="L540" s="11">
        <f t="shared" si="3"/>
        <v>410</v>
      </c>
      <c r="M540" s="10" t="s">
        <v>51</v>
      </c>
      <c r="N540" s="12">
        <v>41.0</v>
      </c>
      <c r="O540" s="11">
        <f t="shared" si="4"/>
        <v>0</v>
      </c>
      <c r="P540" s="11">
        <f t="shared" si="5"/>
        <v>410</v>
      </c>
      <c r="Q540" s="10" t="s">
        <v>132</v>
      </c>
      <c r="R540" s="13" t="str">
        <f>IFERROR(__xludf.DUMMYFUNCTION("IFERROR(REGEXEXTRACT(Q540,""\d*\.?\d+%""),0)"),"3.2%")</f>
        <v>3.2%</v>
      </c>
      <c r="S540" s="11">
        <f t="shared" si="6"/>
        <v>0.1312</v>
      </c>
    </row>
    <row r="541">
      <c r="A541" s="8">
        <v>44176.0</v>
      </c>
      <c r="B541" s="9">
        <f t="shared" si="1"/>
        <v>2020</v>
      </c>
      <c r="C541" s="9">
        <v>100717.0</v>
      </c>
      <c r="D541" s="6" t="s">
        <v>106</v>
      </c>
      <c r="E541" s="10" t="str">
        <f>VLOOKUP(D541,'mat group'!A:B,2,0)</f>
        <v>School supplies</v>
      </c>
      <c r="F541" s="10" t="s">
        <v>49</v>
      </c>
      <c r="G541" s="11" t="s">
        <v>64</v>
      </c>
      <c r="H541" s="11">
        <v>1.5</v>
      </c>
      <c r="I541" s="6" t="s">
        <v>38</v>
      </c>
      <c r="J541" s="11">
        <f t="shared" si="2"/>
        <v>1.5</v>
      </c>
      <c r="K541" s="6">
        <v>37.0</v>
      </c>
      <c r="L541" s="11">
        <f t="shared" si="3"/>
        <v>55.5</v>
      </c>
      <c r="M541" s="10" t="s">
        <v>51</v>
      </c>
      <c r="N541" s="12">
        <v>11.1</v>
      </c>
      <c r="O541" s="11">
        <f t="shared" si="4"/>
        <v>38.85</v>
      </c>
      <c r="P541" s="11">
        <f t="shared" si="5"/>
        <v>16.65</v>
      </c>
      <c r="Q541" s="10" t="s">
        <v>89</v>
      </c>
      <c r="R541" s="13" t="str">
        <f>IFERROR(__xludf.DUMMYFUNCTION("IFERROR(REGEXEXTRACT(Q541,""\d*\.?\d+%""),0)"),"3.8%")</f>
        <v>3.8%</v>
      </c>
      <c r="S541" s="11">
        <f t="shared" si="6"/>
        <v>0.02109</v>
      </c>
    </row>
    <row r="542">
      <c r="A542" s="8">
        <v>44179.0</v>
      </c>
      <c r="B542" s="9">
        <f t="shared" si="1"/>
        <v>2020</v>
      </c>
      <c r="C542" s="9">
        <v>100718.0</v>
      </c>
      <c r="D542" s="6" t="s">
        <v>259</v>
      </c>
      <c r="E542" s="10" t="str">
        <f>VLOOKUP(D542,'mat group'!A:B,2,0)</f>
        <v>School supplies</v>
      </c>
      <c r="F542" s="10" t="s">
        <v>49</v>
      </c>
      <c r="G542" s="11" t="s">
        <v>42</v>
      </c>
      <c r="H542" s="11">
        <v>30.0</v>
      </c>
      <c r="I542" s="6" t="s">
        <v>38</v>
      </c>
      <c r="J542" s="11">
        <f t="shared" si="2"/>
        <v>30</v>
      </c>
      <c r="K542" s="6">
        <v>16.0</v>
      </c>
      <c r="L542" s="11">
        <f t="shared" si="3"/>
        <v>480</v>
      </c>
      <c r="M542" s="10" t="s">
        <v>51</v>
      </c>
      <c r="N542" s="12">
        <v>14.4</v>
      </c>
      <c r="O542" s="11">
        <f t="shared" si="4"/>
        <v>48</v>
      </c>
      <c r="P542" s="11">
        <f t="shared" si="5"/>
        <v>432</v>
      </c>
      <c r="Q542" s="10" t="s">
        <v>317</v>
      </c>
      <c r="R542" s="13" t="str">
        <f>IFERROR(__xludf.DUMMYFUNCTION("IFERROR(REGEXEXTRACT(Q542,""\d*\.?\d+%""),0)"),"4.2%")</f>
        <v>4.2%</v>
      </c>
      <c r="S542" s="11">
        <f t="shared" si="6"/>
        <v>0.2016</v>
      </c>
    </row>
    <row r="543">
      <c r="A543" s="8">
        <v>44186.0</v>
      </c>
      <c r="B543" s="9">
        <f t="shared" si="1"/>
        <v>2020</v>
      </c>
      <c r="C543" s="9">
        <v>100719.0</v>
      </c>
      <c r="D543" s="6" t="s">
        <v>207</v>
      </c>
      <c r="E543" s="10" t="str">
        <f>VLOOKUP(D543,'mat group'!A:B,2,0)</f>
        <v>Gardening supplies</v>
      </c>
      <c r="F543" s="10" t="s">
        <v>49</v>
      </c>
      <c r="G543" s="11" t="s">
        <v>26</v>
      </c>
      <c r="H543" s="11">
        <v>18.0</v>
      </c>
      <c r="I543" s="6" t="s">
        <v>38</v>
      </c>
      <c r="J543" s="11">
        <f t="shared" si="2"/>
        <v>18</v>
      </c>
      <c r="K543" s="6">
        <v>2.0</v>
      </c>
      <c r="L543" s="11">
        <f t="shared" si="3"/>
        <v>36</v>
      </c>
      <c r="M543" s="10" t="s">
        <v>51</v>
      </c>
      <c r="N543" s="12">
        <v>2.0</v>
      </c>
      <c r="O543" s="11">
        <f t="shared" si="4"/>
        <v>0</v>
      </c>
      <c r="P543" s="11">
        <f t="shared" si="5"/>
        <v>36</v>
      </c>
      <c r="Q543" s="10" t="s">
        <v>40</v>
      </c>
      <c r="R543" s="13" t="str">
        <f>IFERROR(__xludf.DUMMYFUNCTION("IFERROR(REGEXEXTRACT(Q543,""\d*\.?\d+%""),0)"),"4.5%")</f>
        <v>4.5%</v>
      </c>
      <c r="S543" s="11">
        <f t="shared" si="6"/>
        <v>0.0162</v>
      </c>
    </row>
    <row r="544">
      <c r="A544" s="8">
        <v>44187.0</v>
      </c>
      <c r="B544" s="9">
        <f t="shared" si="1"/>
        <v>2020</v>
      </c>
      <c r="C544" s="9">
        <v>100720.0</v>
      </c>
      <c r="D544" s="6" t="s">
        <v>307</v>
      </c>
      <c r="E544" s="10" t="str">
        <f>VLOOKUP(D544,'mat group'!A:B,2,0)</f>
        <v>Gardening supplies</v>
      </c>
      <c r="F544" s="10" t="s">
        <v>55</v>
      </c>
      <c r="G544" s="11" t="s">
        <v>77</v>
      </c>
      <c r="H544" s="11">
        <v>5.0</v>
      </c>
      <c r="I544" s="6" t="s">
        <v>38</v>
      </c>
      <c r="J544" s="11">
        <f t="shared" si="2"/>
        <v>5</v>
      </c>
      <c r="K544" s="6">
        <v>43.0</v>
      </c>
      <c r="L544" s="11">
        <f t="shared" si="3"/>
        <v>215</v>
      </c>
      <c r="M544" s="10" t="s">
        <v>56</v>
      </c>
      <c r="N544" s="12">
        <v>34.4</v>
      </c>
      <c r="O544" s="11">
        <f t="shared" si="4"/>
        <v>43</v>
      </c>
      <c r="P544" s="11">
        <f t="shared" si="5"/>
        <v>172</v>
      </c>
      <c r="Q544" s="10" t="s">
        <v>114</v>
      </c>
      <c r="R544" s="13" t="str">
        <f>IFERROR(__xludf.DUMMYFUNCTION("IFERROR(REGEXEXTRACT(Q544,""\d*\.?\d+%""),0)"),"0%")</f>
        <v>0%</v>
      </c>
      <c r="S544" s="11">
        <f t="shared" si="6"/>
        <v>0</v>
      </c>
    </row>
    <row r="545">
      <c r="A545" s="8">
        <v>44187.0</v>
      </c>
      <c r="B545" s="9">
        <f t="shared" si="1"/>
        <v>2020</v>
      </c>
      <c r="C545" s="9">
        <v>100720.0</v>
      </c>
      <c r="D545" s="6" t="s">
        <v>260</v>
      </c>
      <c r="E545" s="10" t="str">
        <f>VLOOKUP(D545,'mat group'!A:B,2,0)</f>
        <v>Hardware supplies</v>
      </c>
      <c r="F545" s="10" t="s">
        <v>55</v>
      </c>
      <c r="G545" s="11" t="s">
        <v>30</v>
      </c>
      <c r="H545" s="11">
        <v>3.0</v>
      </c>
      <c r="I545" s="6" t="s">
        <v>38</v>
      </c>
      <c r="J545" s="11">
        <f t="shared" si="2"/>
        <v>3</v>
      </c>
      <c r="K545" s="6">
        <v>44.0</v>
      </c>
      <c r="L545" s="11">
        <f t="shared" si="3"/>
        <v>132</v>
      </c>
      <c r="M545" s="10" t="s">
        <v>56</v>
      </c>
      <c r="N545" s="12">
        <v>44.0</v>
      </c>
      <c r="O545" s="11">
        <f t="shared" si="4"/>
        <v>0</v>
      </c>
      <c r="P545" s="11">
        <f t="shared" si="5"/>
        <v>132</v>
      </c>
      <c r="Q545" s="10" t="s">
        <v>114</v>
      </c>
      <c r="R545" s="13" t="str">
        <f>IFERROR(__xludf.DUMMYFUNCTION("IFERROR(REGEXEXTRACT(Q545,""\d*\.?\d+%""),0)"),"0%")</f>
        <v>0%</v>
      </c>
      <c r="S545" s="11">
        <f t="shared" si="6"/>
        <v>0</v>
      </c>
    </row>
    <row r="546">
      <c r="A546" s="8">
        <v>44187.0</v>
      </c>
      <c r="B546" s="9">
        <f t="shared" si="1"/>
        <v>2020</v>
      </c>
      <c r="C546" s="9">
        <v>100720.0</v>
      </c>
      <c r="D546" s="6" t="s">
        <v>179</v>
      </c>
      <c r="E546" s="10" t="str">
        <f>VLOOKUP(D546,'mat group'!A:B,2,0)</f>
        <v>School supplies</v>
      </c>
      <c r="F546" s="10" t="s">
        <v>55</v>
      </c>
      <c r="G546" s="11" t="s">
        <v>50</v>
      </c>
      <c r="H546" s="11">
        <v>3.5</v>
      </c>
      <c r="I546" s="6" t="s">
        <v>38</v>
      </c>
      <c r="J546" s="11">
        <f t="shared" si="2"/>
        <v>3.5</v>
      </c>
      <c r="K546" s="6">
        <v>21.0</v>
      </c>
      <c r="L546" s="11">
        <f t="shared" si="3"/>
        <v>73.5</v>
      </c>
      <c r="M546" s="10" t="s">
        <v>56</v>
      </c>
      <c r="N546" s="12">
        <v>6.3</v>
      </c>
      <c r="O546" s="11">
        <f t="shared" si="4"/>
        <v>51.45</v>
      </c>
      <c r="P546" s="11">
        <f t="shared" si="5"/>
        <v>22.05</v>
      </c>
      <c r="Q546" s="10" t="s">
        <v>114</v>
      </c>
      <c r="R546" s="13" t="str">
        <f>IFERROR(__xludf.DUMMYFUNCTION("IFERROR(REGEXEXTRACT(Q546,""\d*\.?\d+%""),0)"),"0%")</f>
        <v>0%</v>
      </c>
      <c r="S546" s="11">
        <f t="shared" si="6"/>
        <v>0</v>
      </c>
    </row>
    <row r="547">
      <c r="A547" s="8">
        <v>44187.0</v>
      </c>
      <c r="B547" s="9">
        <f t="shared" si="1"/>
        <v>2020</v>
      </c>
      <c r="C547" s="9">
        <v>100720.0</v>
      </c>
      <c r="D547" s="6" t="s">
        <v>232</v>
      </c>
      <c r="E547" s="10" t="str">
        <f>VLOOKUP(D547,'mat group'!A:B,2,0)</f>
        <v>Hardware supplies</v>
      </c>
      <c r="F547" s="10" t="s">
        <v>55</v>
      </c>
      <c r="G547" s="11" t="s">
        <v>28</v>
      </c>
      <c r="H547" s="11">
        <v>0.1</v>
      </c>
      <c r="I547" s="6" t="s">
        <v>38</v>
      </c>
      <c r="J547" s="11">
        <f t="shared" si="2"/>
        <v>0.1</v>
      </c>
      <c r="K547" s="6">
        <v>36.0</v>
      </c>
      <c r="L547" s="11">
        <f t="shared" si="3"/>
        <v>3.6</v>
      </c>
      <c r="M547" s="10" t="s">
        <v>56</v>
      </c>
      <c r="N547" s="12">
        <v>7.2</v>
      </c>
      <c r="O547" s="11">
        <f t="shared" si="4"/>
        <v>2.88</v>
      </c>
      <c r="P547" s="11">
        <f t="shared" si="5"/>
        <v>0.72</v>
      </c>
      <c r="Q547" s="10" t="s">
        <v>114</v>
      </c>
      <c r="R547" s="13" t="str">
        <f>IFERROR(__xludf.DUMMYFUNCTION("IFERROR(REGEXEXTRACT(Q547,""\d*\.?\d+%""),0)"),"0%")</f>
        <v>0%</v>
      </c>
      <c r="S547" s="11">
        <f t="shared" si="6"/>
        <v>0</v>
      </c>
    </row>
    <row r="548">
      <c r="A548" s="8">
        <v>44187.0</v>
      </c>
      <c r="B548" s="9">
        <f t="shared" si="1"/>
        <v>2020</v>
      </c>
      <c r="C548" s="9">
        <v>100720.0</v>
      </c>
      <c r="D548" s="6" t="s">
        <v>248</v>
      </c>
      <c r="E548" s="10" t="str">
        <f>VLOOKUP(D548,'mat group'!A:B,2,0)</f>
        <v>Hardware supplies</v>
      </c>
      <c r="F548" s="10" t="s">
        <v>55</v>
      </c>
      <c r="G548" s="11" t="s">
        <v>77</v>
      </c>
      <c r="H548" s="11">
        <v>20.0</v>
      </c>
      <c r="I548" s="6" t="s">
        <v>38</v>
      </c>
      <c r="J548" s="11">
        <f t="shared" si="2"/>
        <v>20</v>
      </c>
      <c r="K548" s="6">
        <v>23.0</v>
      </c>
      <c r="L548" s="11">
        <f t="shared" si="3"/>
        <v>460</v>
      </c>
      <c r="M548" s="10" t="s">
        <v>56</v>
      </c>
      <c r="N548" s="12">
        <v>23.0</v>
      </c>
      <c r="O548" s="11">
        <f t="shared" si="4"/>
        <v>0</v>
      </c>
      <c r="P548" s="11">
        <f t="shared" si="5"/>
        <v>460</v>
      </c>
      <c r="Q548" s="10" t="s">
        <v>114</v>
      </c>
      <c r="R548" s="13" t="str">
        <f>IFERROR(__xludf.DUMMYFUNCTION("IFERROR(REGEXEXTRACT(Q548,""\d*\.?\d+%""),0)"),"0%")</f>
        <v>0%</v>
      </c>
      <c r="S548" s="11">
        <f t="shared" si="6"/>
        <v>0</v>
      </c>
    </row>
    <row r="549">
      <c r="A549" s="8">
        <v>44187.0</v>
      </c>
      <c r="B549" s="9">
        <f t="shared" si="1"/>
        <v>2020</v>
      </c>
      <c r="C549" s="9">
        <v>100720.0</v>
      </c>
      <c r="D549" s="6" t="s">
        <v>78</v>
      </c>
      <c r="E549" s="10" t="str">
        <f>VLOOKUP(D549,'mat group'!A:B,2,0)</f>
        <v>School supplies</v>
      </c>
      <c r="F549" s="10" t="s">
        <v>55</v>
      </c>
      <c r="G549" s="11" t="s">
        <v>28</v>
      </c>
      <c r="H549" s="11">
        <v>1.2</v>
      </c>
      <c r="I549" s="6" t="s">
        <v>38</v>
      </c>
      <c r="J549" s="11">
        <f t="shared" si="2"/>
        <v>1.2</v>
      </c>
      <c r="K549" s="6">
        <v>52.0</v>
      </c>
      <c r="L549" s="11">
        <f t="shared" si="3"/>
        <v>62.4</v>
      </c>
      <c r="M549" s="10" t="s">
        <v>56</v>
      </c>
      <c r="N549" s="12">
        <v>31.2</v>
      </c>
      <c r="O549" s="11">
        <f t="shared" si="4"/>
        <v>24.96</v>
      </c>
      <c r="P549" s="11">
        <f t="shared" si="5"/>
        <v>37.44</v>
      </c>
      <c r="Q549" s="10" t="s">
        <v>114</v>
      </c>
      <c r="R549" s="13" t="str">
        <f>IFERROR(__xludf.DUMMYFUNCTION("IFERROR(REGEXEXTRACT(Q549,""\d*\.?\d+%""),0)"),"0%")</f>
        <v>0%</v>
      </c>
      <c r="S549" s="11">
        <f t="shared" si="6"/>
        <v>0</v>
      </c>
    </row>
    <row r="550">
      <c r="A550" s="8">
        <v>44187.0</v>
      </c>
      <c r="B550" s="9">
        <f t="shared" si="1"/>
        <v>2020</v>
      </c>
      <c r="C550" s="9">
        <v>100720.0</v>
      </c>
      <c r="D550" s="6" t="s">
        <v>46</v>
      </c>
      <c r="E550" s="10" t="str">
        <f>VLOOKUP(D550,'mat group'!A:B,2,0)</f>
        <v>Gardening supplies</v>
      </c>
      <c r="F550" s="10" t="s">
        <v>55</v>
      </c>
      <c r="G550" s="11" t="s">
        <v>50</v>
      </c>
      <c r="H550" s="11">
        <v>500.0</v>
      </c>
      <c r="I550" s="6" t="s">
        <v>38</v>
      </c>
      <c r="J550" s="11">
        <f t="shared" si="2"/>
        <v>500</v>
      </c>
      <c r="K550" s="6">
        <v>11.0</v>
      </c>
      <c r="L550" s="11">
        <f t="shared" si="3"/>
        <v>5500</v>
      </c>
      <c r="M550" s="10" t="s">
        <v>56</v>
      </c>
      <c r="N550" s="12">
        <v>1.1</v>
      </c>
      <c r="O550" s="11">
        <f t="shared" si="4"/>
        <v>4950</v>
      </c>
      <c r="P550" s="11">
        <f t="shared" si="5"/>
        <v>550</v>
      </c>
      <c r="Q550" s="10" t="s">
        <v>114</v>
      </c>
      <c r="R550" s="13" t="str">
        <f>IFERROR(__xludf.DUMMYFUNCTION("IFERROR(REGEXEXTRACT(Q550,""\d*\.?\d+%""),0)"),"0%")</f>
        <v>0%</v>
      </c>
      <c r="S550" s="11">
        <f t="shared" si="6"/>
        <v>0</v>
      </c>
    </row>
    <row r="551">
      <c r="A551" s="8">
        <v>44188.0</v>
      </c>
      <c r="B551" s="9">
        <f t="shared" si="1"/>
        <v>2020</v>
      </c>
      <c r="C551" s="9">
        <v>100721.0</v>
      </c>
      <c r="D551" s="6" t="s">
        <v>281</v>
      </c>
      <c r="E551" s="10" t="str">
        <f>VLOOKUP(D551,'mat group'!A:B,2,0)</f>
        <v>Home Decor</v>
      </c>
      <c r="F551" s="10" t="s">
        <v>58</v>
      </c>
      <c r="G551" s="11" t="s">
        <v>50</v>
      </c>
      <c r="H551" s="11">
        <v>12.0</v>
      </c>
      <c r="I551" s="6" t="s">
        <v>38</v>
      </c>
      <c r="J551" s="11">
        <f t="shared" si="2"/>
        <v>12</v>
      </c>
      <c r="K551" s="6">
        <v>35.0</v>
      </c>
      <c r="L551" s="11">
        <f t="shared" si="3"/>
        <v>420</v>
      </c>
      <c r="M551" s="10" t="s">
        <v>59</v>
      </c>
      <c r="N551" s="12">
        <v>7.0</v>
      </c>
      <c r="O551" s="11">
        <f t="shared" si="4"/>
        <v>336</v>
      </c>
      <c r="P551" s="11">
        <f t="shared" si="5"/>
        <v>84</v>
      </c>
      <c r="Q551" s="10" t="s">
        <v>158</v>
      </c>
      <c r="R551" s="13" t="str">
        <f>IFERROR(__xludf.DUMMYFUNCTION("IFERROR(REGEXEXTRACT(Q551,""\d*\.?\d+%""),0)"),"0%")</f>
        <v>0%</v>
      </c>
      <c r="S551" s="11">
        <f t="shared" si="6"/>
        <v>0</v>
      </c>
    </row>
    <row r="552">
      <c r="A552" s="8">
        <v>44188.0</v>
      </c>
      <c r="B552" s="9">
        <f t="shared" si="1"/>
        <v>2020</v>
      </c>
      <c r="C552" s="9">
        <v>100721.0</v>
      </c>
      <c r="D552" s="6" t="s">
        <v>145</v>
      </c>
      <c r="E552" s="10" t="str">
        <f>VLOOKUP(D552,'mat group'!A:B,2,0)</f>
        <v>Hardware supplies</v>
      </c>
      <c r="F552" s="10" t="s">
        <v>58</v>
      </c>
      <c r="G552" s="11" t="s">
        <v>42</v>
      </c>
      <c r="H552" s="11">
        <v>1.5</v>
      </c>
      <c r="I552" s="6" t="s">
        <v>38</v>
      </c>
      <c r="J552" s="11">
        <f t="shared" si="2"/>
        <v>1.5</v>
      </c>
      <c r="K552" s="6">
        <v>8.0</v>
      </c>
      <c r="L552" s="11">
        <f t="shared" si="3"/>
        <v>12</v>
      </c>
      <c r="M552" s="10" t="s">
        <v>59</v>
      </c>
      <c r="N552" s="12">
        <v>3.2</v>
      </c>
      <c r="O552" s="11">
        <f t="shared" si="4"/>
        <v>7.2</v>
      </c>
      <c r="P552" s="11">
        <f t="shared" si="5"/>
        <v>4.8</v>
      </c>
      <c r="Q552" s="10" t="s">
        <v>158</v>
      </c>
      <c r="R552" s="13" t="str">
        <f>IFERROR(__xludf.DUMMYFUNCTION("IFERROR(REGEXEXTRACT(Q552,""\d*\.?\d+%""),0)"),"0%")</f>
        <v>0%</v>
      </c>
      <c r="S552" s="11">
        <f t="shared" si="6"/>
        <v>0</v>
      </c>
    </row>
    <row r="553">
      <c r="A553" s="8">
        <v>44188.0</v>
      </c>
      <c r="B553" s="9">
        <f t="shared" si="1"/>
        <v>2020</v>
      </c>
      <c r="C553" s="9">
        <v>100721.0</v>
      </c>
      <c r="D553" s="6" t="s">
        <v>229</v>
      </c>
      <c r="E553" s="10" t="str">
        <f>VLOOKUP(D553,'mat group'!A:B,2,0)</f>
        <v>Bathroom supplies</v>
      </c>
      <c r="F553" s="10" t="s">
        <v>58</v>
      </c>
      <c r="G553" s="11" t="s">
        <v>28</v>
      </c>
      <c r="H553" s="11">
        <v>20.0</v>
      </c>
      <c r="I553" s="6" t="s">
        <v>38</v>
      </c>
      <c r="J553" s="11">
        <f t="shared" si="2"/>
        <v>20</v>
      </c>
      <c r="K553" s="6">
        <v>35.0</v>
      </c>
      <c r="L553" s="11">
        <f t="shared" si="3"/>
        <v>700</v>
      </c>
      <c r="M553" s="10" t="s">
        <v>59</v>
      </c>
      <c r="N553" s="12">
        <v>35.0</v>
      </c>
      <c r="O553" s="11">
        <f t="shared" si="4"/>
        <v>0</v>
      </c>
      <c r="P553" s="11">
        <f t="shared" si="5"/>
        <v>700</v>
      </c>
      <c r="Q553" s="10" t="s">
        <v>158</v>
      </c>
      <c r="R553" s="13" t="str">
        <f>IFERROR(__xludf.DUMMYFUNCTION("IFERROR(REGEXEXTRACT(Q553,""\d*\.?\d+%""),0)"),"0%")</f>
        <v>0%</v>
      </c>
      <c r="S553" s="11">
        <f t="shared" si="6"/>
        <v>0</v>
      </c>
    </row>
    <row r="554">
      <c r="A554" s="8">
        <v>44188.0</v>
      </c>
      <c r="B554" s="9">
        <f t="shared" si="1"/>
        <v>2020</v>
      </c>
      <c r="C554" s="9">
        <v>100721.0</v>
      </c>
      <c r="D554" s="6" t="s">
        <v>82</v>
      </c>
      <c r="E554" s="10" t="str">
        <f>VLOOKUP(D554,'mat group'!A:B,2,0)</f>
        <v>School supplies</v>
      </c>
      <c r="F554" s="10" t="s">
        <v>58</v>
      </c>
      <c r="G554" s="11" t="s">
        <v>77</v>
      </c>
      <c r="H554" s="11">
        <v>2.5</v>
      </c>
      <c r="I554" s="6" t="s">
        <v>38</v>
      </c>
      <c r="J554" s="11">
        <f t="shared" si="2"/>
        <v>2.5</v>
      </c>
      <c r="K554" s="6">
        <v>25.0</v>
      </c>
      <c r="L554" s="11">
        <f t="shared" si="3"/>
        <v>62.5</v>
      </c>
      <c r="M554" s="10" t="s">
        <v>59</v>
      </c>
      <c r="N554" s="12">
        <v>22.5</v>
      </c>
      <c r="O554" s="11">
        <f t="shared" si="4"/>
        <v>6.25</v>
      </c>
      <c r="P554" s="11">
        <f t="shared" si="5"/>
        <v>56.25</v>
      </c>
      <c r="Q554" s="10" t="s">
        <v>158</v>
      </c>
      <c r="R554" s="13" t="str">
        <f>IFERROR(__xludf.DUMMYFUNCTION("IFERROR(REGEXEXTRACT(Q554,""\d*\.?\d+%""),0)"),"0%")</f>
        <v>0%</v>
      </c>
      <c r="S554" s="11">
        <f t="shared" si="6"/>
        <v>0</v>
      </c>
    </row>
    <row r="555">
      <c r="A555" s="8">
        <v>44188.0</v>
      </c>
      <c r="B555" s="9">
        <f t="shared" si="1"/>
        <v>2020</v>
      </c>
      <c r="C555" s="9">
        <v>100721.0</v>
      </c>
      <c r="D555" s="6" t="s">
        <v>292</v>
      </c>
      <c r="E555" s="10" t="str">
        <f>VLOOKUP(D555,'mat group'!A:B,2,0)</f>
        <v>Gardening supplies</v>
      </c>
      <c r="F555" s="10" t="s">
        <v>58</v>
      </c>
      <c r="G555" s="11" t="s">
        <v>67</v>
      </c>
      <c r="H555" s="11">
        <v>15.0</v>
      </c>
      <c r="I555" s="6" t="s">
        <v>38</v>
      </c>
      <c r="J555" s="11">
        <f t="shared" si="2"/>
        <v>15</v>
      </c>
      <c r="K555" s="6">
        <v>27.0</v>
      </c>
      <c r="L555" s="11">
        <f t="shared" si="3"/>
        <v>405</v>
      </c>
      <c r="M555" s="10" t="s">
        <v>59</v>
      </c>
      <c r="N555" s="12">
        <v>27.0</v>
      </c>
      <c r="O555" s="11">
        <f t="shared" si="4"/>
        <v>0</v>
      </c>
      <c r="P555" s="11">
        <f t="shared" si="5"/>
        <v>405</v>
      </c>
      <c r="Q555" s="10" t="s">
        <v>158</v>
      </c>
      <c r="R555" s="13" t="str">
        <f>IFERROR(__xludf.DUMMYFUNCTION("IFERROR(REGEXEXTRACT(Q555,""\d*\.?\d+%""),0)"),"0%")</f>
        <v>0%</v>
      </c>
      <c r="S555" s="11">
        <f t="shared" si="6"/>
        <v>0</v>
      </c>
    </row>
    <row r="556">
      <c r="A556" s="8">
        <v>44188.0</v>
      </c>
      <c r="B556" s="9">
        <f t="shared" si="1"/>
        <v>2020</v>
      </c>
      <c r="C556" s="9">
        <v>100721.0</v>
      </c>
      <c r="D556" s="6" t="s">
        <v>63</v>
      </c>
      <c r="E556" s="10" t="str">
        <f>VLOOKUP(D556,'mat group'!A:B,2,0)</f>
        <v>Bathroom supplies</v>
      </c>
      <c r="F556" s="10" t="s">
        <v>58</v>
      </c>
      <c r="G556" s="11" t="s">
        <v>50</v>
      </c>
      <c r="H556" s="11">
        <v>12.0</v>
      </c>
      <c r="I556" s="6" t="s">
        <v>38</v>
      </c>
      <c r="J556" s="11">
        <f t="shared" si="2"/>
        <v>12</v>
      </c>
      <c r="K556" s="6">
        <v>27.0</v>
      </c>
      <c r="L556" s="11">
        <f t="shared" si="3"/>
        <v>324</v>
      </c>
      <c r="M556" s="10" t="s">
        <v>59</v>
      </c>
      <c r="N556" s="12">
        <v>8.1</v>
      </c>
      <c r="O556" s="11">
        <f t="shared" si="4"/>
        <v>226.8</v>
      </c>
      <c r="P556" s="11">
        <f t="shared" si="5"/>
        <v>97.2</v>
      </c>
      <c r="Q556" s="10" t="s">
        <v>158</v>
      </c>
      <c r="R556" s="13" t="str">
        <f>IFERROR(__xludf.DUMMYFUNCTION("IFERROR(REGEXEXTRACT(Q556,""\d*\.?\d+%""),0)"),"0%")</f>
        <v>0%</v>
      </c>
      <c r="S556" s="11">
        <f t="shared" si="6"/>
        <v>0</v>
      </c>
    </row>
    <row r="557">
      <c r="A557" s="8">
        <v>44188.0</v>
      </c>
      <c r="B557" s="9">
        <f t="shared" si="1"/>
        <v>2020</v>
      </c>
      <c r="C557" s="9">
        <v>100721.0</v>
      </c>
      <c r="D557" s="6" t="s">
        <v>151</v>
      </c>
      <c r="E557" s="10" t="str">
        <f>VLOOKUP(D557,'mat group'!A:B,2,0)</f>
        <v>Hardware supplies</v>
      </c>
      <c r="F557" s="10" t="s">
        <v>58</v>
      </c>
      <c r="G557" s="11" t="s">
        <v>28</v>
      </c>
      <c r="H557" s="11">
        <v>80.0</v>
      </c>
      <c r="I557" s="6" t="s">
        <v>38</v>
      </c>
      <c r="J557" s="11">
        <f t="shared" si="2"/>
        <v>80</v>
      </c>
      <c r="K557" s="6">
        <v>51.0</v>
      </c>
      <c r="L557" s="11">
        <f t="shared" si="3"/>
        <v>4080</v>
      </c>
      <c r="M557" s="10" t="s">
        <v>59</v>
      </c>
      <c r="N557" s="12">
        <v>10.200000000000001</v>
      </c>
      <c r="O557" s="11">
        <f t="shared" si="4"/>
        <v>3264</v>
      </c>
      <c r="P557" s="11">
        <f t="shared" si="5"/>
        <v>816</v>
      </c>
      <c r="Q557" s="10" t="s">
        <v>158</v>
      </c>
      <c r="R557" s="13" t="str">
        <f>IFERROR(__xludf.DUMMYFUNCTION("IFERROR(REGEXEXTRACT(Q557,""\d*\.?\d+%""),0)"),"0%")</f>
        <v>0%</v>
      </c>
      <c r="S557" s="11">
        <f t="shared" si="6"/>
        <v>0</v>
      </c>
    </row>
    <row r="558">
      <c r="A558" s="8">
        <v>44191.0</v>
      </c>
      <c r="B558" s="9">
        <f t="shared" si="1"/>
        <v>2020</v>
      </c>
      <c r="C558" s="9">
        <v>100722.0</v>
      </c>
      <c r="D558" s="6" t="s">
        <v>291</v>
      </c>
      <c r="E558" s="10" t="str">
        <f>VLOOKUP(D558,'mat group'!A:B,2,0)</f>
        <v>School supplies</v>
      </c>
      <c r="F558" s="10" t="s">
        <v>20</v>
      </c>
      <c r="G558" s="11" t="s">
        <v>64</v>
      </c>
      <c r="H558" s="11">
        <v>2.5</v>
      </c>
      <c r="I558" s="6" t="s">
        <v>22</v>
      </c>
      <c r="J558" s="11">
        <f t="shared" si="2"/>
        <v>1.9</v>
      </c>
      <c r="K558" s="6">
        <v>8.0</v>
      </c>
      <c r="L558" s="11">
        <f t="shared" si="3"/>
        <v>15.2</v>
      </c>
      <c r="M558" s="10" t="s">
        <v>23</v>
      </c>
      <c r="N558" s="12">
        <v>8.0</v>
      </c>
      <c r="O558" s="11">
        <f t="shared" si="4"/>
        <v>0</v>
      </c>
      <c r="P558" s="11">
        <f t="shared" si="5"/>
        <v>15.2</v>
      </c>
      <c r="Q558" s="10" t="s">
        <v>134</v>
      </c>
      <c r="R558" s="13" t="str">
        <f>IFERROR(__xludf.DUMMYFUNCTION("IFERROR(REGEXEXTRACT(Q558,""\d*\.?\d+%""),0)"),"1.2%")</f>
        <v>1.2%</v>
      </c>
      <c r="S558" s="11">
        <f t="shared" si="6"/>
        <v>0.001824</v>
      </c>
    </row>
    <row r="559">
      <c r="A559" s="8">
        <v>44194.0</v>
      </c>
      <c r="B559" s="9">
        <f t="shared" si="1"/>
        <v>2020</v>
      </c>
      <c r="C559" s="9">
        <v>100723.0</v>
      </c>
      <c r="D559" s="6" t="s">
        <v>218</v>
      </c>
      <c r="E559" s="10" t="str">
        <f>VLOOKUP(D559,'mat group'!A:B,2,0)</f>
        <v>Home Decor</v>
      </c>
      <c r="F559" s="10" t="s">
        <v>58</v>
      </c>
      <c r="G559" s="11" t="s">
        <v>64</v>
      </c>
      <c r="H559" s="11">
        <v>20.0</v>
      </c>
      <c r="I559" s="6" t="s">
        <v>38</v>
      </c>
      <c r="J559" s="11">
        <f t="shared" si="2"/>
        <v>20</v>
      </c>
      <c r="K559" s="6">
        <v>3.0</v>
      </c>
      <c r="L559" s="11">
        <f t="shared" si="3"/>
        <v>60</v>
      </c>
      <c r="M559" s="10" t="s">
        <v>59</v>
      </c>
      <c r="N559" s="12">
        <v>0.30000000000000004</v>
      </c>
      <c r="O559" s="11">
        <f t="shared" si="4"/>
        <v>54</v>
      </c>
      <c r="P559" s="11">
        <f t="shared" si="5"/>
        <v>6</v>
      </c>
      <c r="Q559" s="10" t="s">
        <v>61</v>
      </c>
      <c r="R559" s="13" t="str">
        <f>IFERROR(__xludf.DUMMYFUNCTION("IFERROR(REGEXEXTRACT(Q559,""\d*\.?\d+%""),0)"),"7.30%")</f>
        <v>7.30%</v>
      </c>
      <c r="S559" s="11">
        <f t="shared" si="6"/>
        <v>0.0438</v>
      </c>
    </row>
    <row r="560">
      <c r="A560" s="8">
        <v>44199.0</v>
      </c>
      <c r="B560" s="9">
        <f t="shared" si="1"/>
        <v>2021</v>
      </c>
      <c r="C560" s="9">
        <v>100724.0</v>
      </c>
      <c r="D560" s="6" t="s">
        <v>173</v>
      </c>
      <c r="E560" s="10" t="str">
        <f>VLOOKUP(D560,'mat group'!A:B,2,0)</f>
        <v>Home Decor</v>
      </c>
      <c r="F560" s="10" t="s">
        <v>37</v>
      </c>
      <c r="G560" s="11" t="s">
        <v>77</v>
      </c>
      <c r="H560" s="11">
        <v>25.0</v>
      </c>
      <c r="I560" s="6" t="s">
        <v>38</v>
      </c>
      <c r="J560" s="11">
        <f t="shared" si="2"/>
        <v>25</v>
      </c>
      <c r="K560" s="6">
        <v>11.0</v>
      </c>
      <c r="L560" s="11">
        <f t="shared" si="3"/>
        <v>275</v>
      </c>
      <c r="M560" s="10" t="s">
        <v>39</v>
      </c>
      <c r="N560" s="12">
        <v>6.6</v>
      </c>
      <c r="O560" s="11">
        <f t="shared" si="4"/>
        <v>110</v>
      </c>
      <c r="P560" s="11">
        <f t="shared" si="5"/>
        <v>165</v>
      </c>
      <c r="Q560" s="10" t="s">
        <v>45</v>
      </c>
      <c r="R560" s="13">
        <f>IFERROR(__xludf.DUMMYFUNCTION("IFERROR(REGEXEXTRACT(Q560,""\d*\.?\d+%""),0)"),0.0)</f>
        <v>0</v>
      </c>
      <c r="S560" s="11">
        <f t="shared" si="6"/>
        <v>0</v>
      </c>
    </row>
    <row r="561">
      <c r="A561" s="8">
        <v>44199.0</v>
      </c>
      <c r="B561" s="9">
        <f t="shared" si="1"/>
        <v>2021</v>
      </c>
      <c r="C561" s="9">
        <v>100724.0</v>
      </c>
      <c r="D561" s="6" t="s">
        <v>172</v>
      </c>
      <c r="E561" s="10" t="str">
        <f>VLOOKUP(D561,'mat group'!A:B,2,0)</f>
        <v>Hardware supplies</v>
      </c>
      <c r="F561" s="10" t="s">
        <v>37</v>
      </c>
      <c r="G561" s="11" t="s">
        <v>21</v>
      </c>
      <c r="H561" s="11">
        <v>15.0</v>
      </c>
      <c r="I561" s="6" t="s">
        <v>38</v>
      </c>
      <c r="J561" s="11">
        <f t="shared" si="2"/>
        <v>15</v>
      </c>
      <c r="K561" s="6">
        <v>44.0</v>
      </c>
      <c r="L561" s="11">
        <f t="shared" si="3"/>
        <v>660</v>
      </c>
      <c r="M561" s="10" t="s">
        <v>39</v>
      </c>
      <c r="N561" s="12">
        <v>35.2</v>
      </c>
      <c r="O561" s="11">
        <f t="shared" si="4"/>
        <v>132</v>
      </c>
      <c r="P561" s="11">
        <f t="shared" si="5"/>
        <v>528</v>
      </c>
      <c r="Q561" s="10" t="s">
        <v>45</v>
      </c>
      <c r="R561" s="13">
        <f>IFERROR(__xludf.DUMMYFUNCTION("IFERROR(REGEXEXTRACT(Q561,""\d*\.?\d+%""),0)"),0.0)</f>
        <v>0</v>
      </c>
      <c r="S561" s="11">
        <f t="shared" si="6"/>
        <v>0</v>
      </c>
    </row>
    <row r="562">
      <c r="A562" s="8">
        <v>44199.0</v>
      </c>
      <c r="B562" s="9">
        <f t="shared" si="1"/>
        <v>2021</v>
      </c>
      <c r="C562" s="9">
        <v>100724.0</v>
      </c>
      <c r="D562" s="6" t="s">
        <v>304</v>
      </c>
      <c r="E562" s="10" t="str">
        <f>VLOOKUP(D562,'mat group'!A:B,2,0)</f>
        <v>Home Decor</v>
      </c>
      <c r="F562" s="10" t="s">
        <v>37</v>
      </c>
      <c r="G562" s="11" t="s">
        <v>26</v>
      </c>
      <c r="H562" s="11">
        <v>25.0</v>
      </c>
      <c r="I562" s="6" t="s">
        <v>38</v>
      </c>
      <c r="J562" s="11">
        <f t="shared" si="2"/>
        <v>25</v>
      </c>
      <c r="K562" s="6">
        <v>36.0</v>
      </c>
      <c r="L562" s="11">
        <f t="shared" si="3"/>
        <v>900</v>
      </c>
      <c r="M562" s="10" t="s">
        <v>39</v>
      </c>
      <c r="N562" s="12">
        <v>3.6</v>
      </c>
      <c r="O562" s="11">
        <f t="shared" si="4"/>
        <v>810</v>
      </c>
      <c r="P562" s="11">
        <f t="shared" si="5"/>
        <v>90</v>
      </c>
      <c r="Q562" s="10" t="s">
        <v>45</v>
      </c>
      <c r="R562" s="13">
        <f>IFERROR(__xludf.DUMMYFUNCTION("IFERROR(REGEXEXTRACT(Q562,""\d*\.?\d+%""),0)"),0.0)</f>
        <v>0</v>
      </c>
      <c r="S562" s="11">
        <f t="shared" si="6"/>
        <v>0</v>
      </c>
    </row>
    <row r="563">
      <c r="A563" s="8">
        <v>44199.0</v>
      </c>
      <c r="B563" s="9">
        <f t="shared" si="1"/>
        <v>2021</v>
      </c>
      <c r="C563" s="9">
        <v>100724.0</v>
      </c>
      <c r="D563" s="6" t="s">
        <v>301</v>
      </c>
      <c r="E563" s="10" t="str">
        <f>VLOOKUP(D563,'mat group'!A:B,2,0)</f>
        <v>Hardware supplies</v>
      </c>
      <c r="F563" s="10" t="s">
        <v>37</v>
      </c>
      <c r="G563" s="11" t="s">
        <v>77</v>
      </c>
      <c r="H563" s="11">
        <v>40.0</v>
      </c>
      <c r="I563" s="6" t="s">
        <v>38</v>
      </c>
      <c r="J563" s="11">
        <f t="shared" si="2"/>
        <v>40</v>
      </c>
      <c r="K563" s="6">
        <v>14.0</v>
      </c>
      <c r="L563" s="11">
        <f t="shared" si="3"/>
        <v>560</v>
      </c>
      <c r="M563" s="10" t="s">
        <v>39</v>
      </c>
      <c r="N563" s="12">
        <v>5.6000000000000005</v>
      </c>
      <c r="O563" s="11">
        <f t="shared" si="4"/>
        <v>336</v>
      </c>
      <c r="P563" s="11">
        <f t="shared" si="5"/>
        <v>224</v>
      </c>
      <c r="Q563" s="10" t="s">
        <v>45</v>
      </c>
      <c r="R563" s="13">
        <f>IFERROR(__xludf.DUMMYFUNCTION("IFERROR(REGEXEXTRACT(Q563,""\d*\.?\d+%""),0)"),0.0)</f>
        <v>0</v>
      </c>
      <c r="S563" s="11">
        <f t="shared" si="6"/>
        <v>0</v>
      </c>
    </row>
    <row r="564">
      <c r="A564" s="8">
        <v>44199.0</v>
      </c>
      <c r="B564" s="9">
        <f t="shared" si="1"/>
        <v>2021</v>
      </c>
      <c r="C564" s="9">
        <v>100724.0</v>
      </c>
      <c r="D564" s="6" t="s">
        <v>272</v>
      </c>
      <c r="E564" s="10" t="str">
        <f>VLOOKUP(D564,'mat group'!A:B,2,0)</f>
        <v>School supplies</v>
      </c>
      <c r="F564" s="10" t="s">
        <v>37</v>
      </c>
      <c r="G564" s="11" t="s">
        <v>42</v>
      </c>
      <c r="H564" s="11">
        <v>2.5</v>
      </c>
      <c r="I564" s="6" t="s">
        <v>38</v>
      </c>
      <c r="J564" s="11">
        <f t="shared" si="2"/>
        <v>2.5</v>
      </c>
      <c r="K564" s="6">
        <v>30.0</v>
      </c>
      <c r="L564" s="11">
        <f t="shared" si="3"/>
        <v>75</v>
      </c>
      <c r="M564" s="10" t="s">
        <v>39</v>
      </c>
      <c r="N564" s="12">
        <v>3.0</v>
      </c>
      <c r="O564" s="11">
        <f t="shared" si="4"/>
        <v>67.5</v>
      </c>
      <c r="P564" s="11">
        <f t="shared" si="5"/>
        <v>7.5</v>
      </c>
      <c r="Q564" s="10" t="s">
        <v>45</v>
      </c>
      <c r="R564" s="13">
        <f>IFERROR(__xludf.DUMMYFUNCTION("IFERROR(REGEXEXTRACT(Q564,""\d*\.?\d+%""),0)"),0.0)</f>
        <v>0</v>
      </c>
      <c r="S564" s="11">
        <f t="shared" si="6"/>
        <v>0</v>
      </c>
    </row>
    <row r="565">
      <c r="A565" s="8">
        <v>44199.0</v>
      </c>
      <c r="B565" s="9">
        <f t="shared" si="1"/>
        <v>2021</v>
      </c>
      <c r="C565" s="9">
        <v>100724.0</v>
      </c>
      <c r="D565" s="6" t="s">
        <v>66</v>
      </c>
      <c r="E565" s="10" t="str">
        <f>VLOOKUP(D565,'mat group'!A:B,2,0)</f>
        <v>Home Decor</v>
      </c>
      <c r="F565" s="10" t="s">
        <v>37</v>
      </c>
      <c r="G565" s="11" t="s">
        <v>30</v>
      </c>
      <c r="H565" s="11">
        <v>20.0</v>
      </c>
      <c r="I565" s="6" t="s">
        <v>38</v>
      </c>
      <c r="J565" s="11">
        <f t="shared" si="2"/>
        <v>20</v>
      </c>
      <c r="K565" s="6">
        <v>6.0</v>
      </c>
      <c r="L565" s="11">
        <f t="shared" si="3"/>
        <v>120</v>
      </c>
      <c r="M565" s="10" t="s">
        <v>39</v>
      </c>
      <c r="N565" s="12">
        <v>3.0</v>
      </c>
      <c r="O565" s="11">
        <f t="shared" si="4"/>
        <v>60</v>
      </c>
      <c r="P565" s="11">
        <f t="shared" si="5"/>
        <v>60</v>
      </c>
      <c r="Q565" s="10" t="s">
        <v>45</v>
      </c>
      <c r="R565" s="13">
        <f>IFERROR(__xludf.DUMMYFUNCTION("IFERROR(REGEXEXTRACT(Q565,""\d*\.?\d+%""),0)"),0.0)</f>
        <v>0</v>
      </c>
      <c r="S565" s="11">
        <f t="shared" si="6"/>
        <v>0</v>
      </c>
    </row>
    <row r="566">
      <c r="A566" s="8">
        <v>44199.0</v>
      </c>
      <c r="B566" s="9">
        <f t="shared" si="1"/>
        <v>2021</v>
      </c>
      <c r="C566" s="9">
        <v>100724.0</v>
      </c>
      <c r="D566" s="6" t="s">
        <v>98</v>
      </c>
      <c r="E566" s="10" t="str">
        <f>VLOOKUP(D566,'mat group'!A:B,2,0)</f>
        <v>Bathroom supplies</v>
      </c>
      <c r="F566" s="10" t="s">
        <v>37</v>
      </c>
      <c r="G566" s="11" t="s">
        <v>42</v>
      </c>
      <c r="H566" s="11">
        <v>30.0</v>
      </c>
      <c r="I566" s="6" t="s">
        <v>38</v>
      </c>
      <c r="J566" s="11">
        <f t="shared" si="2"/>
        <v>30</v>
      </c>
      <c r="K566" s="6">
        <v>4.0</v>
      </c>
      <c r="L566" s="11">
        <f t="shared" si="3"/>
        <v>120</v>
      </c>
      <c r="M566" s="10" t="s">
        <v>39</v>
      </c>
      <c r="N566" s="12">
        <v>4.0</v>
      </c>
      <c r="O566" s="11">
        <f t="shared" si="4"/>
        <v>0</v>
      </c>
      <c r="P566" s="11">
        <f t="shared" si="5"/>
        <v>120</v>
      </c>
      <c r="Q566" s="10" t="s">
        <v>45</v>
      </c>
      <c r="R566" s="13">
        <f>IFERROR(__xludf.DUMMYFUNCTION("IFERROR(REGEXEXTRACT(Q566,""\d*\.?\d+%""),0)"),0.0)</f>
        <v>0</v>
      </c>
      <c r="S566" s="11">
        <f t="shared" si="6"/>
        <v>0</v>
      </c>
    </row>
    <row r="567">
      <c r="A567" s="8">
        <v>44199.0</v>
      </c>
      <c r="B567" s="9">
        <f t="shared" si="1"/>
        <v>2021</v>
      </c>
      <c r="C567" s="9">
        <v>100724.0</v>
      </c>
      <c r="D567" s="6" t="s">
        <v>44</v>
      </c>
      <c r="E567" s="10" t="str">
        <f>VLOOKUP(D567,'mat group'!A:B,2,0)</f>
        <v>Hardware supplies</v>
      </c>
      <c r="F567" s="10" t="s">
        <v>37</v>
      </c>
      <c r="G567" s="11" t="s">
        <v>28</v>
      </c>
      <c r="H567" s="11">
        <v>7.0</v>
      </c>
      <c r="I567" s="6" t="s">
        <v>38</v>
      </c>
      <c r="J567" s="11">
        <f t="shared" si="2"/>
        <v>7</v>
      </c>
      <c r="K567" s="6">
        <v>8.0</v>
      </c>
      <c r="L567" s="11">
        <f t="shared" si="3"/>
        <v>56</v>
      </c>
      <c r="M567" s="10" t="s">
        <v>39</v>
      </c>
      <c r="N567" s="12">
        <v>4.0</v>
      </c>
      <c r="O567" s="11">
        <f t="shared" si="4"/>
        <v>28</v>
      </c>
      <c r="P567" s="11">
        <f t="shared" si="5"/>
        <v>28</v>
      </c>
      <c r="Q567" s="10" t="s">
        <v>45</v>
      </c>
      <c r="R567" s="13">
        <f>IFERROR(__xludf.DUMMYFUNCTION("IFERROR(REGEXEXTRACT(Q567,""\d*\.?\d+%""),0)"),0.0)</f>
        <v>0</v>
      </c>
      <c r="S567" s="11">
        <f t="shared" si="6"/>
        <v>0</v>
      </c>
    </row>
    <row r="568">
      <c r="A568" s="8">
        <v>44210.0</v>
      </c>
      <c r="B568" s="9">
        <f t="shared" si="1"/>
        <v>2021</v>
      </c>
      <c r="C568" s="9">
        <v>100725.0</v>
      </c>
      <c r="D568" s="6" t="s">
        <v>236</v>
      </c>
      <c r="E568" s="10" t="str">
        <f>VLOOKUP(D568,'mat group'!A:B,2,0)</f>
        <v>School supplies</v>
      </c>
      <c r="F568" s="10" t="s">
        <v>58</v>
      </c>
      <c r="G568" s="11" t="s">
        <v>50</v>
      </c>
      <c r="H568" s="11">
        <v>0.5</v>
      </c>
      <c r="I568" s="6" t="s">
        <v>38</v>
      </c>
      <c r="J568" s="11">
        <f t="shared" si="2"/>
        <v>0.5</v>
      </c>
      <c r="K568" s="6">
        <v>19.0</v>
      </c>
      <c r="L568" s="11">
        <f t="shared" si="3"/>
        <v>9.5</v>
      </c>
      <c r="M568" s="10" t="s">
        <v>59</v>
      </c>
      <c r="N568" s="12">
        <v>3.8000000000000003</v>
      </c>
      <c r="O568" s="11">
        <f t="shared" si="4"/>
        <v>7.6</v>
      </c>
      <c r="P568" s="11">
        <f t="shared" si="5"/>
        <v>1.9</v>
      </c>
      <c r="Q568" s="10" t="s">
        <v>319</v>
      </c>
      <c r="R568" s="13">
        <f>IFERROR(__xludf.DUMMYFUNCTION("IFERROR(REGEXEXTRACT(Q568,""\d*\.?\d+%""),0)"),0.0)</f>
        <v>0</v>
      </c>
      <c r="S568" s="11">
        <f t="shared" si="6"/>
        <v>0</v>
      </c>
    </row>
    <row r="569">
      <c r="A569" s="8">
        <v>44211.0</v>
      </c>
      <c r="B569" s="9">
        <f t="shared" si="1"/>
        <v>2021</v>
      </c>
      <c r="C569" s="9">
        <v>100726.0</v>
      </c>
      <c r="D569" s="6" t="s">
        <v>107</v>
      </c>
      <c r="E569" s="10" t="str">
        <f>VLOOKUP(D569,'mat group'!A:B,2,0)</f>
        <v>Bathroom supplies</v>
      </c>
      <c r="F569" s="10" t="s">
        <v>49</v>
      </c>
      <c r="G569" s="11" t="s">
        <v>21</v>
      </c>
      <c r="H569" s="11">
        <v>25.0</v>
      </c>
      <c r="I569" s="6" t="s">
        <v>38</v>
      </c>
      <c r="J569" s="11">
        <f t="shared" si="2"/>
        <v>25</v>
      </c>
      <c r="K569" s="6">
        <v>9.0</v>
      </c>
      <c r="L569" s="11">
        <f t="shared" si="3"/>
        <v>225</v>
      </c>
      <c r="M569" s="10" t="s">
        <v>51</v>
      </c>
      <c r="N569" s="12">
        <v>7.2</v>
      </c>
      <c r="O569" s="11">
        <f t="shared" si="4"/>
        <v>45</v>
      </c>
      <c r="P569" s="11">
        <f t="shared" si="5"/>
        <v>180</v>
      </c>
      <c r="Q569" s="10" t="s">
        <v>45</v>
      </c>
      <c r="R569" s="13">
        <f>IFERROR(__xludf.DUMMYFUNCTION("IFERROR(REGEXEXTRACT(Q569,""\d*\.?\d+%""),0)"),0.0)</f>
        <v>0</v>
      </c>
      <c r="S569" s="11">
        <f t="shared" si="6"/>
        <v>0</v>
      </c>
    </row>
    <row r="570">
      <c r="A570" s="8">
        <v>44211.0</v>
      </c>
      <c r="B570" s="9">
        <f t="shared" si="1"/>
        <v>2021</v>
      </c>
      <c r="C570" s="9">
        <v>100726.0</v>
      </c>
      <c r="D570" s="6" t="s">
        <v>198</v>
      </c>
      <c r="E570" s="10" t="str">
        <f>VLOOKUP(D570,'mat group'!A:B,2,0)</f>
        <v>School supplies</v>
      </c>
      <c r="F570" s="10" t="s">
        <v>49</v>
      </c>
      <c r="G570" s="11" t="s">
        <v>67</v>
      </c>
      <c r="H570" s="11">
        <v>2.0</v>
      </c>
      <c r="I570" s="6" t="s">
        <v>38</v>
      </c>
      <c r="J570" s="11">
        <f t="shared" si="2"/>
        <v>2</v>
      </c>
      <c r="K570" s="6">
        <v>44.0</v>
      </c>
      <c r="L570" s="11">
        <f t="shared" si="3"/>
        <v>88</v>
      </c>
      <c r="M570" s="10" t="s">
        <v>51</v>
      </c>
      <c r="N570" s="12">
        <v>22.0</v>
      </c>
      <c r="O570" s="11">
        <f t="shared" si="4"/>
        <v>44</v>
      </c>
      <c r="P570" s="11">
        <f t="shared" si="5"/>
        <v>44</v>
      </c>
      <c r="Q570" s="10" t="s">
        <v>45</v>
      </c>
      <c r="R570" s="13">
        <f>IFERROR(__xludf.DUMMYFUNCTION("IFERROR(REGEXEXTRACT(Q570,""\d*\.?\d+%""),0)"),0.0)</f>
        <v>0</v>
      </c>
      <c r="S570" s="11">
        <f t="shared" si="6"/>
        <v>0</v>
      </c>
    </row>
    <row r="571">
      <c r="A571" s="8">
        <v>44211.0</v>
      </c>
      <c r="B571" s="9">
        <f t="shared" si="1"/>
        <v>2021</v>
      </c>
      <c r="C571" s="9">
        <v>100726.0</v>
      </c>
      <c r="D571" s="6" t="s">
        <v>298</v>
      </c>
      <c r="E571" s="10" t="str">
        <f>VLOOKUP(D571,'mat group'!A:B,2,0)</f>
        <v>School supplies</v>
      </c>
      <c r="F571" s="10" t="s">
        <v>49</v>
      </c>
      <c r="G571" s="11" t="s">
        <v>30</v>
      </c>
      <c r="H571" s="11">
        <v>10.0</v>
      </c>
      <c r="I571" s="6" t="s">
        <v>38</v>
      </c>
      <c r="J571" s="11">
        <f t="shared" si="2"/>
        <v>10</v>
      </c>
      <c r="K571" s="6">
        <v>7.0</v>
      </c>
      <c r="L571" s="11">
        <f t="shared" si="3"/>
        <v>70</v>
      </c>
      <c r="M571" s="10" t="s">
        <v>51</v>
      </c>
      <c r="N571" s="12">
        <v>3.5</v>
      </c>
      <c r="O571" s="11">
        <f t="shared" si="4"/>
        <v>35</v>
      </c>
      <c r="P571" s="11">
        <f t="shared" si="5"/>
        <v>35</v>
      </c>
      <c r="Q571" s="10" t="s">
        <v>45</v>
      </c>
      <c r="R571" s="13">
        <f>IFERROR(__xludf.DUMMYFUNCTION("IFERROR(REGEXEXTRACT(Q571,""\d*\.?\d+%""),0)"),0.0)</f>
        <v>0</v>
      </c>
      <c r="S571" s="11">
        <f t="shared" si="6"/>
        <v>0</v>
      </c>
    </row>
    <row r="572">
      <c r="A572" s="8">
        <v>44211.0</v>
      </c>
      <c r="B572" s="9">
        <f t="shared" si="1"/>
        <v>2021</v>
      </c>
      <c r="C572" s="9">
        <v>100726.0</v>
      </c>
      <c r="D572" s="6" t="s">
        <v>138</v>
      </c>
      <c r="E572" s="10" t="str">
        <f>VLOOKUP(D572,'mat group'!A:B,2,0)</f>
        <v>Hardware supplies</v>
      </c>
      <c r="F572" s="10" t="s">
        <v>49</v>
      </c>
      <c r="G572" s="11" t="s">
        <v>67</v>
      </c>
      <c r="H572" s="11">
        <v>5.0</v>
      </c>
      <c r="I572" s="6" t="s">
        <v>38</v>
      </c>
      <c r="J572" s="11">
        <f t="shared" si="2"/>
        <v>5</v>
      </c>
      <c r="K572" s="6">
        <v>1.0</v>
      </c>
      <c r="L572" s="11">
        <f t="shared" si="3"/>
        <v>5</v>
      </c>
      <c r="M572" s="10" t="s">
        <v>51</v>
      </c>
      <c r="N572" s="12">
        <v>0.1</v>
      </c>
      <c r="O572" s="11">
        <f t="shared" si="4"/>
        <v>4.5</v>
      </c>
      <c r="P572" s="11">
        <f t="shared" si="5"/>
        <v>0.5</v>
      </c>
      <c r="Q572" s="10" t="s">
        <v>45</v>
      </c>
      <c r="R572" s="13">
        <f>IFERROR(__xludf.DUMMYFUNCTION("IFERROR(REGEXEXTRACT(Q572,""\d*\.?\d+%""),0)"),0.0)</f>
        <v>0</v>
      </c>
      <c r="S572" s="11">
        <f t="shared" si="6"/>
        <v>0</v>
      </c>
    </row>
    <row r="573">
      <c r="A573" s="8">
        <v>44211.0</v>
      </c>
      <c r="B573" s="9">
        <f t="shared" si="1"/>
        <v>2021</v>
      </c>
      <c r="C573" s="9">
        <v>100726.0</v>
      </c>
      <c r="D573" s="6" t="s">
        <v>223</v>
      </c>
      <c r="E573" s="10" t="str">
        <f>VLOOKUP(D573,'mat group'!A:B,2,0)</f>
        <v>Hardware supplies</v>
      </c>
      <c r="F573" s="10" t="s">
        <v>49</v>
      </c>
      <c r="G573" s="11" t="s">
        <v>42</v>
      </c>
      <c r="H573" s="11">
        <v>8.0</v>
      </c>
      <c r="I573" s="6" t="s">
        <v>38</v>
      </c>
      <c r="J573" s="11">
        <f t="shared" si="2"/>
        <v>8</v>
      </c>
      <c r="K573" s="6">
        <v>39.0</v>
      </c>
      <c r="L573" s="11">
        <f t="shared" si="3"/>
        <v>312</v>
      </c>
      <c r="M573" s="10" t="s">
        <v>51</v>
      </c>
      <c r="N573" s="12">
        <v>39.0</v>
      </c>
      <c r="O573" s="11">
        <f t="shared" si="4"/>
        <v>0</v>
      </c>
      <c r="P573" s="11">
        <f t="shared" si="5"/>
        <v>312</v>
      </c>
      <c r="Q573" s="10" t="s">
        <v>45</v>
      </c>
      <c r="R573" s="13">
        <f>IFERROR(__xludf.DUMMYFUNCTION("IFERROR(REGEXEXTRACT(Q573,""\d*\.?\d+%""),0)"),0.0)</f>
        <v>0</v>
      </c>
      <c r="S573" s="11">
        <f t="shared" si="6"/>
        <v>0</v>
      </c>
    </row>
    <row r="574">
      <c r="A574" s="8">
        <v>44211.0</v>
      </c>
      <c r="B574" s="9">
        <f t="shared" si="1"/>
        <v>2021</v>
      </c>
      <c r="C574" s="9">
        <v>100726.0</v>
      </c>
      <c r="D574" s="6" t="s">
        <v>112</v>
      </c>
      <c r="E574" s="10" t="str">
        <f>VLOOKUP(D574,'mat group'!A:B,2,0)</f>
        <v>Gardening supplies</v>
      </c>
      <c r="F574" s="10" t="s">
        <v>49</v>
      </c>
      <c r="G574" s="11" t="s">
        <v>26</v>
      </c>
      <c r="H574" s="11">
        <v>80.0</v>
      </c>
      <c r="I574" s="6" t="s">
        <v>38</v>
      </c>
      <c r="J574" s="11">
        <f t="shared" si="2"/>
        <v>80</v>
      </c>
      <c r="K574" s="6">
        <v>28.0</v>
      </c>
      <c r="L574" s="11">
        <f t="shared" si="3"/>
        <v>2240</v>
      </c>
      <c r="M574" s="10" t="s">
        <v>51</v>
      </c>
      <c r="N574" s="12">
        <v>28.0</v>
      </c>
      <c r="O574" s="11">
        <f t="shared" si="4"/>
        <v>0</v>
      </c>
      <c r="P574" s="11">
        <f t="shared" si="5"/>
        <v>2240</v>
      </c>
      <c r="Q574" s="10" t="s">
        <v>45</v>
      </c>
      <c r="R574" s="13">
        <f>IFERROR(__xludf.DUMMYFUNCTION("IFERROR(REGEXEXTRACT(Q574,""\d*\.?\d+%""),0)"),0.0)</f>
        <v>0</v>
      </c>
      <c r="S574" s="11">
        <f t="shared" si="6"/>
        <v>0</v>
      </c>
    </row>
    <row r="575">
      <c r="A575" s="8">
        <v>44211.0</v>
      </c>
      <c r="B575" s="9">
        <f t="shared" si="1"/>
        <v>2021</v>
      </c>
      <c r="C575" s="9">
        <v>100726.0</v>
      </c>
      <c r="D575" s="6" t="s">
        <v>166</v>
      </c>
      <c r="E575" s="10" t="str">
        <f>VLOOKUP(D575,'mat group'!A:B,2,0)</f>
        <v>Bathroom supplies</v>
      </c>
      <c r="F575" s="10" t="s">
        <v>49</v>
      </c>
      <c r="G575" s="11" t="s">
        <v>30</v>
      </c>
      <c r="H575" s="11">
        <v>5.0</v>
      </c>
      <c r="I575" s="6" t="s">
        <v>38</v>
      </c>
      <c r="J575" s="11">
        <f t="shared" si="2"/>
        <v>5</v>
      </c>
      <c r="K575" s="6">
        <v>14.0</v>
      </c>
      <c r="L575" s="11">
        <f t="shared" si="3"/>
        <v>70</v>
      </c>
      <c r="M575" s="10" t="s">
        <v>51</v>
      </c>
      <c r="N575" s="12">
        <v>14.0</v>
      </c>
      <c r="O575" s="11">
        <f t="shared" si="4"/>
        <v>0</v>
      </c>
      <c r="P575" s="11">
        <f t="shared" si="5"/>
        <v>70</v>
      </c>
      <c r="Q575" s="10" t="s">
        <v>45</v>
      </c>
      <c r="R575" s="13">
        <f>IFERROR(__xludf.DUMMYFUNCTION("IFERROR(REGEXEXTRACT(Q575,""\d*\.?\d+%""),0)"),0.0)</f>
        <v>0</v>
      </c>
      <c r="S575" s="11">
        <f t="shared" si="6"/>
        <v>0</v>
      </c>
    </row>
    <row r="576">
      <c r="A576" s="8">
        <v>44213.0</v>
      </c>
      <c r="B576" s="9">
        <f t="shared" si="1"/>
        <v>2021</v>
      </c>
      <c r="C576" s="9">
        <v>100727.0</v>
      </c>
      <c r="D576" s="6" t="s">
        <v>171</v>
      </c>
      <c r="E576" s="10" t="str">
        <f>VLOOKUP(D576,'mat group'!A:B,2,0)</f>
        <v>Home Decor</v>
      </c>
      <c r="F576" s="10" t="s">
        <v>49</v>
      </c>
      <c r="G576" s="11" t="s">
        <v>28</v>
      </c>
      <c r="H576" s="11">
        <v>60.0</v>
      </c>
      <c r="I576" s="6" t="s">
        <v>38</v>
      </c>
      <c r="J576" s="11">
        <f t="shared" si="2"/>
        <v>60</v>
      </c>
      <c r="K576" s="6">
        <v>49.0</v>
      </c>
      <c r="L576" s="11">
        <f t="shared" si="3"/>
        <v>2940</v>
      </c>
      <c r="M576" s="10" t="s">
        <v>51</v>
      </c>
      <c r="N576" s="12">
        <v>49.0</v>
      </c>
      <c r="O576" s="11">
        <f t="shared" si="4"/>
        <v>0</v>
      </c>
      <c r="P576" s="11">
        <f t="shared" si="5"/>
        <v>2940</v>
      </c>
      <c r="Q576" s="10" t="s">
        <v>318</v>
      </c>
      <c r="R576" s="13" t="str">
        <f>IFERROR(__xludf.DUMMYFUNCTION("IFERROR(REGEXEXTRACT(Q576,""\d*\.?\d+%""),0)"),"0%")</f>
        <v>0%</v>
      </c>
      <c r="S576" s="11">
        <f t="shared" si="6"/>
        <v>0</v>
      </c>
    </row>
    <row r="577">
      <c r="A577" s="8">
        <v>44213.0</v>
      </c>
      <c r="B577" s="9">
        <f t="shared" si="1"/>
        <v>2021</v>
      </c>
      <c r="C577" s="9">
        <v>100727.0</v>
      </c>
      <c r="D577" s="6" t="s">
        <v>201</v>
      </c>
      <c r="E577" s="10" t="str">
        <f>VLOOKUP(D577,'mat group'!A:B,2,0)</f>
        <v>Home Decor</v>
      </c>
      <c r="F577" s="10" t="s">
        <v>49</v>
      </c>
      <c r="G577" s="11" t="s">
        <v>42</v>
      </c>
      <c r="H577" s="11">
        <v>25.0</v>
      </c>
      <c r="I577" s="6" t="s">
        <v>38</v>
      </c>
      <c r="J577" s="11">
        <f t="shared" si="2"/>
        <v>25</v>
      </c>
      <c r="K577" s="6">
        <v>41.0</v>
      </c>
      <c r="L577" s="11">
        <f t="shared" si="3"/>
        <v>1025</v>
      </c>
      <c r="M577" s="10" t="s">
        <v>51</v>
      </c>
      <c r="N577" s="12">
        <v>32.800000000000004</v>
      </c>
      <c r="O577" s="11">
        <f t="shared" si="4"/>
        <v>205</v>
      </c>
      <c r="P577" s="11">
        <f t="shared" si="5"/>
        <v>820</v>
      </c>
      <c r="Q577" s="10" t="s">
        <v>318</v>
      </c>
      <c r="R577" s="13" t="str">
        <f>IFERROR(__xludf.DUMMYFUNCTION("IFERROR(REGEXEXTRACT(Q577,""\d*\.?\d+%""),0)"),"0%")</f>
        <v>0%</v>
      </c>
      <c r="S577" s="11">
        <f t="shared" si="6"/>
        <v>0</v>
      </c>
    </row>
    <row r="578">
      <c r="A578" s="8">
        <v>44213.0</v>
      </c>
      <c r="B578" s="9">
        <f t="shared" si="1"/>
        <v>2021</v>
      </c>
      <c r="C578" s="9">
        <v>100727.0</v>
      </c>
      <c r="D578" s="6" t="s">
        <v>140</v>
      </c>
      <c r="E578" s="10" t="str">
        <f>VLOOKUP(D578,'mat group'!A:B,2,0)</f>
        <v>Home Decor</v>
      </c>
      <c r="F578" s="10" t="s">
        <v>49</v>
      </c>
      <c r="G578" s="11" t="s">
        <v>28</v>
      </c>
      <c r="H578" s="11">
        <v>25.0</v>
      </c>
      <c r="I578" s="6" t="s">
        <v>38</v>
      </c>
      <c r="J578" s="11">
        <f t="shared" si="2"/>
        <v>25</v>
      </c>
      <c r="K578" s="6">
        <v>32.0</v>
      </c>
      <c r="L578" s="11">
        <f t="shared" si="3"/>
        <v>800</v>
      </c>
      <c r="M578" s="10" t="s">
        <v>51</v>
      </c>
      <c r="N578" s="12">
        <v>32.0</v>
      </c>
      <c r="O578" s="11">
        <f t="shared" si="4"/>
        <v>0</v>
      </c>
      <c r="P578" s="11">
        <f t="shared" si="5"/>
        <v>800</v>
      </c>
      <c r="Q578" s="10" t="s">
        <v>318</v>
      </c>
      <c r="R578" s="13" t="str">
        <f>IFERROR(__xludf.DUMMYFUNCTION("IFERROR(REGEXEXTRACT(Q578,""\d*\.?\d+%""),0)"),"0%")</f>
        <v>0%</v>
      </c>
      <c r="S578" s="11">
        <f t="shared" si="6"/>
        <v>0</v>
      </c>
    </row>
    <row r="579">
      <c r="A579" s="8">
        <v>44213.0</v>
      </c>
      <c r="B579" s="9">
        <f t="shared" si="1"/>
        <v>2021</v>
      </c>
      <c r="C579" s="9">
        <v>100727.0</v>
      </c>
      <c r="D579" s="6" t="s">
        <v>94</v>
      </c>
      <c r="E579" s="10" t="str">
        <f>VLOOKUP(D579,'mat group'!A:B,2,0)</f>
        <v>Hardware supplies</v>
      </c>
      <c r="F579" s="10" t="s">
        <v>49</v>
      </c>
      <c r="G579" s="11" t="s">
        <v>50</v>
      </c>
      <c r="H579" s="11">
        <v>5.0</v>
      </c>
      <c r="I579" s="6" t="s">
        <v>38</v>
      </c>
      <c r="J579" s="11">
        <f t="shared" si="2"/>
        <v>5</v>
      </c>
      <c r="K579" s="6">
        <v>18.0</v>
      </c>
      <c r="L579" s="11">
        <f t="shared" si="3"/>
        <v>90</v>
      </c>
      <c r="M579" s="10" t="s">
        <v>51</v>
      </c>
      <c r="N579" s="12">
        <v>18.0</v>
      </c>
      <c r="O579" s="11">
        <f t="shared" si="4"/>
        <v>0</v>
      </c>
      <c r="P579" s="11">
        <f t="shared" si="5"/>
        <v>90</v>
      </c>
      <c r="Q579" s="10" t="s">
        <v>318</v>
      </c>
      <c r="R579" s="13" t="str">
        <f>IFERROR(__xludf.DUMMYFUNCTION("IFERROR(REGEXEXTRACT(Q579,""\d*\.?\d+%""),0)"),"0%")</f>
        <v>0%</v>
      </c>
      <c r="S579" s="11">
        <f t="shared" si="6"/>
        <v>0</v>
      </c>
    </row>
    <row r="580">
      <c r="A580" s="8">
        <v>44213.0</v>
      </c>
      <c r="B580" s="9">
        <f t="shared" si="1"/>
        <v>2021</v>
      </c>
      <c r="C580" s="9">
        <v>100727.0</v>
      </c>
      <c r="D580" s="6" t="s">
        <v>265</v>
      </c>
      <c r="E580" s="10" t="str">
        <f>VLOOKUP(D580,'mat group'!A:B,2,0)</f>
        <v>School supplies</v>
      </c>
      <c r="F580" s="10" t="s">
        <v>49</v>
      </c>
      <c r="G580" s="11" t="s">
        <v>28</v>
      </c>
      <c r="H580" s="11">
        <v>15.0</v>
      </c>
      <c r="I580" s="6" t="s">
        <v>38</v>
      </c>
      <c r="J580" s="11">
        <f t="shared" si="2"/>
        <v>15</v>
      </c>
      <c r="K580" s="6">
        <v>41.0</v>
      </c>
      <c r="L580" s="11">
        <f t="shared" si="3"/>
        <v>615</v>
      </c>
      <c r="M580" s="10" t="s">
        <v>51</v>
      </c>
      <c r="N580" s="12">
        <v>41.0</v>
      </c>
      <c r="O580" s="11">
        <f t="shared" si="4"/>
        <v>0</v>
      </c>
      <c r="P580" s="11">
        <f t="shared" si="5"/>
        <v>615</v>
      </c>
      <c r="Q580" s="10" t="s">
        <v>318</v>
      </c>
      <c r="R580" s="13" t="str">
        <f>IFERROR(__xludf.DUMMYFUNCTION("IFERROR(REGEXEXTRACT(Q580,""\d*\.?\d+%""),0)"),"0%")</f>
        <v>0%</v>
      </c>
      <c r="S580" s="11">
        <f t="shared" si="6"/>
        <v>0</v>
      </c>
    </row>
    <row r="581">
      <c r="A581" s="8">
        <v>44213.0</v>
      </c>
      <c r="B581" s="9">
        <f t="shared" si="1"/>
        <v>2021</v>
      </c>
      <c r="C581" s="9">
        <v>100727.0</v>
      </c>
      <c r="D581" s="6" t="s">
        <v>262</v>
      </c>
      <c r="E581" s="10" t="str">
        <f>VLOOKUP(D581,'mat group'!A:B,2,0)</f>
        <v>Hardware supplies</v>
      </c>
      <c r="F581" s="10" t="s">
        <v>49</v>
      </c>
      <c r="G581" s="11" t="s">
        <v>42</v>
      </c>
      <c r="H581" s="11">
        <v>10.0</v>
      </c>
      <c r="I581" s="6" t="s">
        <v>38</v>
      </c>
      <c r="J581" s="11">
        <f t="shared" si="2"/>
        <v>10</v>
      </c>
      <c r="K581" s="6">
        <v>37.0</v>
      </c>
      <c r="L581" s="11">
        <f t="shared" si="3"/>
        <v>370</v>
      </c>
      <c r="M581" s="10" t="s">
        <v>51</v>
      </c>
      <c r="N581" s="12">
        <v>37.0</v>
      </c>
      <c r="O581" s="11">
        <f t="shared" si="4"/>
        <v>0</v>
      </c>
      <c r="P581" s="11">
        <f t="shared" si="5"/>
        <v>370</v>
      </c>
      <c r="Q581" s="10" t="s">
        <v>318</v>
      </c>
      <c r="R581" s="13" t="str">
        <f>IFERROR(__xludf.DUMMYFUNCTION("IFERROR(REGEXEXTRACT(Q581,""\d*\.?\d+%""),0)"),"0%")</f>
        <v>0%</v>
      </c>
      <c r="S581" s="11">
        <f t="shared" si="6"/>
        <v>0</v>
      </c>
    </row>
    <row r="582">
      <c r="A582" s="8">
        <v>44213.0</v>
      </c>
      <c r="B582" s="9">
        <f t="shared" si="1"/>
        <v>2021</v>
      </c>
      <c r="C582" s="9">
        <v>100727.0</v>
      </c>
      <c r="D582" s="6" t="s">
        <v>294</v>
      </c>
      <c r="E582" s="10" t="str">
        <f>VLOOKUP(D582,'mat group'!A:B,2,0)</f>
        <v>Hardware supplies</v>
      </c>
      <c r="F582" s="10" t="s">
        <v>49</v>
      </c>
      <c r="G582" s="11" t="s">
        <v>30</v>
      </c>
      <c r="H582" s="11">
        <v>50.0</v>
      </c>
      <c r="I582" s="6" t="s">
        <v>38</v>
      </c>
      <c r="J582" s="11">
        <f t="shared" si="2"/>
        <v>50</v>
      </c>
      <c r="K582" s="6">
        <v>7.0</v>
      </c>
      <c r="L582" s="11">
        <f t="shared" si="3"/>
        <v>350</v>
      </c>
      <c r="M582" s="10" t="s">
        <v>51</v>
      </c>
      <c r="N582" s="12">
        <v>1.4000000000000001</v>
      </c>
      <c r="O582" s="11">
        <f t="shared" si="4"/>
        <v>280</v>
      </c>
      <c r="P582" s="11">
        <f t="shared" si="5"/>
        <v>70</v>
      </c>
      <c r="Q582" s="10" t="s">
        <v>318</v>
      </c>
      <c r="R582" s="13" t="str">
        <f>IFERROR(__xludf.DUMMYFUNCTION("IFERROR(REGEXEXTRACT(Q582,""\d*\.?\d+%""),0)"),"0%")</f>
        <v>0%</v>
      </c>
      <c r="S582" s="11">
        <f t="shared" si="6"/>
        <v>0</v>
      </c>
    </row>
    <row r="583">
      <c r="A583" s="8">
        <v>44215.0</v>
      </c>
      <c r="B583" s="9">
        <f t="shared" si="1"/>
        <v>2021</v>
      </c>
      <c r="C583" s="9">
        <v>100728.0</v>
      </c>
      <c r="D583" s="6" t="s">
        <v>283</v>
      </c>
      <c r="E583" s="10" t="str">
        <f>VLOOKUP(D583,'mat group'!A:B,2,0)</f>
        <v>Home Decor</v>
      </c>
      <c r="F583" s="10" t="s">
        <v>37</v>
      </c>
      <c r="G583" s="11" t="s">
        <v>26</v>
      </c>
      <c r="H583" s="11">
        <v>30.0</v>
      </c>
      <c r="I583" s="6" t="s">
        <v>38</v>
      </c>
      <c r="J583" s="11">
        <f t="shared" si="2"/>
        <v>30</v>
      </c>
      <c r="K583" s="6">
        <v>32.0</v>
      </c>
      <c r="L583" s="11">
        <f t="shared" si="3"/>
        <v>960</v>
      </c>
      <c r="M583" s="10" t="s">
        <v>39</v>
      </c>
      <c r="N583" s="12">
        <v>9.6</v>
      </c>
      <c r="O583" s="11">
        <f t="shared" si="4"/>
        <v>672</v>
      </c>
      <c r="P583" s="11">
        <f t="shared" si="5"/>
        <v>288</v>
      </c>
      <c r="Q583" s="10" t="s">
        <v>45</v>
      </c>
      <c r="R583" s="13">
        <f>IFERROR(__xludf.DUMMYFUNCTION("IFERROR(REGEXEXTRACT(Q583,""\d*\.?\d+%""),0)"),0.0)</f>
        <v>0</v>
      </c>
      <c r="S583" s="11">
        <f t="shared" si="6"/>
        <v>0</v>
      </c>
    </row>
    <row r="584">
      <c r="A584" s="8">
        <v>44215.0</v>
      </c>
      <c r="B584" s="9">
        <f t="shared" si="1"/>
        <v>2021</v>
      </c>
      <c r="C584" s="9">
        <v>100728.0</v>
      </c>
      <c r="D584" s="6" t="s">
        <v>205</v>
      </c>
      <c r="E584" s="10" t="str">
        <f>VLOOKUP(D584,'mat group'!A:B,2,0)</f>
        <v>Home Decor</v>
      </c>
      <c r="F584" s="10" t="s">
        <v>37</v>
      </c>
      <c r="G584" s="11" t="s">
        <v>77</v>
      </c>
      <c r="H584" s="11">
        <v>40.0</v>
      </c>
      <c r="I584" s="6" t="s">
        <v>38</v>
      </c>
      <c r="J584" s="11">
        <f t="shared" si="2"/>
        <v>40</v>
      </c>
      <c r="K584" s="6">
        <v>31.0</v>
      </c>
      <c r="L584" s="11">
        <f t="shared" si="3"/>
        <v>1240</v>
      </c>
      <c r="M584" s="10" t="s">
        <v>39</v>
      </c>
      <c r="N584" s="12">
        <v>6.2</v>
      </c>
      <c r="O584" s="11">
        <f t="shared" si="4"/>
        <v>992</v>
      </c>
      <c r="P584" s="11">
        <f t="shared" si="5"/>
        <v>248</v>
      </c>
      <c r="Q584" s="10" t="s">
        <v>45</v>
      </c>
      <c r="R584" s="13">
        <f>IFERROR(__xludf.DUMMYFUNCTION("IFERROR(REGEXEXTRACT(Q584,""\d*\.?\d+%""),0)"),0.0)</f>
        <v>0</v>
      </c>
      <c r="S584" s="11">
        <f t="shared" si="6"/>
        <v>0</v>
      </c>
    </row>
    <row r="585">
      <c r="A585" s="8">
        <v>44215.0</v>
      </c>
      <c r="B585" s="9">
        <f t="shared" si="1"/>
        <v>2021</v>
      </c>
      <c r="C585" s="9">
        <v>100728.0</v>
      </c>
      <c r="D585" s="6" t="s">
        <v>224</v>
      </c>
      <c r="E585" s="10" t="str">
        <f>VLOOKUP(D585,'mat group'!A:B,2,0)</f>
        <v>School supplies</v>
      </c>
      <c r="F585" s="10" t="s">
        <v>37</v>
      </c>
      <c r="G585" s="11" t="s">
        <v>77</v>
      </c>
      <c r="H585" s="11">
        <v>1.2</v>
      </c>
      <c r="I585" s="6" t="s">
        <v>38</v>
      </c>
      <c r="J585" s="11">
        <f t="shared" si="2"/>
        <v>1.2</v>
      </c>
      <c r="K585" s="6">
        <v>4.0</v>
      </c>
      <c r="L585" s="11">
        <f t="shared" si="3"/>
        <v>4.8</v>
      </c>
      <c r="M585" s="10" t="s">
        <v>39</v>
      </c>
      <c r="N585" s="12">
        <v>3.6</v>
      </c>
      <c r="O585" s="11">
        <f t="shared" si="4"/>
        <v>0.48</v>
      </c>
      <c r="P585" s="11">
        <f t="shared" si="5"/>
        <v>4.32</v>
      </c>
      <c r="Q585" s="10" t="s">
        <v>45</v>
      </c>
      <c r="R585" s="13">
        <f>IFERROR(__xludf.DUMMYFUNCTION("IFERROR(REGEXEXTRACT(Q585,""\d*\.?\d+%""),0)"),0.0)</f>
        <v>0</v>
      </c>
      <c r="S585" s="11">
        <f t="shared" si="6"/>
        <v>0</v>
      </c>
    </row>
    <row r="586">
      <c r="A586" s="8">
        <v>44215.0</v>
      </c>
      <c r="B586" s="9">
        <f t="shared" si="1"/>
        <v>2021</v>
      </c>
      <c r="C586" s="9">
        <v>100728.0</v>
      </c>
      <c r="D586" s="6" t="s">
        <v>216</v>
      </c>
      <c r="E586" s="10" t="str">
        <f>VLOOKUP(D586,'mat group'!A:B,2,0)</f>
        <v>Home Decor</v>
      </c>
      <c r="F586" s="10" t="s">
        <v>37</v>
      </c>
      <c r="G586" s="11" t="s">
        <v>21</v>
      </c>
      <c r="H586" s="11">
        <v>20.0</v>
      </c>
      <c r="I586" s="6" t="s">
        <v>38</v>
      </c>
      <c r="J586" s="11">
        <f t="shared" si="2"/>
        <v>20</v>
      </c>
      <c r="K586" s="6">
        <v>41.0</v>
      </c>
      <c r="L586" s="11">
        <f t="shared" si="3"/>
        <v>820</v>
      </c>
      <c r="M586" s="10" t="s">
        <v>39</v>
      </c>
      <c r="N586" s="12">
        <v>41.0</v>
      </c>
      <c r="O586" s="11">
        <f t="shared" si="4"/>
        <v>0</v>
      </c>
      <c r="P586" s="11">
        <f t="shared" si="5"/>
        <v>820</v>
      </c>
      <c r="Q586" s="10" t="s">
        <v>45</v>
      </c>
      <c r="R586" s="13">
        <f>IFERROR(__xludf.DUMMYFUNCTION("IFERROR(REGEXEXTRACT(Q586,""\d*\.?\d+%""),0)"),0.0)</f>
        <v>0</v>
      </c>
      <c r="S586" s="11">
        <f t="shared" si="6"/>
        <v>0</v>
      </c>
    </row>
    <row r="587">
      <c r="A587" s="8">
        <v>44215.0</v>
      </c>
      <c r="B587" s="9">
        <f t="shared" si="1"/>
        <v>2021</v>
      </c>
      <c r="C587" s="9">
        <v>100728.0</v>
      </c>
      <c r="D587" s="6" t="s">
        <v>135</v>
      </c>
      <c r="E587" s="10" t="str">
        <f>VLOOKUP(D587,'mat group'!A:B,2,0)</f>
        <v>Hardware supplies</v>
      </c>
      <c r="F587" s="10" t="s">
        <v>37</v>
      </c>
      <c r="G587" s="11" t="s">
        <v>77</v>
      </c>
      <c r="H587" s="11">
        <v>12.0</v>
      </c>
      <c r="I587" s="6" t="s">
        <v>38</v>
      </c>
      <c r="J587" s="11">
        <f t="shared" si="2"/>
        <v>12</v>
      </c>
      <c r="K587" s="6">
        <v>8.0</v>
      </c>
      <c r="L587" s="11">
        <f t="shared" si="3"/>
        <v>96</v>
      </c>
      <c r="M587" s="10" t="s">
        <v>39</v>
      </c>
      <c r="N587" s="12">
        <v>8.0</v>
      </c>
      <c r="O587" s="11">
        <f t="shared" si="4"/>
        <v>0</v>
      </c>
      <c r="P587" s="11">
        <f t="shared" si="5"/>
        <v>96</v>
      </c>
      <c r="Q587" s="10" t="s">
        <v>45</v>
      </c>
      <c r="R587" s="13">
        <f>IFERROR(__xludf.DUMMYFUNCTION("IFERROR(REGEXEXTRACT(Q587,""\d*\.?\d+%""),0)"),0.0)</f>
        <v>0</v>
      </c>
      <c r="S587" s="11">
        <f t="shared" si="6"/>
        <v>0</v>
      </c>
    </row>
    <row r="588">
      <c r="A588" s="8">
        <v>44215.0</v>
      </c>
      <c r="B588" s="9">
        <f t="shared" si="1"/>
        <v>2021</v>
      </c>
      <c r="C588" s="9">
        <v>100728.0</v>
      </c>
      <c r="D588" s="6" t="s">
        <v>190</v>
      </c>
      <c r="E588" s="10" t="str">
        <f>VLOOKUP(D588,'mat group'!A:B,2,0)</f>
        <v>Hardware supplies</v>
      </c>
      <c r="F588" s="10" t="s">
        <v>37</v>
      </c>
      <c r="G588" s="11" t="s">
        <v>30</v>
      </c>
      <c r="H588" s="11">
        <v>20.0</v>
      </c>
      <c r="I588" s="6" t="s">
        <v>38</v>
      </c>
      <c r="J588" s="11">
        <f t="shared" si="2"/>
        <v>20</v>
      </c>
      <c r="K588" s="6">
        <v>36.0</v>
      </c>
      <c r="L588" s="11">
        <f t="shared" si="3"/>
        <v>720</v>
      </c>
      <c r="M588" s="10" t="s">
        <v>39</v>
      </c>
      <c r="N588" s="12">
        <v>36.0</v>
      </c>
      <c r="O588" s="11">
        <f t="shared" si="4"/>
        <v>0</v>
      </c>
      <c r="P588" s="11">
        <f t="shared" si="5"/>
        <v>720</v>
      </c>
      <c r="Q588" s="10" t="s">
        <v>45</v>
      </c>
      <c r="R588" s="13">
        <f>IFERROR(__xludf.DUMMYFUNCTION("IFERROR(REGEXEXTRACT(Q588,""\d*\.?\d+%""),0)"),0.0)</f>
        <v>0</v>
      </c>
      <c r="S588" s="11">
        <f t="shared" si="6"/>
        <v>0</v>
      </c>
    </row>
    <row r="589">
      <c r="A589" s="8">
        <v>44215.0</v>
      </c>
      <c r="B589" s="9">
        <f t="shared" si="1"/>
        <v>2021</v>
      </c>
      <c r="C589" s="9">
        <v>100728.0</v>
      </c>
      <c r="D589" s="6" t="s">
        <v>72</v>
      </c>
      <c r="E589" s="10" t="str">
        <f>VLOOKUP(D589,'mat group'!A:B,2,0)</f>
        <v>Hardware supplies</v>
      </c>
      <c r="F589" s="10" t="s">
        <v>37</v>
      </c>
      <c r="G589" s="11" t="s">
        <v>30</v>
      </c>
      <c r="H589" s="11">
        <v>5.0</v>
      </c>
      <c r="I589" s="6" t="s">
        <v>38</v>
      </c>
      <c r="J589" s="11">
        <f t="shared" si="2"/>
        <v>5</v>
      </c>
      <c r="K589" s="6">
        <v>39.0</v>
      </c>
      <c r="L589" s="11">
        <f t="shared" si="3"/>
        <v>195</v>
      </c>
      <c r="M589" s="10" t="s">
        <v>39</v>
      </c>
      <c r="N589" s="12">
        <v>39.0</v>
      </c>
      <c r="O589" s="11">
        <f t="shared" si="4"/>
        <v>0</v>
      </c>
      <c r="P589" s="11">
        <f t="shared" si="5"/>
        <v>195</v>
      </c>
      <c r="Q589" s="10" t="s">
        <v>45</v>
      </c>
      <c r="R589" s="13">
        <f>IFERROR(__xludf.DUMMYFUNCTION("IFERROR(REGEXEXTRACT(Q589,""\d*\.?\d+%""),0)"),0.0)</f>
        <v>0</v>
      </c>
      <c r="S589" s="11">
        <f t="shared" si="6"/>
        <v>0</v>
      </c>
    </row>
    <row r="590">
      <c r="A590" s="8">
        <v>44219.0</v>
      </c>
      <c r="B590" s="9">
        <f t="shared" si="1"/>
        <v>2021</v>
      </c>
      <c r="C590" s="9">
        <v>100729.0</v>
      </c>
      <c r="D590" s="6" t="s">
        <v>48</v>
      </c>
      <c r="E590" s="10" t="str">
        <f>VLOOKUP(D590,'mat group'!A:B,2,0)</f>
        <v>Gardening supplies</v>
      </c>
      <c r="F590" s="10" t="s">
        <v>58</v>
      </c>
      <c r="G590" s="11" t="s">
        <v>64</v>
      </c>
      <c r="H590" s="11">
        <v>40.0</v>
      </c>
      <c r="I590" s="6" t="s">
        <v>38</v>
      </c>
      <c r="J590" s="11">
        <f t="shared" si="2"/>
        <v>40</v>
      </c>
      <c r="K590" s="6">
        <v>3.0</v>
      </c>
      <c r="L590" s="11">
        <f t="shared" si="3"/>
        <v>120</v>
      </c>
      <c r="M590" s="10" t="s">
        <v>59</v>
      </c>
      <c r="N590" s="12">
        <v>1.2000000000000002</v>
      </c>
      <c r="O590" s="11">
        <f t="shared" si="4"/>
        <v>72</v>
      </c>
      <c r="P590" s="11">
        <f t="shared" si="5"/>
        <v>48</v>
      </c>
      <c r="Q590" s="10" t="s">
        <v>273</v>
      </c>
      <c r="R590" s="13" t="str">
        <f>IFERROR(__xludf.DUMMYFUNCTION("IFERROR(REGEXEXTRACT(Q590,""\d*\.?\d+%""),0)"),"4.9%")</f>
        <v>4.9%</v>
      </c>
      <c r="S590" s="11">
        <f t="shared" si="6"/>
        <v>0.0588</v>
      </c>
    </row>
    <row r="591">
      <c r="A591" s="8">
        <v>44225.0</v>
      </c>
      <c r="B591" s="9">
        <f t="shared" si="1"/>
        <v>2021</v>
      </c>
      <c r="C591" s="9">
        <v>100730.0</v>
      </c>
      <c r="D591" s="6" t="s">
        <v>278</v>
      </c>
      <c r="E591" s="10" t="str">
        <f>VLOOKUP(D591,'mat group'!A:B,2,0)</f>
        <v>Gardening supplies</v>
      </c>
      <c r="F591" s="10" t="s">
        <v>49</v>
      </c>
      <c r="G591" s="11" t="s">
        <v>50</v>
      </c>
      <c r="H591" s="11">
        <v>10.0</v>
      </c>
      <c r="I591" s="6" t="s">
        <v>38</v>
      </c>
      <c r="J591" s="11">
        <f t="shared" si="2"/>
        <v>10</v>
      </c>
      <c r="K591" s="6">
        <v>1.0</v>
      </c>
      <c r="L591" s="11">
        <f t="shared" si="3"/>
        <v>10</v>
      </c>
      <c r="M591" s="10" t="s">
        <v>51</v>
      </c>
      <c r="N591" s="12">
        <v>0.2</v>
      </c>
      <c r="O591" s="11">
        <f t="shared" si="4"/>
        <v>8</v>
      </c>
      <c r="P591" s="11">
        <f t="shared" si="5"/>
        <v>2</v>
      </c>
      <c r="Q591" s="10" t="s">
        <v>99</v>
      </c>
      <c r="R591" s="13" t="str">
        <f>IFERROR(__xludf.DUMMYFUNCTION("IFERROR(REGEXEXTRACT(Q591,""\d*\.?\d+%""),0)"),"0%")</f>
        <v>0%</v>
      </c>
      <c r="S591" s="11">
        <f t="shared" si="6"/>
        <v>0</v>
      </c>
    </row>
    <row r="592">
      <c r="A592" s="8">
        <v>44226.0</v>
      </c>
      <c r="B592" s="9">
        <f t="shared" si="1"/>
        <v>2021</v>
      </c>
      <c r="C592" s="9">
        <v>100731.0</v>
      </c>
      <c r="D592" s="6" t="s">
        <v>103</v>
      </c>
      <c r="E592" s="10" t="str">
        <f>VLOOKUP(D592,'mat group'!A:B,2,0)</f>
        <v>School supplies</v>
      </c>
      <c r="F592" s="10" t="s">
        <v>20</v>
      </c>
      <c r="G592" s="11" t="s">
        <v>26</v>
      </c>
      <c r="H592" s="11">
        <v>1.0</v>
      </c>
      <c r="I592" s="6" t="s">
        <v>22</v>
      </c>
      <c r="J592" s="11">
        <f t="shared" si="2"/>
        <v>0.76</v>
      </c>
      <c r="K592" s="6">
        <v>19.0</v>
      </c>
      <c r="L592" s="11">
        <f t="shared" si="3"/>
        <v>14.44</v>
      </c>
      <c r="M592" s="10" t="s">
        <v>23</v>
      </c>
      <c r="N592" s="12">
        <v>7.6000000000000005</v>
      </c>
      <c r="O592" s="11">
        <f t="shared" si="4"/>
        <v>8.664</v>
      </c>
      <c r="P592" s="11">
        <f t="shared" si="5"/>
        <v>5.776</v>
      </c>
      <c r="Q592" s="10" t="s">
        <v>160</v>
      </c>
      <c r="R592" s="13" t="str">
        <f>IFERROR(__xludf.DUMMYFUNCTION("IFERROR(REGEXEXTRACT(Q592,""\d*\.?\d+%""),0)"),"6.50%")</f>
        <v>6.50%</v>
      </c>
      <c r="S592" s="11">
        <f t="shared" si="6"/>
        <v>0.009386</v>
      </c>
    </row>
    <row r="593">
      <c r="A593" s="8">
        <v>44226.0</v>
      </c>
      <c r="B593" s="9">
        <f t="shared" si="1"/>
        <v>2021</v>
      </c>
      <c r="C593" s="9">
        <v>100731.0</v>
      </c>
      <c r="D593" s="6" t="s">
        <v>86</v>
      </c>
      <c r="E593" s="10" t="str">
        <f>VLOOKUP(D593,'mat group'!A:B,2,0)</f>
        <v>Bathroom supplies</v>
      </c>
      <c r="F593" s="10" t="s">
        <v>20</v>
      </c>
      <c r="G593" s="11" t="s">
        <v>50</v>
      </c>
      <c r="H593" s="11">
        <v>20.0</v>
      </c>
      <c r="I593" s="6" t="s">
        <v>22</v>
      </c>
      <c r="J593" s="11">
        <f t="shared" si="2"/>
        <v>15.2</v>
      </c>
      <c r="K593" s="6">
        <v>30.0</v>
      </c>
      <c r="L593" s="11">
        <f t="shared" si="3"/>
        <v>456</v>
      </c>
      <c r="M593" s="10" t="s">
        <v>23</v>
      </c>
      <c r="N593" s="12">
        <v>30.0</v>
      </c>
      <c r="O593" s="11">
        <f t="shared" si="4"/>
        <v>0</v>
      </c>
      <c r="P593" s="11">
        <f t="shared" si="5"/>
        <v>456</v>
      </c>
      <c r="Q593" s="10" t="s">
        <v>160</v>
      </c>
      <c r="R593" s="13" t="str">
        <f>IFERROR(__xludf.DUMMYFUNCTION("IFERROR(REGEXEXTRACT(Q593,""\d*\.?\d+%""),0)"),"6.50%")</f>
        <v>6.50%</v>
      </c>
      <c r="S593" s="11">
        <f t="shared" si="6"/>
        <v>0.2964</v>
      </c>
    </row>
    <row r="594">
      <c r="A594" s="8">
        <v>44226.0</v>
      </c>
      <c r="B594" s="9">
        <f t="shared" si="1"/>
        <v>2021</v>
      </c>
      <c r="C594" s="9">
        <v>100731.0</v>
      </c>
      <c r="D594" s="6" t="s">
        <v>178</v>
      </c>
      <c r="E594" s="10" t="str">
        <f>VLOOKUP(D594,'mat group'!A:B,2,0)</f>
        <v>Home Decor</v>
      </c>
      <c r="F594" s="10" t="s">
        <v>20</v>
      </c>
      <c r="G594" s="11" t="s">
        <v>21</v>
      </c>
      <c r="H594" s="11">
        <v>80.0</v>
      </c>
      <c r="I594" s="6" t="s">
        <v>22</v>
      </c>
      <c r="J594" s="11">
        <f t="shared" si="2"/>
        <v>60.8</v>
      </c>
      <c r="K594" s="6">
        <v>45.0</v>
      </c>
      <c r="L594" s="11">
        <f t="shared" si="3"/>
        <v>2736</v>
      </c>
      <c r="M594" s="10" t="s">
        <v>23</v>
      </c>
      <c r="N594" s="12">
        <v>45.0</v>
      </c>
      <c r="O594" s="11">
        <f t="shared" si="4"/>
        <v>0</v>
      </c>
      <c r="P594" s="11">
        <f t="shared" si="5"/>
        <v>2736</v>
      </c>
      <c r="Q594" s="10" t="s">
        <v>160</v>
      </c>
      <c r="R594" s="13" t="str">
        <f>IFERROR(__xludf.DUMMYFUNCTION("IFERROR(REGEXEXTRACT(Q594,""\d*\.?\d+%""),0)"),"6.50%")</f>
        <v>6.50%</v>
      </c>
      <c r="S594" s="11">
        <f t="shared" si="6"/>
        <v>1.7784</v>
      </c>
    </row>
    <row r="595">
      <c r="A595" s="8">
        <v>44226.0</v>
      </c>
      <c r="B595" s="9">
        <f t="shared" si="1"/>
        <v>2021</v>
      </c>
      <c r="C595" s="9">
        <v>100731.0</v>
      </c>
      <c r="D595" s="6" t="s">
        <v>269</v>
      </c>
      <c r="E595" s="10" t="str">
        <f>VLOOKUP(D595,'mat group'!A:B,2,0)</f>
        <v>Hardware supplies</v>
      </c>
      <c r="F595" s="10" t="s">
        <v>20</v>
      </c>
      <c r="G595" s="11" t="s">
        <v>42</v>
      </c>
      <c r="H595" s="11">
        <v>10.0</v>
      </c>
      <c r="I595" s="6" t="s">
        <v>22</v>
      </c>
      <c r="J595" s="11">
        <f t="shared" si="2"/>
        <v>7.6</v>
      </c>
      <c r="K595" s="6">
        <v>27.0</v>
      </c>
      <c r="L595" s="11">
        <f t="shared" si="3"/>
        <v>205.2</v>
      </c>
      <c r="M595" s="10" t="s">
        <v>23</v>
      </c>
      <c r="N595" s="12">
        <v>27.0</v>
      </c>
      <c r="O595" s="11">
        <f t="shared" si="4"/>
        <v>0</v>
      </c>
      <c r="P595" s="11">
        <f t="shared" si="5"/>
        <v>205.2</v>
      </c>
      <c r="Q595" s="10" t="s">
        <v>160</v>
      </c>
      <c r="R595" s="13" t="str">
        <f>IFERROR(__xludf.DUMMYFUNCTION("IFERROR(REGEXEXTRACT(Q595,""\d*\.?\d+%""),0)"),"6.50%")</f>
        <v>6.50%</v>
      </c>
      <c r="S595" s="11">
        <f t="shared" si="6"/>
        <v>0.13338</v>
      </c>
    </row>
    <row r="596">
      <c r="A596" s="8">
        <v>44226.0</v>
      </c>
      <c r="B596" s="9">
        <f t="shared" si="1"/>
        <v>2021</v>
      </c>
      <c r="C596" s="9">
        <v>100731.0</v>
      </c>
      <c r="D596" s="6" t="s">
        <v>126</v>
      </c>
      <c r="E596" s="10" t="str">
        <f>VLOOKUP(D596,'mat group'!A:B,2,0)</f>
        <v>Hardware supplies</v>
      </c>
      <c r="F596" s="10" t="s">
        <v>20</v>
      </c>
      <c r="G596" s="11" t="s">
        <v>64</v>
      </c>
      <c r="H596" s="11">
        <v>50.0</v>
      </c>
      <c r="I596" s="6" t="s">
        <v>22</v>
      </c>
      <c r="J596" s="11">
        <f t="shared" si="2"/>
        <v>38</v>
      </c>
      <c r="K596" s="6">
        <v>41.0</v>
      </c>
      <c r="L596" s="11">
        <f t="shared" si="3"/>
        <v>1558</v>
      </c>
      <c r="M596" s="10" t="s">
        <v>23</v>
      </c>
      <c r="N596" s="12">
        <v>28.7</v>
      </c>
      <c r="O596" s="11">
        <f t="shared" si="4"/>
        <v>467.4</v>
      </c>
      <c r="P596" s="11">
        <f t="shared" si="5"/>
        <v>1090.6</v>
      </c>
      <c r="Q596" s="10" t="s">
        <v>160</v>
      </c>
      <c r="R596" s="13" t="str">
        <f>IFERROR(__xludf.DUMMYFUNCTION("IFERROR(REGEXEXTRACT(Q596,""\d*\.?\d+%""),0)"),"6.50%")</f>
        <v>6.50%</v>
      </c>
      <c r="S596" s="11">
        <f t="shared" si="6"/>
        <v>1.0127</v>
      </c>
    </row>
    <row r="597">
      <c r="A597" s="8">
        <v>44226.0</v>
      </c>
      <c r="B597" s="9">
        <f t="shared" si="1"/>
        <v>2021</v>
      </c>
      <c r="C597" s="9">
        <v>100731.0</v>
      </c>
      <c r="D597" s="6" t="s">
        <v>129</v>
      </c>
      <c r="E597" s="10" t="str">
        <f>VLOOKUP(D597,'mat group'!A:B,2,0)</f>
        <v>Hardware supplies</v>
      </c>
      <c r="F597" s="10" t="s">
        <v>20</v>
      </c>
      <c r="G597" s="11" t="s">
        <v>64</v>
      </c>
      <c r="H597" s="11">
        <v>0.05</v>
      </c>
      <c r="I597" s="6" t="s">
        <v>22</v>
      </c>
      <c r="J597" s="11">
        <f t="shared" si="2"/>
        <v>0.038</v>
      </c>
      <c r="K597" s="6">
        <v>5.0</v>
      </c>
      <c r="L597" s="11">
        <f t="shared" si="3"/>
        <v>0.19</v>
      </c>
      <c r="M597" s="10" t="s">
        <v>23</v>
      </c>
      <c r="N597" s="12">
        <v>2.0</v>
      </c>
      <c r="O597" s="11">
        <f t="shared" si="4"/>
        <v>0.114</v>
      </c>
      <c r="P597" s="11">
        <f t="shared" si="5"/>
        <v>0.076</v>
      </c>
      <c r="Q597" s="10" t="s">
        <v>160</v>
      </c>
      <c r="R597" s="13" t="str">
        <f>IFERROR(__xludf.DUMMYFUNCTION("IFERROR(REGEXEXTRACT(Q597,""\d*\.?\d+%""),0)"),"6.50%")</f>
        <v>6.50%</v>
      </c>
      <c r="S597" s="11">
        <f t="shared" si="6"/>
        <v>0.0001235</v>
      </c>
    </row>
    <row r="598">
      <c r="A598" s="8">
        <v>44226.0</v>
      </c>
      <c r="B598" s="9">
        <f t="shared" si="1"/>
        <v>2021</v>
      </c>
      <c r="C598" s="9">
        <v>100731.0</v>
      </c>
      <c r="D598" s="6" t="s">
        <v>310</v>
      </c>
      <c r="E598" s="10" t="str">
        <f>VLOOKUP(D598,'mat group'!A:B,2,0)</f>
        <v>School supplies</v>
      </c>
      <c r="F598" s="10" t="s">
        <v>20</v>
      </c>
      <c r="G598" s="11" t="s">
        <v>21</v>
      </c>
      <c r="H598" s="11">
        <v>1.0</v>
      </c>
      <c r="I598" s="6" t="s">
        <v>22</v>
      </c>
      <c r="J598" s="11">
        <f t="shared" si="2"/>
        <v>0.76</v>
      </c>
      <c r="K598" s="6">
        <v>2.0</v>
      </c>
      <c r="L598" s="11">
        <f t="shared" si="3"/>
        <v>1.52</v>
      </c>
      <c r="M598" s="10" t="s">
        <v>23</v>
      </c>
      <c r="N598" s="12">
        <v>1.6</v>
      </c>
      <c r="O598" s="11">
        <f t="shared" si="4"/>
        <v>0.304</v>
      </c>
      <c r="P598" s="11">
        <f t="shared" si="5"/>
        <v>1.216</v>
      </c>
      <c r="Q598" s="10" t="s">
        <v>160</v>
      </c>
      <c r="R598" s="13" t="str">
        <f>IFERROR(__xludf.DUMMYFUNCTION("IFERROR(REGEXEXTRACT(Q598,""\d*\.?\d+%""),0)"),"6.50%")</f>
        <v>6.50%</v>
      </c>
      <c r="S598" s="11">
        <f t="shared" si="6"/>
        <v>0.000988</v>
      </c>
    </row>
    <row r="599">
      <c r="A599" s="8">
        <v>44227.0</v>
      </c>
      <c r="B599" s="9">
        <f t="shared" si="1"/>
        <v>2021</v>
      </c>
      <c r="C599" s="9">
        <v>100732.0</v>
      </c>
      <c r="D599" s="6" t="s">
        <v>71</v>
      </c>
      <c r="E599" s="10" t="str">
        <f>VLOOKUP(D599,'mat group'!A:B,2,0)</f>
        <v>Bathroom supplies</v>
      </c>
      <c r="F599" s="10" t="s">
        <v>49</v>
      </c>
      <c r="G599" s="11" t="s">
        <v>42</v>
      </c>
      <c r="H599" s="11">
        <v>8.0</v>
      </c>
      <c r="I599" s="6" t="s">
        <v>38</v>
      </c>
      <c r="J599" s="11">
        <f t="shared" si="2"/>
        <v>8</v>
      </c>
      <c r="K599" s="6">
        <v>13.0</v>
      </c>
      <c r="L599" s="11">
        <f t="shared" si="3"/>
        <v>104</v>
      </c>
      <c r="M599" s="10" t="s">
        <v>51</v>
      </c>
      <c r="N599" s="12">
        <v>9.1</v>
      </c>
      <c r="O599" s="11">
        <f t="shared" si="4"/>
        <v>31.2</v>
      </c>
      <c r="P599" s="11">
        <f t="shared" si="5"/>
        <v>72.8</v>
      </c>
      <c r="Q599" s="10" t="s">
        <v>45</v>
      </c>
      <c r="R599" s="13">
        <f>IFERROR(__xludf.DUMMYFUNCTION("IFERROR(REGEXEXTRACT(Q599,""\d*\.?\d+%""),0)"),0.0)</f>
        <v>0</v>
      </c>
      <c r="S599" s="11">
        <f t="shared" si="6"/>
        <v>0</v>
      </c>
    </row>
    <row r="600">
      <c r="A600" s="8">
        <v>44233.0</v>
      </c>
      <c r="B600" s="9">
        <f t="shared" si="1"/>
        <v>2021</v>
      </c>
      <c r="C600" s="9">
        <v>100733.0</v>
      </c>
      <c r="D600" s="6" t="s">
        <v>182</v>
      </c>
      <c r="E600" s="10" t="str">
        <f>VLOOKUP(D600,'mat group'!A:B,2,0)</f>
        <v>School supplies</v>
      </c>
      <c r="F600" s="10" t="s">
        <v>20</v>
      </c>
      <c r="G600" s="11" t="s">
        <v>67</v>
      </c>
      <c r="H600" s="11">
        <v>0.8</v>
      </c>
      <c r="I600" s="6" t="s">
        <v>22</v>
      </c>
      <c r="J600" s="11">
        <f t="shared" si="2"/>
        <v>0.608</v>
      </c>
      <c r="K600" s="6">
        <v>25.0</v>
      </c>
      <c r="L600" s="11">
        <f t="shared" si="3"/>
        <v>15.2</v>
      </c>
      <c r="M600" s="10" t="s">
        <v>23</v>
      </c>
      <c r="N600" s="12">
        <v>17.5</v>
      </c>
      <c r="O600" s="11">
        <f t="shared" si="4"/>
        <v>4.56</v>
      </c>
      <c r="P600" s="11">
        <f t="shared" si="5"/>
        <v>10.64</v>
      </c>
      <c r="Q600" s="10" t="s">
        <v>122</v>
      </c>
      <c r="R600" s="13" t="str">
        <f>IFERROR(__xludf.DUMMYFUNCTION("IFERROR(REGEXEXTRACT(Q600,""\d*\.?\d+%""),0)"),"5.60%")</f>
        <v>5.60%</v>
      </c>
      <c r="S600" s="11">
        <f t="shared" si="6"/>
        <v>0.008512</v>
      </c>
    </row>
    <row r="601">
      <c r="A601" s="8">
        <v>44235.0</v>
      </c>
      <c r="B601" s="9">
        <f t="shared" si="1"/>
        <v>2021</v>
      </c>
      <c r="C601" s="9">
        <v>100734.0</v>
      </c>
      <c r="D601" s="6" t="s">
        <v>110</v>
      </c>
      <c r="E601" s="10" t="str">
        <f>VLOOKUP(D601,'mat group'!A:B,2,0)</f>
        <v>Home Decor</v>
      </c>
      <c r="F601" s="10" t="s">
        <v>55</v>
      </c>
      <c r="G601" s="11" t="s">
        <v>67</v>
      </c>
      <c r="H601" s="11">
        <v>8.0</v>
      </c>
      <c r="I601" s="6" t="s">
        <v>38</v>
      </c>
      <c r="J601" s="11">
        <f t="shared" si="2"/>
        <v>8</v>
      </c>
      <c r="K601" s="6">
        <v>8.0</v>
      </c>
      <c r="L601" s="11">
        <f t="shared" si="3"/>
        <v>64</v>
      </c>
      <c r="M601" s="10" t="s">
        <v>56</v>
      </c>
      <c r="N601" s="12">
        <v>5.6</v>
      </c>
      <c r="O601" s="11">
        <f t="shared" si="4"/>
        <v>19.2</v>
      </c>
      <c r="P601" s="11">
        <f t="shared" si="5"/>
        <v>44.8</v>
      </c>
      <c r="Q601" s="10" t="s">
        <v>122</v>
      </c>
      <c r="R601" s="13" t="str">
        <f>IFERROR(__xludf.DUMMYFUNCTION("IFERROR(REGEXEXTRACT(Q601,""\d*\.?\d+%""),0)"),"5.60%")</f>
        <v>5.60%</v>
      </c>
      <c r="S601" s="11">
        <f t="shared" si="6"/>
        <v>0.03584</v>
      </c>
    </row>
    <row r="602">
      <c r="A602" s="8">
        <v>44237.0</v>
      </c>
      <c r="B602" s="9">
        <f t="shared" si="1"/>
        <v>2021</v>
      </c>
      <c r="C602" s="9">
        <v>100735.0</v>
      </c>
      <c r="D602" s="6" t="s">
        <v>270</v>
      </c>
      <c r="E602" s="10" t="str">
        <f>VLOOKUP(D602,'mat group'!A:B,2,0)</f>
        <v>School supplies</v>
      </c>
      <c r="F602" s="10" t="s">
        <v>20</v>
      </c>
      <c r="G602" s="11" t="s">
        <v>30</v>
      </c>
      <c r="H602" s="11">
        <v>2.0</v>
      </c>
      <c r="I602" s="6" t="s">
        <v>22</v>
      </c>
      <c r="J602" s="11">
        <f t="shared" si="2"/>
        <v>1.52</v>
      </c>
      <c r="K602" s="6">
        <v>48.0</v>
      </c>
      <c r="L602" s="11">
        <f t="shared" si="3"/>
        <v>72.96</v>
      </c>
      <c r="M602" s="10" t="s">
        <v>23</v>
      </c>
      <c r="N602" s="12">
        <v>48.0</v>
      </c>
      <c r="O602" s="11">
        <f t="shared" si="4"/>
        <v>0</v>
      </c>
      <c r="P602" s="11">
        <f t="shared" si="5"/>
        <v>72.96</v>
      </c>
      <c r="Q602" s="10" t="s">
        <v>102</v>
      </c>
      <c r="R602" s="13" t="str">
        <f>IFERROR(__xludf.DUMMYFUNCTION("IFERROR(REGEXEXTRACT(Q602,""\d*\.?\d+%""),0)"),"3.2%")</f>
        <v>3.2%</v>
      </c>
      <c r="S602" s="11">
        <f t="shared" si="6"/>
        <v>0.0233472</v>
      </c>
    </row>
    <row r="603">
      <c r="A603" s="8">
        <v>44239.0</v>
      </c>
      <c r="B603" s="9">
        <f t="shared" si="1"/>
        <v>2021</v>
      </c>
      <c r="C603" s="9">
        <v>100736.0</v>
      </c>
      <c r="D603" s="6" t="s">
        <v>297</v>
      </c>
      <c r="E603" s="10" t="str">
        <f>VLOOKUP(D603,'mat group'!A:B,2,0)</f>
        <v>Bathroom supplies</v>
      </c>
      <c r="F603" s="10" t="s">
        <v>49</v>
      </c>
      <c r="G603" s="11" t="s">
        <v>26</v>
      </c>
      <c r="H603" s="11">
        <v>20.0</v>
      </c>
      <c r="I603" s="6" t="s">
        <v>38</v>
      </c>
      <c r="J603" s="11">
        <f t="shared" si="2"/>
        <v>20</v>
      </c>
      <c r="K603" s="6">
        <v>22.0</v>
      </c>
      <c r="L603" s="11">
        <f t="shared" si="3"/>
        <v>440</v>
      </c>
      <c r="M603" s="10" t="s">
        <v>51</v>
      </c>
      <c r="N603" s="12">
        <v>8.8</v>
      </c>
      <c r="O603" s="11">
        <f t="shared" si="4"/>
        <v>264</v>
      </c>
      <c r="P603" s="11">
        <f t="shared" si="5"/>
        <v>176</v>
      </c>
      <c r="Q603" s="10" t="s">
        <v>52</v>
      </c>
      <c r="R603" s="13" t="str">
        <f>IFERROR(__xludf.DUMMYFUNCTION("IFERROR(REGEXEXTRACT(Q603,""\d*\.?\d+%""),0)"),"1.5%")</f>
        <v>1.5%</v>
      </c>
      <c r="S603" s="11">
        <f t="shared" si="6"/>
        <v>0.066</v>
      </c>
    </row>
    <row r="604">
      <c r="A604" s="8">
        <v>44249.0</v>
      </c>
      <c r="B604" s="9">
        <f t="shared" si="1"/>
        <v>2021</v>
      </c>
      <c r="C604" s="9">
        <v>100737.0</v>
      </c>
      <c r="D604" s="6" t="s">
        <v>154</v>
      </c>
      <c r="E604" s="10" t="str">
        <f>VLOOKUP(D604,'mat group'!A:B,2,0)</f>
        <v>Hardware supplies</v>
      </c>
      <c r="F604" s="10" t="s">
        <v>37</v>
      </c>
      <c r="G604" s="11" t="s">
        <v>26</v>
      </c>
      <c r="H604" s="11">
        <v>2.0</v>
      </c>
      <c r="I604" s="6" t="s">
        <v>38</v>
      </c>
      <c r="J604" s="11">
        <f t="shared" si="2"/>
        <v>2</v>
      </c>
      <c r="K604" s="6">
        <v>48.0</v>
      </c>
      <c r="L604" s="11">
        <f t="shared" si="3"/>
        <v>96</v>
      </c>
      <c r="M604" s="10" t="s">
        <v>39</v>
      </c>
      <c r="N604" s="12">
        <v>14.399999999999999</v>
      </c>
      <c r="O604" s="11">
        <f t="shared" si="4"/>
        <v>67.2</v>
      </c>
      <c r="P604" s="11">
        <f t="shared" si="5"/>
        <v>28.8</v>
      </c>
      <c r="Q604" s="10" t="s">
        <v>80</v>
      </c>
      <c r="R604" s="13" t="str">
        <f>IFERROR(__xludf.DUMMYFUNCTION("IFERROR(REGEXEXTRACT(Q604,""\d*\.?\d+%""),0)"),"10.00%")</f>
        <v>10.00%</v>
      </c>
      <c r="S604" s="11">
        <f t="shared" si="6"/>
        <v>0.096</v>
      </c>
    </row>
    <row r="605">
      <c r="A605" s="8">
        <v>44250.0</v>
      </c>
      <c r="B605" s="9">
        <f t="shared" si="1"/>
        <v>2021</v>
      </c>
      <c r="C605" s="9">
        <v>100738.0</v>
      </c>
      <c r="D605" s="6" t="s">
        <v>214</v>
      </c>
      <c r="E605" s="10" t="str">
        <f>VLOOKUP(D605,'mat group'!A:B,2,0)</f>
        <v>Bathroom supplies</v>
      </c>
      <c r="F605" s="10" t="s">
        <v>20</v>
      </c>
      <c r="G605" s="11" t="s">
        <v>64</v>
      </c>
      <c r="H605" s="11">
        <v>15.0</v>
      </c>
      <c r="I605" s="6" t="s">
        <v>22</v>
      </c>
      <c r="J605" s="11">
        <f t="shared" si="2"/>
        <v>11.4</v>
      </c>
      <c r="K605" s="6">
        <v>5.0</v>
      </c>
      <c r="L605" s="11">
        <f t="shared" si="3"/>
        <v>57</v>
      </c>
      <c r="M605" s="10" t="s">
        <v>23</v>
      </c>
      <c r="N605" s="12">
        <v>3.0</v>
      </c>
      <c r="O605" s="11">
        <f t="shared" si="4"/>
        <v>22.8</v>
      </c>
      <c r="P605" s="11">
        <f t="shared" si="5"/>
        <v>34.2</v>
      </c>
      <c r="Q605" s="10" t="s">
        <v>47</v>
      </c>
      <c r="R605" s="13" t="str">
        <f>IFERROR(__xludf.DUMMYFUNCTION("IFERROR(REGEXEXTRACT(Q605,""\d*\.?\d+%""),0)"),"0%")</f>
        <v>0%</v>
      </c>
      <c r="S605" s="11">
        <f t="shared" si="6"/>
        <v>0</v>
      </c>
    </row>
    <row r="606">
      <c r="A606" s="8">
        <v>44250.0</v>
      </c>
      <c r="B606" s="9">
        <f t="shared" si="1"/>
        <v>2021</v>
      </c>
      <c r="C606" s="9">
        <v>100738.0</v>
      </c>
      <c r="D606" s="6" t="s">
        <v>85</v>
      </c>
      <c r="E606" s="10" t="str">
        <f>VLOOKUP(D606,'mat group'!A:B,2,0)</f>
        <v>Hardware supplies</v>
      </c>
      <c r="F606" s="10" t="s">
        <v>20</v>
      </c>
      <c r="G606" s="11" t="s">
        <v>42</v>
      </c>
      <c r="H606" s="11">
        <v>0.8</v>
      </c>
      <c r="I606" s="6" t="s">
        <v>22</v>
      </c>
      <c r="J606" s="11">
        <f t="shared" si="2"/>
        <v>0.608</v>
      </c>
      <c r="K606" s="6">
        <v>15.0</v>
      </c>
      <c r="L606" s="11">
        <f t="shared" si="3"/>
        <v>9.12</v>
      </c>
      <c r="M606" s="10" t="s">
        <v>23</v>
      </c>
      <c r="N606" s="12">
        <v>15.0</v>
      </c>
      <c r="O606" s="11">
        <f t="shared" si="4"/>
        <v>0</v>
      </c>
      <c r="P606" s="11">
        <f t="shared" si="5"/>
        <v>9.12</v>
      </c>
      <c r="Q606" s="10" t="s">
        <v>47</v>
      </c>
      <c r="R606" s="13" t="str">
        <f>IFERROR(__xludf.DUMMYFUNCTION("IFERROR(REGEXEXTRACT(Q606,""\d*\.?\d+%""),0)"),"0%")</f>
        <v>0%</v>
      </c>
      <c r="S606" s="11">
        <f t="shared" si="6"/>
        <v>0</v>
      </c>
    </row>
    <row r="607">
      <c r="A607" s="8">
        <v>44250.0</v>
      </c>
      <c r="B607" s="9">
        <f t="shared" si="1"/>
        <v>2021</v>
      </c>
      <c r="C607" s="9">
        <v>100738.0</v>
      </c>
      <c r="D607" s="6" t="s">
        <v>196</v>
      </c>
      <c r="E607" s="10" t="str">
        <f>VLOOKUP(D607,'mat group'!A:B,2,0)</f>
        <v>Hardware supplies</v>
      </c>
      <c r="F607" s="10" t="s">
        <v>20</v>
      </c>
      <c r="G607" s="11" t="s">
        <v>67</v>
      </c>
      <c r="H607" s="11">
        <v>8.0</v>
      </c>
      <c r="I607" s="6" t="s">
        <v>22</v>
      </c>
      <c r="J607" s="11">
        <f t="shared" si="2"/>
        <v>6.08</v>
      </c>
      <c r="K607" s="6">
        <v>14.0</v>
      </c>
      <c r="L607" s="11">
        <f t="shared" si="3"/>
        <v>85.12</v>
      </c>
      <c r="M607" s="10" t="s">
        <v>23</v>
      </c>
      <c r="N607" s="12">
        <v>2.8000000000000003</v>
      </c>
      <c r="O607" s="11">
        <f t="shared" si="4"/>
        <v>68.096</v>
      </c>
      <c r="P607" s="11">
        <f t="shared" si="5"/>
        <v>17.024</v>
      </c>
      <c r="Q607" s="10" t="s">
        <v>47</v>
      </c>
      <c r="R607" s="13" t="str">
        <f>IFERROR(__xludf.DUMMYFUNCTION("IFERROR(REGEXEXTRACT(Q607,""\d*\.?\d+%""),0)"),"0%")</f>
        <v>0%</v>
      </c>
      <c r="S607" s="11">
        <f t="shared" si="6"/>
        <v>0</v>
      </c>
    </row>
    <row r="608">
      <c r="A608" s="8">
        <v>44250.0</v>
      </c>
      <c r="B608" s="9">
        <f t="shared" si="1"/>
        <v>2021</v>
      </c>
      <c r="C608" s="9">
        <v>100738.0</v>
      </c>
      <c r="D608" s="6" t="s">
        <v>194</v>
      </c>
      <c r="E608" s="10" t="str">
        <f>VLOOKUP(D608,'mat group'!A:B,2,0)</f>
        <v>Hardware supplies</v>
      </c>
      <c r="F608" s="10" t="s">
        <v>20</v>
      </c>
      <c r="G608" s="11" t="s">
        <v>30</v>
      </c>
      <c r="H608" s="11">
        <v>25.0</v>
      </c>
      <c r="I608" s="6" t="s">
        <v>22</v>
      </c>
      <c r="J608" s="11">
        <f t="shared" si="2"/>
        <v>19</v>
      </c>
      <c r="K608" s="6">
        <v>27.0</v>
      </c>
      <c r="L608" s="11">
        <f t="shared" si="3"/>
        <v>513</v>
      </c>
      <c r="M608" s="10" t="s">
        <v>23</v>
      </c>
      <c r="N608" s="12">
        <v>8.1</v>
      </c>
      <c r="O608" s="11">
        <f t="shared" si="4"/>
        <v>359.1</v>
      </c>
      <c r="P608" s="11">
        <f t="shared" si="5"/>
        <v>153.9</v>
      </c>
      <c r="Q608" s="10" t="s">
        <v>47</v>
      </c>
      <c r="R608" s="13" t="str">
        <f>IFERROR(__xludf.DUMMYFUNCTION("IFERROR(REGEXEXTRACT(Q608,""\d*\.?\d+%""),0)"),"0%")</f>
        <v>0%</v>
      </c>
      <c r="S608" s="11">
        <f t="shared" si="6"/>
        <v>0</v>
      </c>
    </row>
    <row r="609">
      <c r="A609" s="8">
        <v>44250.0</v>
      </c>
      <c r="B609" s="9">
        <f t="shared" si="1"/>
        <v>2021</v>
      </c>
      <c r="C609" s="9">
        <v>100738.0</v>
      </c>
      <c r="D609" s="6" t="s">
        <v>76</v>
      </c>
      <c r="E609" s="10" t="str">
        <f>VLOOKUP(D609,'mat group'!A:B,2,0)</f>
        <v>Hardware supplies</v>
      </c>
      <c r="F609" s="10" t="s">
        <v>20</v>
      </c>
      <c r="G609" s="11" t="s">
        <v>64</v>
      </c>
      <c r="H609" s="11">
        <v>2.5</v>
      </c>
      <c r="I609" s="6" t="s">
        <v>22</v>
      </c>
      <c r="J609" s="11">
        <f t="shared" si="2"/>
        <v>1.9</v>
      </c>
      <c r="K609" s="6">
        <v>43.0</v>
      </c>
      <c r="L609" s="11">
        <f t="shared" si="3"/>
        <v>81.7</v>
      </c>
      <c r="M609" s="10" t="s">
        <v>23</v>
      </c>
      <c r="N609" s="12">
        <v>8.6</v>
      </c>
      <c r="O609" s="11">
        <f t="shared" si="4"/>
        <v>65.36</v>
      </c>
      <c r="P609" s="11">
        <f t="shared" si="5"/>
        <v>16.34</v>
      </c>
      <c r="Q609" s="10" t="s">
        <v>47</v>
      </c>
      <c r="R609" s="13" t="str">
        <f>IFERROR(__xludf.DUMMYFUNCTION("IFERROR(REGEXEXTRACT(Q609,""\d*\.?\d+%""),0)"),"0%")</f>
        <v>0%</v>
      </c>
      <c r="S609" s="11">
        <f t="shared" si="6"/>
        <v>0</v>
      </c>
    </row>
    <row r="610">
      <c r="A610" s="8">
        <v>44250.0</v>
      </c>
      <c r="B610" s="9">
        <f t="shared" si="1"/>
        <v>2021</v>
      </c>
      <c r="C610" s="9">
        <v>100738.0</v>
      </c>
      <c r="D610" s="6" t="s">
        <v>165</v>
      </c>
      <c r="E610" s="10" t="str">
        <f>VLOOKUP(D610,'mat group'!A:B,2,0)</f>
        <v>Bathroom supplies</v>
      </c>
      <c r="F610" s="10" t="s">
        <v>20</v>
      </c>
      <c r="G610" s="11" t="s">
        <v>50</v>
      </c>
      <c r="H610" s="11">
        <v>15.0</v>
      </c>
      <c r="I610" s="6" t="s">
        <v>22</v>
      </c>
      <c r="J610" s="11">
        <f t="shared" si="2"/>
        <v>11.4</v>
      </c>
      <c r="K610" s="6">
        <v>40.0</v>
      </c>
      <c r="L610" s="11">
        <f t="shared" si="3"/>
        <v>456</v>
      </c>
      <c r="M610" s="10" t="s">
        <v>23</v>
      </c>
      <c r="N610" s="12">
        <v>12.0</v>
      </c>
      <c r="O610" s="11">
        <f t="shared" si="4"/>
        <v>319.2</v>
      </c>
      <c r="P610" s="11">
        <f t="shared" si="5"/>
        <v>136.8</v>
      </c>
      <c r="Q610" s="10" t="s">
        <v>47</v>
      </c>
      <c r="R610" s="13" t="str">
        <f>IFERROR(__xludf.DUMMYFUNCTION("IFERROR(REGEXEXTRACT(Q610,""\d*\.?\d+%""),0)"),"0%")</f>
        <v>0%</v>
      </c>
      <c r="S610" s="11">
        <f t="shared" si="6"/>
        <v>0</v>
      </c>
    </row>
    <row r="611">
      <c r="A611" s="8">
        <v>44250.0</v>
      </c>
      <c r="B611" s="9">
        <f t="shared" si="1"/>
        <v>2021</v>
      </c>
      <c r="C611" s="9">
        <v>100738.0</v>
      </c>
      <c r="D611" s="6" t="s">
        <v>92</v>
      </c>
      <c r="E611" s="10" t="str">
        <f>VLOOKUP(D611,'mat group'!A:B,2,0)</f>
        <v>School supplies</v>
      </c>
      <c r="F611" s="10" t="s">
        <v>20</v>
      </c>
      <c r="G611" s="11" t="s">
        <v>64</v>
      </c>
      <c r="H611" s="11">
        <v>2.5</v>
      </c>
      <c r="I611" s="6" t="s">
        <v>22</v>
      </c>
      <c r="J611" s="11">
        <f t="shared" si="2"/>
        <v>1.9</v>
      </c>
      <c r="K611" s="6">
        <v>25.0</v>
      </c>
      <c r="L611" s="11">
        <f t="shared" si="3"/>
        <v>47.5</v>
      </c>
      <c r="M611" s="10" t="s">
        <v>23</v>
      </c>
      <c r="N611" s="12">
        <v>20.0</v>
      </c>
      <c r="O611" s="11">
        <f t="shared" si="4"/>
        <v>9.5</v>
      </c>
      <c r="P611" s="11">
        <f t="shared" si="5"/>
        <v>38</v>
      </c>
      <c r="Q611" s="10" t="s">
        <v>47</v>
      </c>
      <c r="R611" s="13" t="str">
        <f>IFERROR(__xludf.DUMMYFUNCTION("IFERROR(REGEXEXTRACT(Q611,""\d*\.?\d+%""),0)"),"0%")</f>
        <v>0%</v>
      </c>
      <c r="S611" s="11">
        <f t="shared" si="6"/>
        <v>0</v>
      </c>
    </row>
    <row r="612">
      <c r="A612" s="8">
        <v>44250.0</v>
      </c>
      <c r="B612" s="9">
        <f t="shared" si="1"/>
        <v>2021</v>
      </c>
      <c r="C612" s="9">
        <v>100738.0</v>
      </c>
      <c r="D612" s="6" t="s">
        <v>181</v>
      </c>
      <c r="E612" s="10" t="str">
        <f>VLOOKUP(D612,'mat group'!A:B,2,0)</f>
        <v>School supplies</v>
      </c>
      <c r="F612" s="10" t="s">
        <v>20</v>
      </c>
      <c r="G612" s="11" t="s">
        <v>21</v>
      </c>
      <c r="H612" s="11">
        <v>3.0</v>
      </c>
      <c r="I612" s="6" t="s">
        <v>22</v>
      </c>
      <c r="J612" s="11">
        <f t="shared" si="2"/>
        <v>2.28</v>
      </c>
      <c r="K612" s="6">
        <v>21.0</v>
      </c>
      <c r="L612" s="11">
        <f t="shared" si="3"/>
        <v>47.88</v>
      </c>
      <c r="M612" s="10" t="s">
        <v>23</v>
      </c>
      <c r="N612" s="12">
        <v>6.3</v>
      </c>
      <c r="O612" s="11">
        <f t="shared" si="4"/>
        <v>33.516</v>
      </c>
      <c r="P612" s="11">
        <f t="shared" si="5"/>
        <v>14.364</v>
      </c>
      <c r="Q612" s="10" t="s">
        <v>47</v>
      </c>
      <c r="R612" s="13" t="str">
        <f>IFERROR(__xludf.DUMMYFUNCTION("IFERROR(REGEXEXTRACT(Q612,""\d*\.?\d+%""),0)"),"0%")</f>
        <v>0%</v>
      </c>
      <c r="S612" s="11">
        <f t="shared" si="6"/>
        <v>0</v>
      </c>
    </row>
    <row r="613">
      <c r="A613" s="8">
        <v>44260.0</v>
      </c>
      <c r="B613" s="9">
        <f t="shared" si="1"/>
        <v>2021</v>
      </c>
      <c r="C613" s="9">
        <v>100739.0</v>
      </c>
      <c r="D613" s="6" t="s">
        <v>247</v>
      </c>
      <c r="E613" s="10" t="str">
        <f>VLOOKUP(D613,'mat group'!A:B,2,0)</f>
        <v>Home Decor</v>
      </c>
      <c r="F613" s="10" t="s">
        <v>58</v>
      </c>
      <c r="G613" s="11" t="s">
        <v>67</v>
      </c>
      <c r="H613" s="11">
        <v>15.0</v>
      </c>
      <c r="I613" s="6" t="s">
        <v>38</v>
      </c>
      <c r="J613" s="11">
        <f t="shared" si="2"/>
        <v>15</v>
      </c>
      <c r="K613" s="6">
        <v>51.0</v>
      </c>
      <c r="L613" s="11">
        <f t="shared" si="3"/>
        <v>765</v>
      </c>
      <c r="M613" s="10" t="s">
        <v>59</v>
      </c>
      <c r="N613" s="12">
        <v>51.0</v>
      </c>
      <c r="O613" s="11">
        <f t="shared" si="4"/>
        <v>0</v>
      </c>
      <c r="P613" s="11">
        <f t="shared" si="5"/>
        <v>765</v>
      </c>
      <c r="Q613" s="10" t="s">
        <v>318</v>
      </c>
      <c r="R613" s="13" t="str">
        <f>IFERROR(__xludf.DUMMYFUNCTION("IFERROR(REGEXEXTRACT(Q613,""\d*\.?\d+%""),0)"),"0%")</f>
        <v>0%</v>
      </c>
      <c r="S613" s="11">
        <f t="shared" si="6"/>
        <v>0</v>
      </c>
    </row>
    <row r="614">
      <c r="A614" s="8">
        <v>44262.0</v>
      </c>
      <c r="B614" s="9">
        <f t="shared" si="1"/>
        <v>2021</v>
      </c>
      <c r="C614" s="9">
        <v>100740.0</v>
      </c>
      <c r="D614" s="6" t="s">
        <v>108</v>
      </c>
      <c r="E614" s="10" t="str">
        <f>VLOOKUP(D614,'mat group'!A:B,2,0)</f>
        <v>Home Decor</v>
      </c>
      <c r="F614" s="10" t="s">
        <v>58</v>
      </c>
      <c r="G614" s="11" t="s">
        <v>21</v>
      </c>
      <c r="H614" s="11">
        <v>10.0</v>
      </c>
      <c r="I614" s="6" t="s">
        <v>38</v>
      </c>
      <c r="J614" s="11">
        <f t="shared" si="2"/>
        <v>10</v>
      </c>
      <c r="K614" s="6">
        <v>48.0</v>
      </c>
      <c r="L614" s="11">
        <f t="shared" si="3"/>
        <v>480</v>
      </c>
      <c r="M614" s="10" t="s">
        <v>59</v>
      </c>
      <c r="N614" s="12">
        <v>48.0</v>
      </c>
      <c r="O614" s="11">
        <f t="shared" si="4"/>
        <v>0</v>
      </c>
      <c r="P614" s="11">
        <f t="shared" si="5"/>
        <v>480</v>
      </c>
      <c r="Q614" s="10" t="s">
        <v>80</v>
      </c>
      <c r="R614" s="13" t="str">
        <f>IFERROR(__xludf.DUMMYFUNCTION("IFERROR(REGEXEXTRACT(Q614,""\d*\.?\d+%""),0)"),"10.00%")</f>
        <v>10.00%</v>
      </c>
      <c r="S614" s="11">
        <f t="shared" si="6"/>
        <v>0.48</v>
      </c>
    </row>
    <row r="615">
      <c r="A615" s="8">
        <v>44262.0</v>
      </c>
      <c r="B615" s="9">
        <f t="shared" si="1"/>
        <v>2021</v>
      </c>
      <c r="C615" s="9">
        <v>100740.0</v>
      </c>
      <c r="D615" s="6" t="s">
        <v>193</v>
      </c>
      <c r="E615" s="10" t="str">
        <f>VLOOKUP(D615,'mat group'!A:B,2,0)</f>
        <v>Gardening supplies</v>
      </c>
      <c r="F615" s="10" t="s">
        <v>58</v>
      </c>
      <c r="G615" s="11" t="s">
        <v>50</v>
      </c>
      <c r="H615" s="11">
        <v>70.0</v>
      </c>
      <c r="I615" s="6" t="s">
        <v>38</v>
      </c>
      <c r="J615" s="11">
        <f t="shared" si="2"/>
        <v>70</v>
      </c>
      <c r="K615" s="6">
        <v>26.0</v>
      </c>
      <c r="L615" s="11">
        <f t="shared" si="3"/>
        <v>1820</v>
      </c>
      <c r="M615" s="10" t="s">
        <v>59</v>
      </c>
      <c r="N615" s="12">
        <v>26.0</v>
      </c>
      <c r="O615" s="11">
        <f t="shared" si="4"/>
        <v>0</v>
      </c>
      <c r="P615" s="11">
        <f t="shared" si="5"/>
        <v>1820</v>
      </c>
      <c r="Q615" s="10" t="s">
        <v>80</v>
      </c>
      <c r="R615" s="13" t="str">
        <f>IFERROR(__xludf.DUMMYFUNCTION("IFERROR(REGEXEXTRACT(Q615,""\d*\.?\d+%""),0)"),"10.00%")</f>
        <v>10.00%</v>
      </c>
      <c r="S615" s="11">
        <f t="shared" si="6"/>
        <v>1.82</v>
      </c>
    </row>
    <row r="616">
      <c r="A616" s="8">
        <v>44262.0</v>
      </c>
      <c r="B616" s="9">
        <f t="shared" si="1"/>
        <v>2021</v>
      </c>
      <c r="C616" s="9">
        <v>100740.0</v>
      </c>
      <c r="D616" s="6" t="s">
        <v>239</v>
      </c>
      <c r="E616" s="10" t="str">
        <f>VLOOKUP(D616,'mat group'!A:B,2,0)</f>
        <v>School supplies</v>
      </c>
      <c r="F616" s="10" t="s">
        <v>58</v>
      </c>
      <c r="G616" s="11" t="s">
        <v>26</v>
      </c>
      <c r="H616" s="11">
        <v>5.0</v>
      </c>
      <c r="I616" s="6" t="s">
        <v>38</v>
      </c>
      <c r="J616" s="11">
        <f t="shared" si="2"/>
        <v>5</v>
      </c>
      <c r="K616" s="6">
        <v>5.0</v>
      </c>
      <c r="L616" s="11">
        <f t="shared" si="3"/>
        <v>25</v>
      </c>
      <c r="M616" s="10" t="s">
        <v>59</v>
      </c>
      <c r="N616" s="12">
        <v>5.0</v>
      </c>
      <c r="O616" s="11">
        <f t="shared" si="4"/>
        <v>0</v>
      </c>
      <c r="P616" s="11">
        <f t="shared" si="5"/>
        <v>25</v>
      </c>
      <c r="Q616" s="10" t="s">
        <v>80</v>
      </c>
      <c r="R616" s="13" t="str">
        <f>IFERROR(__xludf.DUMMYFUNCTION("IFERROR(REGEXEXTRACT(Q616,""\d*\.?\d+%""),0)"),"10.00%")</f>
        <v>10.00%</v>
      </c>
      <c r="S616" s="11">
        <f t="shared" si="6"/>
        <v>0.025</v>
      </c>
    </row>
    <row r="617">
      <c r="A617" s="8">
        <v>44262.0</v>
      </c>
      <c r="B617" s="9">
        <f t="shared" si="1"/>
        <v>2021</v>
      </c>
      <c r="C617" s="9">
        <v>100740.0</v>
      </c>
      <c r="D617" s="6" t="s">
        <v>167</v>
      </c>
      <c r="E617" s="10" t="str">
        <f>VLOOKUP(D617,'mat group'!A:B,2,0)</f>
        <v>Hardware supplies</v>
      </c>
      <c r="F617" s="10" t="s">
        <v>58</v>
      </c>
      <c r="G617" s="11" t="s">
        <v>30</v>
      </c>
      <c r="H617" s="11">
        <v>10.0</v>
      </c>
      <c r="I617" s="6" t="s">
        <v>38</v>
      </c>
      <c r="J617" s="11">
        <f t="shared" si="2"/>
        <v>10</v>
      </c>
      <c r="K617" s="6">
        <v>44.0</v>
      </c>
      <c r="L617" s="11">
        <f t="shared" si="3"/>
        <v>440</v>
      </c>
      <c r="M617" s="10" t="s">
        <v>59</v>
      </c>
      <c r="N617" s="12">
        <v>44.0</v>
      </c>
      <c r="O617" s="11">
        <f t="shared" si="4"/>
        <v>0</v>
      </c>
      <c r="P617" s="11">
        <f t="shared" si="5"/>
        <v>440</v>
      </c>
      <c r="Q617" s="10" t="s">
        <v>80</v>
      </c>
      <c r="R617" s="13" t="str">
        <f>IFERROR(__xludf.DUMMYFUNCTION("IFERROR(REGEXEXTRACT(Q617,""\d*\.?\d+%""),0)"),"10.00%")</f>
        <v>10.00%</v>
      </c>
      <c r="S617" s="11">
        <f t="shared" si="6"/>
        <v>0.44</v>
      </c>
    </row>
    <row r="618">
      <c r="A618" s="8">
        <v>44262.0</v>
      </c>
      <c r="B618" s="9">
        <f t="shared" si="1"/>
        <v>2021</v>
      </c>
      <c r="C618" s="9">
        <v>100740.0</v>
      </c>
      <c r="D618" s="6" t="s">
        <v>87</v>
      </c>
      <c r="E618" s="10" t="str">
        <f>VLOOKUP(D618,'mat group'!A:B,2,0)</f>
        <v>Gardening supplies</v>
      </c>
      <c r="F618" s="10" t="s">
        <v>58</v>
      </c>
      <c r="G618" s="11" t="s">
        <v>77</v>
      </c>
      <c r="H618" s="11">
        <v>12.0</v>
      </c>
      <c r="I618" s="6" t="s">
        <v>38</v>
      </c>
      <c r="J618" s="11">
        <f t="shared" si="2"/>
        <v>12</v>
      </c>
      <c r="K618" s="6">
        <v>39.0</v>
      </c>
      <c r="L618" s="11">
        <f t="shared" si="3"/>
        <v>468</v>
      </c>
      <c r="M618" s="10" t="s">
        <v>59</v>
      </c>
      <c r="N618" s="12">
        <v>35.1</v>
      </c>
      <c r="O618" s="11">
        <f t="shared" si="4"/>
        <v>46.8</v>
      </c>
      <c r="P618" s="11">
        <f t="shared" si="5"/>
        <v>421.2</v>
      </c>
      <c r="Q618" s="10" t="s">
        <v>80</v>
      </c>
      <c r="R618" s="13" t="str">
        <f>IFERROR(__xludf.DUMMYFUNCTION("IFERROR(REGEXEXTRACT(Q618,""\d*\.?\d+%""),0)"),"10.00%")</f>
        <v>10.00%</v>
      </c>
      <c r="S618" s="11">
        <f t="shared" si="6"/>
        <v>0.468</v>
      </c>
    </row>
    <row r="619">
      <c r="A619" s="8">
        <v>44262.0</v>
      </c>
      <c r="B619" s="9">
        <f t="shared" si="1"/>
        <v>2021</v>
      </c>
      <c r="C619" s="9">
        <v>100740.0</v>
      </c>
      <c r="D619" s="6" t="s">
        <v>152</v>
      </c>
      <c r="E619" s="10" t="str">
        <f>VLOOKUP(D619,'mat group'!A:B,2,0)</f>
        <v>Gardening supplies</v>
      </c>
      <c r="F619" s="10" t="s">
        <v>58</v>
      </c>
      <c r="G619" s="11" t="s">
        <v>21</v>
      </c>
      <c r="H619" s="11">
        <v>15.0</v>
      </c>
      <c r="I619" s="6" t="s">
        <v>38</v>
      </c>
      <c r="J619" s="11">
        <f t="shared" si="2"/>
        <v>15</v>
      </c>
      <c r="K619" s="6">
        <v>45.0</v>
      </c>
      <c r="L619" s="11">
        <f t="shared" si="3"/>
        <v>675</v>
      </c>
      <c r="M619" s="10" t="s">
        <v>59</v>
      </c>
      <c r="N619" s="12">
        <v>4.5</v>
      </c>
      <c r="O619" s="11">
        <f t="shared" si="4"/>
        <v>607.5</v>
      </c>
      <c r="P619" s="11">
        <f t="shared" si="5"/>
        <v>67.5</v>
      </c>
      <c r="Q619" s="10" t="s">
        <v>80</v>
      </c>
      <c r="R619" s="13" t="str">
        <f>IFERROR(__xludf.DUMMYFUNCTION("IFERROR(REGEXEXTRACT(Q619,""\d*\.?\d+%""),0)"),"10.00%")</f>
        <v>10.00%</v>
      </c>
      <c r="S619" s="11">
        <f t="shared" si="6"/>
        <v>0.675</v>
      </c>
    </row>
    <row r="620">
      <c r="A620" s="8">
        <v>44262.0</v>
      </c>
      <c r="B620" s="9">
        <f t="shared" si="1"/>
        <v>2021</v>
      </c>
      <c r="C620" s="9">
        <v>100740.0</v>
      </c>
      <c r="D620" s="6" t="s">
        <v>188</v>
      </c>
      <c r="E620" s="10" t="str">
        <f>VLOOKUP(D620,'mat group'!A:B,2,0)</f>
        <v>Home Decor</v>
      </c>
      <c r="F620" s="10" t="s">
        <v>58</v>
      </c>
      <c r="G620" s="11" t="s">
        <v>67</v>
      </c>
      <c r="H620" s="11">
        <v>30.0</v>
      </c>
      <c r="I620" s="6" t="s">
        <v>38</v>
      </c>
      <c r="J620" s="11">
        <f t="shared" si="2"/>
        <v>30</v>
      </c>
      <c r="K620" s="6">
        <v>24.0</v>
      </c>
      <c r="L620" s="11">
        <f t="shared" si="3"/>
        <v>720</v>
      </c>
      <c r="M620" s="10" t="s">
        <v>59</v>
      </c>
      <c r="N620" s="12">
        <v>9.600000000000001</v>
      </c>
      <c r="O620" s="11">
        <f t="shared" si="4"/>
        <v>432</v>
      </c>
      <c r="P620" s="11">
        <f t="shared" si="5"/>
        <v>288</v>
      </c>
      <c r="Q620" s="10" t="s">
        <v>80</v>
      </c>
      <c r="R620" s="13" t="str">
        <f>IFERROR(__xludf.DUMMYFUNCTION("IFERROR(REGEXEXTRACT(Q620,""\d*\.?\d+%""),0)"),"10.00%")</f>
        <v>10.00%</v>
      </c>
      <c r="S620" s="11">
        <f t="shared" si="6"/>
        <v>0.72</v>
      </c>
    </row>
    <row r="621">
      <c r="A621" s="8">
        <v>44268.0</v>
      </c>
      <c r="B621" s="9">
        <f t="shared" si="1"/>
        <v>2021</v>
      </c>
      <c r="C621" s="9">
        <v>100741.0</v>
      </c>
      <c r="D621" s="6" t="s">
        <v>197</v>
      </c>
      <c r="E621" s="10" t="str">
        <f>VLOOKUP(D621,'mat group'!A:B,2,0)</f>
        <v>Gardening supplies</v>
      </c>
      <c r="F621" s="10" t="s">
        <v>20</v>
      </c>
      <c r="G621" s="11" t="s">
        <v>21</v>
      </c>
      <c r="H621" s="11">
        <v>50.0</v>
      </c>
      <c r="I621" s="6" t="s">
        <v>22</v>
      </c>
      <c r="J621" s="11">
        <f t="shared" si="2"/>
        <v>38</v>
      </c>
      <c r="K621" s="6">
        <v>23.0</v>
      </c>
      <c r="L621" s="11">
        <f t="shared" si="3"/>
        <v>874</v>
      </c>
      <c r="M621" s="10" t="s">
        <v>23</v>
      </c>
      <c r="N621" s="12">
        <v>11.5</v>
      </c>
      <c r="O621" s="11">
        <f t="shared" si="4"/>
        <v>437</v>
      </c>
      <c r="P621" s="11">
        <f t="shared" si="5"/>
        <v>437</v>
      </c>
      <c r="Q621" s="10" t="s">
        <v>134</v>
      </c>
      <c r="R621" s="13" t="str">
        <f>IFERROR(__xludf.DUMMYFUNCTION("IFERROR(REGEXEXTRACT(Q621,""\d*\.?\d+%""),0)"),"1.2%")</f>
        <v>1.2%</v>
      </c>
      <c r="S621" s="11">
        <f t="shared" si="6"/>
        <v>0.10488</v>
      </c>
    </row>
    <row r="622">
      <c r="A622" s="8">
        <v>44279.0</v>
      </c>
      <c r="B622" s="9">
        <f t="shared" si="1"/>
        <v>2021</v>
      </c>
      <c r="C622" s="9">
        <v>100742.0</v>
      </c>
      <c r="D622" s="6" t="s">
        <v>187</v>
      </c>
      <c r="E622" s="10" t="str">
        <f>VLOOKUP(D622,'mat group'!A:B,2,0)</f>
        <v>Bathroom supplies</v>
      </c>
      <c r="F622" s="10" t="s">
        <v>49</v>
      </c>
      <c r="G622" s="11" t="s">
        <v>77</v>
      </c>
      <c r="H622" s="11">
        <v>20.0</v>
      </c>
      <c r="I622" s="6" t="s">
        <v>38</v>
      </c>
      <c r="J622" s="11">
        <f t="shared" si="2"/>
        <v>20</v>
      </c>
      <c r="K622" s="6">
        <v>30.0</v>
      </c>
      <c r="L622" s="11">
        <f t="shared" si="3"/>
        <v>600</v>
      </c>
      <c r="M622" s="10" t="s">
        <v>51</v>
      </c>
      <c r="N622" s="12">
        <v>30.0</v>
      </c>
      <c r="O622" s="11">
        <f t="shared" si="4"/>
        <v>0</v>
      </c>
      <c r="P622" s="11">
        <f t="shared" si="5"/>
        <v>600</v>
      </c>
      <c r="Q622" s="10" t="s">
        <v>45</v>
      </c>
      <c r="R622" s="13">
        <f>IFERROR(__xludf.DUMMYFUNCTION("IFERROR(REGEXEXTRACT(Q622,""\d*\.?\d+%""),0)"),0.0)</f>
        <v>0</v>
      </c>
      <c r="S622" s="11">
        <f t="shared" si="6"/>
        <v>0</v>
      </c>
    </row>
    <row r="623">
      <c r="A623" s="8">
        <v>44294.0</v>
      </c>
      <c r="B623" s="9">
        <f t="shared" si="1"/>
        <v>2021</v>
      </c>
      <c r="C623" s="9">
        <v>100743.0</v>
      </c>
      <c r="D623" s="6" t="s">
        <v>279</v>
      </c>
      <c r="E623" s="10" t="str">
        <f>VLOOKUP(D623,'mat group'!A:B,2,0)</f>
        <v>Bathroom supplies</v>
      </c>
      <c r="F623" s="10" t="s">
        <v>58</v>
      </c>
      <c r="G623" s="11" t="s">
        <v>30</v>
      </c>
      <c r="H623" s="11">
        <v>25.0</v>
      </c>
      <c r="I623" s="6" t="s">
        <v>38</v>
      </c>
      <c r="J623" s="11">
        <f t="shared" si="2"/>
        <v>25</v>
      </c>
      <c r="K623" s="6">
        <v>32.0</v>
      </c>
      <c r="L623" s="11">
        <f t="shared" si="3"/>
        <v>800</v>
      </c>
      <c r="M623" s="10" t="s">
        <v>59</v>
      </c>
      <c r="N623" s="12">
        <v>6.4</v>
      </c>
      <c r="O623" s="11">
        <f t="shared" si="4"/>
        <v>640</v>
      </c>
      <c r="P623" s="11">
        <f t="shared" si="5"/>
        <v>160</v>
      </c>
      <c r="Q623" s="10" t="s">
        <v>158</v>
      </c>
      <c r="R623" s="13" t="str">
        <f>IFERROR(__xludf.DUMMYFUNCTION("IFERROR(REGEXEXTRACT(Q623,""\d*\.?\d+%""),0)"),"0%")</f>
        <v>0%</v>
      </c>
      <c r="S623" s="11">
        <f t="shared" si="6"/>
        <v>0</v>
      </c>
    </row>
    <row r="624">
      <c r="A624" s="8">
        <v>44295.0</v>
      </c>
      <c r="B624" s="9">
        <f t="shared" si="1"/>
        <v>2021</v>
      </c>
      <c r="C624" s="9">
        <v>100744.0</v>
      </c>
      <c r="D624" s="6" t="s">
        <v>195</v>
      </c>
      <c r="E624" s="10" t="str">
        <f>VLOOKUP(D624,'mat group'!A:B,2,0)</f>
        <v>Hardware supplies</v>
      </c>
      <c r="F624" s="10" t="s">
        <v>20</v>
      </c>
      <c r="G624" s="11" t="s">
        <v>77</v>
      </c>
      <c r="H624" s="11">
        <v>0.08</v>
      </c>
      <c r="I624" s="6" t="s">
        <v>22</v>
      </c>
      <c r="J624" s="11">
        <f t="shared" si="2"/>
        <v>0.0608</v>
      </c>
      <c r="K624" s="6">
        <v>32.0</v>
      </c>
      <c r="L624" s="11">
        <f t="shared" si="3"/>
        <v>1.9456</v>
      </c>
      <c r="M624" s="10" t="s">
        <v>23</v>
      </c>
      <c r="N624" s="12">
        <v>12.8</v>
      </c>
      <c r="O624" s="11">
        <f t="shared" si="4"/>
        <v>1.16736</v>
      </c>
      <c r="P624" s="11">
        <f t="shared" si="5"/>
        <v>0.77824</v>
      </c>
      <c r="Q624" s="10" t="s">
        <v>184</v>
      </c>
      <c r="R624" s="13">
        <f>IFERROR(__xludf.DUMMYFUNCTION("IFERROR(REGEXEXTRACT(Q624,""\d*\.?\d+%""),0)"),0.0)</f>
        <v>0</v>
      </c>
      <c r="S624" s="11">
        <f t="shared" si="6"/>
        <v>0</v>
      </c>
    </row>
    <row r="625">
      <c r="A625" s="8">
        <v>44298.0</v>
      </c>
      <c r="B625" s="9">
        <f t="shared" si="1"/>
        <v>2021</v>
      </c>
      <c r="C625" s="9">
        <v>100745.0</v>
      </c>
      <c r="D625" s="6" t="s">
        <v>189</v>
      </c>
      <c r="E625" s="10" t="str">
        <f>VLOOKUP(D625,'mat group'!A:B,2,0)</f>
        <v>Bathroom supplies</v>
      </c>
      <c r="F625" s="10" t="s">
        <v>49</v>
      </c>
      <c r="G625" s="11" t="s">
        <v>64</v>
      </c>
      <c r="H625" s="11">
        <v>8.0</v>
      </c>
      <c r="I625" s="6" t="s">
        <v>38</v>
      </c>
      <c r="J625" s="11">
        <f t="shared" si="2"/>
        <v>8</v>
      </c>
      <c r="K625" s="6">
        <v>7.0</v>
      </c>
      <c r="L625" s="11">
        <f t="shared" si="3"/>
        <v>56</v>
      </c>
      <c r="M625" s="10" t="s">
        <v>51</v>
      </c>
      <c r="N625" s="12">
        <v>0.7000000000000001</v>
      </c>
      <c r="O625" s="11">
        <f t="shared" si="4"/>
        <v>50.4</v>
      </c>
      <c r="P625" s="11">
        <f t="shared" si="5"/>
        <v>5.6</v>
      </c>
      <c r="Q625" s="10" t="s">
        <v>153</v>
      </c>
      <c r="R625" s="13" t="str">
        <f>IFERROR(__xludf.DUMMYFUNCTION("IFERROR(REGEXEXTRACT(Q625,""\d*\.?\d+%""),0)"),"4.3%")</f>
        <v>4.3%</v>
      </c>
      <c r="S625" s="11">
        <f t="shared" si="6"/>
        <v>0.02408</v>
      </c>
    </row>
    <row r="626">
      <c r="A626" s="8">
        <v>44304.0</v>
      </c>
      <c r="B626" s="9">
        <f t="shared" si="1"/>
        <v>2021</v>
      </c>
      <c r="C626" s="9">
        <v>100746.0</v>
      </c>
      <c r="D626" s="6" t="s">
        <v>168</v>
      </c>
      <c r="E626" s="10" t="str">
        <f>VLOOKUP(D626,'mat group'!A:B,2,0)</f>
        <v>Gardening supplies</v>
      </c>
      <c r="F626" s="10" t="s">
        <v>58</v>
      </c>
      <c r="G626" s="11" t="s">
        <v>64</v>
      </c>
      <c r="H626" s="11">
        <v>20.0</v>
      </c>
      <c r="I626" s="6" t="s">
        <v>38</v>
      </c>
      <c r="J626" s="11">
        <f t="shared" si="2"/>
        <v>20</v>
      </c>
      <c r="K626" s="6">
        <v>17.0</v>
      </c>
      <c r="L626" s="11">
        <f t="shared" si="3"/>
        <v>340</v>
      </c>
      <c r="M626" s="10" t="s">
        <v>59</v>
      </c>
      <c r="N626" s="12">
        <v>6.800000000000001</v>
      </c>
      <c r="O626" s="11">
        <f t="shared" si="4"/>
        <v>204</v>
      </c>
      <c r="P626" s="11">
        <f t="shared" si="5"/>
        <v>136</v>
      </c>
      <c r="Q626" s="10" t="s">
        <v>320</v>
      </c>
      <c r="R626" s="13" t="str">
        <f>IFERROR(__xludf.DUMMYFUNCTION("IFERROR(REGEXEXTRACT(Q626,""\d*\.?\d+%""),0)"),"10.00%")</f>
        <v>10.00%</v>
      </c>
      <c r="S626" s="11">
        <f t="shared" si="6"/>
        <v>0.34</v>
      </c>
    </row>
    <row r="627">
      <c r="A627" s="8">
        <v>44304.0</v>
      </c>
      <c r="B627" s="9">
        <f t="shared" si="1"/>
        <v>2021</v>
      </c>
      <c r="C627" s="9">
        <v>100746.0</v>
      </c>
      <c r="D627" s="6" t="s">
        <v>311</v>
      </c>
      <c r="E627" s="10" t="str">
        <f>VLOOKUP(D627,'mat group'!A:B,2,0)</f>
        <v>Home Decor</v>
      </c>
      <c r="F627" s="10" t="s">
        <v>58</v>
      </c>
      <c r="G627" s="11" t="s">
        <v>50</v>
      </c>
      <c r="H627" s="11">
        <v>12.0</v>
      </c>
      <c r="I627" s="6" t="s">
        <v>38</v>
      </c>
      <c r="J627" s="11">
        <f t="shared" si="2"/>
        <v>12</v>
      </c>
      <c r="K627" s="6">
        <v>41.0</v>
      </c>
      <c r="L627" s="11">
        <f t="shared" si="3"/>
        <v>492</v>
      </c>
      <c r="M627" s="10" t="s">
        <v>59</v>
      </c>
      <c r="N627" s="12">
        <v>8.200000000000001</v>
      </c>
      <c r="O627" s="11">
        <f t="shared" si="4"/>
        <v>393.6</v>
      </c>
      <c r="P627" s="11">
        <f t="shared" si="5"/>
        <v>98.4</v>
      </c>
      <c r="Q627" s="10" t="s">
        <v>320</v>
      </c>
      <c r="R627" s="13" t="str">
        <f>IFERROR(__xludf.DUMMYFUNCTION("IFERROR(REGEXEXTRACT(Q627,""\d*\.?\d+%""),0)"),"10.00%")</f>
        <v>10.00%</v>
      </c>
      <c r="S627" s="11">
        <f t="shared" si="6"/>
        <v>0.492</v>
      </c>
    </row>
    <row r="628">
      <c r="A628" s="8">
        <v>44304.0</v>
      </c>
      <c r="B628" s="9">
        <f t="shared" si="1"/>
        <v>2021</v>
      </c>
      <c r="C628" s="9">
        <v>100746.0</v>
      </c>
      <c r="D628" s="6" t="s">
        <v>200</v>
      </c>
      <c r="E628" s="10" t="str">
        <f>VLOOKUP(D628,'mat group'!A:B,2,0)</f>
        <v>Hardware supplies</v>
      </c>
      <c r="F628" s="10" t="s">
        <v>58</v>
      </c>
      <c r="G628" s="11" t="s">
        <v>50</v>
      </c>
      <c r="H628" s="11">
        <v>7.0</v>
      </c>
      <c r="I628" s="6" t="s">
        <v>38</v>
      </c>
      <c r="J628" s="11">
        <f t="shared" si="2"/>
        <v>7</v>
      </c>
      <c r="K628" s="6">
        <v>31.0</v>
      </c>
      <c r="L628" s="11">
        <f t="shared" si="3"/>
        <v>217</v>
      </c>
      <c r="M628" s="10" t="s">
        <v>59</v>
      </c>
      <c r="N628" s="12">
        <v>31.0</v>
      </c>
      <c r="O628" s="11">
        <f t="shared" si="4"/>
        <v>0</v>
      </c>
      <c r="P628" s="11">
        <f t="shared" si="5"/>
        <v>217</v>
      </c>
      <c r="Q628" s="10" t="s">
        <v>320</v>
      </c>
      <c r="R628" s="13" t="str">
        <f>IFERROR(__xludf.DUMMYFUNCTION("IFERROR(REGEXEXTRACT(Q628,""\d*\.?\d+%""),0)"),"10.00%")</f>
        <v>10.00%</v>
      </c>
      <c r="S628" s="11">
        <f t="shared" si="6"/>
        <v>0.217</v>
      </c>
    </row>
    <row r="629">
      <c r="A629" s="8">
        <v>44304.0</v>
      </c>
      <c r="B629" s="9">
        <f t="shared" si="1"/>
        <v>2021</v>
      </c>
      <c r="C629" s="9">
        <v>100746.0</v>
      </c>
      <c r="D629" s="6" t="s">
        <v>33</v>
      </c>
      <c r="E629" s="10" t="str">
        <f>VLOOKUP(D629,'mat group'!A:B,2,0)</f>
        <v>Hardware supplies</v>
      </c>
      <c r="F629" s="10" t="s">
        <v>58</v>
      </c>
      <c r="G629" s="11" t="s">
        <v>50</v>
      </c>
      <c r="H629" s="11">
        <v>10.0</v>
      </c>
      <c r="I629" s="6" t="s">
        <v>38</v>
      </c>
      <c r="J629" s="11">
        <f t="shared" si="2"/>
        <v>10</v>
      </c>
      <c r="K629" s="6">
        <v>28.0</v>
      </c>
      <c r="L629" s="11">
        <f t="shared" si="3"/>
        <v>280</v>
      </c>
      <c r="M629" s="10" t="s">
        <v>59</v>
      </c>
      <c r="N629" s="12">
        <v>11.200000000000001</v>
      </c>
      <c r="O629" s="11">
        <f t="shared" si="4"/>
        <v>168</v>
      </c>
      <c r="P629" s="11">
        <f t="shared" si="5"/>
        <v>112</v>
      </c>
      <c r="Q629" s="10" t="s">
        <v>320</v>
      </c>
      <c r="R629" s="13" t="str">
        <f>IFERROR(__xludf.DUMMYFUNCTION("IFERROR(REGEXEXTRACT(Q629,""\d*\.?\d+%""),0)"),"10.00%")</f>
        <v>10.00%</v>
      </c>
      <c r="S629" s="11">
        <f t="shared" si="6"/>
        <v>0.28</v>
      </c>
    </row>
    <row r="630">
      <c r="A630" s="8">
        <v>44304.0</v>
      </c>
      <c r="B630" s="9">
        <f t="shared" si="1"/>
        <v>2021</v>
      </c>
      <c r="C630" s="9">
        <v>100746.0</v>
      </c>
      <c r="D630" s="6" t="s">
        <v>246</v>
      </c>
      <c r="E630" s="10" t="str">
        <f>VLOOKUP(D630,'mat group'!A:B,2,0)</f>
        <v>Bathroom supplies</v>
      </c>
      <c r="F630" s="10" t="s">
        <v>58</v>
      </c>
      <c r="G630" s="11" t="s">
        <v>28</v>
      </c>
      <c r="H630" s="11">
        <v>15.0</v>
      </c>
      <c r="I630" s="6" t="s">
        <v>38</v>
      </c>
      <c r="J630" s="11">
        <f t="shared" si="2"/>
        <v>15</v>
      </c>
      <c r="K630" s="6">
        <v>16.0</v>
      </c>
      <c r="L630" s="11">
        <f t="shared" si="3"/>
        <v>240</v>
      </c>
      <c r="M630" s="10" t="s">
        <v>59</v>
      </c>
      <c r="N630" s="12">
        <v>9.6</v>
      </c>
      <c r="O630" s="11">
        <f t="shared" si="4"/>
        <v>96</v>
      </c>
      <c r="P630" s="11">
        <f t="shared" si="5"/>
        <v>144</v>
      </c>
      <c r="Q630" s="10" t="s">
        <v>320</v>
      </c>
      <c r="R630" s="13" t="str">
        <f>IFERROR(__xludf.DUMMYFUNCTION("IFERROR(REGEXEXTRACT(Q630,""\d*\.?\d+%""),0)"),"10.00%")</f>
        <v>10.00%</v>
      </c>
      <c r="S630" s="11">
        <f t="shared" si="6"/>
        <v>0.24</v>
      </c>
    </row>
    <row r="631">
      <c r="A631" s="8">
        <v>44304.0</v>
      </c>
      <c r="B631" s="9">
        <f t="shared" si="1"/>
        <v>2021</v>
      </c>
      <c r="C631" s="9">
        <v>100746.0</v>
      </c>
      <c r="D631" s="6" t="s">
        <v>235</v>
      </c>
      <c r="E631" s="10" t="str">
        <f>VLOOKUP(D631,'mat group'!A:B,2,0)</f>
        <v>Home Decor</v>
      </c>
      <c r="F631" s="10" t="s">
        <v>58</v>
      </c>
      <c r="G631" s="11" t="s">
        <v>30</v>
      </c>
      <c r="H631" s="11">
        <v>12.0</v>
      </c>
      <c r="I631" s="6" t="s">
        <v>38</v>
      </c>
      <c r="J631" s="11">
        <f t="shared" si="2"/>
        <v>12</v>
      </c>
      <c r="K631" s="6">
        <v>12.0</v>
      </c>
      <c r="L631" s="11">
        <f t="shared" si="3"/>
        <v>144</v>
      </c>
      <c r="M631" s="10" t="s">
        <v>59</v>
      </c>
      <c r="N631" s="12">
        <v>12.0</v>
      </c>
      <c r="O631" s="11">
        <f t="shared" si="4"/>
        <v>0</v>
      </c>
      <c r="P631" s="11">
        <f t="shared" si="5"/>
        <v>144</v>
      </c>
      <c r="Q631" s="10" t="s">
        <v>320</v>
      </c>
      <c r="R631" s="13" t="str">
        <f>IFERROR(__xludf.DUMMYFUNCTION("IFERROR(REGEXEXTRACT(Q631,""\d*\.?\d+%""),0)"),"10.00%")</f>
        <v>10.00%</v>
      </c>
      <c r="S631" s="11">
        <f t="shared" si="6"/>
        <v>0.144</v>
      </c>
    </row>
    <row r="632">
      <c r="A632" s="8">
        <v>44304.0</v>
      </c>
      <c r="B632" s="9">
        <f t="shared" si="1"/>
        <v>2021</v>
      </c>
      <c r="C632" s="9">
        <v>100746.0</v>
      </c>
      <c r="D632" s="6" t="s">
        <v>70</v>
      </c>
      <c r="E632" s="10" t="str">
        <f>VLOOKUP(D632,'mat group'!A:B,2,0)</f>
        <v>Gardening supplies</v>
      </c>
      <c r="F632" s="10" t="s">
        <v>58</v>
      </c>
      <c r="G632" s="11" t="s">
        <v>28</v>
      </c>
      <c r="H632" s="11">
        <v>20.0</v>
      </c>
      <c r="I632" s="6" t="s">
        <v>38</v>
      </c>
      <c r="J632" s="11">
        <f t="shared" si="2"/>
        <v>20</v>
      </c>
      <c r="K632" s="6">
        <v>45.0</v>
      </c>
      <c r="L632" s="11">
        <f t="shared" si="3"/>
        <v>900</v>
      </c>
      <c r="M632" s="10" t="s">
        <v>59</v>
      </c>
      <c r="N632" s="12">
        <v>40.5</v>
      </c>
      <c r="O632" s="11">
        <f t="shared" si="4"/>
        <v>90</v>
      </c>
      <c r="P632" s="11">
        <f t="shared" si="5"/>
        <v>810</v>
      </c>
      <c r="Q632" s="10" t="s">
        <v>320</v>
      </c>
      <c r="R632" s="13" t="str">
        <f>IFERROR(__xludf.DUMMYFUNCTION("IFERROR(REGEXEXTRACT(Q632,""\d*\.?\d+%""),0)"),"10.00%")</f>
        <v>10.00%</v>
      </c>
      <c r="S632" s="11">
        <f t="shared" si="6"/>
        <v>0.9</v>
      </c>
    </row>
    <row r="633">
      <c r="A633" s="8">
        <v>44308.0</v>
      </c>
      <c r="B633" s="9">
        <f t="shared" si="1"/>
        <v>2021</v>
      </c>
      <c r="C633" s="9">
        <v>100747.0</v>
      </c>
      <c r="D633" s="6" t="s">
        <v>159</v>
      </c>
      <c r="E633" s="10" t="str">
        <f>VLOOKUP(D633,'mat group'!A:B,2,0)</f>
        <v>Hardware supplies</v>
      </c>
      <c r="F633" s="10" t="s">
        <v>37</v>
      </c>
      <c r="G633" s="11" t="s">
        <v>30</v>
      </c>
      <c r="H633" s="11">
        <v>5.0</v>
      </c>
      <c r="I633" s="6" t="s">
        <v>38</v>
      </c>
      <c r="J633" s="11">
        <f t="shared" si="2"/>
        <v>5</v>
      </c>
      <c r="K633" s="6">
        <v>48.0</v>
      </c>
      <c r="L633" s="11">
        <f t="shared" si="3"/>
        <v>240</v>
      </c>
      <c r="M633" s="10" t="s">
        <v>39</v>
      </c>
      <c r="N633" s="12">
        <v>24.0</v>
      </c>
      <c r="O633" s="11">
        <f t="shared" si="4"/>
        <v>120</v>
      </c>
      <c r="P633" s="11">
        <f t="shared" si="5"/>
        <v>120</v>
      </c>
      <c r="Q633" s="10" t="s">
        <v>114</v>
      </c>
      <c r="R633" s="13" t="str">
        <f>IFERROR(__xludf.DUMMYFUNCTION("IFERROR(REGEXEXTRACT(Q633,""\d*\.?\d+%""),0)"),"0%")</f>
        <v>0%</v>
      </c>
      <c r="S633" s="11">
        <f t="shared" si="6"/>
        <v>0</v>
      </c>
    </row>
    <row r="634">
      <c r="A634" s="8">
        <v>44309.0</v>
      </c>
      <c r="B634" s="9">
        <f t="shared" si="1"/>
        <v>2021</v>
      </c>
      <c r="C634" s="9">
        <v>100748.0</v>
      </c>
      <c r="D634" s="6" t="s">
        <v>79</v>
      </c>
      <c r="E634" s="10" t="str">
        <f>VLOOKUP(D634,'mat group'!A:B,2,0)</f>
        <v>School supplies</v>
      </c>
      <c r="F634" s="10" t="s">
        <v>58</v>
      </c>
      <c r="G634" s="11" t="s">
        <v>26</v>
      </c>
      <c r="H634" s="11">
        <v>2.0</v>
      </c>
      <c r="I634" s="6" t="s">
        <v>38</v>
      </c>
      <c r="J634" s="11">
        <f t="shared" si="2"/>
        <v>2</v>
      </c>
      <c r="K634" s="6">
        <v>42.0</v>
      </c>
      <c r="L634" s="11">
        <f t="shared" si="3"/>
        <v>84</v>
      </c>
      <c r="M634" s="10" t="s">
        <v>59</v>
      </c>
      <c r="N634" s="12">
        <v>12.6</v>
      </c>
      <c r="O634" s="11">
        <f t="shared" si="4"/>
        <v>58.8</v>
      </c>
      <c r="P634" s="11">
        <f t="shared" si="5"/>
        <v>25.2</v>
      </c>
      <c r="Q634" s="10" t="s">
        <v>141</v>
      </c>
      <c r="R634" s="13" t="str">
        <f>IFERROR(__xludf.DUMMYFUNCTION("IFERROR(REGEXEXTRACT(Q634,""\d*\.?\d+%""),0)"),"5%")</f>
        <v>5%</v>
      </c>
      <c r="S634" s="11">
        <f t="shared" si="6"/>
        <v>0.042</v>
      </c>
    </row>
    <row r="635">
      <c r="A635" s="8">
        <v>44315.0</v>
      </c>
      <c r="B635" s="9">
        <f t="shared" si="1"/>
        <v>2021</v>
      </c>
      <c r="C635" s="9">
        <v>100749.0</v>
      </c>
      <c r="D635" s="6" t="s">
        <v>54</v>
      </c>
      <c r="E635" s="10" t="str">
        <f>VLOOKUP(D635,'mat group'!A:B,2,0)</f>
        <v>Home Decor</v>
      </c>
      <c r="F635" s="10" t="s">
        <v>49</v>
      </c>
      <c r="G635" s="11" t="s">
        <v>67</v>
      </c>
      <c r="H635" s="11">
        <v>15.0</v>
      </c>
      <c r="I635" s="6" t="s">
        <v>38</v>
      </c>
      <c r="J635" s="11">
        <f t="shared" si="2"/>
        <v>15</v>
      </c>
      <c r="K635" s="6">
        <v>25.0</v>
      </c>
      <c r="L635" s="11">
        <f t="shared" si="3"/>
        <v>375</v>
      </c>
      <c r="M635" s="10" t="s">
        <v>51</v>
      </c>
      <c r="N635" s="12">
        <v>12.5</v>
      </c>
      <c r="O635" s="11">
        <f t="shared" si="4"/>
        <v>187.5</v>
      </c>
      <c r="P635" s="11">
        <f t="shared" si="5"/>
        <v>187.5</v>
      </c>
      <c r="Q635" s="10" t="s">
        <v>211</v>
      </c>
      <c r="R635" s="13">
        <f>IFERROR(__xludf.DUMMYFUNCTION("IFERROR(REGEXEXTRACT(Q635,""\d*\.?\d+%""),0)"),0.0)</f>
        <v>0</v>
      </c>
      <c r="S635" s="11">
        <f t="shared" si="6"/>
        <v>0</v>
      </c>
    </row>
    <row r="636">
      <c r="A636" s="8">
        <v>44320.0</v>
      </c>
      <c r="B636" s="9">
        <f t="shared" si="1"/>
        <v>2021</v>
      </c>
      <c r="C636" s="9">
        <v>100750.0</v>
      </c>
      <c r="D636" s="6" t="s">
        <v>105</v>
      </c>
      <c r="E636" s="10" t="str">
        <f>VLOOKUP(D636,'mat group'!A:B,2,0)</f>
        <v>School supplies</v>
      </c>
      <c r="F636" s="10" t="s">
        <v>20</v>
      </c>
      <c r="G636" s="11" t="s">
        <v>26</v>
      </c>
      <c r="H636" s="11">
        <v>0.7</v>
      </c>
      <c r="I636" s="6" t="s">
        <v>22</v>
      </c>
      <c r="J636" s="11">
        <f t="shared" si="2"/>
        <v>0.532</v>
      </c>
      <c r="K636" s="6">
        <v>2.0</v>
      </c>
      <c r="L636" s="11">
        <f t="shared" si="3"/>
        <v>1.064</v>
      </c>
      <c r="M636" s="10" t="s">
        <v>23</v>
      </c>
      <c r="N636" s="12">
        <v>2.0</v>
      </c>
      <c r="O636" s="11">
        <f t="shared" si="4"/>
        <v>0</v>
      </c>
      <c r="P636" s="11">
        <f t="shared" si="5"/>
        <v>1.064</v>
      </c>
      <c r="Q636" s="10" t="s">
        <v>122</v>
      </c>
      <c r="R636" s="13" t="str">
        <f>IFERROR(__xludf.DUMMYFUNCTION("IFERROR(REGEXEXTRACT(Q636,""\d*\.?\d+%""),0)"),"5.60%")</f>
        <v>5.60%</v>
      </c>
      <c r="S636" s="11">
        <f t="shared" si="6"/>
        <v>0.00059584</v>
      </c>
    </row>
    <row r="637">
      <c r="A637" s="8">
        <v>44320.0</v>
      </c>
      <c r="B637" s="9">
        <f t="shared" si="1"/>
        <v>2021</v>
      </c>
      <c r="C637" s="9">
        <v>100750.0</v>
      </c>
      <c r="D637" s="6" t="s">
        <v>83</v>
      </c>
      <c r="E637" s="10" t="str">
        <f>VLOOKUP(D637,'mat group'!A:B,2,0)</f>
        <v>Gardening supplies</v>
      </c>
      <c r="F637" s="10" t="s">
        <v>20</v>
      </c>
      <c r="G637" s="11" t="s">
        <v>26</v>
      </c>
      <c r="H637" s="11">
        <v>18.0</v>
      </c>
      <c r="I637" s="6" t="s">
        <v>22</v>
      </c>
      <c r="J637" s="11">
        <f t="shared" si="2"/>
        <v>13.68</v>
      </c>
      <c r="K637" s="6">
        <v>14.0</v>
      </c>
      <c r="L637" s="11">
        <f t="shared" si="3"/>
        <v>191.52</v>
      </c>
      <c r="M637" s="10" t="s">
        <v>23</v>
      </c>
      <c r="N637" s="12">
        <v>11.200000000000001</v>
      </c>
      <c r="O637" s="11">
        <f t="shared" si="4"/>
        <v>38.304</v>
      </c>
      <c r="P637" s="11">
        <f t="shared" si="5"/>
        <v>153.216</v>
      </c>
      <c r="Q637" s="10" t="s">
        <v>122</v>
      </c>
      <c r="R637" s="13" t="str">
        <f>IFERROR(__xludf.DUMMYFUNCTION("IFERROR(REGEXEXTRACT(Q637,""\d*\.?\d+%""),0)"),"5.60%")</f>
        <v>5.60%</v>
      </c>
      <c r="S637" s="11">
        <f t="shared" si="6"/>
        <v>0.1072512</v>
      </c>
    </row>
    <row r="638">
      <c r="A638" s="8">
        <v>44320.0</v>
      </c>
      <c r="B638" s="9">
        <f t="shared" si="1"/>
        <v>2021</v>
      </c>
      <c r="C638" s="9">
        <v>100750.0</v>
      </c>
      <c r="D638" s="6" t="s">
        <v>113</v>
      </c>
      <c r="E638" s="10" t="str">
        <f>VLOOKUP(D638,'mat group'!A:B,2,0)</f>
        <v>Home Decor</v>
      </c>
      <c r="F638" s="10" t="s">
        <v>20</v>
      </c>
      <c r="G638" s="11" t="s">
        <v>28</v>
      </c>
      <c r="H638" s="11">
        <v>15.0</v>
      </c>
      <c r="I638" s="6" t="s">
        <v>22</v>
      </c>
      <c r="J638" s="11">
        <f t="shared" si="2"/>
        <v>11.4</v>
      </c>
      <c r="K638" s="6">
        <v>49.0</v>
      </c>
      <c r="L638" s="11">
        <f t="shared" si="3"/>
        <v>558.6</v>
      </c>
      <c r="M638" s="10" t="s">
        <v>23</v>
      </c>
      <c r="N638" s="12">
        <v>49.0</v>
      </c>
      <c r="O638" s="11">
        <f t="shared" si="4"/>
        <v>0</v>
      </c>
      <c r="P638" s="11">
        <f t="shared" si="5"/>
        <v>558.6</v>
      </c>
      <c r="Q638" s="10" t="s">
        <v>122</v>
      </c>
      <c r="R638" s="13" t="str">
        <f>IFERROR(__xludf.DUMMYFUNCTION("IFERROR(REGEXEXTRACT(Q638,""\d*\.?\d+%""),0)"),"5.60%")</f>
        <v>5.60%</v>
      </c>
      <c r="S638" s="11">
        <f t="shared" si="6"/>
        <v>0.312816</v>
      </c>
    </row>
    <row r="639">
      <c r="A639" s="8">
        <v>44320.0</v>
      </c>
      <c r="B639" s="9">
        <f t="shared" si="1"/>
        <v>2021</v>
      </c>
      <c r="C639" s="9">
        <v>100750.0</v>
      </c>
      <c r="D639" s="6" t="s">
        <v>295</v>
      </c>
      <c r="E639" s="10" t="str">
        <f>VLOOKUP(D639,'mat group'!A:B,2,0)</f>
        <v>Gardening supplies</v>
      </c>
      <c r="F639" s="10" t="s">
        <v>20</v>
      </c>
      <c r="G639" s="11" t="s">
        <v>50</v>
      </c>
      <c r="H639" s="11">
        <v>100.0</v>
      </c>
      <c r="I639" s="6" t="s">
        <v>22</v>
      </c>
      <c r="J639" s="11">
        <f t="shared" si="2"/>
        <v>76</v>
      </c>
      <c r="K639" s="6">
        <v>29.0</v>
      </c>
      <c r="L639" s="11">
        <f t="shared" si="3"/>
        <v>2204</v>
      </c>
      <c r="M639" s="10" t="s">
        <v>23</v>
      </c>
      <c r="N639" s="12">
        <v>23.200000000000003</v>
      </c>
      <c r="O639" s="11">
        <f t="shared" si="4"/>
        <v>440.8</v>
      </c>
      <c r="P639" s="11">
        <f t="shared" si="5"/>
        <v>1763.2</v>
      </c>
      <c r="Q639" s="10" t="s">
        <v>122</v>
      </c>
      <c r="R639" s="13" t="str">
        <f>IFERROR(__xludf.DUMMYFUNCTION("IFERROR(REGEXEXTRACT(Q639,""\d*\.?\d+%""),0)"),"5.60%")</f>
        <v>5.60%</v>
      </c>
      <c r="S639" s="11">
        <f t="shared" si="6"/>
        <v>1.23424</v>
      </c>
    </row>
    <row r="640">
      <c r="A640" s="8">
        <v>44320.0</v>
      </c>
      <c r="B640" s="9">
        <f t="shared" si="1"/>
        <v>2021</v>
      </c>
      <c r="C640" s="9">
        <v>100750.0</v>
      </c>
      <c r="D640" s="6" t="s">
        <v>53</v>
      </c>
      <c r="E640" s="10" t="str">
        <f>VLOOKUP(D640,'mat group'!A:B,2,0)</f>
        <v>School supplies</v>
      </c>
      <c r="F640" s="10" t="s">
        <v>20</v>
      </c>
      <c r="G640" s="11" t="s">
        <v>42</v>
      </c>
      <c r="H640" s="11">
        <v>3.5</v>
      </c>
      <c r="I640" s="6" t="s">
        <v>22</v>
      </c>
      <c r="J640" s="11">
        <f t="shared" si="2"/>
        <v>2.66</v>
      </c>
      <c r="K640" s="6">
        <v>49.0</v>
      </c>
      <c r="L640" s="11">
        <f t="shared" si="3"/>
        <v>130.34</v>
      </c>
      <c r="M640" s="10" t="s">
        <v>23</v>
      </c>
      <c r="N640" s="12">
        <v>19.6</v>
      </c>
      <c r="O640" s="11">
        <f t="shared" si="4"/>
        <v>78.204</v>
      </c>
      <c r="P640" s="11">
        <f t="shared" si="5"/>
        <v>52.136</v>
      </c>
      <c r="Q640" s="10" t="s">
        <v>122</v>
      </c>
      <c r="R640" s="13" t="str">
        <f>IFERROR(__xludf.DUMMYFUNCTION("IFERROR(REGEXEXTRACT(Q640,""\d*\.?\d+%""),0)"),"5.60%")</f>
        <v>5.60%</v>
      </c>
      <c r="S640" s="11">
        <f t="shared" si="6"/>
        <v>0.0729904</v>
      </c>
    </row>
    <row r="641">
      <c r="A641" s="8">
        <v>44320.0</v>
      </c>
      <c r="B641" s="9">
        <f t="shared" si="1"/>
        <v>2021</v>
      </c>
      <c r="C641" s="9">
        <v>100750.0</v>
      </c>
      <c r="D641" s="6" t="s">
        <v>163</v>
      </c>
      <c r="E641" s="10" t="str">
        <f>VLOOKUP(D641,'mat group'!A:B,2,0)</f>
        <v>Hardware supplies</v>
      </c>
      <c r="F641" s="10" t="s">
        <v>20</v>
      </c>
      <c r="G641" s="11" t="s">
        <v>26</v>
      </c>
      <c r="H641" s="11">
        <v>20.0</v>
      </c>
      <c r="I641" s="6" t="s">
        <v>22</v>
      </c>
      <c r="J641" s="11">
        <f t="shared" si="2"/>
        <v>15.2</v>
      </c>
      <c r="K641" s="6">
        <v>16.0</v>
      </c>
      <c r="L641" s="11">
        <f t="shared" si="3"/>
        <v>243.2</v>
      </c>
      <c r="M641" s="10" t="s">
        <v>23</v>
      </c>
      <c r="N641" s="12">
        <v>9.6</v>
      </c>
      <c r="O641" s="11">
        <f t="shared" si="4"/>
        <v>97.28</v>
      </c>
      <c r="P641" s="11">
        <f t="shared" si="5"/>
        <v>145.92</v>
      </c>
      <c r="Q641" s="10" t="s">
        <v>122</v>
      </c>
      <c r="R641" s="13" t="str">
        <f>IFERROR(__xludf.DUMMYFUNCTION("IFERROR(REGEXEXTRACT(Q641,""\d*\.?\d+%""),0)"),"5.60%")</f>
        <v>5.60%</v>
      </c>
      <c r="S641" s="11">
        <f t="shared" si="6"/>
        <v>0.136192</v>
      </c>
    </row>
    <row r="642">
      <c r="A642" s="8">
        <v>44320.0</v>
      </c>
      <c r="B642" s="9">
        <f t="shared" si="1"/>
        <v>2021</v>
      </c>
      <c r="C642" s="9">
        <v>100750.0</v>
      </c>
      <c r="D642" s="6" t="s">
        <v>238</v>
      </c>
      <c r="E642" s="10" t="str">
        <f>VLOOKUP(D642,'mat group'!A:B,2,0)</f>
        <v>School supplies</v>
      </c>
      <c r="F642" s="10" t="s">
        <v>20</v>
      </c>
      <c r="G642" s="11" t="s">
        <v>67</v>
      </c>
      <c r="H642" s="11">
        <v>20.0</v>
      </c>
      <c r="I642" s="6" t="s">
        <v>22</v>
      </c>
      <c r="J642" s="11">
        <f t="shared" si="2"/>
        <v>15.2</v>
      </c>
      <c r="K642" s="6">
        <v>39.0</v>
      </c>
      <c r="L642" s="11">
        <f t="shared" si="3"/>
        <v>592.8</v>
      </c>
      <c r="M642" s="10" t="s">
        <v>23</v>
      </c>
      <c r="N642" s="12">
        <v>39.0</v>
      </c>
      <c r="O642" s="11">
        <f t="shared" si="4"/>
        <v>0</v>
      </c>
      <c r="P642" s="11">
        <f t="shared" si="5"/>
        <v>592.8</v>
      </c>
      <c r="Q642" s="10" t="s">
        <v>122</v>
      </c>
      <c r="R642" s="13" t="str">
        <f>IFERROR(__xludf.DUMMYFUNCTION("IFERROR(REGEXEXTRACT(Q642,""\d*\.?\d+%""),0)"),"5.60%")</f>
        <v>5.60%</v>
      </c>
      <c r="S642" s="11">
        <f t="shared" si="6"/>
        <v>0.331968</v>
      </c>
    </row>
    <row r="643">
      <c r="A643" s="8">
        <v>44321.0</v>
      </c>
      <c r="B643" s="9">
        <f t="shared" si="1"/>
        <v>2021</v>
      </c>
      <c r="C643" s="9">
        <v>100751.0</v>
      </c>
      <c r="D643" s="6" t="s">
        <v>213</v>
      </c>
      <c r="E643" s="10" t="str">
        <f>VLOOKUP(D643,'mat group'!A:B,2,0)</f>
        <v>Hardware supplies</v>
      </c>
      <c r="F643" s="10" t="s">
        <v>55</v>
      </c>
      <c r="G643" s="11" t="s">
        <v>26</v>
      </c>
      <c r="H643" s="11">
        <v>2.0</v>
      </c>
      <c r="I643" s="6" t="s">
        <v>38</v>
      </c>
      <c r="J643" s="11">
        <f t="shared" si="2"/>
        <v>2</v>
      </c>
      <c r="K643" s="6">
        <v>37.0</v>
      </c>
      <c r="L643" s="11">
        <f t="shared" si="3"/>
        <v>74</v>
      </c>
      <c r="M643" s="10" t="s">
        <v>56</v>
      </c>
      <c r="N643" s="12">
        <v>22.2</v>
      </c>
      <c r="O643" s="11">
        <f t="shared" si="4"/>
        <v>29.6</v>
      </c>
      <c r="P643" s="11">
        <f t="shared" si="5"/>
        <v>44.4</v>
      </c>
      <c r="Q643" s="10" t="s">
        <v>139</v>
      </c>
      <c r="R643" s="13" t="str">
        <f>IFERROR(__xludf.DUMMYFUNCTION("IFERROR(REGEXEXTRACT(Q643,""\d*\.?\d+%""),0)"),"9.20%")</f>
        <v>9.20%</v>
      </c>
      <c r="S643" s="11">
        <f t="shared" si="6"/>
        <v>0.06808</v>
      </c>
    </row>
    <row r="644">
      <c r="A644" s="8">
        <v>44321.0</v>
      </c>
      <c r="B644" s="9">
        <f t="shared" si="1"/>
        <v>2021</v>
      </c>
      <c r="C644" s="9">
        <v>100751.0</v>
      </c>
      <c r="D644" s="6" t="s">
        <v>309</v>
      </c>
      <c r="E644" s="10" t="str">
        <f>VLOOKUP(D644,'mat group'!A:B,2,0)</f>
        <v>Home Decor</v>
      </c>
      <c r="F644" s="10" t="s">
        <v>55</v>
      </c>
      <c r="G644" s="11" t="s">
        <v>67</v>
      </c>
      <c r="H644" s="11">
        <v>50.0</v>
      </c>
      <c r="I644" s="6" t="s">
        <v>38</v>
      </c>
      <c r="J644" s="11">
        <f t="shared" si="2"/>
        <v>50</v>
      </c>
      <c r="K644" s="6">
        <v>31.0</v>
      </c>
      <c r="L644" s="11">
        <f t="shared" si="3"/>
        <v>1550</v>
      </c>
      <c r="M644" s="10" t="s">
        <v>56</v>
      </c>
      <c r="N644" s="12">
        <v>31.0</v>
      </c>
      <c r="O644" s="11">
        <f t="shared" si="4"/>
        <v>0</v>
      </c>
      <c r="P644" s="11">
        <f t="shared" si="5"/>
        <v>1550</v>
      </c>
      <c r="Q644" s="10" t="s">
        <v>139</v>
      </c>
      <c r="R644" s="13" t="str">
        <f>IFERROR(__xludf.DUMMYFUNCTION("IFERROR(REGEXEXTRACT(Q644,""\d*\.?\d+%""),0)"),"9.20%")</f>
        <v>9.20%</v>
      </c>
      <c r="S644" s="11">
        <f t="shared" si="6"/>
        <v>1.426</v>
      </c>
    </row>
    <row r="645">
      <c r="A645" s="8">
        <v>44321.0</v>
      </c>
      <c r="B645" s="9">
        <f t="shared" si="1"/>
        <v>2021</v>
      </c>
      <c r="C645" s="9">
        <v>100751.0</v>
      </c>
      <c r="D645" s="6" t="s">
        <v>41</v>
      </c>
      <c r="E645" s="10" t="str">
        <f>VLOOKUP(D645,'mat group'!A:B,2,0)</f>
        <v>Hardware supplies</v>
      </c>
      <c r="F645" s="10" t="s">
        <v>55</v>
      </c>
      <c r="G645" s="11" t="s">
        <v>30</v>
      </c>
      <c r="H645" s="11">
        <v>30.0</v>
      </c>
      <c r="I645" s="6" t="s">
        <v>38</v>
      </c>
      <c r="J645" s="11">
        <f t="shared" si="2"/>
        <v>30</v>
      </c>
      <c r="K645" s="6">
        <v>37.0</v>
      </c>
      <c r="L645" s="11">
        <f t="shared" si="3"/>
        <v>1110</v>
      </c>
      <c r="M645" s="10" t="s">
        <v>56</v>
      </c>
      <c r="N645" s="12">
        <v>22.2</v>
      </c>
      <c r="O645" s="11">
        <f t="shared" si="4"/>
        <v>444</v>
      </c>
      <c r="P645" s="11">
        <f t="shared" si="5"/>
        <v>666</v>
      </c>
      <c r="Q645" s="10" t="s">
        <v>139</v>
      </c>
      <c r="R645" s="13" t="str">
        <f>IFERROR(__xludf.DUMMYFUNCTION("IFERROR(REGEXEXTRACT(Q645,""\d*\.?\d+%""),0)"),"9.20%")</f>
        <v>9.20%</v>
      </c>
      <c r="S645" s="11">
        <f t="shared" si="6"/>
        <v>1.0212</v>
      </c>
    </row>
    <row r="646">
      <c r="A646" s="8">
        <v>44321.0</v>
      </c>
      <c r="B646" s="9">
        <f t="shared" si="1"/>
        <v>2021</v>
      </c>
      <c r="C646" s="9">
        <v>100751.0</v>
      </c>
      <c r="D646" s="6" t="s">
        <v>258</v>
      </c>
      <c r="E646" s="10" t="str">
        <f>VLOOKUP(D646,'mat group'!A:B,2,0)</f>
        <v>Gardening supplies</v>
      </c>
      <c r="F646" s="10" t="s">
        <v>55</v>
      </c>
      <c r="G646" s="11" t="s">
        <v>30</v>
      </c>
      <c r="H646" s="11">
        <v>12.0</v>
      </c>
      <c r="I646" s="6" t="s">
        <v>38</v>
      </c>
      <c r="J646" s="11">
        <f t="shared" si="2"/>
        <v>12</v>
      </c>
      <c r="K646" s="6">
        <v>12.0</v>
      </c>
      <c r="L646" s="11">
        <f t="shared" si="3"/>
        <v>144</v>
      </c>
      <c r="M646" s="10" t="s">
        <v>56</v>
      </c>
      <c r="N646" s="12">
        <v>12.0</v>
      </c>
      <c r="O646" s="11">
        <f t="shared" si="4"/>
        <v>0</v>
      </c>
      <c r="P646" s="11">
        <f t="shared" si="5"/>
        <v>144</v>
      </c>
      <c r="Q646" s="10" t="s">
        <v>139</v>
      </c>
      <c r="R646" s="13" t="str">
        <f>IFERROR(__xludf.DUMMYFUNCTION("IFERROR(REGEXEXTRACT(Q646,""\d*\.?\d+%""),0)"),"9.20%")</f>
        <v>9.20%</v>
      </c>
      <c r="S646" s="11">
        <f t="shared" si="6"/>
        <v>0.13248</v>
      </c>
    </row>
    <row r="647">
      <c r="A647" s="8">
        <v>44321.0</v>
      </c>
      <c r="B647" s="9">
        <f t="shared" si="1"/>
        <v>2021</v>
      </c>
      <c r="C647" s="9">
        <v>100751.0</v>
      </c>
      <c r="D647" s="6" t="s">
        <v>225</v>
      </c>
      <c r="E647" s="10" t="str">
        <f>VLOOKUP(D647,'mat group'!A:B,2,0)</f>
        <v>Home Decor</v>
      </c>
      <c r="F647" s="10" t="s">
        <v>55</v>
      </c>
      <c r="G647" s="11" t="s">
        <v>26</v>
      </c>
      <c r="H647" s="11">
        <v>40.0</v>
      </c>
      <c r="I647" s="6" t="s">
        <v>38</v>
      </c>
      <c r="J647" s="11">
        <f t="shared" si="2"/>
        <v>40</v>
      </c>
      <c r="K647" s="6">
        <v>46.0</v>
      </c>
      <c r="L647" s="11">
        <f t="shared" si="3"/>
        <v>1840</v>
      </c>
      <c r="M647" s="10" t="s">
        <v>56</v>
      </c>
      <c r="N647" s="12">
        <v>23.0</v>
      </c>
      <c r="O647" s="11">
        <f t="shared" si="4"/>
        <v>920</v>
      </c>
      <c r="P647" s="11">
        <f t="shared" si="5"/>
        <v>920</v>
      </c>
      <c r="Q647" s="10" t="s">
        <v>139</v>
      </c>
      <c r="R647" s="13" t="str">
        <f>IFERROR(__xludf.DUMMYFUNCTION("IFERROR(REGEXEXTRACT(Q647,""\d*\.?\d+%""),0)"),"9.20%")</f>
        <v>9.20%</v>
      </c>
      <c r="S647" s="11">
        <f t="shared" si="6"/>
        <v>1.6928</v>
      </c>
    </row>
    <row r="648">
      <c r="A648" s="8">
        <v>44321.0</v>
      </c>
      <c r="B648" s="9">
        <f t="shared" si="1"/>
        <v>2021</v>
      </c>
      <c r="C648" s="9">
        <v>100751.0</v>
      </c>
      <c r="D648" s="6" t="s">
        <v>274</v>
      </c>
      <c r="E648" s="10" t="str">
        <f>VLOOKUP(D648,'mat group'!A:B,2,0)</f>
        <v>Gardening supplies</v>
      </c>
      <c r="F648" s="10" t="s">
        <v>55</v>
      </c>
      <c r="G648" s="11" t="s">
        <v>67</v>
      </c>
      <c r="H648" s="11">
        <v>12.0</v>
      </c>
      <c r="I648" s="6" t="s">
        <v>38</v>
      </c>
      <c r="J648" s="11">
        <f t="shared" si="2"/>
        <v>12</v>
      </c>
      <c r="K648" s="6">
        <v>31.0</v>
      </c>
      <c r="L648" s="11">
        <f t="shared" si="3"/>
        <v>372</v>
      </c>
      <c r="M648" s="10" t="s">
        <v>56</v>
      </c>
      <c r="N648" s="12">
        <v>27.900000000000002</v>
      </c>
      <c r="O648" s="11">
        <f t="shared" si="4"/>
        <v>37.2</v>
      </c>
      <c r="P648" s="11">
        <f t="shared" si="5"/>
        <v>334.8</v>
      </c>
      <c r="Q648" s="10" t="s">
        <v>139</v>
      </c>
      <c r="R648" s="13" t="str">
        <f>IFERROR(__xludf.DUMMYFUNCTION("IFERROR(REGEXEXTRACT(Q648,""\d*\.?\d+%""),0)"),"9.20%")</f>
        <v>9.20%</v>
      </c>
      <c r="S648" s="11">
        <f t="shared" si="6"/>
        <v>0.34224</v>
      </c>
    </row>
    <row r="649">
      <c r="A649" s="8">
        <v>44321.0</v>
      </c>
      <c r="B649" s="9">
        <f t="shared" si="1"/>
        <v>2021</v>
      </c>
      <c r="C649" s="9">
        <v>100751.0</v>
      </c>
      <c r="D649" s="6" t="s">
        <v>286</v>
      </c>
      <c r="E649" s="10" t="str">
        <f>VLOOKUP(D649,'mat group'!A:B,2,0)</f>
        <v>Hardware supplies</v>
      </c>
      <c r="F649" s="10" t="s">
        <v>55</v>
      </c>
      <c r="G649" s="11" t="s">
        <v>42</v>
      </c>
      <c r="H649" s="11">
        <v>5.0</v>
      </c>
      <c r="I649" s="6" t="s">
        <v>38</v>
      </c>
      <c r="J649" s="11">
        <f t="shared" si="2"/>
        <v>5</v>
      </c>
      <c r="K649" s="6">
        <v>10.0</v>
      </c>
      <c r="L649" s="11">
        <f t="shared" si="3"/>
        <v>50</v>
      </c>
      <c r="M649" s="10" t="s">
        <v>56</v>
      </c>
      <c r="N649" s="12">
        <v>4.0</v>
      </c>
      <c r="O649" s="11">
        <f t="shared" si="4"/>
        <v>30</v>
      </c>
      <c r="P649" s="11">
        <f t="shared" si="5"/>
        <v>20</v>
      </c>
      <c r="Q649" s="10" t="s">
        <v>139</v>
      </c>
      <c r="R649" s="13" t="str">
        <f>IFERROR(__xludf.DUMMYFUNCTION("IFERROR(REGEXEXTRACT(Q649,""\d*\.?\d+%""),0)"),"9.20%")</f>
        <v>9.20%</v>
      </c>
      <c r="S649" s="11">
        <f t="shared" si="6"/>
        <v>0.046</v>
      </c>
    </row>
    <row r="650">
      <c r="A650" s="8">
        <v>44321.0</v>
      </c>
      <c r="B650" s="9">
        <f t="shared" si="1"/>
        <v>2021</v>
      </c>
      <c r="C650" s="9">
        <v>100751.0</v>
      </c>
      <c r="D650" s="6" t="s">
        <v>123</v>
      </c>
      <c r="E650" s="10" t="str">
        <f>VLOOKUP(D650,'mat group'!A:B,2,0)</f>
        <v>Hardware supplies</v>
      </c>
      <c r="F650" s="10" t="s">
        <v>55</v>
      </c>
      <c r="G650" s="11" t="s">
        <v>67</v>
      </c>
      <c r="H650" s="11">
        <v>3.5</v>
      </c>
      <c r="I650" s="6" t="s">
        <v>38</v>
      </c>
      <c r="J650" s="11">
        <f t="shared" si="2"/>
        <v>3.5</v>
      </c>
      <c r="K650" s="6">
        <v>49.0</v>
      </c>
      <c r="L650" s="11">
        <f t="shared" si="3"/>
        <v>171.5</v>
      </c>
      <c r="M650" s="10" t="s">
        <v>56</v>
      </c>
      <c r="N650" s="12">
        <v>19.6</v>
      </c>
      <c r="O650" s="11">
        <f t="shared" si="4"/>
        <v>102.9</v>
      </c>
      <c r="P650" s="11">
        <f t="shared" si="5"/>
        <v>68.6</v>
      </c>
      <c r="Q650" s="10" t="s">
        <v>139</v>
      </c>
      <c r="R650" s="13" t="str">
        <f>IFERROR(__xludf.DUMMYFUNCTION("IFERROR(REGEXEXTRACT(Q650,""\d*\.?\d+%""),0)"),"9.20%")</f>
        <v>9.20%</v>
      </c>
      <c r="S650" s="11">
        <f t="shared" si="6"/>
        <v>0.15778</v>
      </c>
    </row>
    <row r="651">
      <c r="A651" s="8">
        <v>44322.0</v>
      </c>
      <c r="B651" s="9">
        <f t="shared" si="1"/>
        <v>2021</v>
      </c>
      <c r="C651" s="9">
        <v>100752.0</v>
      </c>
      <c r="D651" s="6" t="s">
        <v>209</v>
      </c>
      <c r="E651" s="10" t="str">
        <f>VLOOKUP(D651,'mat group'!A:B,2,0)</f>
        <v>Gardening supplies</v>
      </c>
      <c r="F651" s="10" t="s">
        <v>37</v>
      </c>
      <c r="G651" s="11" t="s">
        <v>42</v>
      </c>
      <c r="H651" s="11">
        <v>15.0</v>
      </c>
      <c r="I651" s="6" t="s">
        <v>38</v>
      </c>
      <c r="J651" s="11">
        <f t="shared" si="2"/>
        <v>15</v>
      </c>
      <c r="K651" s="6">
        <v>1.0</v>
      </c>
      <c r="L651" s="11">
        <f t="shared" si="3"/>
        <v>15</v>
      </c>
      <c r="M651" s="10" t="s">
        <v>39</v>
      </c>
      <c r="N651" s="12">
        <v>1.0</v>
      </c>
      <c r="O651" s="11">
        <f t="shared" si="4"/>
        <v>0</v>
      </c>
      <c r="P651" s="11">
        <f t="shared" si="5"/>
        <v>15</v>
      </c>
      <c r="Q651" s="10" t="s">
        <v>132</v>
      </c>
      <c r="R651" s="13" t="str">
        <f>IFERROR(__xludf.DUMMYFUNCTION("IFERROR(REGEXEXTRACT(Q651,""\d*\.?\d+%""),0)"),"3.2%")</f>
        <v>3.2%</v>
      </c>
      <c r="S651" s="11">
        <f t="shared" si="6"/>
        <v>0.0048</v>
      </c>
    </row>
    <row r="652">
      <c r="A652" s="8">
        <v>44336.0</v>
      </c>
      <c r="B652" s="9">
        <f t="shared" si="1"/>
        <v>2021</v>
      </c>
      <c r="C652" s="9">
        <v>100753.0</v>
      </c>
      <c r="D652" s="6" t="s">
        <v>257</v>
      </c>
      <c r="E652" s="10" t="str">
        <f>VLOOKUP(D652,'mat group'!A:B,2,0)</f>
        <v>Gardening supplies</v>
      </c>
      <c r="F652" s="10" t="s">
        <v>58</v>
      </c>
      <c r="G652" s="11" t="s">
        <v>77</v>
      </c>
      <c r="H652" s="11">
        <v>20.0</v>
      </c>
      <c r="I652" s="6" t="s">
        <v>38</v>
      </c>
      <c r="J652" s="11">
        <f t="shared" si="2"/>
        <v>20</v>
      </c>
      <c r="K652" s="6">
        <v>51.0</v>
      </c>
      <c r="L652" s="11">
        <f t="shared" si="3"/>
        <v>1020</v>
      </c>
      <c r="M652" s="10" t="s">
        <v>59</v>
      </c>
      <c r="N652" s="12">
        <v>15.299999999999999</v>
      </c>
      <c r="O652" s="11">
        <f t="shared" si="4"/>
        <v>714</v>
      </c>
      <c r="P652" s="11">
        <f t="shared" si="5"/>
        <v>306</v>
      </c>
      <c r="Q652" s="10" t="s">
        <v>45</v>
      </c>
      <c r="R652" s="13">
        <f>IFERROR(__xludf.DUMMYFUNCTION("IFERROR(REGEXEXTRACT(Q652,""\d*\.?\d+%""),0)"),0.0)</f>
        <v>0</v>
      </c>
      <c r="S652" s="11">
        <f t="shared" si="6"/>
        <v>0</v>
      </c>
    </row>
    <row r="653">
      <c r="A653" s="8">
        <v>44336.0</v>
      </c>
      <c r="B653" s="9">
        <f t="shared" si="1"/>
        <v>2021</v>
      </c>
      <c r="C653" s="9">
        <v>100753.0</v>
      </c>
      <c r="D653" s="6" t="s">
        <v>73</v>
      </c>
      <c r="E653" s="10" t="str">
        <f>VLOOKUP(D653,'mat group'!A:B,2,0)</f>
        <v>School supplies</v>
      </c>
      <c r="F653" s="10" t="s">
        <v>58</v>
      </c>
      <c r="G653" s="11" t="s">
        <v>30</v>
      </c>
      <c r="H653" s="11">
        <v>25.0</v>
      </c>
      <c r="I653" s="6" t="s">
        <v>38</v>
      </c>
      <c r="J653" s="11">
        <f t="shared" si="2"/>
        <v>25</v>
      </c>
      <c r="K653" s="6">
        <v>50.0</v>
      </c>
      <c r="L653" s="11">
        <f t="shared" si="3"/>
        <v>1250</v>
      </c>
      <c r="M653" s="10" t="s">
        <v>59</v>
      </c>
      <c r="N653" s="12">
        <v>45.0</v>
      </c>
      <c r="O653" s="11">
        <f t="shared" si="4"/>
        <v>125</v>
      </c>
      <c r="P653" s="11">
        <f t="shared" si="5"/>
        <v>1125</v>
      </c>
      <c r="Q653" s="10" t="s">
        <v>45</v>
      </c>
      <c r="R653" s="13">
        <f>IFERROR(__xludf.DUMMYFUNCTION("IFERROR(REGEXEXTRACT(Q653,""\d*\.?\d+%""),0)"),0.0)</f>
        <v>0</v>
      </c>
      <c r="S653" s="11">
        <f t="shared" si="6"/>
        <v>0</v>
      </c>
    </row>
    <row r="654">
      <c r="A654" s="8">
        <v>44336.0</v>
      </c>
      <c r="B654" s="9">
        <f t="shared" si="1"/>
        <v>2021</v>
      </c>
      <c r="C654" s="9">
        <v>100753.0</v>
      </c>
      <c r="D654" s="6" t="s">
        <v>276</v>
      </c>
      <c r="E654" s="10" t="str">
        <f>VLOOKUP(D654,'mat group'!A:B,2,0)</f>
        <v>School supplies</v>
      </c>
      <c r="F654" s="10" t="s">
        <v>58</v>
      </c>
      <c r="G654" s="11" t="s">
        <v>64</v>
      </c>
      <c r="H654" s="11">
        <v>25.0</v>
      </c>
      <c r="I654" s="6" t="s">
        <v>38</v>
      </c>
      <c r="J654" s="11">
        <f t="shared" si="2"/>
        <v>25</v>
      </c>
      <c r="K654" s="6">
        <v>3.0</v>
      </c>
      <c r="L654" s="11">
        <f t="shared" si="3"/>
        <v>75</v>
      </c>
      <c r="M654" s="10" t="s">
        <v>59</v>
      </c>
      <c r="N654" s="12">
        <v>3.0</v>
      </c>
      <c r="O654" s="11">
        <f t="shared" si="4"/>
        <v>0</v>
      </c>
      <c r="P654" s="11">
        <f t="shared" si="5"/>
        <v>75</v>
      </c>
      <c r="Q654" s="10" t="s">
        <v>45</v>
      </c>
      <c r="R654" s="13">
        <f>IFERROR(__xludf.DUMMYFUNCTION("IFERROR(REGEXEXTRACT(Q654,""\d*\.?\d+%""),0)"),0.0)</f>
        <v>0</v>
      </c>
      <c r="S654" s="11">
        <f t="shared" si="6"/>
        <v>0</v>
      </c>
    </row>
    <row r="655">
      <c r="A655" s="8">
        <v>44336.0</v>
      </c>
      <c r="B655" s="9">
        <f t="shared" si="1"/>
        <v>2021</v>
      </c>
      <c r="C655" s="9">
        <v>100753.0</v>
      </c>
      <c r="D655" s="6" t="s">
        <v>287</v>
      </c>
      <c r="E655" s="10" t="str">
        <f>VLOOKUP(D655,'mat group'!A:B,2,0)</f>
        <v>Bathroom supplies</v>
      </c>
      <c r="F655" s="10" t="s">
        <v>58</v>
      </c>
      <c r="G655" s="11" t="s">
        <v>42</v>
      </c>
      <c r="H655" s="11">
        <v>5.0</v>
      </c>
      <c r="I655" s="6" t="s">
        <v>38</v>
      </c>
      <c r="J655" s="11">
        <f t="shared" si="2"/>
        <v>5</v>
      </c>
      <c r="K655" s="6">
        <v>1.0</v>
      </c>
      <c r="L655" s="11">
        <f t="shared" si="3"/>
        <v>5</v>
      </c>
      <c r="M655" s="10" t="s">
        <v>59</v>
      </c>
      <c r="N655" s="12">
        <v>0.8</v>
      </c>
      <c r="O655" s="11">
        <f t="shared" si="4"/>
        <v>1</v>
      </c>
      <c r="P655" s="11">
        <f t="shared" si="5"/>
        <v>4</v>
      </c>
      <c r="Q655" s="10" t="s">
        <v>45</v>
      </c>
      <c r="R655" s="13">
        <f>IFERROR(__xludf.DUMMYFUNCTION("IFERROR(REGEXEXTRACT(Q655,""\d*\.?\d+%""),0)"),0.0)</f>
        <v>0</v>
      </c>
      <c r="S655" s="11">
        <f t="shared" si="6"/>
        <v>0</v>
      </c>
    </row>
    <row r="656">
      <c r="A656" s="8">
        <v>44336.0</v>
      </c>
      <c r="B656" s="9">
        <f t="shared" si="1"/>
        <v>2021</v>
      </c>
      <c r="C656" s="9">
        <v>100753.0</v>
      </c>
      <c r="D656" s="6" t="s">
        <v>169</v>
      </c>
      <c r="E656" s="10" t="str">
        <f>VLOOKUP(D656,'mat group'!A:B,2,0)</f>
        <v>Home Decor</v>
      </c>
      <c r="F656" s="10" t="s">
        <v>58</v>
      </c>
      <c r="G656" s="11" t="s">
        <v>42</v>
      </c>
      <c r="H656" s="11">
        <v>30.0</v>
      </c>
      <c r="I656" s="6" t="s">
        <v>38</v>
      </c>
      <c r="J656" s="11">
        <f t="shared" si="2"/>
        <v>30</v>
      </c>
      <c r="K656" s="6">
        <v>23.0</v>
      </c>
      <c r="L656" s="11">
        <f t="shared" si="3"/>
        <v>690</v>
      </c>
      <c r="M656" s="10" t="s">
        <v>59</v>
      </c>
      <c r="N656" s="12">
        <v>6.8999999999999995</v>
      </c>
      <c r="O656" s="11">
        <f t="shared" si="4"/>
        <v>483</v>
      </c>
      <c r="P656" s="11">
        <f t="shared" si="5"/>
        <v>207</v>
      </c>
      <c r="Q656" s="10" t="s">
        <v>45</v>
      </c>
      <c r="R656" s="13">
        <f>IFERROR(__xludf.DUMMYFUNCTION("IFERROR(REGEXEXTRACT(Q656,""\d*\.?\d+%""),0)"),0.0)</f>
        <v>0</v>
      </c>
      <c r="S656" s="11">
        <f t="shared" si="6"/>
        <v>0</v>
      </c>
    </row>
    <row r="657">
      <c r="A657" s="8">
        <v>44336.0</v>
      </c>
      <c r="B657" s="9">
        <f t="shared" si="1"/>
        <v>2021</v>
      </c>
      <c r="C657" s="9">
        <v>100753.0</v>
      </c>
      <c r="D657" s="6" t="s">
        <v>84</v>
      </c>
      <c r="E657" s="10" t="str">
        <f>VLOOKUP(D657,'mat group'!A:B,2,0)</f>
        <v>Home Decor</v>
      </c>
      <c r="F657" s="10" t="s">
        <v>58</v>
      </c>
      <c r="G657" s="11" t="s">
        <v>67</v>
      </c>
      <c r="H657" s="11">
        <v>40.0</v>
      </c>
      <c r="I657" s="6" t="s">
        <v>38</v>
      </c>
      <c r="J657" s="11">
        <f t="shared" si="2"/>
        <v>40</v>
      </c>
      <c r="K657" s="6">
        <v>35.0</v>
      </c>
      <c r="L657" s="11">
        <f t="shared" si="3"/>
        <v>1400</v>
      </c>
      <c r="M657" s="10" t="s">
        <v>59</v>
      </c>
      <c r="N657" s="12">
        <v>35.0</v>
      </c>
      <c r="O657" s="11">
        <f t="shared" si="4"/>
        <v>0</v>
      </c>
      <c r="P657" s="11">
        <f t="shared" si="5"/>
        <v>1400</v>
      </c>
      <c r="Q657" s="10" t="s">
        <v>45</v>
      </c>
      <c r="R657" s="13">
        <f>IFERROR(__xludf.DUMMYFUNCTION("IFERROR(REGEXEXTRACT(Q657,""\d*\.?\d+%""),0)"),0.0)</f>
        <v>0</v>
      </c>
      <c r="S657" s="11">
        <f t="shared" si="6"/>
        <v>0</v>
      </c>
    </row>
    <row r="658">
      <c r="A658" s="8">
        <v>44336.0</v>
      </c>
      <c r="B658" s="9">
        <f t="shared" si="1"/>
        <v>2021</v>
      </c>
      <c r="C658" s="9">
        <v>100753.0</v>
      </c>
      <c r="D658" s="6" t="s">
        <v>186</v>
      </c>
      <c r="E658" s="10" t="str">
        <f>VLOOKUP(D658,'mat group'!A:B,2,0)</f>
        <v>School supplies</v>
      </c>
      <c r="F658" s="10" t="s">
        <v>58</v>
      </c>
      <c r="G658" s="11" t="s">
        <v>21</v>
      </c>
      <c r="H658" s="11">
        <v>10.0</v>
      </c>
      <c r="I658" s="6" t="s">
        <v>38</v>
      </c>
      <c r="J658" s="11">
        <f t="shared" si="2"/>
        <v>10</v>
      </c>
      <c r="K658" s="6">
        <v>4.0</v>
      </c>
      <c r="L658" s="11">
        <f t="shared" si="3"/>
        <v>40</v>
      </c>
      <c r="M658" s="10" t="s">
        <v>59</v>
      </c>
      <c r="N658" s="12">
        <v>3.2</v>
      </c>
      <c r="O658" s="11">
        <f t="shared" si="4"/>
        <v>8</v>
      </c>
      <c r="P658" s="11">
        <f t="shared" si="5"/>
        <v>32</v>
      </c>
      <c r="Q658" s="10" t="s">
        <v>45</v>
      </c>
      <c r="R658" s="13">
        <f>IFERROR(__xludf.DUMMYFUNCTION("IFERROR(REGEXEXTRACT(Q658,""\d*\.?\d+%""),0)"),0.0)</f>
        <v>0</v>
      </c>
      <c r="S658" s="11">
        <f t="shared" si="6"/>
        <v>0</v>
      </c>
    </row>
    <row r="659">
      <c r="A659" s="8">
        <v>44337.0</v>
      </c>
      <c r="B659" s="9">
        <f t="shared" si="1"/>
        <v>2021</v>
      </c>
      <c r="C659" s="9">
        <v>100754.0</v>
      </c>
      <c r="D659" s="6" t="s">
        <v>191</v>
      </c>
      <c r="E659" s="10" t="str">
        <f>VLOOKUP(D659,'mat group'!A:B,2,0)</f>
        <v>School supplies</v>
      </c>
      <c r="F659" s="10" t="s">
        <v>20</v>
      </c>
      <c r="G659" s="11" t="s">
        <v>67</v>
      </c>
      <c r="H659" s="11">
        <v>1.2</v>
      </c>
      <c r="I659" s="6" t="s">
        <v>22</v>
      </c>
      <c r="J659" s="11">
        <f t="shared" si="2"/>
        <v>0.912</v>
      </c>
      <c r="K659" s="6">
        <v>14.0</v>
      </c>
      <c r="L659" s="11">
        <f t="shared" si="3"/>
        <v>12.768</v>
      </c>
      <c r="M659" s="10" t="s">
        <v>23</v>
      </c>
      <c r="N659" s="12">
        <v>14.0</v>
      </c>
      <c r="O659" s="11">
        <f t="shared" si="4"/>
        <v>0</v>
      </c>
      <c r="P659" s="11">
        <f t="shared" si="5"/>
        <v>12.768</v>
      </c>
      <c r="Q659" s="10" t="s">
        <v>315</v>
      </c>
      <c r="R659" s="13" t="str">
        <f>IFERROR(__xludf.DUMMYFUNCTION("IFERROR(REGEXEXTRACT(Q659,""\d*\.?\d+%""),0)"),"9.90%")</f>
        <v>9.90%</v>
      </c>
      <c r="S659" s="11">
        <f t="shared" si="6"/>
        <v>0.01264032</v>
      </c>
    </row>
    <row r="660">
      <c r="A660" s="8">
        <v>44343.0</v>
      </c>
      <c r="B660" s="9">
        <f t="shared" si="1"/>
        <v>2021</v>
      </c>
      <c r="C660" s="9">
        <v>100755.0</v>
      </c>
      <c r="D660" s="6" t="s">
        <v>180</v>
      </c>
      <c r="E660" s="10" t="str">
        <f>VLOOKUP(D660,'mat group'!A:B,2,0)</f>
        <v>Hardware supplies</v>
      </c>
      <c r="F660" s="10" t="s">
        <v>58</v>
      </c>
      <c r="G660" s="11" t="s">
        <v>26</v>
      </c>
      <c r="H660" s="11">
        <v>80.0</v>
      </c>
      <c r="I660" s="6" t="s">
        <v>38</v>
      </c>
      <c r="J660" s="11">
        <f t="shared" si="2"/>
        <v>80</v>
      </c>
      <c r="K660" s="6">
        <v>51.0</v>
      </c>
      <c r="L660" s="11">
        <f t="shared" si="3"/>
        <v>4080</v>
      </c>
      <c r="M660" s="10" t="s">
        <v>59</v>
      </c>
      <c r="N660" s="12">
        <v>51.0</v>
      </c>
      <c r="O660" s="11">
        <f t="shared" si="4"/>
        <v>0</v>
      </c>
      <c r="P660" s="11">
        <f t="shared" si="5"/>
        <v>4080</v>
      </c>
      <c r="Q660" s="10" t="s">
        <v>184</v>
      </c>
      <c r="R660" s="13">
        <f>IFERROR(__xludf.DUMMYFUNCTION("IFERROR(REGEXEXTRACT(Q660,""\d*\.?\d+%""),0)"),0.0)</f>
        <v>0</v>
      </c>
      <c r="S660" s="11">
        <f t="shared" si="6"/>
        <v>0</v>
      </c>
    </row>
    <row r="661">
      <c r="A661" s="8">
        <v>44344.0</v>
      </c>
      <c r="B661" s="9">
        <f t="shared" si="1"/>
        <v>2021</v>
      </c>
      <c r="C661" s="9">
        <v>100756.0</v>
      </c>
      <c r="D661" s="6" t="s">
        <v>244</v>
      </c>
      <c r="E661" s="10" t="str">
        <f>VLOOKUP(D661,'mat group'!A:B,2,0)</f>
        <v>Bathroom supplies</v>
      </c>
      <c r="F661" s="10" t="s">
        <v>55</v>
      </c>
      <c r="G661" s="11" t="s">
        <v>64</v>
      </c>
      <c r="H661" s="11">
        <v>15.0</v>
      </c>
      <c r="I661" s="6" t="s">
        <v>38</v>
      </c>
      <c r="J661" s="11">
        <f t="shared" si="2"/>
        <v>15</v>
      </c>
      <c r="K661" s="6">
        <v>43.0</v>
      </c>
      <c r="L661" s="11">
        <f t="shared" si="3"/>
        <v>645</v>
      </c>
      <c r="M661" s="10" t="s">
        <v>56</v>
      </c>
      <c r="N661" s="12">
        <v>34.4</v>
      </c>
      <c r="O661" s="11">
        <f t="shared" si="4"/>
        <v>129</v>
      </c>
      <c r="P661" s="11">
        <f t="shared" si="5"/>
        <v>516</v>
      </c>
      <c r="Q661" s="10" t="s">
        <v>164</v>
      </c>
      <c r="R661" s="13" t="str">
        <f>IFERROR(__xludf.DUMMYFUNCTION("IFERROR(REGEXEXTRACT(Q661,""\d*\.?\d+%""),0)"),"7.80%")</f>
        <v>7.80%</v>
      </c>
      <c r="S661" s="11">
        <f t="shared" si="6"/>
        <v>0.5031</v>
      </c>
    </row>
    <row r="662">
      <c r="A662" s="8">
        <v>44348.0</v>
      </c>
      <c r="B662" s="9">
        <f t="shared" si="1"/>
        <v>2021</v>
      </c>
      <c r="C662" s="9">
        <v>100757.0</v>
      </c>
      <c r="D662" s="6" t="s">
        <v>280</v>
      </c>
      <c r="E662" s="10" t="str">
        <f>VLOOKUP(D662,'mat group'!A:B,2,0)</f>
        <v>Bathroom supplies</v>
      </c>
      <c r="F662" s="10" t="s">
        <v>20</v>
      </c>
      <c r="G662" s="11" t="s">
        <v>64</v>
      </c>
      <c r="H662" s="11">
        <v>15.0</v>
      </c>
      <c r="I662" s="6" t="s">
        <v>22</v>
      </c>
      <c r="J662" s="11">
        <f t="shared" si="2"/>
        <v>11.4</v>
      </c>
      <c r="K662" s="6">
        <v>4.0</v>
      </c>
      <c r="L662" s="11">
        <f t="shared" si="3"/>
        <v>45.6</v>
      </c>
      <c r="M662" s="10" t="s">
        <v>23</v>
      </c>
      <c r="N662" s="12">
        <v>1.6</v>
      </c>
      <c r="O662" s="11">
        <f t="shared" si="4"/>
        <v>27.36</v>
      </c>
      <c r="P662" s="11">
        <f t="shared" si="5"/>
        <v>18.24</v>
      </c>
      <c r="Q662" s="10" t="s">
        <v>24</v>
      </c>
      <c r="R662" s="13" t="str">
        <f>IFERROR(__xludf.DUMMYFUNCTION("IFERROR(REGEXEXTRACT(Q662,""\d*\.?\d+%""),0)"),"4.8%")</f>
        <v>4.8%</v>
      </c>
      <c r="S662" s="11">
        <f t="shared" si="6"/>
        <v>0.021888</v>
      </c>
    </row>
    <row r="663">
      <c r="A663" s="8">
        <v>44348.0</v>
      </c>
      <c r="B663" s="9">
        <f t="shared" si="1"/>
        <v>2021</v>
      </c>
      <c r="C663" s="9">
        <v>100757.0</v>
      </c>
      <c r="D663" s="6" t="s">
        <v>124</v>
      </c>
      <c r="E663" s="10" t="str">
        <f>VLOOKUP(D663,'mat group'!A:B,2,0)</f>
        <v>School supplies</v>
      </c>
      <c r="F663" s="10" t="s">
        <v>20</v>
      </c>
      <c r="G663" s="11" t="s">
        <v>50</v>
      </c>
      <c r="H663" s="11">
        <v>1.0</v>
      </c>
      <c r="I663" s="6" t="s">
        <v>22</v>
      </c>
      <c r="J663" s="11">
        <f t="shared" si="2"/>
        <v>0.76</v>
      </c>
      <c r="K663" s="6">
        <v>44.0</v>
      </c>
      <c r="L663" s="11">
        <f t="shared" si="3"/>
        <v>33.44</v>
      </c>
      <c r="M663" s="10" t="s">
        <v>23</v>
      </c>
      <c r="N663" s="12">
        <v>44.0</v>
      </c>
      <c r="O663" s="11">
        <f t="shared" si="4"/>
        <v>0</v>
      </c>
      <c r="P663" s="11">
        <f t="shared" si="5"/>
        <v>33.44</v>
      </c>
      <c r="Q663" s="10" t="s">
        <v>24</v>
      </c>
      <c r="R663" s="13" t="str">
        <f>IFERROR(__xludf.DUMMYFUNCTION("IFERROR(REGEXEXTRACT(Q663,""\d*\.?\d+%""),0)"),"4.8%")</f>
        <v>4.8%</v>
      </c>
      <c r="S663" s="11">
        <f t="shared" si="6"/>
        <v>0.0160512</v>
      </c>
    </row>
    <row r="664">
      <c r="A664" s="8">
        <v>44348.0</v>
      </c>
      <c r="B664" s="9">
        <f t="shared" si="1"/>
        <v>2021</v>
      </c>
      <c r="C664" s="9">
        <v>100757.0</v>
      </c>
      <c r="D664" s="6" t="s">
        <v>74</v>
      </c>
      <c r="E664" s="10" t="str">
        <f>VLOOKUP(D664,'mat group'!A:B,2,0)</f>
        <v>Gardening supplies</v>
      </c>
      <c r="F664" s="10" t="s">
        <v>20</v>
      </c>
      <c r="G664" s="11" t="s">
        <v>21</v>
      </c>
      <c r="H664" s="11">
        <v>8.0</v>
      </c>
      <c r="I664" s="6" t="s">
        <v>22</v>
      </c>
      <c r="J664" s="11">
        <f t="shared" si="2"/>
        <v>6.08</v>
      </c>
      <c r="K664" s="6">
        <v>36.0</v>
      </c>
      <c r="L664" s="11">
        <f t="shared" si="3"/>
        <v>218.88</v>
      </c>
      <c r="M664" s="10" t="s">
        <v>23</v>
      </c>
      <c r="N664" s="12">
        <v>7.2</v>
      </c>
      <c r="O664" s="11">
        <f t="shared" si="4"/>
        <v>175.104</v>
      </c>
      <c r="P664" s="11">
        <f t="shared" si="5"/>
        <v>43.776</v>
      </c>
      <c r="Q664" s="10" t="s">
        <v>24</v>
      </c>
      <c r="R664" s="13" t="str">
        <f>IFERROR(__xludf.DUMMYFUNCTION("IFERROR(REGEXEXTRACT(Q664,""\d*\.?\d+%""),0)"),"4.8%")</f>
        <v>4.8%</v>
      </c>
      <c r="S664" s="11">
        <f t="shared" si="6"/>
        <v>0.1050624</v>
      </c>
    </row>
    <row r="665">
      <c r="A665" s="8">
        <v>44348.0</v>
      </c>
      <c r="B665" s="9">
        <f t="shared" si="1"/>
        <v>2021</v>
      </c>
      <c r="C665" s="9">
        <v>100757.0</v>
      </c>
      <c r="D665" s="6" t="s">
        <v>206</v>
      </c>
      <c r="E665" s="10" t="str">
        <f>VLOOKUP(D665,'mat group'!A:B,2,0)</f>
        <v>Bathroom supplies</v>
      </c>
      <c r="F665" s="10" t="s">
        <v>20</v>
      </c>
      <c r="G665" s="11" t="s">
        <v>77</v>
      </c>
      <c r="H665" s="11">
        <v>8.0</v>
      </c>
      <c r="I665" s="6" t="s">
        <v>22</v>
      </c>
      <c r="J665" s="11">
        <f t="shared" si="2"/>
        <v>6.08</v>
      </c>
      <c r="K665" s="6">
        <v>11.0</v>
      </c>
      <c r="L665" s="11">
        <f t="shared" si="3"/>
        <v>66.88</v>
      </c>
      <c r="M665" s="10" t="s">
        <v>23</v>
      </c>
      <c r="N665" s="12">
        <v>9.9</v>
      </c>
      <c r="O665" s="11">
        <f t="shared" si="4"/>
        <v>6.688</v>
      </c>
      <c r="P665" s="11">
        <f t="shared" si="5"/>
        <v>60.192</v>
      </c>
      <c r="Q665" s="10" t="s">
        <v>24</v>
      </c>
      <c r="R665" s="13" t="str">
        <f>IFERROR(__xludf.DUMMYFUNCTION("IFERROR(REGEXEXTRACT(Q665,""\d*\.?\d+%""),0)"),"4.8%")</f>
        <v>4.8%</v>
      </c>
      <c r="S665" s="11">
        <f t="shared" si="6"/>
        <v>0.0321024</v>
      </c>
    </row>
    <row r="666">
      <c r="A666" s="8">
        <v>44348.0</v>
      </c>
      <c r="B666" s="9">
        <f t="shared" si="1"/>
        <v>2021</v>
      </c>
      <c r="C666" s="9">
        <v>100757.0</v>
      </c>
      <c r="D666" s="6" t="s">
        <v>100</v>
      </c>
      <c r="E666" s="10" t="str">
        <f>VLOOKUP(D666,'mat group'!A:B,2,0)</f>
        <v>School supplies</v>
      </c>
      <c r="F666" s="10" t="s">
        <v>20</v>
      </c>
      <c r="G666" s="11" t="s">
        <v>30</v>
      </c>
      <c r="H666" s="11">
        <v>2.0</v>
      </c>
      <c r="I666" s="6" t="s">
        <v>22</v>
      </c>
      <c r="J666" s="11">
        <f t="shared" si="2"/>
        <v>1.52</v>
      </c>
      <c r="K666" s="6">
        <v>44.0</v>
      </c>
      <c r="L666" s="11">
        <f t="shared" si="3"/>
        <v>66.88</v>
      </c>
      <c r="M666" s="10" t="s">
        <v>23</v>
      </c>
      <c r="N666" s="12">
        <v>44.0</v>
      </c>
      <c r="O666" s="11">
        <f t="shared" si="4"/>
        <v>0</v>
      </c>
      <c r="P666" s="11">
        <f t="shared" si="5"/>
        <v>66.88</v>
      </c>
      <c r="Q666" s="10" t="s">
        <v>24</v>
      </c>
      <c r="R666" s="13" t="str">
        <f>IFERROR(__xludf.DUMMYFUNCTION("IFERROR(REGEXEXTRACT(Q666,""\d*\.?\d+%""),0)"),"4.8%")</f>
        <v>4.8%</v>
      </c>
      <c r="S666" s="11">
        <f t="shared" si="6"/>
        <v>0.0321024</v>
      </c>
    </row>
    <row r="667">
      <c r="A667" s="8">
        <v>44348.0</v>
      </c>
      <c r="B667" s="9">
        <f t="shared" si="1"/>
        <v>2021</v>
      </c>
      <c r="C667" s="9">
        <v>100757.0</v>
      </c>
      <c r="D667" s="6" t="s">
        <v>290</v>
      </c>
      <c r="E667" s="10" t="str">
        <f>VLOOKUP(D667,'mat group'!A:B,2,0)</f>
        <v>Gardening supplies</v>
      </c>
      <c r="F667" s="10" t="s">
        <v>20</v>
      </c>
      <c r="G667" s="11" t="s">
        <v>42</v>
      </c>
      <c r="H667" s="11">
        <v>30.0</v>
      </c>
      <c r="I667" s="6" t="s">
        <v>22</v>
      </c>
      <c r="J667" s="11">
        <f t="shared" si="2"/>
        <v>22.8</v>
      </c>
      <c r="K667" s="6">
        <v>14.0</v>
      </c>
      <c r="L667" s="11">
        <f t="shared" si="3"/>
        <v>319.2</v>
      </c>
      <c r="M667" s="10" t="s">
        <v>23</v>
      </c>
      <c r="N667" s="12">
        <v>8.4</v>
      </c>
      <c r="O667" s="11">
        <f t="shared" si="4"/>
        <v>127.68</v>
      </c>
      <c r="P667" s="11">
        <f t="shared" si="5"/>
        <v>191.52</v>
      </c>
      <c r="Q667" s="10" t="s">
        <v>24</v>
      </c>
      <c r="R667" s="13" t="str">
        <f>IFERROR(__xludf.DUMMYFUNCTION("IFERROR(REGEXEXTRACT(Q667,""\d*\.?\d+%""),0)"),"4.8%")</f>
        <v>4.8%</v>
      </c>
      <c r="S667" s="11">
        <f t="shared" si="6"/>
        <v>0.153216</v>
      </c>
    </row>
    <row r="668">
      <c r="A668" s="8">
        <v>44348.0</v>
      </c>
      <c r="B668" s="9">
        <f t="shared" si="1"/>
        <v>2021</v>
      </c>
      <c r="C668" s="9">
        <v>100757.0</v>
      </c>
      <c r="D668" s="6" t="s">
        <v>127</v>
      </c>
      <c r="E668" s="10" t="str">
        <f>VLOOKUP(D668,'mat group'!A:B,2,0)</f>
        <v>Gardening supplies</v>
      </c>
      <c r="F668" s="10" t="s">
        <v>20</v>
      </c>
      <c r="G668" s="11" t="s">
        <v>21</v>
      </c>
      <c r="H668" s="11">
        <v>60.0</v>
      </c>
      <c r="I668" s="6" t="s">
        <v>22</v>
      </c>
      <c r="J668" s="11">
        <f t="shared" si="2"/>
        <v>45.6</v>
      </c>
      <c r="K668" s="6">
        <v>8.0</v>
      </c>
      <c r="L668" s="11">
        <f t="shared" si="3"/>
        <v>364.8</v>
      </c>
      <c r="M668" s="10" t="s">
        <v>23</v>
      </c>
      <c r="N668" s="12">
        <v>8.0</v>
      </c>
      <c r="O668" s="11">
        <f t="shared" si="4"/>
        <v>0</v>
      </c>
      <c r="P668" s="11">
        <f t="shared" si="5"/>
        <v>364.8</v>
      </c>
      <c r="Q668" s="10" t="s">
        <v>24</v>
      </c>
      <c r="R668" s="13" t="str">
        <f>IFERROR(__xludf.DUMMYFUNCTION("IFERROR(REGEXEXTRACT(Q668,""\d*\.?\d+%""),0)"),"4.8%")</f>
        <v>4.8%</v>
      </c>
      <c r="S668" s="11">
        <f t="shared" si="6"/>
        <v>0.175104</v>
      </c>
    </row>
    <row r="669">
      <c r="A669" s="8">
        <v>44350.0</v>
      </c>
      <c r="B669" s="9">
        <f t="shared" si="1"/>
        <v>2021</v>
      </c>
      <c r="C669" s="9">
        <v>100758.0</v>
      </c>
      <c r="D669" s="6" t="s">
        <v>202</v>
      </c>
      <c r="E669" s="10" t="str">
        <f>VLOOKUP(D669,'mat group'!A:B,2,0)</f>
        <v>Home Decor</v>
      </c>
      <c r="F669" s="10" t="s">
        <v>55</v>
      </c>
      <c r="G669" s="11" t="s">
        <v>77</v>
      </c>
      <c r="H669" s="11">
        <v>20.0</v>
      </c>
      <c r="I669" s="6" t="s">
        <v>38</v>
      </c>
      <c r="J669" s="11">
        <f t="shared" si="2"/>
        <v>20</v>
      </c>
      <c r="K669" s="6">
        <v>8.0</v>
      </c>
      <c r="L669" s="11">
        <f t="shared" si="3"/>
        <v>160</v>
      </c>
      <c r="M669" s="10" t="s">
        <v>56</v>
      </c>
      <c r="N669" s="12">
        <v>8.0</v>
      </c>
      <c r="O669" s="11">
        <f t="shared" si="4"/>
        <v>0</v>
      </c>
      <c r="P669" s="11">
        <f t="shared" si="5"/>
        <v>160</v>
      </c>
      <c r="Q669" s="10" t="s">
        <v>141</v>
      </c>
      <c r="R669" s="13" t="str">
        <f>IFERROR(__xludf.DUMMYFUNCTION("IFERROR(REGEXEXTRACT(Q669,""\d*\.?\d+%""),0)"),"5%")</f>
        <v>5%</v>
      </c>
      <c r="S669" s="11">
        <f t="shared" si="6"/>
        <v>0.08</v>
      </c>
    </row>
    <row r="670">
      <c r="A670" s="8">
        <v>44356.0</v>
      </c>
      <c r="B670" s="9">
        <f t="shared" si="1"/>
        <v>2021</v>
      </c>
      <c r="C670" s="9">
        <v>100759.0</v>
      </c>
      <c r="D670" s="6" t="s">
        <v>131</v>
      </c>
      <c r="E670" s="10" t="str">
        <f>VLOOKUP(D670,'mat group'!A:B,2,0)</f>
        <v>Bathroom supplies</v>
      </c>
      <c r="F670" s="10" t="s">
        <v>20</v>
      </c>
      <c r="G670" s="11" t="s">
        <v>21</v>
      </c>
      <c r="H670" s="11">
        <v>8.0</v>
      </c>
      <c r="I670" s="6" t="s">
        <v>22</v>
      </c>
      <c r="J670" s="11">
        <f t="shared" si="2"/>
        <v>6.08</v>
      </c>
      <c r="K670" s="6">
        <v>7.0</v>
      </c>
      <c r="L670" s="11">
        <f t="shared" si="3"/>
        <v>42.56</v>
      </c>
      <c r="M670" s="10" t="s">
        <v>23</v>
      </c>
      <c r="N670" s="12">
        <v>4.2</v>
      </c>
      <c r="O670" s="11">
        <f t="shared" si="4"/>
        <v>17.024</v>
      </c>
      <c r="P670" s="11">
        <f t="shared" si="5"/>
        <v>25.536</v>
      </c>
      <c r="Q670" s="10" t="s">
        <v>45</v>
      </c>
      <c r="R670" s="13">
        <f>IFERROR(__xludf.DUMMYFUNCTION("IFERROR(REGEXEXTRACT(Q670,""\d*\.?\d+%""),0)"),0.0)</f>
        <v>0</v>
      </c>
      <c r="S670" s="11">
        <f t="shared" si="6"/>
        <v>0</v>
      </c>
    </row>
    <row r="671">
      <c r="A671" s="8">
        <v>44359.0</v>
      </c>
      <c r="B671" s="9">
        <f t="shared" si="1"/>
        <v>2021</v>
      </c>
      <c r="C671" s="9">
        <v>100760.0</v>
      </c>
      <c r="D671" s="6" t="s">
        <v>97</v>
      </c>
      <c r="E671" s="10" t="str">
        <f>VLOOKUP(D671,'mat group'!A:B,2,0)</f>
        <v>Home Decor</v>
      </c>
      <c r="F671" s="10" t="s">
        <v>55</v>
      </c>
      <c r="G671" s="11" t="s">
        <v>21</v>
      </c>
      <c r="H671" s="11">
        <v>20.0</v>
      </c>
      <c r="I671" s="6" t="s">
        <v>38</v>
      </c>
      <c r="J671" s="11">
        <f t="shared" si="2"/>
        <v>20</v>
      </c>
      <c r="K671" s="6">
        <v>7.0</v>
      </c>
      <c r="L671" s="11">
        <f t="shared" si="3"/>
        <v>140</v>
      </c>
      <c r="M671" s="10" t="s">
        <v>56</v>
      </c>
      <c r="N671" s="12">
        <v>4.2</v>
      </c>
      <c r="O671" s="11">
        <f t="shared" si="4"/>
        <v>56</v>
      </c>
      <c r="P671" s="11">
        <f t="shared" si="5"/>
        <v>84</v>
      </c>
      <c r="Q671" s="10" t="s">
        <v>47</v>
      </c>
      <c r="R671" s="13" t="str">
        <f>IFERROR(__xludf.DUMMYFUNCTION("IFERROR(REGEXEXTRACT(Q671,""\d*\.?\d+%""),0)"),"0%")</f>
        <v>0%</v>
      </c>
      <c r="S671" s="11">
        <f t="shared" si="6"/>
        <v>0</v>
      </c>
    </row>
    <row r="672">
      <c r="A672" s="8">
        <v>44361.0</v>
      </c>
      <c r="B672" s="9">
        <f t="shared" si="1"/>
        <v>2021</v>
      </c>
      <c r="C672" s="9">
        <v>100761.0</v>
      </c>
      <c r="D672" s="6" t="s">
        <v>289</v>
      </c>
      <c r="E672" s="10" t="str">
        <f>VLOOKUP(D672,'mat group'!A:B,2,0)</f>
        <v>Home Decor</v>
      </c>
      <c r="F672" s="10" t="s">
        <v>49</v>
      </c>
      <c r="G672" s="11" t="s">
        <v>42</v>
      </c>
      <c r="H672" s="11">
        <v>12.0</v>
      </c>
      <c r="I672" s="6" t="s">
        <v>38</v>
      </c>
      <c r="J672" s="11">
        <f t="shared" si="2"/>
        <v>12</v>
      </c>
      <c r="K672" s="6">
        <v>36.0</v>
      </c>
      <c r="L672" s="11">
        <f t="shared" si="3"/>
        <v>432</v>
      </c>
      <c r="M672" s="10" t="s">
        <v>51</v>
      </c>
      <c r="N672" s="12">
        <v>32.4</v>
      </c>
      <c r="O672" s="11">
        <f t="shared" si="4"/>
        <v>43.2</v>
      </c>
      <c r="P672" s="11">
        <f t="shared" si="5"/>
        <v>388.8</v>
      </c>
      <c r="Q672" s="10" t="s">
        <v>40</v>
      </c>
      <c r="R672" s="13" t="str">
        <f>IFERROR(__xludf.DUMMYFUNCTION("IFERROR(REGEXEXTRACT(Q672,""\d*\.?\d+%""),0)"),"4.5%")</f>
        <v>4.5%</v>
      </c>
      <c r="S672" s="11">
        <f t="shared" si="6"/>
        <v>0.1944</v>
      </c>
    </row>
    <row r="673">
      <c r="A673" s="8">
        <v>44367.0</v>
      </c>
      <c r="B673" s="9">
        <f t="shared" si="1"/>
        <v>2021</v>
      </c>
      <c r="C673" s="9">
        <v>100762.0</v>
      </c>
      <c r="D673" s="6" t="s">
        <v>111</v>
      </c>
      <c r="E673" s="10" t="str">
        <f>VLOOKUP(D673,'mat group'!A:B,2,0)</f>
        <v>Bathroom supplies</v>
      </c>
      <c r="F673" s="10" t="s">
        <v>20</v>
      </c>
      <c r="G673" s="11" t="s">
        <v>50</v>
      </c>
      <c r="H673" s="11">
        <v>12.0</v>
      </c>
      <c r="I673" s="6" t="s">
        <v>22</v>
      </c>
      <c r="J673" s="11">
        <f t="shared" si="2"/>
        <v>9.12</v>
      </c>
      <c r="K673" s="6">
        <v>25.0</v>
      </c>
      <c r="L673" s="11">
        <f t="shared" si="3"/>
        <v>228</v>
      </c>
      <c r="M673" s="10" t="s">
        <v>23</v>
      </c>
      <c r="N673" s="12">
        <v>22.5</v>
      </c>
      <c r="O673" s="11">
        <f t="shared" si="4"/>
        <v>22.8</v>
      </c>
      <c r="P673" s="11">
        <f t="shared" si="5"/>
        <v>205.2</v>
      </c>
      <c r="Q673" s="10" t="s">
        <v>120</v>
      </c>
      <c r="R673" s="13" t="str">
        <f>IFERROR(__xludf.DUMMYFUNCTION("IFERROR(REGEXEXTRACT(Q673,""\d*\.?\d+%""),0)"),"3.5%")</f>
        <v>3.5%</v>
      </c>
      <c r="S673" s="11">
        <f t="shared" si="6"/>
        <v>0.0798</v>
      </c>
    </row>
    <row r="674">
      <c r="A674" s="8">
        <v>44367.0</v>
      </c>
      <c r="B674" s="9">
        <f t="shared" si="1"/>
        <v>2021</v>
      </c>
      <c r="C674" s="9">
        <v>100762.0</v>
      </c>
      <c r="D674" s="6" t="s">
        <v>183</v>
      </c>
      <c r="E674" s="10" t="str">
        <f>VLOOKUP(D674,'mat group'!A:B,2,0)</f>
        <v>Hardware supplies</v>
      </c>
      <c r="F674" s="10" t="s">
        <v>20</v>
      </c>
      <c r="G674" s="11" t="s">
        <v>26</v>
      </c>
      <c r="H674" s="11">
        <v>8.0</v>
      </c>
      <c r="I674" s="6" t="s">
        <v>22</v>
      </c>
      <c r="J674" s="11">
        <f t="shared" si="2"/>
        <v>6.08</v>
      </c>
      <c r="K674" s="6">
        <v>13.0</v>
      </c>
      <c r="L674" s="11">
        <f t="shared" si="3"/>
        <v>79.04</v>
      </c>
      <c r="M674" s="10" t="s">
        <v>23</v>
      </c>
      <c r="N674" s="12">
        <v>6.5</v>
      </c>
      <c r="O674" s="11">
        <f t="shared" si="4"/>
        <v>39.52</v>
      </c>
      <c r="P674" s="11">
        <f t="shared" si="5"/>
        <v>39.52</v>
      </c>
      <c r="Q674" s="10" t="s">
        <v>120</v>
      </c>
      <c r="R674" s="13" t="str">
        <f>IFERROR(__xludf.DUMMYFUNCTION("IFERROR(REGEXEXTRACT(Q674,""\d*\.?\d+%""),0)"),"3.5%")</f>
        <v>3.5%</v>
      </c>
      <c r="S674" s="11">
        <f t="shared" si="6"/>
        <v>0.027664</v>
      </c>
    </row>
    <row r="675">
      <c r="A675" s="8">
        <v>44367.0</v>
      </c>
      <c r="B675" s="9">
        <f t="shared" si="1"/>
        <v>2021</v>
      </c>
      <c r="C675" s="9">
        <v>100762.0</v>
      </c>
      <c r="D675" s="6" t="s">
        <v>95</v>
      </c>
      <c r="E675" s="10" t="str">
        <f>VLOOKUP(D675,'mat group'!A:B,2,0)</f>
        <v>Home Decor</v>
      </c>
      <c r="F675" s="10" t="s">
        <v>20</v>
      </c>
      <c r="G675" s="11" t="s">
        <v>64</v>
      </c>
      <c r="H675" s="11">
        <v>25.0</v>
      </c>
      <c r="I675" s="6" t="s">
        <v>22</v>
      </c>
      <c r="J675" s="11">
        <f t="shared" si="2"/>
        <v>19</v>
      </c>
      <c r="K675" s="6">
        <v>29.0</v>
      </c>
      <c r="L675" s="11">
        <f t="shared" si="3"/>
        <v>551</v>
      </c>
      <c r="M675" s="10" t="s">
        <v>23</v>
      </c>
      <c r="N675" s="12">
        <v>11.600000000000001</v>
      </c>
      <c r="O675" s="11">
        <f t="shared" si="4"/>
        <v>330.6</v>
      </c>
      <c r="P675" s="11">
        <f t="shared" si="5"/>
        <v>220.4</v>
      </c>
      <c r="Q675" s="10" t="s">
        <v>120</v>
      </c>
      <c r="R675" s="13" t="str">
        <f>IFERROR(__xludf.DUMMYFUNCTION("IFERROR(REGEXEXTRACT(Q675,""\d*\.?\d+%""),0)"),"3.5%")</f>
        <v>3.5%</v>
      </c>
      <c r="S675" s="11">
        <f t="shared" si="6"/>
        <v>0.19285</v>
      </c>
    </row>
    <row r="676">
      <c r="A676" s="8">
        <v>44367.0</v>
      </c>
      <c r="B676" s="9">
        <f t="shared" si="1"/>
        <v>2021</v>
      </c>
      <c r="C676" s="9">
        <v>100762.0</v>
      </c>
      <c r="D676" s="6" t="s">
        <v>115</v>
      </c>
      <c r="E676" s="10" t="str">
        <f>VLOOKUP(D676,'mat group'!A:B,2,0)</f>
        <v>School supplies</v>
      </c>
      <c r="F676" s="10" t="s">
        <v>20</v>
      </c>
      <c r="G676" s="11" t="s">
        <v>26</v>
      </c>
      <c r="H676" s="11">
        <v>2.0</v>
      </c>
      <c r="I676" s="6" t="s">
        <v>22</v>
      </c>
      <c r="J676" s="11">
        <f t="shared" si="2"/>
        <v>1.52</v>
      </c>
      <c r="K676" s="6">
        <v>37.0</v>
      </c>
      <c r="L676" s="11">
        <f t="shared" si="3"/>
        <v>56.24</v>
      </c>
      <c r="M676" s="10" t="s">
        <v>23</v>
      </c>
      <c r="N676" s="12">
        <v>29.6</v>
      </c>
      <c r="O676" s="11">
        <f t="shared" si="4"/>
        <v>11.248</v>
      </c>
      <c r="P676" s="11">
        <f t="shared" si="5"/>
        <v>44.992</v>
      </c>
      <c r="Q676" s="10" t="s">
        <v>120</v>
      </c>
      <c r="R676" s="13" t="str">
        <f>IFERROR(__xludf.DUMMYFUNCTION("IFERROR(REGEXEXTRACT(Q676,""\d*\.?\d+%""),0)"),"3.5%")</f>
        <v>3.5%</v>
      </c>
      <c r="S676" s="11">
        <f t="shared" si="6"/>
        <v>0.019684</v>
      </c>
    </row>
    <row r="677">
      <c r="A677" s="8">
        <v>44367.0</v>
      </c>
      <c r="B677" s="9">
        <f t="shared" si="1"/>
        <v>2021</v>
      </c>
      <c r="C677" s="9">
        <v>100762.0</v>
      </c>
      <c r="D677" s="6" t="s">
        <v>176</v>
      </c>
      <c r="E677" s="10" t="str">
        <f>VLOOKUP(D677,'mat group'!A:B,2,0)</f>
        <v>Bathroom supplies</v>
      </c>
      <c r="F677" s="10" t="s">
        <v>20</v>
      </c>
      <c r="G677" s="11" t="s">
        <v>21</v>
      </c>
      <c r="H677" s="11">
        <v>5.0</v>
      </c>
      <c r="I677" s="6" t="s">
        <v>22</v>
      </c>
      <c r="J677" s="11">
        <f t="shared" si="2"/>
        <v>3.8</v>
      </c>
      <c r="K677" s="6">
        <v>26.0</v>
      </c>
      <c r="L677" s="11">
        <f t="shared" si="3"/>
        <v>98.8</v>
      </c>
      <c r="M677" s="10" t="s">
        <v>23</v>
      </c>
      <c r="N677" s="12">
        <v>10.4</v>
      </c>
      <c r="O677" s="11">
        <f t="shared" si="4"/>
        <v>59.28</v>
      </c>
      <c r="P677" s="11">
        <f t="shared" si="5"/>
        <v>39.52</v>
      </c>
      <c r="Q677" s="10" t="s">
        <v>120</v>
      </c>
      <c r="R677" s="13" t="str">
        <f>IFERROR(__xludf.DUMMYFUNCTION("IFERROR(REGEXEXTRACT(Q677,""\d*\.?\d+%""),0)"),"3.5%")</f>
        <v>3.5%</v>
      </c>
      <c r="S677" s="11">
        <f t="shared" si="6"/>
        <v>0.03458</v>
      </c>
    </row>
    <row r="678">
      <c r="A678" s="8">
        <v>44367.0</v>
      </c>
      <c r="B678" s="9">
        <f t="shared" si="1"/>
        <v>2021</v>
      </c>
      <c r="C678" s="9">
        <v>100762.0</v>
      </c>
      <c r="D678" s="6" t="s">
        <v>228</v>
      </c>
      <c r="E678" s="10" t="str">
        <f>VLOOKUP(D678,'mat group'!A:B,2,0)</f>
        <v>School supplies</v>
      </c>
      <c r="F678" s="10" t="s">
        <v>20</v>
      </c>
      <c r="G678" s="11" t="s">
        <v>30</v>
      </c>
      <c r="H678" s="11">
        <v>2.5</v>
      </c>
      <c r="I678" s="6" t="s">
        <v>22</v>
      </c>
      <c r="J678" s="11">
        <f t="shared" si="2"/>
        <v>1.9</v>
      </c>
      <c r="K678" s="6">
        <v>5.0</v>
      </c>
      <c r="L678" s="11">
        <f t="shared" si="3"/>
        <v>9.5</v>
      </c>
      <c r="M678" s="10" t="s">
        <v>23</v>
      </c>
      <c r="N678" s="12">
        <v>5.0</v>
      </c>
      <c r="O678" s="11">
        <f t="shared" si="4"/>
        <v>0</v>
      </c>
      <c r="P678" s="11">
        <f t="shared" si="5"/>
        <v>9.5</v>
      </c>
      <c r="Q678" s="10" t="s">
        <v>120</v>
      </c>
      <c r="R678" s="13" t="str">
        <f>IFERROR(__xludf.DUMMYFUNCTION("IFERROR(REGEXEXTRACT(Q678,""\d*\.?\d+%""),0)"),"3.5%")</f>
        <v>3.5%</v>
      </c>
      <c r="S678" s="11">
        <f t="shared" si="6"/>
        <v>0.003325</v>
      </c>
    </row>
    <row r="679">
      <c r="A679" s="8">
        <v>44367.0</v>
      </c>
      <c r="B679" s="9">
        <f t="shared" si="1"/>
        <v>2021</v>
      </c>
      <c r="C679" s="9">
        <v>100762.0</v>
      </c>
      <c r="D679" s="6" t="s">
        <v>312</v>
      </c>
      <c r="E679" s="10" t="str">
        <f>VLOOKUP(D679,'mat group'!A:B,2,0)</f>
        <v>Gardening supplies</v>
      </c>
      <c r="F679" s="10" t="s">
        <v>20</v>
      </c>
      <c r="G679" s="11" t="s">
        <v>64</v>
      </c>
      <c r="H679" s="11">
        <v>15.0</v>
      </c>
      <c r="I679" s="6" t="s">
        <v>22</v>
      </c>
      <c r="J679" s="11">
        <f t="shared" si="2"/>
        <v>11.4</v>
      </c>
      <c r="K679" s="6">
        <v>52.0</v>
      </c>
      <c r="L679" s="11">
        <f t="shared" si="3"/>
        <v>592.8</v>
      </c>
      <c r="M679" s="10" t="s">
        <v>23</v>
      </c>
      <c r="N679" s="12">
        <v>52.0</v>
      </c>
      <c r="O679" s="11">
        <f t="shared" si="4"/>
        <v>0</v>
      </c>
      <c r="P679" s="11">
        <f t="shared" si="5"/>
        <v>592.8</v>
      </c>
      <c r="Q679" s="10" t="s">
        <v>120</v>
      </c>
      <c r="R679" s="13" t="str">
        <f>IFERROR(__xludf.DUMMYFUNCTION("IFERROR(REGEXEXTRACT(Q679,""\d*\.?\d+%""),0)"),"3.5%")</f>
        <v>3.5%</v>
      </c>
      <c r="S679" s="11">
        <f t="shared" si="6"/>
        <v>0.20748</v>
      </c>
    </row>
    <row r="680">
      <c r="A680" s="8">
        <v>44367.0</v>
      </c>
      <c r="B680" s="9">
        <f t="shared" si="1"/>
        <v>2021</v>
      </c>
      <c r="C680" s="9">
        <v>100762.0</v>
      </c>
      <c r="D680" s="6" t="s">
        <v>282</v>
      </c>
      <c r="E680" s="10" t="str">
        <f>VLOOKUP(D680,'mat group'!A:B,2,0)</f>
        <v>Hardware supplies</v>
      </c>
      <c r="F680" s="10" t="s">
        <v>20</v>
      </c>
      <c r="G680" s="11" t="s">
        <v>67</v>
      </c>
      <c r="H680" s="11">
        <v>2.5</v>
      </c>
      <c r="I680" s="6" t="s">
        <v>22</v>
      </c>
      <c r="J680" s="11">
        <f t="shared" si="2"/>
        <v>1.9</v>
      </c>
      <c r="K680" s="6">
        <v>45.0</v>
      </c>
      <c r="L680" s="11">
        <f t="shared" si="3"/>
        <v>85.5</v>
      </c>
      <c r="M680" s="10" t="s">
        <v>23</v>
      </c>
      <c r="N680" s="12">
        <v>45.0</v>
      </c>
      <c r="O680" s="11">
        <f t="shared" si="4"/>
        <v>0</v>
      </c>
      <c r="P680" s="11">
        <f t="shared" si="5"/>
        <v>85.5</v>
      </c>
      <c r="Q680" s="10" t="s">
        <v>120</v>
      </c>
      <c r="R680" s="13" t="str">
        <f>IFERROR(__xludf.DUMMYFUNCTION("IFERROR(REGEXEXTRACT(Q680,""\d*\.?\d+%""),0)"),"3.5%")</f>
        <v>3.5%</v>
      </c>
      <c r="S680" s="11">
        <f t="shared" si="6"/>
        <v>0.029925</v>
      </c>
    </row>
    <row r="681">
      <c r="A681" s="8">
        <v>44368.0</v>
      </c>
      <c r="B681" s="9">
        <f t="shared" si="1"/>
        <v>2021</v>
      </c>
      <c r="C681" s="9">
        <v>100763.0</v>
      </c>
      <c r="D681" s="6" t="s">
        <v>256</v>
      </c>
      <c r="E681" s="10" t="str">
        <f>VLOOKUP(D681,'mat group'!A:B,2,0)</f>
        <v>Hardware supplies</v>
      </c>
      <c r="F681" s="10" t="s">
        <v>49</v>
      </c>
      <c r="G681" s="11" t="s">
        <v>67</v>
      </c>
      <c r="H681" s="11">
        <v>0.15</v>
      </c>
      <c r="I681" s="6" t="s">
        <v>38</v>
      </c>
      <c r="J681" s="11">
        <f t="shared" si="2"/>
        <v>0.15</v>
      </c>
      <c r="K681" s="6">
        <v>2.0</v>
      </c>
      <c r="L681" s="11">
        <f t="shared" si="3"/>
        <v>0.3</v>
      </c>
      <c r="M681" s="10" t="s">
        <v>51</v>
      </c>
      <c r="N681" s="12">
        <v>2.0</v>
      </c>
      <c r="O681" s="11">
        <f t="shared" si="4"/>
        <v>0</v>
      </c>
      <c r="P681" s="11">
        <f t="shared" si="5"/>
        <v>0.3</v>
      </c>
      <c r="Q681" s="10" t="s">
        <v>35</v>
      </c>
      <c r="R681" s="13" t="str">
        <f>IFERROR(__xludf.DUMMYFUNCTION("IFERROR(REGEXEXTRACT(Q681,""\d*\.?\d+%""),0)"),"0%")</f>
        <v>0%</v>
      </c>
      <c r="S681" s="11">
        <f t="shared" si="6"/>
        <v>0</v>
      </c>
    </row>
    <row r="682">
      <c r="A682" s="8">
        <v>44372.0</v>
      </c>
      <c r="B682" s="9">
        <f t="shared" si="1"/>
        <v>2021</v>
      </c>
      <c r="C682" s="9">
        <v>100764.0</v>
      </c>
      <c r="D682" s="6" t="s">
        <v>142</v>
      </c>
      <c r="E682" s="10" t="str">
        <f>VLOOKUP(D682,'mat group'!A:B,2,0)</f>
        <v>Home Decor</v>
      </c>
      <c r="F682" s="10" t="s">
        <v>37</v>
      </c>
      <c r="G682" s="11" t="s">
        <v>30</v>
      </c>
      <c r="H682" s="11">
        <v>5.0</v>
      </c>
      <c r="I682" s="6" t="s">
        <v>38</v>
      </c>
      <c r="J682" s="11">
        <f t="shared" si="2"/>
        <v>5</v>
      </c>
      <c r="K682" s="6">
        <v>32.0</v>
      </c>
      <c r="L682" s="11">
        <f t="shared" si="3"/>
        <v>160</v>
      </c>
      <c r="M682" s="10" t="s">
        <v>39</v>
      </c>
      <c r="N682" s="12">
        <v>16.0</v>
      </c>
      <c r="O682" s="11">
        <f t="shared" si="4"/>
        <v>80</v>
      </c>
      <c r="P682" s="11">
        <f t="shared" si="5"/>
        <v>80</v>
      </c>
      <c r="Q682" s="10" t="s">
        <v>162</v>
      </c>
      <c r="R682" s="13" t="str">
        <f>IFERROR(__xludf.DUMMYFUNCTION("IFERROR(REGEXEXTRACT(Q682,""\d*\.?\d+%""),0)"),"1.9%")</f>
        <v>1.9%</v>
      </c>
      <c r="S682" s="11">
        <f t="shared" si="6"/>
        <v>0.0304</v>
      </c>
    </row>
    <row r="683">
      <c r="A683" s="8">
        <v>44373.0</v>
      </c>
      <c r="B683" s="9">
        <f t="shared" si="1"/>
        <v>2021</v>
      </c>
      <c r="C683" s="9">
        <v>100765.0</v>
      </c>
      <c r="D683" s="6" t="s">
        <v>245</v>
      </c>
      <c r="E683" s="10" t="str">
        <f>VLOOKUP(D683,'mat group'!A:B,2,0)</f>
        <v>Bathroom supplies</v>
      </c>
      <c r="F683" s="10" t="s">
        <v>58</v>
      </c>
      <c r="G683" s="11" t="s">
        <v>42</v>
      </c>
      <c r="H683" s="11">
        <v>40.0</v>
      </c>
      <c r="I683" s="6" t="s">
        <v>38</v>
      </c>
      <c r="J683" s="11">
        <f t="shared" si="2"/>
        <v>40</v>
      </c>
      <c r="K683" s="6">
        <v>8.0</v>
      </c>
      <c r="L683" s="11">
        <f t="shared" si="3"/>
        <v>320</v>
      </c>
      <c r="M683" s="10" t="s">
        <v>59</v>
      </c>
      <c r="N683" s="12">
        <v>8.0</v>
      </c>
      <c r="O683" s="11">
        <f t="shared" si="4"/>
        <v>0</v>
      </c>
      <c r="P683" s="11">
        <f t="shared" si="5"/>
        <v>320</v>
      </c>
      <c r="Q683" s="10" t="s">
        <v>315</v>
      </c>
      <c r="R683" s="13" t="str">
        <f>IFERROR(__xludf.DUMMYFUNCTION("IFERROR(REGEXEXTRACT(Q683,""\d*\.?\d+%""),0)"),"9.90%")</f>
        <v>9.90%</v>
      </c>
      <c r="S683" s="11">
        <f t="shared" si="6"/>
        <v>0.3168</v>
      </c>
    </row>
    <row r="684">
      <c r="A684" s="8">
        <v>44374.0</v>
      </c>
      <c r="B684" s="9">
        <f t="shared" si="1"/>
        <v>2021</v>
      </c>
      <c r="C684" s="9">
        <v>100766.0</v>
      </c>
      <c r="D684" s="6" t="s">
        <v>305</v>
      </c>
      <c r="E684" s="10" t="str">
        <f>VLOOKUP(D684,'mat group'!A:B,2,0)</f>
        <v>Home Decor</v>
      </c>
      <c r="F684" s="10" t="s">
        <v>49</v>
      </c>
      <c r="G684" s="11" t="s">
        <v>21</v>
      </c>
      <c r="H684" s="11">
        <v>20.0</v>
      </c>
      <c r="I684" s="6" t="s">
        <v>38</v>
      </c>
      <c r="J684" s="11">
        <f t="shared" si="2"/>
        <v>20</v>
      </c>
      <c r="K684" s="6">
        <v>51.0</v>
      </c>
      <c r="L684" s="11">
        <f t="shared" si="3"/>
        <v>1020</v>
      </c>
      <c r="M684" s="10" t="s">
        <v>51</v>
      </c>
      <c r="N684" s="12">
        <v>51.0</v>
      </c>
      <c r="O684" s="11">
        <f t="shared" si="4"/>
        <v>0</v>
      </c>
      <c r="P684" s="11">
        <f t="shared" si="5"/>
        <v>1020</v>
      </c>
      <c r="Q684" s="10" t="s">
        <v>273</v>
      </c>
      <c r="R684" s="13" t="str">
        <f>IFERROR(__xludf.DUMMYFUNCTION("IFERROR(REGEXEXTRACT(Q684,""\d*\.?\d+%""),0)"),"4.9%")</f>
        <v>4.9%</v>
      </c>
      <c r="S684" s="11">
        <f t="shared" si="6"/>
        <v>0.4998</v>
      </c>
    </row>
    <row r="685">
      <c r="A685" s="8">
        <v>44374.0</v>
      </c>
      <c r="B685" s="9">
        <f t="shared" si="1"/>
        <v>2021</v>
      </c>
      <c r="C685" s="9">
        <v>100766.0</v>
      </c>
      <c r="D685" s="6" t="s">
        <v>242</v>
      </c>
      <c r="E685" s="10" t="str">
        <f>VLOOKUP(D685,'mat group'!A:B,2,0)</f>
        <v>Hardware supplies</v>
      </c>
      <c r="F685" s="10" t="s">
        <v>49</v>
      </c>
      <c r="G685" s="11" t="s">
        <v>50</v>
      </c>
      <c r="H685" s="11">
        <v>10.0</v>
      </c>
      <c r="I685" s="6" t="s">
        <v>38</v>
      </c>
      <c r="J685" s="11">
        <f t="shared" si="2"/>
        <v>10</v>
      </c>
      <c r="K685" s="6">
        <v>7.0</v>
      </c>
      <c r="L685" s="11">
        <f t="shared" si="3"/>
        <v>70</v>
      </c>
      <c r="M685" s="10" t="s">
        <v>51</v>
      </c>
      <c r="N685" s="12">
        <v>4.8999999999999995</v>
      </c>
      <c r="O685" s="11">
        <f t="shared" si="4"/>
        <v>21</v>
      </c>
      <c r="P685" s="11">
        <f t="shared" si="5"/>
        <v>49</v>
      </c>
      <c r="Q685" s="10" t="s">
        <v>273</v>
      </c>
      <c r="R685" s="13" t="str">
        <f>IFERROR(__xludf.DUMMYFUNCTION("IFERROR(REGEXEXTRACT(Q685,""\d*\.?\d+%""),0)"),"4.9%")</f>
        <v>4.9%</v>
      </c>
      <c r="S685" s="11">
        <f t="shared" si="6"/>
        <v>0.0343</v>
      </c>
    </row>
    <row r="686">
      <c r="A686" s="8">
        <v>44374.0</v>
      </c>
      <c r="B686" s="9">
        <f t="shared" si="1"/>
        <v>2021</v>
      </c>
      <c r="C686" s="9">
        <v>100766.0</v>
      </c>
      <c r="D686" s="6" t="s">
        <v>308</v>
      </c>
      <c r="E686" s="10" t="str">
        <f>VLOOKUP(D686,'mat group'!A:B,2,0)</f>
        <v>School supplies</v>
      </c>
      <c r="F686" s="10" t="s">
        <v>49</v>
      </c>
      <c r="G686" s="11" t="s">
        <v>28</v>
      </c>
      <c r="H686" s="11">
        <v>3.0</v>
      </c>
      <c r="I686" s="6" t="s">
        <v>38</v>
      </c>
      <c r="J686" s="11">
        <f t="shared" si="2"/>
        <v>3</v>
      </c>
      <c r="K686" s="6">
        <v>48.0</v>
      </c>
      <c r="L686" s="11">
        <f t="shared" si="3"/>
        <v>144</v>
      </c>
      <c r="M686" s="10" t="s">
        <v>51</v>
      </c>
      <c r="N686" s="12">
        <v>4.800000000000001</v>
      </c>
      <c r="O686" s="11">
        <f t="shared" si="4"/>
        <v>129.6</v>
      </c>
      <c r="P686" s="11">
        <f t="shared" si="5"/>
        <v>14.4</v>
      </c>
      <c r="Q686" s="10" t="s">
        <v>273</v>
      </c>
      <c r="R686" s="13" t="str">
        <f>IFERROR(__xludf.DUMMYFUNCTION("IFERROR(REGEXEXTRACT(Q686,""\d*\.?\d+%""),0)"),"4.9%")</f>
        <v>4.9%</v>
      </c>
      <c r="S686" s="11">
        <f t="shared" si="6"/>
        <v>0.07056</v>
      </c>
    </row>
    <row r="687">
      <c r="A687" s="8">
        <v>44374.0</v>
      </c>
      <c r="B687" s="9">
        <f t="shared" si="1"/>
        <v>2021</v>
      </c>
      <c r="C687" s="9">
        <v>100766.0</v>
      </c>
      <c r="D687" s="6" t="s">
        <v>215</v>
      </c>
      <c r="E687" s="10" t="str">
        <f>VLOOKUP(D687,'mat group'!A:B,2,0)</f>
        <v>Hardware supplies</v>
      </c>
      <c r="F687" s="10" t="s">
        <v>49</v>
      </c>
      <c r="G687" s="11" t="s">
        <v>21</v>
      </c>
      <c r="H687" s="11">
        <v>1.5</v>
      </c>
      <c r="I687" s="6" t="s">
        <v>38</v>
      </c>
      <c r="J687" s="11">
        <f t="shared" si="2"/>
        <v>1.5</v>
      </c>
      <c r="K687" s="6">
        <v>18.0</v>
      </c>
      <c r="L687" s="11">
        <f t="shared" si="3"/>
        <v>27</v>
      </c>
      <c r="M687" s="10" t="s">
        <v>51</v>
      </c>
      <c r="N687" s="12">
        <v>12.6</v>
      </c>
      <c r="O687" s="11">
        <f t="shared" si="4"/>
        <v>8.1</v>
      </c>
      <c r="P687" s="11">
        <f t="shared" si="5"/>
        <v>18.9</v>
      </c>
      <c r="Q687" s="10" t="s">
        <v>273</v>
      </c>
      <c r="R687" s="13" t="str">
        <f>IFERROR(__xludf.DUMMYFUNCTION("IFERROR(REGEXEXTRACT(Q687,""\d*\.?\d+%""),0)"),"4.9%")</f>
        <v>4.9%</v>
      </c>
      <c r="S687" s="11">
        <f t="shared" si="6"/>
        <v>0.01323</v>
      </c>
    </row>
    <row r="688">
      <c r="A688" s="8">
        <v>44374.0</v>
      </c>
      <c r="B688" s="9">
        <f t="shared" si="1"/>
        <v>2021</v>
      </c>
      <c r="C688" s="9">
        <v>100766.0</v>
      </c>
      <c r="D688" s="6" t="s">
        <v>34</v>
      </c>
      <c r="E688" s="10" t="str">
        <f>VLOOKUP(D688,'mat group'!A:B,2,0)</f>
        <v>Home Decor</v>
      </c>
      <c r="F688" s="10" t="s">
        <v>49</v>
      </c>
      <c r="G688" s="11" t="s">
        <v>64</v>
      </c>
      <c r="H688" s="11">
        <v>40.0</v>
      </c>
      <c r="I688" s="6" t="s">
        <v>38</v>
      </c>
      <c r="J688" s="11">
        <f t="shared" si="2"/>
        <v>40</v>
      </c>
      <c r="K688" s="6">
        <v>28.0</v>
      </c>
      <c r="L688" s="11">
        <f t="shared" si="3"/>
        <v>1120</v>
      </c>
      <c r="M688" s="10" t="s">
        <v>51</v>
      </c>
      <c r="N688" s="12">
        <v>28.0</v>
      </c>
      <c r="O688" s="11">
        <f t="shared" si="4"/>
        <v>0</v>
      </c>
      <c r="P688" s="11">
        <f t="shared" si="5"/>
        <v>1120</v>
      </c>
      <c r="Q688" s="10" t="s">
        <v>273</v>
      </c>
      <c r="R688" s="13" t="str">
        <f>IFERROR(__xludf.DUMMYFUNCTION("IFERROR(REGEXEXTRACT(Q688,""\d*\.?\d+%""),0)"),"4.9%")</f>
        <v>4.9%</v>
      </c>
      <c r="S688" s="11">
        <f t="shared" si="6"/>
        <v>0.5488</v>
      </c>
    </row>
    <row r="689">
      <c r="A689" s="8">
        <v>44374.0</v>
      </c>
      <c r="B689" s="9">
        <f t="shared" si="1"/>
        <v>2021</v>
      </c>
      <c r="C689" s="9">
        <v>100766.0</v>
      </c>
      <c r="D689" s="6" t="s">
        <v>109</v>
      </c>
      <c r="E689" s="10" t="str">
        <f>VLOOKUP(D689,'mat group'!A:B,2,0)</f>
        <v>Bathroom supplies</v>
      </c>
      <c r="F689" s="10" t="s">
        <v>49</v>
      </c>
      <c r="G689" s="11" t="s">
        <v>28</v>
      </c>
      <c r="H689" s="11">
        <v>8.0</v>
      </c>
      <c r="I689" s="6" t="s">
        <v>38</v>
      </c>
      <c r="J689" s="11">
        <f t="shared" si="2"/>
        <v>8</v>
      </c>
      <c r="K689" s="6">
        <v>17.0</v>
      </c>
      <c r="L689" s="11">
        <f t="shared" si="3"/>
        <v>136</v>
      </c>
      <c r="M689" s="10" t="s">
        <v>51</v>
      </c>
      <c r="N689" s="12">
        <v>8.5</v>
      </c>
      <c r="O689" s="11">
        <f t="shared" si="4"/>
        <v>68</v>
      </c>
      <c r="P689" s="11">
        <f t="shared" si="5"/>
        <v>68</v>
      </c>
      <c r="Q689" s="10" t="s">
        <v>273</v>
      </c>
      <c r="R689" s="13" t="str">
        <f>IFERROR(__xludf.DUMMYFUNCTION("IFERROR(REGEXEXTRACT(Q689,""\d*\.?\d+%""),0)"),"4.9%")</f>
        <v>4.9%</v>
      </c>
      <c r="S689" s="11">
        <f t="shared" si="6"/>
        <v>0.06664</v>
      </c>
    </row>
    <row r="690">
      <c r="A690" s="8">
        <v>44374.0</v>
      </c>
      <c r="B690" s="9">
        <f t="shared" si="1"/>
        <v>2021</v>
      </c>
      <c r="C690" s="9">
        <v>100766.0</v>
      </c>
      <c r="D690" s="6" t="s">
        <v>157</v>
      </c>
      <c r="E690" s="10" t="str">
        <f>VLOOKUP(D690,'mat group'!A:B,2,0)</f>
        <v>School supplies</v>
      </c>
      <c r="F690" s="10" t="s">
        <v>49</v>
      </c>
      <c r="G690" s="11" t="s">
        <v>77</v>
      </c>
      <c r="H690" s="11">
        <v>2.5</v>
      </c>
      <c r="I690" s="6" t="s">
        <v>38</v>
      </c>
      <c r="J690" s="11">
        <f t="shared" si="2"/>
        <v>2.5</v>
      </c>
      <c r="K690" s="6">
        <v>13.0</v>
      </c>
      <c r="L690" s="11">
        <f t="shared" si="3"/>
        <v>32.5</v>
      </c>
      <c r="M690" s="10" t="s">
        <v>51</v>
      </c>
      <c r="N690" s="12">
        <v>10.4</v>
      </c>
      <c r="O690" s="11">
        <f t="shared" si="4"/>
        <v>6.5</v>
      </c>
      <c r="P690" s="11">
        <f t="shared" si="5"/>
        <v>26</v>
      </c>
      <c r="Q690" s="10" t="s">
        <v>273</v>
      </c>
      <c r="R690" s="13" t="str">
        <f>IFERROR(__xludf.DUMMYFUNCTION("IFERROR(REGEXEXTRACT(Q690,""\d*\.?\d+%""),0)"),"4.9%")</f>
        <v>4.9%</v>
      </c>
      <c r="S690" s="11">
        <f t="shared" si="6"/>
        <v>0.015925</v>
      </c>
    </row>
    <row r="691">
      <c r="A691" s="8">
        <v>44374.0</v>
      </c>
      <c r="B691" s="9">
        <f t="shared" si="1"/>
        <v>2021</v>
      </c>
      <c r="C691" s="9">
        <v>100766.0</v>
      </c>
      <c r="D691" s="6" t="s">
        <v>19</v>
      </c>
      <c r="E691" s="10" t="str">
        <f>VLOOKUP(D691,'mat group'!A:B,2,0)</f>
        <v>Hardware supplies</v>
      </c>
      <c r="F691" s="10" t="s">
        <v>49</v>
      </c>
      <c r="G691" s="11" t="s">
        <v>67</v>
      </c>
      <c r="H691" s="11">
        <v>5.0</v>
      </c>
      <c r="I691" s="6" t="s">
        <v>38</v>
      </c>
      <c r="J691" s="11">
        <f t="shared" si="2"/>
        <v>5</v>
      </c>
      <c r="K691" s="6">
        <v>20.0</v>
      </c>
      <c r="L691" s="11">
        <f t="shared" si="3"/>
        <v>100</v>
      </c>
      <c r="M691" s="10" t="s">
        <v>51</v>
      </c>
      <c r="N691" s="12">
        <v>18.0</v>
      </c>
      <c r="O691" s="11">
        <f t="shared" si="4"/>
        <v>10</v>
      </c>
      <c r="P691" s="11">
        <f t="shared" si="5"/>
        <v>90</v>
      </c>
      <c r="Q691" s="10" t="s">
        <v>273</v>
      </c>
      <c r="R691" s="13" t="str">
        <f>IFERROR(__xludf.DUMMYFUNCTION("IFERROR(REGEXEXTRACT(Q691,""\d*\.?\d+%""),0)"),"4.9%")</f>
        <v>4.9%</v>
      </c>
      <c r="S691" s="11">
        <f t="shared" si="6"/>
        <v>0.049</v>
      </c>
    </row>
    <row r="692">
      <c r="A692" s="8">
        <v>44376.0</v>
      </c>
      <c r="B692" s="9">
        <f t="shared" si="1"/>
        <v>2021</v>
      </c>
      <c r="C692" s="9">
        <v>100767.0</v>
      </c>
      <c r="D692" s="6" t="s">
        <v>75</v>
      </c>
      <c r="E692" s="10" t="str">
        <f>VLOOKUP(D692,'mat group'!A:B,2,0)</f>
        <v>Bathroom supplies</v>
      </c>
      <c r="F692" s="10" t="s">
        <v>20</v>
      </c>
      <c r="G692" s="11" t="s">
        <v>77</v>
      </c>
      <c r="H692" s="11">
        <v>20.0</v>
      </c>
      <c r="I692" s="6" t="s">
        <v>22</v>
      </c>
      <c r="J692" s="11">
        <f t="shared" si="2"/>
        <v>15.2</v>
      </c>
      <c r="K692" s="6">
        <v>39.0</v>
      </c>
      <c r="L692" s="11">
        <f t="shared" si="3"/>
        <v>592.8</v>
      </c>
      <c r="M692" s="10" t="s">
        <v>23</v>
      </c>
      <c r="N692" s="12">
        <v>19.5</v>
      </c>
      <c r="O692" s="11">
        <f t="shared" si="4"/>
        <v>296.4</v>
      </c>
      <c r="P692" s="11">
        <f t="shared" si="5"/>
        <v>296.4</v>
      </c>
      <c r="Q692" s="10" t="s">
        <v>234</v>
      </c>
      <c r="R692" s="13" t="str">
        <f>IFERROR(__xludf.DUMMYFUNCTION("IFERROR(REGEXEXTRACT(Q692,""\d*\.?\d+%""),0)"),"8.90%")</f>
        <v>8.90%</v>
      </c>
      <c r="S692" s="11">
        <f t="shared" si="6"/>
        <v>0.527592</v>
      </c>
    </row>
    <row r="693">
      <c r="A693" s="8">
        <v>44376.0</v>
      </c>
      <c r="B693" s="9">
        <f t="shared" si="1"/>
        <v>2021</v>
      </c>
      <c r="C693" s="9">
        <v>100767.0</v>
      </c>
      <c r="D693" s="6" t="s">
        <v>60</v>
      </c>
      <c r="E693" s="10" t="str">
        <f>VLOOKUP(D693,'mat group'!A:B,2,0)</f>
        <v>Bathroom supplies</v>
      </c>
      <c r="F693" s="10" t="s">
        <v>20</v>
      </c>
      <c r="G693" s="11" t="s">
        <v>67</v>
      </c>
      <c r="H693" s="11">
        <v>10.0</v>
      </c>
      <c r="I693" s="6" t="s">
        <v>22</v>
      </c>
      <c r="J693" s="11">
        <f t="shared" si="2"/>
        <v>7.6</v>
      </c>
      <c r="K693" s="6">
        <v>20.0</v>
      </c>
      <c r="L693" s="11">
        <f t="shared" si="3"/>
        <v>152</v>
      </c>
      <c r="M693" s="10" t="s">
        <v>23</v>
      </c>
      <c r="N693" s="12">
        <v>8.0</v>
      </c>
      <c r="O693" s="11">
        <f t="shared" si="4"/>
        <v>91.2</v>
      </c>
      <c r="P693" s="11">
        <f t="shared" si="5"/>
        <v>60.8</v>
      </c>
      <c r="Q693" s="10" t="s">
        <v>234</v>
      </c>
      <c r="R693" s="13" t="str">
        <f>IFERROR(__xludf.DUMMYFUNCTION("IFERROR(REGEXEXTRACT(Q693,""\d*\.?\d+%""),0)"),"8.90%")</f>
        <v>8.90%</v>
      </c>
      <c r="S693" s="11">
        <f t="shared" si="6"/>
        <v>0.13528</v>
      </c>
    </row>
    <row r="694">
      <c r="A694" s="8">
        <v>44376.0</v>
      </c>
      <c r="B694" s="9">
        <f t="shared" si="1"/>
        <v>2021</v>
      </c>
      <c r="C694" s="9">
        <v>100767.0</v>
      </c>
      <c r="D694" s="6" t="s">
        <v>196</v>
      </c>
      <c r="E694" s="10" t="str">
        <f>VLOOKUP(D694,'mat group'!A:B,2,0)</f>
        <v>Hardware supplies</v>
      </c>
      <c r="F694" s="10" t="s">
        <v>20</v>
      </c>
      <c r="G694" s="11" t="s">
        <v>64</v>
      </c>
      <c r="H694" s="11">
        <v>8.0</v>
      </c>
      <c r="I694" s="6" t="s">
        <v>22</v>
      </c>
      <c r="J694" s="11">
        <f t="shared" si="2"/>
        <v>6.08</v>
      </c>
      <c r="K694" s="6">
        <v>42.0</v>
      </c>
      <c r="L694" s="11">
        <f t="shared" si="3"/>
        <v>255.36</v>
      </c>
      <c r="M694" s="10" t="s">
        <v>23</v>
      </c>
      <c r="N694" s="12">
        <v>42.0</v>
      </c>
      <c r="O694" s="11">
        <f t="shared" si="4"/>
        <v>0</v>
      </c>
      <c r="P694" s="11">
        <f t="shared" si="5"/>
        <v>255.36</v>
      </c>
      <c r="Q694" s="10" t="s">
        <v>234</v>
      </c>
      <c r="R694" s="13" t="str">
        <f>IFERROR(__xludf.DUMMYFUNCTION("IFERROR(REGEXEXTRACT(Q694,""\d*\.?\d+%""),0)"),"8.90%")</f>
        <v>8.90%</v>
      </c>
      <c r="S694" s="11">
        <f t="shared" si="6"/>
        <v>0.2272704</v>
      </c>
    </row>
    <row r="695">
      <c r="A695" s="8">
        <v>44376.0</v>
      </c>
      <c r="B695" s="9">
        <f t="shared" si="1"/>
        <v>2021</v>
      </c>
      <c r="C695" s="9">
        <v>100767.0</v>
      </c>
      <c r="D695" s="6" t="s">
        <v>150</v>
      </c>
      <c r="E695" s="10" t="str">
        <f>VLOOKUP(D695,'mat group'!A:B,2,0)</f>
        <v>Home Decor</v>
      </c>
      <c r="F695" s="10" t="s">
        <v>20</v>
      </c>
      <c r="G695" s="11" t="s">
        <v>26</v>
      </c>
      <c r="H695" s="11">
        <v>15.0</v>
      </c>
      <c r="I695" s="6" t="s">
        <v>22</v>
      </c>
      <c r="J695" s="11">
        <f t="shared" si="2"/>
        <v>11.4</v>
      </c>
      <c r="K695" s="6">
        <v>15.0</v>
      </c>
      <c r="L695" s="11">
        <f t="shared" si="3"/>
        <v>171</v>
      </c>
      <c r="M695" s="10" t="s">
        <v>23</v>
      </c>
      <c r="N695" s="12">
        <v>4.5</v>
      </c>
      <c r="O695" s="11">
        <f t="shared" si="4"/>
        <v>119.7</v>
      </c>
      <c r="P695" s="11">
        <f t="shared" si="5"/>
        <v>51.3</v>
      </c>
      <c r="Q695" s="10" t="s">
        <v>234</v>
      </c>
      <c r="R695" s="13" t="str">
        <f>IFERROR(__xludf.DUMMYFUNCTION("IFERROR(REGEXEXTRACT(Q695,""\d*\.?\d+%""),0)"),"8.90%")</f>
        <v>8.90%</v>
      </c>
      <c r="S695" s="11">
        <f t="shared" si="6"/>
        <v>0.15219</v>
      </c>
    </row>
    <row r="696">
      <c r="A696" s="8">
        <v>44376.0</v>
      </c>
      <c r="B696" s="9">
        <f t="shared" si="1"/>
        <v>2021</v>
      </c>
      <c r="C696" s="9">
        <v>100767.0</v>
      </c>
      <c r="D696" s="6" t="s">
        <v>217</v>
      </c>
      <c r="E696" s="10" t="str">
        <f>VLOOKUP(D696,'mat group'!A:B,2,0)</f>
        <v>Gardening supplies</v>
      </c>
      <c r="F696" s="10" t="s">
        <v>20</v>
      </c>
      <c r="G696" s="11" t="s">
        <v>50</v>
      </c>
      <c r="H696" s="11">
        <v>25.0</v>
      </c>
      <c r="I696" s="6" t="s">
        <v>22</v>
      </c>
      <c r="J696" s="11">
        <f t="shared" si="2"/>
        <v>19</v>
      </c>
      <c r="K696" s="6">
        <v>9.0</v>
      </c>
      <c r="L696" s="11">
        <f t="shared" si="3"/>
        <v>171</v>
      </c>
      <c r="M696" s="10" t="s">
        <v>23</v>
      </c>
      <c r="N696" s="12">
        <v>4.5</v>
      </c>
      <c r="O696" s="11">
        <f t="shared" si="4"/>
        <v>85.5</v>
      </c>
      <c r="P696" s="11">
        <f t="shared" si="5"/>
        <v>85.5</v>
      </c>
      <c r="Q696" s="10" t="s">
        <v>234</v>
      </c>
      <c r="R696" s="13" t="str">
        <f>IFERROR(__xludf.DUMMYFUNCTION("IFERROR(REGEXEXTRACT(Q696,""\d*\.?\d+%""),0)"),"8.90%")</f>
        <v>8.90%</v>
      </c>
      <c r="S696" s="11">
        <f t="shared" si="6"/>
        <v>0.15219</v>
      </c>
    </row>
    <row r="697">
      <c r="A697" s="8">
        <v>44376.0</v>
      </c>
      <c r="B697" s="9">
        <f t="shared" si="1"/>
        <v>2021</v>
      </c>
      <c r="C697" s="9">
        <v>100767.0</v>
      </c>
      <c r="D697" s="6" t="s">
        <v>268</v>
      </c>
      <c r="E697" s="10" t="str">
        <f>VLOOKUP(D697,'mat group'!A:B,2,0)</f>
        <v>Bathroom supplies</v>
      </c>
      <c r="F697" s="10" t="s">
        <v>20</v>
      </c>
      <c r="G697" s="11" t="s">
        <v>42</v>
      </c>
      <c r="H697" s="11">
        <v>12.0</v>
      </c>
      <c r="I697" s="6" t="s">
        <v>22</v>
      </c>
      <c r="J697" s="11">
        <f t="shared" si="2"/>
        <v>9.12</v>
      </c>
      <c r="K697" s="6">
        <v>35.0</v>
      </c>
      <c r="L697" s="11">
        <f t="shared" si="3"/>
        <v>319.2</v>
      </c>
      <c r="M697" s="10" t="s">
        <v>23</v>
      </c>
      <c r="N697" s="12">
        <v>35.0</v>
      </c>
      <c r="O697" s="11">
        <f t="shared" si="4"/>
        <v>0</v>
      </c>
      <c r="P697" s="11">
        <f t="shared" si="5"/>
        <v>319.2</v>
      </c>
      <c r="Q697" s="10" t="s">
        <v>234</v>
      </c>
      <c r="R697" s="13" t="str">
        <f>IFERROR(__xludf.DUMMYFUNCTION("IFERROR(REGEXEXTRACT(Q697,""\d*\.?\d+%""),0)"),"8.90%")</f>
        <v>8.90%</v>
      </c>
      <c r="S697" s="11">
        <f t="shared" si="6"/>
        <v>0.284088</v>
      </c>
    </row>
    <row r="698">
      <c r="A698" s="8">
        <v>44376.0</v>
      </c>
      <c r="B698" s="9">
        <f t="shared" si="1"/>
        <v>2021</v>
      </c>
      <c r="C698" s="9">
        <v>100767.0</v>
      </c>
      <c r="D698" s="6" t="s">
        <v>284</v>
      </c>
      <c r="E698" s="10" t="str">
        <f>VLOOKUP(D698,'mat group'!A:B,2,0)</f>
        <v>Home Decor</v>
      </c>
      <c r="F698" s="10" t="s">
        <v>20</v>
      </c>
      <c r="G698" s="11" t="s">
        <v>42</v>
      </c>
      <c r="H698" s="11">
        <v>30.0</v>
      </c>
      <c r="I698" s="6" t="s">
        <v>22</v>
      </c>
      <c r="J698" s="11">
        <f t="shared" si="2"/>
        <v>22.8</v>
      </c>
      <c r="K698" s="6">
        <v>14.0</v>
      </c>
      <c r="L698" s="11">
        <f t="shared" si="3"/>
        <v>319.2</v>
      </c>
      <c r="M698" s="10" t="s">
        <v>23</v>
      </c>
      <c r="N698" s="12">
        <v>1.4000000000000001</v>
      </c>
      <c r="O698" s="11">
        <f t="shared" si="4"/>
        <v>287.28</v>
      </c>
      <c r="P698" s="11">
        <f t="shared" si="5"/>
        <v>31.92</v>
      </c>
      <c r="Q698" s="10" t="s">
        <v>234</v>
      </c>
      <c r="R698" s="13" t="str">
        <f>IFERROR(__xludf.DUMMYFUNCTION("IFERROR(REGEXEXTRACT(Q698,""\d*\.?\d+%""),0)"),"8.90%")</f>
        <v>8.90%</v>
      </c>
      <c r="S698" s="11">
        <f t="shared" si="6"/>
        <v>0.284088</v>
      </c>
    </row>
    <row r="699">
      <c r="A699" s="8">
        <v>44379.0</v>
      </c>
      <c r="B699" s="9">
        <f t="shared" si="1"/>
        <v>2021</v>
      </c>
      <c r="C699" s="9">
        <v>100768.0</v>
      </c>
      <c r="D699" s="6" t="s">
        <v>68</v>
      </c>
      <c r="E699" s="10" t="str">
        <f>VLOOKUP(D699,'mat group'!A:B,2,0)</f>
        <v>Home Decor</v>
      </c>
      <c r="F699" s="10" t="s">
        <v>37</v>
      </c>
      <c r="G699" s="11" t="s">
        <v>21</v>
      </c>
      <c r="H699" s="11">
        <v>10.0</v>
      </c>
      <c r="I699" s="6" t="s">
        <v>38</v>
      </c>
      <c r="J699" s="11">
        <f t="shared" si="2"/>
        <v>10</v>
      </c>
      <c r="K699" s="6">
        <v>5.0</v>
      </c>
      <c r="L699" s="11">
        <f t="shared" si="3"/>
        <v>50</v>
      </c>
      <c r="M699" s="10" t="s">
        <v>39</v>
      </c>
      <c r="N699" s="12">
        <v>2.0</v>
      </c>
      <c r="O699" s="11">
        <f t="shared" si="4"/>
        <v>30</v>
      </c>
      <c r="P699" s="11">
        <f t="shared" si="5"/>
        <v>20</v>
      </c>
      <c r="Q699" s="10" t="s">
        <v>139</v>
      </c>
      <c r="R699" s="13" t="str">
        <f>IFERROR(__xludf.DUMMYFUNCTION("IFERROR(REGEXEXTRACT(Q699,""\d*\.?\d+%""),0)"),"9.20%")</f>
        <v>9.20%</v>
      </c>
      <c r="S699" s="11">
        <f t="shared" si="6"/>
        <v>0.046</v>
      </c>
    </row>
    <row r="700">
      <c r="A700" s="8">
        <v>44379.0</v>
      </c>
      <c r="B700" s="9">
        <f t="shared" si="1"/>
        <v>2021</v>
      </c>
      <c r="C700" s="9">
        <v>100768.0</v>
      </c>
      <c r="D700" s="6" t="s">
        <v>128</v>
      </c>
      <c r="E700" s="10" t="str">
        <f>VLOOKUP(D700,'mat group'!A:B,2,0)</f>
        <v>Home Decor</v>
      </c>
      <c r="F700" s="10" t="s">
        <v>37</v>
      </c>
      <c r="G700" s="11" t="s">
        <v>26</v>
      </c>
      <c r="H700" s="11">
        <v>20.0</v>
      </c>
      <c r="I700" s="6" t="s">
        <v>38</v>
      </c>
      <c r="J700" s="11">
        <f t="shared" si="2"/>
        <v>20</v>
      </c>
      <c r="K700" s="6">
        <v>7.0</v>
      </c>
      <c r="L700" s="11">
        <f t="shared" si="3"/>
        <v>140</v>
      </c>
      <c r="M700" s="10" t="s">
        <v>39</v>
      </c>
      <c r="N700" s="12">
        <v>6.3</v>
      </c>
      <c r="O700" s="11">
        <f t="shared" si="4"/>
        <v>14</v>
      </c>
      <c r="P700" s="11">
        <f t="shared" si="5"/>
        <v>126</v>
      </c>
      <c r="Q700" s="10" t="s">
        <v>139</v>
      </c>
      <c r="R700" s="13" t="str">
        <f>IFERROR(__xludf.DUMMYFUNCTION("IFERROR(REGEXEXTRACT(Q700,""\d*\.?\d+%""),0)"),"9.20%")</f>
        <v>9.20%</v>
      </c>
      <c r="S700" s="11">
        <f t="shared" si="6"/>
        <v>0.1288</v>
      </c>
    </row>
    <row r="701">
      <c r="A701" s="8">
        <v>44379.0</v>
      </c>
      <c r="B701" s="9">
        <f t="shared" si="1"/>
        <v>2021</v>
      </c>
      <c r="C701" s="9">
        <v>100768.0</v>
      </c>
      <c r="D701" s="6" t="s">
        <v>261</v>
      </c>
      <c r="E701" s="10" t="str">
        <f>VLOOKUP(D701,'mat group'!A:B,2,0)</f>
        <v>Gardening supplies</v>
      </c>
      <c r="F701" s="10" t="s">
        <v>37</v>
      </c>
      <c r="G701" s="11" t="s">
        <v>28</v>
      </c>
      <c r="H701" s="11">
        <v>5.0</v>
      </c>
      <c r="I701" s="6" t="s">
        <v>38</v>
      </c>
      <c r="J701" s="11">
        <f t="shared" si="2"/>
        <v>5</v>
      </c>
      <c r="K701" s="6">
        <v>15.0</v>
      </c>
      <c r="L701" s="11">
        <f t="shared" si="3"/>
        <v>75</v>
      </c>
      <c r="M701" s="10" t="s">
        <v>39</v>
      </c>
      <c r="N701" s="12">
        <v>10.5</v>
      </c>
      <c r="O701" s="11">
        <f t="shared" si="4"/>
        <v>22.5</v>
      </c>
      <c r="P701" s="11">
        <f t="shared" si="5"/>
        <v>52.5</v>
      </c>
      <c r="Q701" s="10" t="s">
        <v>139</v>
      </c>
      <c r="R701" s="13" t="str">
        <f>IFERROR(__xludf.DUMMYFUNCTION("IFERROR(REGEXEXTRACT(Q701,""\d*\.?\d+%""),0)"),"9.20%")</f>
        <v>9.20%</v>
      </c>
      <c r="S701" s="11">
        <f t="shared" si="6"/>
        <v>0.069</v>
      </c>
    </row>
    <row r="702">
      <c r="A702" s="8">
        <v>44379.0</v>
      </c>
      <c r="B702" s="9">
        <f t="shared" si="1"/>
        <v>2021</v>
      </c>
      <c r="C702" s="9">
        <v>100768.0</v>
      </c>
      <c r="D702" s="6" t="s">
        <v>116</v>
      </c>
      <c r="E702" s="10" t="str">
        <f>VLOOKUP(D702,'mat group'!A:B,2,0)</f>
        <v>Home Decor</v>
      </c>
      <c r="F702" s="10" t="s">
        <v>37</v>
      </c>
      <c r="G702" s="11" t="s">
        <v>21</v>
      </c>
      <c r="H702" s="11">
        <v>25.0</v>
      </c>
      <c r="I702" s="6" t="s">
        <v>38</v>
      </c>
      <c r="J702" s="11">
        <f t="shared" si="2"/>
        <v>25</v>
      </c>
      <c r="K702" s="6">
        <v>37.0</v>
      </c>
      <c r="L702" s="11">
        <f t="shared" si="3"/>
        <v>925</v>
      </c>
      <c r="M702" s="10" t="s">
        <v>39</v>
      </c>
      <c r="N702" s="12">
        <v>11.1</v>
      </c>
      <c r="O702" s="11">
        <f t="shared" si="4"/>
        <v>647.5</v>
      </c>
      <c r="P702" s="11">
        <f t="shared" si="5"/>
        <v>277.5</v>
      </c>
      <c r="Q702" s="10" t="s">
        <v>139</v>
      </c>
      <c r="R702" s="13" t="str">
        <f>IFERROR(__xludf.DUMMYFUNCTION("IFERROR(REGEXEXTRACT(Q702,""\d*\.?\d+%""),0)"),"9.20%")</f>
        <v>9.20%</v>
      </c>
      <c r="S702" s="11">
        <f t="shared" si="6"/>
        <v>0.851</v>
      </c>
    </row>
    <row r="703">
      <c r="A703" s="8">
        <v>44379.0</v>
      </c>
      <c r="B703" s="9">
        <f t="shared" si="1"/>
        <v>2021</v>
      </c>
      <c r="C703" s="9">
        <v>100768.0</v>
      </c>
      <c r="D703" s="6" t="s">
        <v>296</v>
      </c>
      <c r="E703" s="10" t="str">
        <f>VLOOKUP(D703,'mat group'!A:B,2,0)</f>
        <v>Hardware supplies</v>
      </c>
      <c r="F703" s="10" t="s">
        <v>37</v>
      </c>
      <c r="G703" s="11" t="s">
        <v>77</v>
      </c>
      <c r="H703" s="11">
        <v>15.0</v>
      </c>
      <c r="I703" s="6" t="s">
        <v>38</v>
      </c>
      <c r="J703" s="11">
        <f t="shared" si="2"/>
        <v>15</v>
      </c>
      <c r="K703" s="6">
        <v>26.0</v>
      </c>
      <c r="L703" s="11">
        <f t="shared" si="3"/>
        <v>390</v>
      </c>
      <c r="M703" s="10" t="s">
        <v>39</v>
      </c>
      <c r="N703" s="12">
        <v>13.0</v>
      </c>
      <c r="O703" s="11">
        <f t="shared" si="4"/>
        <v>195</v>
      </c>
      <c r="P703" s="11">
        <f t="shared" si="5"/>
        <v>195</v>
      </c>
      <c r="Q703" s="10" t="s">
        <v>139</v>
      </c>
      <c r="R703" s="13" t="str">
        <f>IFERROR(__xludf.DUMMYFUNCTION("IFERROR(REGEXEXTRACT(Q703,""\d*\.?\d+%""),0)"),"9.20%")</f>
        <v>9.20%</v>
      </c>
      <c r="S703" s="11">
        <f t="shared" si="6"/>
        <v>0.3588</v>
      </c>
    </row>
    <row r="704">
      <c r="A704" s="8">
        <v>44379.0</v>
      </c>
      <c r="B704" s="9">
        <f t="shared" si="1"/>
        <v>2021</v>
      </c>
      <c r="C704" s="9">
        <v>100768.0</v>
      </c>
      <c r="D704" s="6" t="s">
        <v>137</v>
      </c>
      <c r="E704" s="10" t="str">
        <f>VLOOKUP(D704,'mat group'!A:B,2,0)</f>
        <v>Bathroom supplies</v>
      </c>
      <c r="F704" s="10" t="s">
        <v>37</v>
      </c>
      <c r="G704" s="11" t="s">
        <v>26</v>
      </c>
      <c r="H704" s="11">
        <v>12.0</v>
      </c>
      <c r="I704" s="6" t="s">
        <v>38</v>
      </c>
      <c r="J704" s="11">
        <f t="shared" si="2"/>
        <v>12</v>
      </c>
      <c r="K704" s="6">
        <v>2.0</v>
      </c>
      <c r="L704" s="11">
        <f t="shared" si="3"/>
        <v>24</v>
      </c>
      <c r="M704" s="10" t="s">
        <v>39</v>
      </c>
      <c r="N704" s="12">
        <v>2.0</v>
      </c>
      <c r="O704" s="11">
        <f t="shared" si="4"/>
        <v>0</v>
      </c>
      <c r="P704" s="11">
        <f t="shared" si="5"/>
        <v>24</v>
      </c>
      <c r="Q704" s="10" t="s">
        <v>139</v>
      </c>
      <c r="R704" s="13" t="str">
        <f>IFERROR(__xludf.DUMMYFUNCTION("IFERROR(REGEXEXTRACT(Q704,""\d*\.?\d+%""),0)"),"9.20%")</f>
        <v>9.20%</v>
      </c>
      <c r="S704" s="11">
        <f t="shared" si="6"/>
        <v>0.02208</v>
      </c>
    </row>
    <row r="705">
      <c r="A705" s="8">
        <v>44379.0</v>
      </c>
      <c r="B705" s="9">
        <f t="shared" si="1"/>
        <v>2021</v>
      </c>
      <c r="C705" s="9">
        <v>100768.0</v>
      </c>
      <c r="D705" s="6" t="s">
        <v>210</v>
      </c>
      <c r="E705" s="10" t="str">
        <f>VLOOKUP(D705,'mat group'!A:B,2,0)</f>
        <v>School supplies</v>
      </c>
      <c r="F705" s="10" t="s">
        <v>37</v>
      </c>
      <c r="G705" s="11" t="s">
        <v>21</v>
      </c>
      <c r="H705" s="11">
        <v>10.0</v>
      </c>
      <c r="I705" s="6" t="s">
        <v>38</v>
      </c>
      <c r="J705" s="11">
        <f t="shared" si="2"/>
        <v>10</v>
      </c>
      <c r="K705" s="6">
        <v>24.0</v>
      </c>
      <c r="L705" s="11">
        <f t="shared" si="3"/>
        <v>240</v>
      </c>
      <c r="M705" s="10" t="s">
        <v>39</v>
      </c>
      <c r="N705" s="12">
        <v>9.600000000000001</v>
      </c>
      <c r="O705" s="11">
        <f t="shared" si="4"/>
        <v>144</v>
      </c>
      <c r="P705" s="11">
        <f t="shared" si="5"/>
        <v>96</v>
      </c>
      <c r="Q705" s="10" t="s">
        <v>139</v>
      </c>
      <c r="R705" s="13" t="str">
        <f>IFERROR(__xludf.DUMMYFUNCTION("IFERROR(REGEXEXTRACT(Q705,""\d*\.?\d+%""),0)"),"9.20%")</f>
        <v>9.20%</v>
      </c>
      <c r="S705" s="11">
        <f t="shared" si="6"/>
        <v>0.2208</v>
      </c>
    </row>
    <row r="706">
      <c r="A706" s="8">
        <v>44381.0</v>
      </c>
      <c r="B706" s="9">
        <f t="shared" si="1"/>
        <v>2021</v>
      </c>
      <c r="C706" s="9">
        <v>100769.0</v>
      </c>
      <c r="D706" s="6" t="s">
        <v>241</v>
      </c>
      <c r="E706" s="10" t="str">
        <f>VLOOKUP(D706,'mat group'!A:B,2,0)</f>
        <v>Gardening supplies</v>
      </c>
      <c r="F706" s="10" t="s">
        <v>20</v>
      </c>
      <c r="G706" s="11" t="s">
        <v>28</v>
      </c>
      <c r="H706" s="11">
        <v>300.0</v>
      </c>
      <c r="I706" s="6" t="s">
        <v>22</v>
      </c>
      <c r="J706" s="11">
        <f t="shared" si="2"/>
        <v>228</v>
      </c>
      <c r="K706" s="6">
        <v>24.0</v>
      </c>
      <c r="L706" s="11">
        <f t="shared" si="3"/>
        <v>5472</v>
      </c>
      <c r="M706" s="10" t="s">
        <v>23</v>
      </c>
      <c r="N706" s="12">
        <v>24.0</v>
      </c>
      <c r="O706" s="11">
        <f t="shared" si="4"/>
        <v>0</v>
      </c>
      <c r="P706" s="11">
        <f t="shared" si="5"/>
        <v>5472</v>
      </c>
      <c r="Q706" s="10" t="s">
        <v>99</v>
      </c>
      <c r="R706" s="13" t="str">
        <f>IFERROR(__xludf.DUMMYFUNCTION("IFERROR(REGEXEXTRACT(Q706,""\d*\.?\d+%""),0)"),"0%")</f>
        <v>0%</v>
      </c>
      <c r="S706" s="11">
        <f t="shared" si="6"/>
        <v>0</v>
      </c>
    </row>
    <row r="707">
      <c r="A707" s="8">
        <v>44382.0</v>
      </c>
      <c r="B707" s="9">
        <f t="shared" si="1"/>
        <v>2021</v>
      </c>
      <c r="C707" s="9">
        <v>100770.0</v>
      </c>
      <c r="D707" s="6" t="s">
        <v>237</v>
      </c>
      <c r="E707" s="10" t="str">
        <f>VLOOKUP(D707,'mat group'!A:B,2,0)</f>
        <v>School supplies</v>
      </c>
      <c r="F707" s="10" t="s">
        <v>37</v>
      </c>
      <c r="G707" s="11" t="s">
        <v>42</v>
      </c>
      <c r="H707" s="11">
        <v>1.0</v>
      </c>
      <c r="I707" s="6" t="s">
        <v>38</v>
      </c>
      <c r="J707" s="11">
        <f t="shared" si="2"/>
        <v>1</v>
      </c>
      <c r="K707" s="6">
        <v>16.0</v>
      </c>
      <c r="L707" s="11">
        <f t="shared" si="3"/>
        <v>16</v>
      </c>
      <c r="M707" s="10" t="s">
        <v>39</v>
      </c>
      <c r="N707" s="12">
        <v>8.0</v>
      </c>
      <c r="O707" s="11">
        <f t="shared" si="4"/>
        <v>8</v>
      </c>
      <c r="P707" s="11">
        <f t="shared" si="5"/>
        <v>8</v>
      </c>
      <c r="Q707" s="10" t="s">
        <v>99</v>
      </c>
      <c r="R707" s="13" t="str">
        <f>IFERROR(__xludf.DUMMYFUNCTION("IFERROR(REGEXEXTRACT(Q707,""\d*\.?\d+%""),0)"),"0%")</f>
        <v>0%</v>
      </c>
      <c r="S707" s="11">
        <f t="shared" si="6"/>
        <v>0</v>
      </c>
    </row>
    <row r="708">
      <c r="A708" s="8">
        <v>44384.0</v>
      </c>
      <c r="B708" s="9">
        <f t="shared" si="1"/>
        <v>2021</v>
      </c>
      <c r="C708" s="9">
        <v>100771.0</v>
      </c>
      <c r="D708" s="6" t="s">
        <v>263</v>
      </c>
      <c r="E708" s="10" t="str">
        <f>VLOOKUP(D708,'mat group'!A:B,2,0)</f>
        <v>Gardening supplies</v>
      </c>
      <c r="F708" s="10" t="s">
        <v>37</v>
      </c>
      <c r="G708" s="11" t="s">
        <v>50</v>
      </c>
      <c r="H708" s="11">
        <v>15.0</v>
      </c>
      <c r="I708" s="6" t="s">
        <v>38</v>
      </c>
      <c r="J708" s="11">
        <f t="shared" si="2"/>
        <v>15</v>
      </c>
      <c r="K708" s="6">
        <v>22.0</v>
      </c>
      <c r="L708" s="11">
        <f t="shared" si="3"/>
        <v>330</v>
      </c>
      <c r="M708" s="10" t="s">
        <v>39</v>
      </c>
      <c r="N708" s="12">
        <v>8.8</v>
      </c>
      <c r="O708" s="11">
        <f t="shared" si="4"/>
        <v>198</v>
      </c>
      <c r="P708" s="11">
        <f t="shared" si="5"/>
        <v>132</v>
      </c>
      <c r="Q708" s="10" t="s">
        <v>130</v>
      </c>
      <c r="R708" s="13">
        <f>IFERROR(__xludf.DUMMYFUNCTION("IFERROR(REGEXEXTRACT(Q708,""\d*\.?\d+%""),0)"),0.0)</f>
        <v>0</v>
      </c>
      <c r="S708" s="11">
        <f t="shared" si="6"/>
        <v>0</v>
      </c>
    </row>
    <row r="709">
      <c r="A709" s="8">
        <v>44393.0</v>
      </c>
      <c r="B709" s="9">
        <f t="shared" si="1"/>
        <v>2021</v>
      </c>
      <c r="C709" s="9">
        <v>100772.0</v>
      </c>
      <c r="D709" s="6" t="s">
        <v>174</v>
      </c>
      <c r="E709" s="10" t="str">
        <f>VLOOKUP(D709,'mat group'!A:B,2,0)</f>
        <v>Home Decor</v>
      </c>
      <c r="F709" s="10" t="s">
        <v>58</v>
      </c>
      <c r="G709" s="11" t="s">
        <v>50</v>
      </c>
      <c r="H709" s="11">
        <v>60.0</v>
      </c>
      <c r="I709" s="6" t="s">
        <v>38</v>
      </c>
      <c r="J709" s="11">
        <f t="shared" si="2"/>
        <v>60</v>
      </c>
      <c r="K709" s="6">
        <v>15.0</v>
      </c>
      <c r="L709" s="11">
        <f t="shared" si="3"/>
        <v>900</v>
      </c>
      <c r="M709" s="10" t="s">
        <v>59</v>
      </c>
      <c r="N709" s="12">
        <v>15.0</v>
      </c>
      <c r="O709" s="11">
        <f t="shared" si="4"/>
        <v>0</v>
      </c>
      <c r="P709" s="11">
        <f t="shared" si="5"/>
        <v>900</v>
      </c>
      <c r="Q709" s="10" t="s">
        <v>102</v>
      </c>
      <c r="R709" s="13" t="str">
        <f>IFERROR(__xludf.DUMMYFUNCTION("IFERROR(REGEXEXTRACT(Q709,""\d*\.?\d+%""),0)"),"3.2%")</f>
        <v>3.2%</v>
      </c>
      <c r="S709" s="11">
        <f t="shared" si="6"/>
        <v>0.288</v>
      </c>
    </row>
    <row r="710">
      <c r="A710" s="8">
        <v>44408.0</v>
      </c>
      <c r="B710" s="9">
        <f t="shared" si="1"/>
        <v>2021</v>
      </c>
      <c r="C710" s="9">
        <v>100773.0</v>
      </c>
      <c r="D710" s="6" t="s">
        <v>303</v>
      </c>
      <c r="E710" s="10" t="str">
        <f>VLOOKUP(D710,'mat group'!A:B,2,0)</f>
        <v>School supplies</v>
      </c>
      <c r="F710" s="10" t="s">
        <v>20</v>
      </c>
      <c r="G710" s="11" t="s">
        <v>28</v>
      </c>
      <c r="H710" s="11">
        <v>1.0</v>
      </c>
      <c r="I710" s="6" t="s">
        <v>22</v>
      </c>
      <c r="J710" s="11">
        <f t="shared" si="2"/>
        <v>0.76</v>
      </c>
      <c r="K710" s="6">
        <v>6.0</v>
      </c>
      <c r="L710" s="11">
        <f t="shared" si="3"/>
        <v>4.56</v>
      </c>
      <c r="M710" s="10" t="s">
        <v>23</v>
      </c>
      <c r="N710" s="12">
        <v>4.199999999999999</v>
      </c>
      <c r="O710" s="11">
        <f t="shared" si="4"/>
        <v>1.368</v>
      </c>
      <c r="P710" s="11">
        <f t="shared" si="5"/>
        <v>3.192</v>
      </c>
      <c r="Q710" s="10" t="s">
        <v>234</v>
      </c>
      <c r="R710" s="13" t="str">
        <f>IFERROR(__xludf.DUMMYFUNCTION("IFERROR(REGEXEXTRACT(Q710,""\d*\.?\d+%""),0)"),"8.90%")</f>
        <v>8.90%</v>
      </c>
      <c r="S710" s="11">
        <f t="shared" si="6"/>
        <v>0.0040584</v>
      </c>
    </row>
    <row r="711">
      <c r="A711" s="8">
        <v>44409.0</v>
      </c>
      <c r="B711" s="9">
        <f t="shared" si="1"/>
        <v>2021</v>
      </c>
      <c r="C711" s="9">
        <v>100774.0</v>
      </c>
      <c r="D711" s="6" t="s">
        <v>240</v>
      </c>
      <c r="E711" s="10" t="str">
        <f>VLOOKUP(D711,'mat group'!A:B,2,0)</f>
        <v>School supplies</v>
      </c>
      <c r="F711" s="10" t="s">
        <v>37</v>
      </c>
      <c r="G711" s="11" t="s">
        <v>28</v>
      </c>
      <c r="H711" s="11">
        <v>1.5</v>
      </c>
      <c r="I711" s="6" t="s">
        <v>38</v>
      </c>
      <c r="J711" s="11">
        <f t="shared" si="2"/>
        <v>1.5</v>
      </c>
      <c r="K711" s="6">
        <v>46.0</v>
      </c>
      <c r="L711" s="11">
        <f t="shared" si="3"/>
        <v>69</v>
      </c>
      <c r="M711" s="10" t="s">
        <v>39</v>
      </c>
      <c r="N711" s="12">
        <v>4.6000000000000005</v>
      </c>
      <c r="O711" s="11">
        <f t="shared" si="4"/>
        <v>62.1</v>
      </c>
      <c r="P711" s="11">
        <f t="shared" si="5"/>
        <v>6.9</v>
      </c>
      <c r="Q711" s="10" t="s">
        <v>273</v>
      </c>
      <c r="R711" s="13" t="str">
        <f>IFERROR(__xludf.DUMMYFUNCTION("IFERROR(REGEXEXTRACT(Q711,""\d*\.?\d+%""),0)"),"4.9%")</f>
        <v>4.9%</v>
      </c>
      <c r="S711" s="11">
        <f t="shared" si="6"/>
        <v>0.03381</v>
      </c>
    </row>
    <row r="712">
      <c r="A712" s="8">
        <v>44411.0</v>
      </c>
      <c r="B712" s="9">
        <f t="shared" si="1"/>
        <v>2021</v>
      </c>
      <c r="C712" s="9">
        <v>100775.0</v>
      </c>
      <c r="D712" s="6" t="s">
        <v>155</v>
      </c>
      <c r="E712" s="10" t="str">
        <f>VLOOKUP(D712,'mat group'!A:B,2,0)</f>
        <v>School supplies</v>
      </c>
      <c r="F712" s="10" t="s">
        <v>20</v>
      </c>
      <c r="G712" s="11" t="s">
        <v>26</v>
      </c>
      <c r="H712" s="11">
        <v>1.5</v>
      </c>
      <c r="I712" s="6" t="s">
        <v>22</v>
      </c>
      <c r="J712" s="11">
        <f t="shared" si="2"/>
        <v>1.14</v>
      </c>
      <c r="K712" s="6">
        <v>50.0</v>
      </c>
      <c r="L712" s="11">
        <f t="shared" si="3"/>
        <v>57</v>
      </c>
      <c r="M712" s="10" t="s">
        <v>23</v>
      </c>
      <c r="N712" s="12">
        <v>50.0</v>
      </c>
      <c r="O712" s="11">
        <f t="shared" si="4"/>
        <v>0</v>
      </c>
      <c r="P712" s="11">
        <f t="shared" si="5"/>
        <v>57</v>
      </c>
      <c r="Q712" s="10" t="s">
        <v>234</v>
      </c>
      <c r="R712" s="13" t="str">
        <f>IFERROR(__xludf.DUMMYFUNCTION("IFERROR(REGEXEXTRACT(Q712,""\d*\.?\d+%""),0)"),"8.90%")</f>
        <v>8.90%</v>
      </c>
      <c r="S712" s="11">
        <f t="shared" si="6"/>
        <v>0.05073</v>
      </c>
    </row>
    <row r="713">
      <c r="A713" s="8">
        <v>44412.0</v>
      </c>
      <c r="B713" s="9">
        <f t="shared" si="1"/>
        <v>2021</v>
      </c>
      <c r="C713" s="9">
        <v>100776.0</v>
      </c>
      <c r="D713" s="6" t="s">
        <v>133</v>
      </c>
      <c r="E713" s="10" t="str">
        <f>VLOOKUP(D713,'mat group'!A:B,2,0)</f>
        <v>Home Decor</v>
      </c>
      <c r="F713" s="10" t="s">
        <v>55</v>
      </c>
      <c r="G713" s="11" t="s">
        <v>77</v>
      </c>
      <c r="H713" s="11">
        <v>15.0</v>
      </c>
      <c r="I713" s="6" t="s">
        <v>38</v>
      </c>
      <c r="J713" s="11">
        <f t="shared" si="2"/>
        <v>15</v>
      </c>
      <c r="K713" s="6">
        <v>10.0</v>
      </c>
      <c r="L713" s="11">
        <f t="shared" si="3"/>
        <v>150</v>
      </c>
      <c r="M713" s="10" t="s">
        <v>56</v>
      </c>
      <c r="N713" s="12">
        <v>6.0</v>
      </c>
      <c r="O713" s="11">
        <f t="shared" si="4"/>
        <v>60</v>
      </c>
      <c r="P713" s="11">
        <f t="shared" si="5"/>
        <v>90</v>
      </c>
      <c r="Q713" s="10" t="s">
        <v>80</v>
      </c>
      <c r="R713" s="13" t="str">
        <f>IFERROR(__xludf.DUMMYFUNCTION("IFERROR(REGEXEXTRACT(Q713,""\d*\.?\d+%""),0)"),"10.00%")</f>
        <v>10.00%</v>
      </c>
      <c r="S713" s="11">
        <f t="shared" si="6"/>
        <v>0.15</v>
      </c>
    </row>
    <row r="714">
      <c r="A714" s="8">
        <v>44412.0</v>
      </c>
      <c r="B714" s="9">
        <f t="shared" si="1"/>
        <v>2021</v>
      </c>
      <c r="C714" s="9">
        <v>100776.0</v>
      </c>
      <c r="D714" s="6" t="s">
        <v>156</v>
      </c>
      <c r="E714" s="10" t="str">
        <f>VLOOKUP(D714,'mat group'!A:B,2,0)</f>
        <v>Hardware supplies</v>
      </c>
      <c r="F714" s="10" t="s">
        <v>55</v>
      </c>
      <c r="G714" s="11" t="s">
        <v>77</v>
      </c>
      <c r="H714" s="11">
        <v>3.5</v>
      </c>
      <c r="I714" s="6" t="s">
        <v>38</v>
      </c>
      <c r="J714" s="11">
        <f t="shared" si="2"/>
        <v>3.5</v>
      </c>
      <c r="K714" s="6">
        <v>35.0</v>
      </c>
      <c r="L714" s="11">
        <f t="shared" si="3"/>
        <v>122.5</v>
      </c>
      <c r="M714" s="10" t="s">
        <v>56</v>
      </c>
      <c r="N714" s="12">
        <v>35.0</v>
      </c>
      <c r="O714" s="11">
        <f t="shared" si="4"/>
        <v>0</v>
      </c>
      <c r="P714" s="11">
        <f t="shared" si="5"/>
        <v>122.5</v>
      </c>
      <c r="Q714" s="10" t="s">
        <v>80</v>
      </c>
      <c r="R714" s="13" t="str">
        <f>IFERROR(__xludf.DUMMYFUNCTION("IFERROR(REGEXEXTRACT(Q714,""\d*\.?\d+%""),0)"),"10.00%")</f>
        <v>10.00%</v>
      </c>
      <c r="S714" s="11">
        <f t="shared" si="6"/>
        <v>0.1225</v>
      </c>
    </row>
    <row r="715">
      <c r="A715" s="8">
        <v>44412.0</v>
      </c>
      <c r="B715" s="9">
        <f t="shared" si="1"/>
        <v>2021</v>
      </c>
      <c r="C715" s="9">
        <v>100776.0</v>
      </c>
      <c r="D715" s="6" t="s">
        <v>249</v>
      </c>
      <c r="E715" s="10" t="str">
        <f>VLOOKUP(D715,'mat group'!A:B,2,0)</f>
        <v>School supplies</v>
      </c>
      <c r="F715" s="10" t="s">
        <v>55</v>
      </c>
      <c r="G715" s="11" t="s">
        <v>26</v>
      </c>
      <c r="H715" s="11">
        <v>80.0</v>
      </c>
      <c r="I715" s="6" t="s">
        <v>38</v>
      </c>
      <c r="J715" s="11">
        <f t="shared" si="2"/>
        <v>80</v>
      </c>
      <c r="K715" s="6">
        <v>38.0</v>
      </c>
      <c r="L715" s="11">
        <f t="shared" si="3"/>
        <v>3040</v>
      </c>
      <c r="M715" s="10" t="s">
        <v>56</v>
      </c>
      <c r="N715" s="12">
        <v>30.400000000000002</v>
      </c>
      <c r="O715" s="11">
        <f t="shared" si="4"/>
        <v>608</v>
      </c>
      <c r="P715" s="11">
        <f t="shared" si="5"/>
        <v>2432</v>
      </c>
      <c r="Q715" s="10" t="s">
        <v>80</v>
      </c>
      <c r="R715" s="13" t="str">
        <f>IFERROR(__xludf.DUMMYFUNCTION("IFERROR(REGEXEXTRACT(Q715,""\d*\.?\d+%""),0)"),"10.00%")</f>
        <v>10.00%</v>
      </c>
      <c r="S715" s="11">
        <f t="shared" si="6"/>
        <v>3.04</v>
      </c>
    </row>
    <row r="716">
      <c r="A716" s="8">
        <v>44412.0</v>
      </c>
      <c r="B716" s="9">
        <f t="shared" si="1"/>
        <v>2021</v>
      </c>
      <c r="C716" s="9">
        <v>100776.0</v>
      </c>
      <c r="D716" s="6" t="s">
        <v>144</v>
      </c>
      <c r="E716" s="10" t="str">
        <f>VLOOKUP(D716,'mat group'!A:B,2,0)</f>
        <v>Home Decor</v>
      </c>
      <c r="F716" s="10" t="s">
        <v>55</v>
      </c>
      <c r="G716" s="11" t="s">
        <v>42</v>
      </c>
      <c r="H716" s="11">
        <v>30.0</v>
      </c>
      <c r="I716" s="6" t="s">
        <v>38</v>
      </c>
      <c r="J716" s="11">
        <f t="shared" si="2"/>
        <v>30</v>
      </c>
      <c r="K716" s="6">
        <v>31.0</v>
      </c>
      <c r="L716" s="11">
        <f t="shared" si="3"/>
        <v>930</v>
      </c>
      <c r="M716" s="10" t="s">
        <v>56</v>
      </c>
      <c r="N716" s="12">
        <v>15.5</v>
      </c>
      <c r="O716" s="11">
        <f t="shared" si="4"/>
        <v>465</v>
      </c>
      <c r="P716" s="11">
        <f t="shared" si="5"/>
        <v>465</v>
      </c>
      <c r="Q716" s="10" t="s">
        <v>80</v>
      </c>
      <c r="R716" s="13" t="str">
        <f>IFERROR(__xludf.DUMMYFUNCTION("IFERROR(REGEXEXTRACT(Q716,""\d*\.?\d+%""),0)"),"10.00%")</f>
        <v>10.00%</v>
      </c>
      <c r="S716" s="11">
        <f t="shared" si="6"/>
        <v>0.93</v>
      </c>
    </row>
    <row r="717">
      <c r="A717" s="8">
        <v>44412.0</v>
      </c>
      <c r="B717" s="9">
        <f t="shared" si="1"/>
        <v>2021</v>
      </c>
      <c r="C717" s="9">
        <v>100776.0</v>
      </c>
      <c r="D717" s="6" t="s">
        <v>90</v>
      </c>
      <c r="E717" s="10" t="str">
        <f>VLOOKUP(D717,'mat group'!A:B,2,0)</f>
        <v>Gardening supplies</v>
      </c>
      <c r="F717" s="10" t="s">
        <v>55</v>
      </c>
      <c r="G717" s="11" t="s">
        <v>50</v>
      </c>
      <c r="H717" s="11">
        <v>10.0</v>
      </c>
      <c r="I717" s="6" t="s">
        <v>38</v>
      </c>
      <c r="J717" s="11">
        <f t="shared" si="2"/>
        <v>10</v>
      </c>
      <c r="K717" s="6">
        <v>4.0</v>
      </c>
      <c r="L717" s="11">
        <f t="shared" si="3"/>
        <v>40</v>
      </c>
      <c r="M717" s="10" t="s">
        <v>56</v>
      </c>
      <c r="N717" s="12">
        <v>4.0</v>
      </c>
      <c r="O717" s="11">
        <f t="shared" si="4"/>
        <v>0</v>
      </c>
      <c r="P717" s="11">
        <f t="shared" si="5"/>
        <v>40</v>
      </c>
      <c r="Q717" s="10" t="s">
        <v>80</v>
      </c>
      <c r="R717" s="13" t="str">
        <f>IFERROR(__xludf.DUMMYFUNCTION("IFERROR(REGEXEXTRACT(Q717,""\d*\.?\d+%""),0)"),"10.00%")</f>
        <v>10.00%</v>
      </c>
      <c r="S717" s="11">
        <f t="shared" si="6"/>
        <v>0.04</v>
      </c>
    </row>
    <row r="718">
      <c r="A718" s="8">
        <v>44412.0</v>
      </c>
      <c r="B718" s="9">
        <f t="shared" si="1"/>
        <v>2021</v>
      </c>
      <c r="C718" s="9">
        <v>100776.0</v>
      </c>
      <c r="D718" s="6" t="s">
        <v>252</v>
      </c>
      <c r="E718" s="10" t="str">
        <f>VLOOKUP(D718,'mat group'!A:B,2,0)</f>
        <v>Bathroom supplies</v>
      </c>
      <c r="F718" s="10" t="s">
        <v>55</v>
      </c>
      <c r="G718" s="11" t="s">
        <v>64</v>
      </c>
      <c r="H718" s="11">
        <v>10.0</v>
      </c>
      <c r="I718" s="6" t="s">
        <v>38</v>
      </c>
      <c r="J718" s="11">
        <f t="shared" si="2"/>
        <v>10</v>
      </c>
      <c r="K718" s="6">
        <v>40.0</v>
      </c>
      <c r="L718" s="11">
        <f t="shared" si="3"/>
        <v>400</v>
      </c>
      <c r="M718" s="10" t="s">
        <v>56</v>
      </c>
      <c r="N718" s="12">
        <v>40.0</v>
      </c>
      <c r="O718" s="11">
        <f t="shared" si="4"/>
        <v>0</v>
      </c>
      <c r="P718" s="11">
        <f t="shared" si="5"/>
        <v>400</v>
      </c>
      <c r="Q718" s="10" t="s">
        <v>80</v>
      </c>
      <c r="R718" s="13" t="str">
        <f>IFERROR(__xludf.DUMMYFUNCTION("IFERROR(REGEXEXTRACT(Q718,""\d*\.?\d+%""),0)"),"10.00%")</f>
        <v>10.00%</v>
      </c>
      <c r="S718" s="11">
        <f t="shared" si="6"/>
        <v>0.4</v>
      </c>
    </row>
    <row r="719">
      <c r="A719" s="8">
        <v>44412.0</v>
      </c>
      <c r="B719" s="9">
        <f t="shared" si="1"/>
        <v>2021</v>
      </c>
      <c r="C719" s="9">
        <v>100776.0</v>
      </c>
      <c r="D719" s="6" t="s">
        <v>204</v>
      </c>
      <c r="E719" s="10" t="str">
        <f>VLOOKUP(D719,'mat group'!A:B,2,0)</f>
        <v>School supplies</v>
      </c>
      <c r="F719" s="10" t="s">
        <v>55</v>
      </c>
      <c r="G719" s="11" t="s">
        <v>28</v>
      </c>
      <c r="H719" s="11">
        <v>1.5</v>
      </c>
      <c r="I719" s="6" t="s">
        <v>38</v>
      </c>
      <c r="J719" s="11">
        <f t="shared" si="2"/>
        <v>1.5</v>
      </c>
      <c r="K719" s="6">
        <v>53.0</v>
      </c>
      <c r="L719" s="11">
        <f t="shared" si="3"/>
        <v>79.5</v>
      </c>
      <c r="M719" s="10" t="s">
        <v>56</v>
      </c>
      <c r="N719" s="12">
        <v>47.7</v>
      </c>
      <c r="O719" s="11">
        <f t="shared" si="4"/>
        <v>7.95</v>
      </c>
      <c r="P719" s="11">
        <f t="shared" si="5"/>
        <v>71.55</v>
      </c>
      <c r="Q719" s="10" t="s">
        <v>80</v>
      </c>
      <c r="R719" s="13" t="str">
        <f>IFERROR(__xludf.DUMMYFUNCTION("IFERROR(REGEXEXTRACT(Q719,""\d*\.?\d+%""),0)"),"10.00%")</f>
        <v>10.00%</v>
      </c>
      <c r="S719" s="11">
        <f t="shared" si="6"/>
        <v>0.0795</v>
      </c>
    </row>
    <row r="720">
      <c r="A720" s="8">
        <v>44414.0</v>
      </c>
      <c r="B720" s="9">
        <f t="shared" si="1"/>
        <v>2021</v>
      </c>
      <c r="C720" s="9">
        <v>100777.0</v>
      </c>
      <c r="D720" s="6" t="s">
        <v>267</v>
      </c>
      <c r="E720" s="10" t="str">
        <f>VLOOKUP(D720,'mat group'!A:B,2,0)</f>
        <v>School supplies</v>
      </c>
      <c r="F720" s="10" t="s">
        <v>49</v>
      </c>
      <c r="G720" s="11" t="s">
        <v>67</v>
      </c>
      <c r="H720" s="11">
        <v>3.0</v>
      </c>
      <c r="I720" s="6" t="s">
        <v>38</v>
      </c>
      <c r="J720" s="11">
        <f t="shared" si="2"/>
        <v>3</v>
      </c>
      <c r="K720" s="6">
        <v>48.0</v>
      </c>
      <c r="L720" s="11">
        <f t="shared" si="3"/>
        <v>144</v>
      </c>
      <c r="M720" s="10" t="s">
        <v>51</v>
      </c>
      <c r="N720" s="12">
        <v>48.0</v>
      </c>
      <c r="O720" s="11">
        <f t="shared" si="4"/>
        <v>0</v>
      </c>
      <c r="P720" s="11">
        <f t="shared" si="5"/>
        <v>144</v>
      </c>
      <c r="Q720" s="10" t="s">
        <v>153</v>
      </c>
      <c r="R720" s="13" t="str">
        <f>IFERROR(__xludf.DUMMYFUNCTION("IFERROR(REGEXEXTRACT(Q720,""\d*\.?\d+%""),0)"),"4.3%")</f>
        <v>4.3%</v>
      </c>
      <c r="S720" s="11">
        <f t="shared" si="6"/>
        <v>0.06192</v>
      </c>
    </row>
    <row r="721">
      <c r="A721" s="8">
        <v>44414.0</v>
      </c>
      <c r="B721" s="9">
        <f t="shared" si="1"/>
        <v>2021</v>
      </c>
      <c r="C721" s="9">
        <v>100777.0</v>
      </c>
      <c r="D721" s="6" t="s">
        <v>264</v>
      </c>
      <c r="E721" s="10" t="str">
        <f>VLOOKUP(D721,'mat group'!A:B,2,0)</f>
        <v>Home Decor</v>
      </c>
      <c r="F721" s="10" t="s">
        <v>49</v>
      </c>
      <c r="G721" s="11" t="s">
        <v>26</v>
      </c>
      <c r="H721" s="11">
        <v>30.0</v>
      </c>
      <c r="I721" s="6" t="s">
        <v>38</v>
      </c>
      <c r="J721" s="11">
        <f t="shared" si="2"/>
        <v>30</v>
      </c>
      <c r="K721" s="6">
        <v>40.0</v>
      </c>
      <c r="L721" s="11">
        <f t="shared" si="3"/>
        <v>1200</v>
      </c>
      <c r="M721" s="10" t="s">
        <v>51</v>
      </c>
      <c r="N721" s="12">
        <v>12.0</v>
      </c>
      <c r="O721" s="11">
        <f t="shared" si="4"/>
        <v>840</v>
      </c>
      <c r="P721" s="11">
        <f t="shared" si="5"/>
        <v>360</v>
      </c>
      <c r="Q721" s="10" t="s">
        <v>153</v>
      </c>
      <c r="R721" s="13" t="str">
        <f>IFERROR(__xludf.DUMMYFUNCTION("IFERROR(REGEXEXTRACT(Q721,""\d*\.?\d+%""),0)"),"4.3%")</f>
        <v>4.3%</v>
      </c>
      <c r="S721" s="11">
        <f t="shared" si="6"/>
        <v>0.516</v>
      </c>
    </row>
    <row r="722">
      <c r="A722" s="8">
        <v>44414.0</v>
      </c>
      <c r="B722" s="9">
        <f t="shared" si="1"/>
        <v>2021</v>
      </c>
      <c r="C722" s="9">
        <v>100777.0</v>
      </c>
      <c r="D722" s="6" t="s">
        <v>230</v>
      </c>
      <c r="E722" s="10" t="str">
        <f>VLOOKUP(D722,'mat group'!A:B,2,0)</f>
        <v>Bathroom supplies</v>
      </c>
      <c r="F722" s="10" t="s">
        <v>49</v>
      </c>
      <c r="G722" s="11" t="s">
        <v>50</v>
      </c>
      <c r="H722" s="11">
        <v>8.0</v>
      </c>
      <c r="I722" s="6" t="s">
        <v>38</v>
      </c>
      <c r="J722" s="11">
        <f t="shared" si="2"/>
        <v>8</v>
      </c>
      <c r="K722" s="6">
        <v>44.0</v>
      </c>
      <c r="L722" s="11">
        <f t="shared" si="3"/>
        <v>352</v>
      </c>
      <c r="M722" s="10" t="s">
        <v>51</v>
      </c>
      <c r="N722" s="12">
        <v>44.0</v>
      </c>
      <c r="O722" s="11">
        <f t="shared" si="4"/>
        <v>0</v>
      </c>
      <c r="P722" s="11">
        <f t="shared" si="5"/>
        <v>352</v>
      </c>
      <c r="Q722" s="10" t="s">
        <v>153</v>
      </c>
      <c r="R722" s="13" t="str">
        <f>IFERROR(__xludf.DUMMYFUNCTION("IFERROR(REGEXEXTRACT(Q722,""\d*\.?\d+%""),0)"),"4.3%")</f>
        <v>4.3%</v>
      </c>
      <c r="S722" s="11">
        <f t="shared" si="6"/>
        <v>0.15136</v>
      </c>
    </row>
    <row r="723">
      <c r="A723" s="8">
        <v>44414.0</v>
      </c>
      <c r="B723" s="9">
        <f t="shared" si="1"/>
        <v>2021</v>
      </c>
      <c r="C723" s="9">
        <v>100777.0</v>
      </c>
      <c r="D723" s="6" t="s">
        <v>222</v>
      </c>
      <c r="E723" s="10" t="str">
        <f>VLOOKUP(D723,'mat group'!A:B,2,0)</f>
        <v>Hardware supplies</v>
      </c>
      <c r="F723" s="10" t="s">
        <v>49</v>
      </c>
      <c r="G723" s="11" t="s">
        <v>67</v>
      </c>
      <c r="H723" s="11">
        <v>15.0</v>
      </c>
      <c r="I723" s="6" t="s">
        <v>38</v>
      </c>
      <c r="J723" s="11">
        <f t="shared" si="2"/>
        <v>15</v>
      </c>
      <c r="K723" s="6">
        <v>26.0</v>
      </c>
      <c r="L723" s="11">
        <f t="shared" si="3"/>
        <v>390</v>
      </c>
      <c r="M723" s="10" t="s">
        <v>51</v>
      </c>
      <c r="N723" s="12">
        <v>26.0</v>
      </c>
      <c r="O723" s="11">
        <f t="shared" si="4"/>
        <v>0</v>
      </c>
      <c r="P723" s="11">
        <f t="shared" si="5"/>
        <v>390</v>
      </c>
      <c r="Q723" s="10" t="s">
        <v>153</v>
      </c>
      <c r="R723" s="13" t="str">
        <f>IFERROR(__xludf.DUMMYFUNCTION("IFERROR(REGEXEXTRACT(Q723,""\d*\.?\d+%""),0)"),"4.3%")</f>
        <v>4.3%</v>
      </c>
      <c r="S723" s="11">
        <f t="shared" si="6"/>
        <v>0.1677</v>
      </c>
    </row>
    <row r="724">
      <c r="A724" s="8">
        <v>44414.0</v>
      </c>
      <c r="B724" s="9">
        <f t="shared" si="1"/>
        <v>2021</v>
      </c>
      <c r="C724" s="9">
        <v>100777.0</v>
      </c>
      <c r="D724" s="6" t="s">
        <v>221</v>
      </c>
      <c r="E724" s="10" t="str">
        <f>VLOOKUP(D724,'mat group'!A:B,2,0)</f>
        <v>Gardening supplies</v>
      </c>
      <c r="F724" s="10" t="s">
        <v>49</v>
      </c>
      <c r="G724" s="11" t="s">
        <v>77</v>
      </c>
      <c r="H724" s="11">
        <v>8.0</v>
      </c>
      <c r="I724" s="6" t="s">
        <v>38</v>
      </c>
      <c r="J724" s="11">
        <f t="shared" si="2"/>
        <v>8</v>
      </c>
      <c r="K724" s="6">
        <v>14.0</v>
      </c>
      <c r="L724" s="11">
        <f t="shared" si="3"/>
        <v>112</v>
      </c>
      <c r="M724" s="10" t="s">
        <v>51</v>
      </c>
      <c r="N724" s="12">
        <v>9.799999999999999</v>
      </c>
      <c r="O724" s="11">
        <f t="shared" si="4"/>
        <v>33.6</v>
      </c>
      <c r="P724" s="11">
        <f t="shared" si="5"/>
        <v>78.4</v>
      </c>
      <c r="Q724" s="10" t="s">
        <v>153</v>
      </c>
      <c r="R724" s="13" t="str">
        <f>IFERROR(__xludf.DUMMYFUNCTION("IFERROR(REGEXEXTRACT(Q724,""\d*\.?\d+%""),0)"),"4.3%")</f>
        <v>4.3%</v>
      </c>
      <c r="S724" s="11">
        <f t="shared" si="6"/>
        <v>0.04816</v>
      </c>
    </row>
    <row r="725">
      <c r="A725" s="8">
        <v>44414.0</v>
      </c>
      <c r="B725" s="9">
        <f t="shared" si="1"/>
        <v>2021</v>
      </c>
      <c r="C725" s="9">
        <v>100777.0</v>
      </c>
      <c r="D725" s="6" t="s">
        <v>96</v>
      </c>
      <c r="E725" s="10" t="str">
        <f>VLOOKUP(D725,'mat group'!A:B,2,0)</f>
        <v>Home Decor</v>
      </c>
      <c r="F725" s="10" t="s">
        <v>49</v>
      </c>
      <c r="G725" s="11" t="s">
        <v>50</v>
      </c>
      <c r="H725" s="11">
        <v>35.0</v>
      </c>
      <c r="I725" s="6" t="s">
        <v>38</v>
      </c>
      <c r="J725" s="11">
        <f t="shared" si="2"/>
        <v>35</v>
      </c>
      <c r="K725" s="6">
        <v>50.0</v>
      </c>
      <c r="L725" s="11">
        <f t="shared" si="3"/>
        <v>1750</v>
      </c>
      <c r="M725" s="10" t="s">
        <v>51</v>
      </c>
      <c r="N725" s="12">
        <v>5.0</v>
      </c>
      <c r="O725" s="11">
        <f t="shared" si="4"/>
        <v>1575</v>
      </c>
      <c r="P725" s="11">
        <f t="shared" si="5"/>
        <v>175</v>
      </c>
      <c r="Q725" s="10" t="s">
        <v>153</v>
      </c>
      <c r="R725" s="13" t="str">
        <f>IFERROR(__xludf.DUMMYFUNCTION("IFERROR(REGEXEXTRACT(Q725,""\d*\.?\d+%""),0)"),"4.3%")</f>
        <v>4.3%</v>
      </c>
      <c r="S725" s="11">
        <f t="shared" si="6"/>
        <v>0.7525</v>
      </c>
    </row>
    <row r="726">
      <c r="A726" s="8">
        <v>44414.0</v>
      </c>
      <c r="B726" s="9">
        <f t="shared" si="1"/>
        <v>2021</v>
      </c>
      <c r="C726" s="9">
        <v>100777.0</v>
      </c>
      <c r="D726" s="6" t="s">
        <v>31</v>
      </c>
      <c r="E726" s="10" t="str">
        <f>VLOOKUP(D726,'mat group'!A:B,2,0)</f>
        <v>Home Decor</v>
      </c>
      <c r="F726" s="10" t="s">
        <v>49</v>
      </c>
      <c r="G726" s="11" t="s">
        <v>67</v>
      </c>
      <c r="H726" s="11">
        <v>40.0</v>
      </c>
      <c r="I726" s="6" t="s">
        <v>38</v>
      </c>
      <c r="J726" s="11">
        <f t="shared" si="2"/>
        <v>40</v>
      </c>
      <c r="K726" s="6">
        <v>21.0</v>
      </c>
      <c r="L726" s="11">
        <f t="shared" si="3"/>
        <v>840</v>
      </c>
      <c r="M726" s="10" t="s">
        <v>51</v>
      </c>
      <c r="N726" s="12">
        <v>6.3</v>
      </c>
      <c r="O726" s="11">
        <f t="shared" si="4"/>
        <v>588</v>
      </c>
      <c r="P726" s="11">
        <f t="shared" si="5"/>
        <v>252</v>
      </c>
      <c r="Q726" s="10" t="s">
        <v>153</v>
      </c>
      <c r="R726" s="13" t="str">
        <f>IFERROR(__xludf.DUMMYFUNCTION("IFERROR(REGEXEXTRACT(Q726,""\d*\.?\d+%""),0)"),"4.3%")</f>
        <v>4.3%</v>
      </c>
      <c r="S726" s="11">
        <f t="shared" si="6"/>
        <v>0.3612</v>
      </c>
    </row>
    <row r="727">
      <c r="A727" s="8">
        <v>44414.0</v>
      </c>
      <c r="B727" s="9">
        <f t="shared" si="1"/>
        <v>2021</v>
      </c>
      <c r="C727" s="9">
        <v>100777.0</v>
      </c>
      <c r="D727" s="6" t="s">
        <v>29</v>
      </c>
      <c r="E727" s="10" t="str">
        <f>VLOOKUP(D727,'mat group'!A:B,2,0)</f>
        <v>Hardware supplies</v>
      </c>
      <c r="F727" s="10" t="s">
        <v>49</v>
      </c>
      <c r="G727" s="11" t="s">
        <v>64</v>
      </c>
      <c r="H727" s="11">
        <v>1.5</v>
      </c>
      <c r="I727" s="6" t="s">
        <v>38</v>
      </c>
      <c r="J727" s="11">
        <f t="shared" si="2"/>
        <v>1.5</v>
      </c>
      <c r="K727" s="6">
        <v>30.0</v>
      </c>
      <c r="L727" s="11">
        <f t="shared" si="3"/>
        <v>45</v>
      </c>
      <c r="M727" s="10" t="s">
        <v>51</v>
      </c>
      <c r="N727" s="12">
        <v>27.0</v>
      </c>
      <c r="O727" s="11">
        <f t="shared" si="4"/>
        <v>4.5</v>
      </c>
      <c r="P727" s="11">
        <f t="shared" si="5"/>
        <v>40.5</v>
      </c>
      <c r="Q727" s="10" t="s">
        <v>153</v>
      </c>
      <c r="R727" s="13" t="str">
        <f>IFERROR(__xludf.DUMMYFUNCTION("IFERROR(REGEXEXTRACT(Q727,""\d*\.?\d+%""),0)"),"4.3%")</f>
        <v>4.3%</v>
      </c>
      <c r="S727" s="11">
        <f t="shared" si="6"/>
        <v>0.01935</v>
      </c>
    </row>
    <row r="728">
      <c r="A728" s="8">
        <v>44417.0</v>
      </c>
      <c r="B728" s="9">
        <f t="shared" si="1"/>
        <v>2021</v>
      </c>
      <c r="C728" s="9">
        <v>100778.0</v>
      </c>
      <c r="D728" s="6" t="s">
        <v>193</v>
      </c>
      <c r="E728" s="10" t="str">
        <f>VLOOKUP(D728,'mat group'!A:B,2,0)</f>
        <v>Gardening supplies</v>
      </c>
      <c r="F728" s="10" t="s">
        <v>20</v>
      </c>
      <c r="G728" s="11" t="s">
        <v>64</v>
      </c>
      <c r="H728" s="11">
        <v>70.0</v>
      </c>
      <c r="I728" s="6" t="s">
        <v>22</v>
      </c>
      <c r="J728" s="11">
        <f t="shared" si="2"/>
        <v>53.2</v>
      </c>
      <c r="K728" s="6">
        <v>28.0</v>
      </c>
      <c r="L728" s="11">
        <f t="shared" si="3"/>
        <v>1489.6</v>
      </c>
      <c r="M728" s="10" t="s">
        <v>23</v>
      </c>
      <c r="N728" s="12">
        <v>28.0</v>
      </c>
      <c r="O728" s="11">
        <f t="shared" si="4"/>
        <v>0</v>
      </c>
      <c r="P728" s="11">
        <f t="shared" si="5"/>
        <v>1489.6</v>
      </c>
      <c r="Q728" s="10" t="s">
        <v>316</v>
      </c>
      <c r="R728" s="13" t="str">
        <f>IFERROR(__xludf.DUMMYFUNCTION("IFERROR(REGEXEXTRACT(Q728,""\d*\.?\d+%""),0)"),"4.5%")</f>
        <v>4.5%</v>
      </c>
      <c r="S728" s="11">
        <f t="shared" si="6"/>
        <v>0.67032</v>
      </c>
    </row>
    <row r="729">
      <c r="A729" s="8">
        <v>44417.0</v>
      </c>
      <c r="B729" s="9">
        <f t="shared" si="1"/>
        <v>2021</v>
      </c>
      <c r="C729" s="9">
        <v>100778.0</v>
      </c>
      <c r="D729" s="6" t="s">
        <v>79</v>
      </c>
      <c r="E729" s="10" t="str">
        <f>VLOOKUP(D729,'mat group'!A:B,2,0)</f>
        <v>School supplies</v>
      </c>
      <c r="F729" s="10" t="s">
        <v>20</v>
      </c>
      <c r="G729" s="11" t="s">
        <v>50</v>
      </c>
      <c r="H729" s="11">
        <v>2.0</v>
      </c>
      <c r="I729" s="6" t="s">
        <v>22</v>
      </c>
      <c r="J729" s="11">
        <f t="shared" si="2"/>
        <v>1.52</v>
      </c>
      <c r="K729" s="6">
        <v>5.0</v>
      </c>
      <c r="L729" s="11">
        <f t="shared" si="3"/>
        <v>7.6</v>
      </c>
      <c r="M729" s="10" t="s">
        <v>23</v>
      </c>
      <c r="N729" s="12">
        <v>2.0</v>
      </c>
      <c r="O729" s="11">
        <f t="shared" si="4"/>
        <v>4.56</v>
      </c>
      <c r="P729" s="11">
        <f t="shared" si="5"/>
        <v>3.04</v>
      </c>
      <c r="Q729" s="10" t="s">
        <v>316</v>
      </c>
      <c r="R729" s="13" t="str">
        <f>IFERROR(__xludf.DUMMYFUNCTION("IFERROR(REGEXEXTRACT(Q729,""\d*\.?\d+%""),0)"),"4.5%")</f>
        <v>4.5%</v>
      </c>
      <c r="S729" s="11">
        <f t="shared" si="6"/>
        <v>0.00342</v>
      </c>
    </row>
    <row r="730">
      <c r="A730" s="8">
        <v>44417.0</v>
      </c>
      <c r="B730" s="9">
        <f t="shared" si="1"/>
        <v>2021</v>
      </c>
      <c r="C730" s="9">
        <v>100778.0</v>
      </c>
      <c r="D730" s="6" t="s">
        <v>171</v>
      </c>
      <c r="E730" s="10" t="str">
        <f>VLOOKUP(D730,'mat group'!A:B,2,0)</f>
        <v>Home Decor</v>
      </c>
      <c r="F730" s="10" t="s">
        <v>20</v>
      </c>
      <c r="G730" s="11" t="s">
        <v>64</v>
      </c>
      <c r="H730" s="11">
        <v>60.0</v>
      </c>
      <c r="I730" s="6" t="s">
        <v>22</v>
      </c>
      <c r="J730" s="11">
        <f t="shared" si="2"/>
        <v>45.6</v>
      </c>
      <c r="K730" s="6">
        <v>41.0</v>
      </c>
      <c r="L730" s="11">
        <f t="shared" si="3"/>
        <v>1869.6</v>
      </c>
      <c r="M730" s="10" t="s">
        <v>23</v>
      </c>
      <c r="N730" s="12">
        <v>41.0</v>
      </c>
      <c r="O730" s="11">
        <f t="shared" si="4"/>
        <v>0</v>
      </c>
      <c r="P730" s="11">
        <f t="shared" si="5"/>
        <v>1869.6</v>
      </c>
      <c r="Q730" s="10" t="s">
        <v>316</v>
      </c>
      <c r="R730" s="13" t="str">
        <f>IFERROR(__xludf.DUMMYFUNCTION("IFERROR(REGEXEXTRACT(Q730,""\d*\.?\d+%""),0)"),"4.5%")</f>
        <v>4.5%</v>
      </c>
      <c r="S730" s="11">
        <f t="shared" si="6"/>
        <v>0.84132</v>
      </c>
    </row>
    <row r="731">
      <c r="A731" s="8">
        <v>44417.0</v>
      </c>
      <c r="B731" s="9">
        <f t="shared" si="1"/>
        <v>2021</v>
      </c>
      <c r="C731" s="9">
        <v>100778.0</v>
      </c>
      <c r="D731" s="6" t="s">
        <v>179</v>
      </c>
      <c r="E731" s="10" t="str">
        <f>VLOOKUP(D731,'mat group'!A:B,2,0)</f>
        <v>School supplies</v>
      </c>
      <c r="F731" s="10" t="s">
        <v>20</v>
      </c>
      <c r="G731" s="11" t="s">
        <v>26</v>
      </c>
      <c r="H731" s="11">
        <v>3.5</v>
      </c>
      <c r="I731" s="6" t="s">
        <v>22</v>
      </c>
      <c r="J731" s="11">
        <f t="shared" si="2"/>
        <v>2.66</v>
      </c>
      <c r="K731" s="6">
        <v>15.0</v>
      </c>
      <c r="L731" s="11">
        <f t="shared" si="3"/>
        <v>39.9</v>
      </c>
      <c r="M731" s="10" t="s">
        <v>23</v>
      </c>
      <c r="N731" s="12">
        <v>15.0</v>
      </c>
      <c r="O731" s="11">
        <f t="shared" si="4"/>
        <v>0</v>
      </c>
      <c r="P731" s="11">
        <f t="shared" si="5"/>
        <v>39.9</v>
      </c>
      <c r="Q731" s="10" t="s">
        <v>316</v>
      </c>
      <c r="R731" s="13" t="str">
        <f>IFERROR(__xludf.DUMMYFUNCTION("IFERROR(REGEXEXTRACT(Q731,""\d*\.?\d+%""),0)"),"4.5%")</f>
        <v>4.5%</v>
      </c>
      <c r="S731" s="11">
        <f t="shared" si="6"/>
        <v>0.017955</v>
      </c>
    </row>
    <row r="732">
      <c r="A732" s="8">
        <v>44417.0</v>
      </c>
      <c r="B732" s="9">
        <f t="shared" si="1"/>
        <v>2021</v>
      </c>
      <c r="C732" s="9">
        <v>100778.0</v>
      </c>
      <c r="D732" s="6" t="s">
        <v>87</v>
      </c>
      <c r="E732" s="10" t="str">
        <f>VLOOKUP(D732,'mat group'!A:B,2,0)</f>
        <v>Gardening supplies</v>
      </c>
      <c r="F732" s="10" t="s">
        <v>20</v>
      </c>
      <c r="G732" s="11" t="s">
        <v>26</v>
      </c>
      <c r="H732" s="11">
        <v>12.0</v>
      </c>
      <c r="I732" s="6" t="s">
        <v>22</v>
      </c>
      <c r="J732" s="11">
        <f t="shared" si="2"/>
        <v>9.12</v>
      </c>
      <c r="K732" s="6">
        <v>47.0</v>
      </c>
      <c r="L732" s="11">
        <f t="shared" si="3"/>
        <v>428.64</v>
      </c>
      <c r="M732" s="10" t="s">
        <v>23</v>
      </c>
      <c r="N732" s="12">
        <v>4.7</v>
      </c>
      <c r="O732" s="11">
        <f t="shared" si="4"/>
        <v>385.776</v>
      </c>
      <c r="P732" s="11">
        <f t="shared" si="5"/>
        <v>42.864</v>
      </c>
      <c r="Q732" s="10" t="s">
        <v>316</v>
      </c>
      <c r="R732" s="13" t="str">
        <f>IFERROR(__xludf.DUMMYFUNCTION("IFERROR(REGEXEXTRACT(Q732,""\d*\.?\d+%""),0)"),"4.5%")</f>
        <v>4.5%</v>
      </c>
      <c r="S732" s="11">
        <f t="shared" si="6"/>
        <v>0.192888</v>
      </c>
    </row>
    <row r="733">
      <c r="A733" s="8">
        <v>44417.0</v>
      </c>
      <c r="B733" s="9">
        <f t="shared" si="1"/>
        <v>2021</v>
      </c>
      <c r="C733" s="9">
        <v>100778.0</v>
      </c>
      <c r="D733" s="6" t="s">
        <v>230</v>
      </c>
      <c r="E733" s="10" t="str">
        <f>VLOOKUP(D733,'mat group'!A:B,2,0)</f>
        <v>Bathroom supplies</v>
      </c>
      <c r="F733" s="10" t="s">
        <v>20</v>
      </c>
      <c r="G733" s="11" t="s">
        <v>64</v>
      </c>
      <c r="H733" s="11">
        <v>8.0</v>
      </c>
      <c r="I733" s="6" t="s">
        <v>22</v>
      </c>
      <c r="J733" s="11">
        <f t="shared" si="2"/>
        <v>6.08</v>
      </c>
      <c r="K733" s="6">
        <v>51.0</v>
      </c>
      <c r="L733" s="11">
        <f t="shared" si="3"/>
        <v>310.08</v>
      </c>
      <c r="M733" s="10" t="s">
        <v>23</v>
      </c>
      <c r="N733" s="12">
        <v>51.0</v>
      </c>
      <c r="O733" s="11">
        <f t="shared" si="4"/>
        <v>0</v>
      </c>
      <c r="P733" s="11">
        <f t="shared" si="5"/>
        <v>310.08</v>
      </c>
      <c r="Q733" s="10" t="s">
        <v>316</v>
      </c>
      <c r="R733" s="13" t="str">
        <f>IFERROR(__xludf.DUMMYFUNCTION("IFERROR(REGEXEXTRACT(Q733,""\d*\.?\d+%""),0)"),"4.5%")</f>
        <v>4.5%</v>
      </c>
      <c r="S733" s="11">
        <f t="shared" si="6"/>
        <v>0.139536</v>
      </c>
    </row>
    <row r="734">
      <c r="A734" s="8">
        <v>44417.0</v>
      </c>
      <c r="B734" s="9">
        <f t="shared" si="1"/>
        <v>2021</v>
      </c>
      <c r="C734" s="9">
        <v>100778.0</v>
      </c>
      <c r="D734" s="6" t="s">
        <v>69</v>
      </c>
      <c r="E734" s="10" t="str">
        <f>VLOOKUP(D734,'mat group'!A:B,2,0)</f>
        <v>Home Decor</v>
      </c>
      <c r="F734" s="10" t="s">
        <v>20</v>
      </c>
      <c r="G734" s="11" t="s">
        <v>26</v>
      </c>
      <c r="H734" s="11">
        <v>15.0</v>
      </c>
      <c r="I734" s="6" t="s">
        <v>22</v>
      </c>
      <c r="J734" s="11">
        <f t="shared" si="2"/>
        <v>11.4</v>
      </c>
      <c r="K734" s="6">
        <v>43.0</v>
      </c>
      <c r="L734" s="11">
        <f t="shared" si="3"/>
        <v>490.2</v>
      </c>
      <c r="M734" s="10" t="s">
        <v>23</v>
      </c>
      <c r="N734" s="12">
        <v>34.4</v>
      </c>
      <c r="O734" s="11">
        <f t="shared" si="4"/>
        <v>98.04</v>
      </c>
      <c r="P734" s="11">
        <f t="shared" si="5"/>
        <v>392.16</v>
      </c>
      <c r="Q734" s="10" t="s">
        <v>316</v>
      </c>
      <c r="R734" s="13" t="str">
        <f>IFERROR(__xludf.DUMMYFUNCTION("IFERROR(REGEXEXTRACT(Q734,""\d*\.?\d+%""),0)"),"4.5%")</f>
        <v>4.5%</v>
      </c>
      <c r="S734" s="11">
        <f t="shared" si="6"/>
        <v>0.22059</v>
      </c>
    </row>
    <row r="735">
      <c r="A735" s="8">
        <v>44422.0</v>
      </c>
      <c r="B735" s="9">
        <f t="shared" si="1"/>
        <v>2021</v>
      </c>
      <c r="C735" s="9">
        <v>100779.0</v>
      </c>
      <c r="D735" s="6" t="s">
        <v>73</v>
      </c>
      <c r="E735" s="10" t="str">
        <f>VLOOKUP(D735,'mat group'!A:B,2,0)</f>
        <v>School supplies</v>
      </c>
      <c r="F735" s="10" t="s">
        <v>58</v>
      </c>
      <c r="G735" s="11" t="s">
        <v>26</v>
      </c>
      <c r="H735" s="11">
        <v>25.0</v>
      </c>
      <c r="I735" s="6" t="s">
        <v>38</v>
      </c>
      <c r="J735" s="11">
        <f t="shared" si="2"/>
        <v>25</v>
      </c>
      <c r="K735" s="6">
        <v>27.0</v>
      </c>
      <c r="L735" s="11">
        <f t="shared" si="3"/>
        <v>675</v>
      </c>
      <c r="M735" s="10" t="s">
        <v>59</v>
      </c>
      <c r="N735" s="12">
        <v>13.5</v>
      </c>
      <c r="O735" s="11">
        <f t="shared" si="4"/>
        <v>337.5</v>
      </c>
      <c r="P735" s="11">
        <f t="shared" si="5"/>
        <v>337.5</v>
      </c>
      <c r="Q735" s="10" t="s">
        <v>143</v>
      </c>
      <c r="R735" s="13" t="str">
        <f>IFERROR(__xludf.DUMMYFUNCTION("IFERROR(REGEXEXTRACT(Q735,""\d*\.?\d+%""),0)"),"3.9%")</f>
        <v>3.9%</v>
      </c>
      <c r="S735" s="11">
        <f t="shared" si="6"/>
        <v>0.26325</v>
      </c>
    </row>
    <row r="736">
      <c r="A736" s="8">
        <v>44424.0</v>
      </c>
      <c r="B736" s="9">
        <f t="shared" si="1"/>
        <v>2021</v>
      </c>
      <c r="C736" s="9">
        <v>100780.0</v>
      </c>
      <c r="D736" s="6" t="s">
        <v>232</v>
      </c>
      <c r="E736" s="10" t="str">
        <f>VLOOKUP(D736,'mat group'!A:B,2,0)</f>
        <v>Hardware supplies</v>
      </c>
      <c r="F736" s="10" t="s">
        <v>58</v>
      </c>
      <c r="G736" s="11" t="s">
        <v>77</v>
      </c>
      <c r="H736" s="11">
        <v>0.1</v>
      </c>
      <c r="I736" s="6" t="s">
        <v>38</v>
      </c>
      <c r="J736" s="11">
        <f t="shared" si="2"/>
        <v>0.1</v>
      </c>
      <c r="K736" s="6">
        <v>24.0</v>
      </c>
      <c r="L736" s="11">
        <f t="shared" si="3"/>
        <v>2.4</v>
      </c>
      <c r="M736" s="10" t="s">
        <v>59</v>
      </c>
      <c r="N736" s="12">
        <v>19.200000000000003</v>
      </c>
      <c r="O736" s="11">
        <f t="shared" si="4"/>
        <v>0.48</v>
      </c>
      <c r="P736" s="11">
        <f t="shared" si="5"/>
        <v>1.92</v>
      </c>
      <c r="Q736" s="10" t="s">
        <v>314</v>
      </c>
      <c r="R736" s="13" t="str">
        <f>IFERROR(__xludf.DUMMYFUNCTION("IFERROR(REGEXEXTRACT(Q736,""\d*\.?\d+%""),0)"),"0.8%")</f>
        <v>0.8%</v>
      </c>
      <c r="S736" s="11">
        <f t="shared" si="6"/>
        <v>0.000192</v>
      </c>
    </row>
    <row r="737">
      <c r="A737" s="8">
        <v>44427.0</v>
      </c>
      <c r="B737" s="9">
        <f t="shared" si="1"/>
        <v>2021</v>
      </c>
      <c r="C737" s="9">
        <v>100781.0</v>
      </c>
      <c r="D737" s="6" t="s">
        <v>32</v>
      </c>
      <c r="E737" s="10" t="str">
        <f>VLOOKUP(D737,'mat group'!A:B,2,0)</f>
        <v>Home Decor</v>
      </c>
      <c r="F737" s="10" t="s">
        <v>55</v>
      </c>
      <c r="G737" s="11" t="s">
        <v>64</v>
      </c>
      <c r="H737" s="11">
        <v>18.0</v>
      </c>
      <c r="I737" s="6" t="s">
        <v>38</v>
      </c>
      <c r="J737" s="11">
        <f t="shared" si="2"/>
        <v>18</v>
      </c>
      <c r="K737" s="6">
        <v>17.0</v>
      </c>
      <c r="L737" s="11">
        <f t="shared" si="3"/>
        <v>306</v>
      </c>
      <c r="M737" s="10" t="s">
        <v>56</v>
      </c>
      <c r="N737" s="12">
        <v>17.0</v>
      </c>
      <c r="O737" s="11">
        <f t="shared" si="4"/>
        <v>0</v>
      </c>
      <c r="P737" s="11">
        <f t="shared" si="5"/>
        <v>306</v>
      </c>
      <c r="Q737" s="10" t="s">
        <v>117</v>
      </c>
      <c r="R737" s="13" t="str">
        <f>IFERROR(__xludf.DUMMYFUNCTION("IFERROR(REGEXEXTRACT(Q737,""\d*\.?\d+%""),0)"),"0.5%")</f>
        <v>0.5%</v>
      </c>
      <c r="S737" s="11">
        <f t="shared" si="6"/>
        <v>0.0153</v>
      </c>
    </row>
    <row r="738">
      <c r="A738" s="8">
        <v>44429.0</v>
      </c>
      <c r="B738" s="9">
        <f t="shared" si="1"/>
        <v>2021</v>
      </c>
      <c r="C738" s="9">
        <v>100782.0</v>
      </c>
      <c r="D738" s="6" t="s">
        <v>195</v>
      </c>
      <c r="E738" s="10" t="str">
        <f>VLOOKUP(D738,'mat group'!A:B,2,0)</f>
        <v>Hardware supplies</v>
      </c>
      <c r="F738" s="10" t="s">
        <v>58</v>
      </c>
      <c r="G738" s="11" t="s">
        <v>67</v>
      </c>
      <c r="H738" s="11">
        <v>0.08</v>
      </c>
      <c r="I738" s="6" t="s">
        <v>38</v>
      </c>
      <c r="J738" s="11">
        <f t="shared" si="2"/>
        <v>0.08</v>
      </c>
      <c r="K738" s="6">
        <v>50.0</v>
      </c>
      <c r="L738" s="11">
        <f t="shared" si="3"/>
        <v>4</v>
      </c>
      <c r="M738" s="10" t="s">
        <v>59</v>
      </c>
      <c r="N738" s="12">
        <v>35.0</v>
      </c>
      <c r="O738" s="11">
        <f t="shared" si="4"/>
        <v>1.2</v>
      </c>
      <c r="P738" s="11">
        <f t="shared" si="5"/>
        <v>2.8</v>
      </c>
      <c r="Q738" s="10" t="s">
        <v>89</v>
      </c>
      <c r="R738" s="13" t="str">
        <f>IFERROR(__xludf.DUMMYFUNCTION("IFERROR(REGEXEXTRACT(Q738,""\d*\.?\d+%""),0)"),"3.8%")</f>
        <v>3.8%</v>
      </c>
      <c r="S738" s="11">
        <f t="shared" si="6"/>
        <v>0.00152</v>
      </c>
    </row>
    <row r="739">
      <c r="A739" s="8">
        <v>44429.0</v>
      </c>
      <c r="B739" s="9">
        <f t="shared" si="1"/>
        <v>2021</v>
      </c>
      <c r="C739" s="9">
        <v>100782.0</v>
      </c>
      <c r="D739" s="6" t="s">
        <v>284</v>
      </c>
      <c r="E739" s="10" t="str">
        <f>VLOOKUP(D739,'mat group'!A:B,2,0)</f>
        <v>Home Decor</v>
      </c>
      <c r="F739" s="10" t="s">
        <v>58</v>
      </c>
      <c r="G739" s="11" t="s">
        <v>77</v>
      </c>
      <c r="H739" s="11">
        <v>30.0</v>
      </c>
      <c r="I739" s="6" t="s">
        <v>38</v>
      </c>
      <c r="J739" s="11">
        <f t="shared" si="2"/>
        <v>30</v>
      </c>
      <c r="K739" s="6">
        <v>7.0</v>
      </c>
      <c r="L739" s="11">
        <f t="shared" si="3"/>
        <v>210</v>
      </c>
      <c r="M739" s="10" t="s">
        <v>59</v>
      </c>
      <c r="N739" s="12">
        <v>4.2</v>
      </c>
      <c r="O739" s="11">
        <f t="shared" si="4"/>
        <v>84</v>
      </c>
      <c r="P739" s="11">
        <f t="shared" si="5"/>
        <v>126</v>
      </c>
      <c r="Q739" s="10" t="s">
        <v>89</v>
      </c>
      <c r="R739" s="13" t="str">
        <f>IFERROR(__xludf.DUMMYFUNCTION("IFERROR(REGEXEXTRACT(Q739,""\d*\.?\d+%""),0)"),"3.8%")</f>
        <v>3.8%</v>
      </c>
      <c r="S739" s="11">
        <f t="shared" si="6"/>
        <v>0.0798</v>
      </c>
    </row>
    <row r="740">
      <c r="A740" s="8">
        <v>44429.0</v>
      </c>
      <c r="B740" s="9">
        <f t="shared" si="1"/>
        <v>2021</v>
      </c>
      <c r="C740" s="9">
        <v>100782.0</v>
      </c>
      <c r="D740" s="6" t="s">
        <v>71</v>
      </c>
      <c r="E740" s="10" t="str">
        <f>VLOOKUP(D740,'mat group'!A:B,2,0)</f>
        <v>Bathroom supplies</v>
      </c>
      <c r="F740" s="10" t="s">
        <v>58</v>
      </c>
      <c r="G740" s="11" t="s">
        <v>21</v>
      </c>
      <c r="H740" s="11">
        <v>8.0</v>
      </c>
      <c r="I740" s="6" t="s">
        <v>38</v>
      </c>
      <c r="J740" s="11">
        <f t="shared" si="2"/>
        <v>8</v>
      </c>
      <c r="K740" s="6">
        <v>51.0</v>
      </c>
      <c r="L740" s="11">
        <f t="shared" si="3"/>
        <v>408</v>
      </c>
      <c r="M740" s="10" t="s">
        <v>59</v>
      </c>
      <c r="N740" s="12">
        <v>51.0</v>
      </c>
      <c r="O740" s="11">
        <f t="shared" si="4"/>
        <v>0</v>
      </c>
      <c r="P740" s="11">
        <f t="shared" si="5"/>
        <v>408</v>
      </c>
      <c r="Q740" s="10" t="s">
        <v>89</v>
      </c>
      <c r="R740" s="13" t="str">
        <f>IFERROR(__xludf.DUMMYFUNCTION("IFERROR(REGEXEXTRACT(Q740,""\d*\.?\d+%""),0)"),"3.8%")</f>
        <v>3.8%</v>
      </c>
      <c r="S740" s="11">
        <f t="shared" si="6"/>
        <v>0.15504</v>
      </c>
    </row>
    <row r="741">
      <c r="A741" s="8">
        <v>44429.0</v>
      </c>
      <c r="B741" s="9">
        <f t="shared" si="1"/>
        <v>2021</v>
      </c>
      <c r="C741" s="9">
        <v>100782.0</v>
      </c>
      <c r="D741" s="6" t="s">
        <v>29</v>
      </c>
      <c r="E741" s="10" t="str">
        <f>VLOOKUP(D741,'mat group'!A:B,2,0)</f>
        <v>Hardware supplies</v>
      </c>
      <c r="F741" s="10" t="s">
        <v>58</v>
      </c>
      <c r="G741" s="11" t="s">
        <v>50</v>
      </c>
      <c r="H741" s="11">
        <v>1.5</v>
      </c>
      <c r="I741" s="6" t="s">
        <v>38</v>
      </c>
      <c r="J741" s="11">
        <f t="shared" si="2"/>
        <v>1.5</v>
      </c>
      <c r="K741" s="6">
        <v>34.0</v>
      </c>
      <c r="L741" s="11">
        <f t="shared" si="3"/>
        <v>51</v>
      </c>
      <c r="M741" s="10" t="s">
        <v>59</v>
      </c>
      <c r="N741" s="12">
        <v>20.4</v>
      </c>
      <c r="O741" s="11">
        <f t="shared" si="4"/>
        <v>20.4</v>
      </c>
      <c r="P741" s="11">
        <f t="shared" si="5"/>
        <v>30.6</v>
      </c>
      <c r="Q741" s="10" t="s">
        <v>89</v>
      </c>
      <c r="R741" s="13" t="str">
        <f>IFERROR(__xludf.DUMMYFUNCTION("IFERROR(REGEXEXTRACT(Q741,""\d*\.?\d+%""),0)"),"3.8%")</f>
        <v>3.8%</v>
      </c>
      <c r="S741" s="11">
        <f t="shared" si="6"/>
        <v>0.01938</v>
      </c>
    </row>
    <row r="742">
      <c r="A742" s="8">
        <v>44429.0</v>
      </c>
      <c r="B742" s="9">
        <f t="shared" si="1"/>
        <v>2021</v>
      </c>
      <c r="C742" s="9">
        <v>100782.0</v>
      </c>
      <c r="D742" s="6" t="s">
        <v>200</v>
      </c>
      <c r="E742" s="10" t="str">
        <f>VLOOKUP(D742,'mat group'!A:B,2,0)</f>
        <v>Hardware supplies</v>
      </c>
      <c r="F742" s="10" t="s">
        <v>58</v>
      </c>
      <c r="G742" s="11" t="s">
        <v>42</v>
      </c>
      <c r="H742" s="11">
        <v>7.0</v>
      </c>
      <c r="I742" s="6" t="s">
        <v>38</v>
      </c>
      <c r="J742" s="11">
        <f t="shared" si="2"/>
        <v>7</v>
      </c>
      <c r="K742" s="6">
        <v>48.0</v>
      </c>
      <c r="L742" s="11">
        <f t="shared" si="3"/>
        <v>336</v>
      </c>
      <c r="M742" s="10" t="s">
        <v>59</v>
      </c>
      <c r="N742" s="12">
        <v>9.600000000000001</v>
      </c>
      <c r="O742" s="11">
        <f t="shared" si="4"/>
        <v>268.8</v>
      </c>
      <c r="P742" s="11">
        <f t="shared" si="5"/>
        <v>67.2</v>
      </c>
      <c r="Q742" s="10" t="s">
        <v>89</v>
      </c>
      <c r="R742" s="13" t="str">
        <f>IFERROR(__xludf.DUMMYFUNCTION("IFERROR(REGEXEXTRACT(Q742,""\d*\.?\d+%""),0)"),"3.8%")</f>
        <v>3.8%</v>
      </c>
      <c r="S742" s="11">
        <f t="shared" si="6"/>
        <v>0.12768</v>
      </c>
    </row>
    <row r="743">
      <c r="A743" s="8">
        <v>44429.0</v>
      </c>
      <c r="B743" s="9">
        <f t="shared" si="1"/>
        <v>2021</v>
      </c>
      <c r="C743" s="9">
        <v>100782.0</v>
      </c>
      <c r="D743" s="6" t="s">
        <v>281</v>
      </c>
      <c r="E743" s="10" t="str">
        <f>VLOOKUP(D743,'mat group'!A:B,2,0)</f>
        <v>Home Decor</v>
      </c>
      <c r="F743" s="10" t="s">
        <v>58</v>
      </c>
      <c r="G743" s="11" t="s">
        <v>42</v>
      </c>
      <c r="H743" s="11">
        <v>12.0</v>
      </c>
      <c r="I743" s="6" t="s">
        <v>38</v>
      </c>
      <c r="J743" s="11">
        <f t="shared" si="2"/>
        <v>12</v>
      </c>
      <c r="K743" s="6">
        <v>27.0</v>
      </c>
      <c r="L743" s="11">
        <f t="shared" si="3"/>
        <v>324</v>
      </c>
      <c r="M743" s="10" t="s">
        <v>59</v>
      </c>
      <c r="N743" s="12">
        <v>21.6</v>
      </c>
      <c r="O743" s="11">
        <f t="shared" si="4"/>
        <v>64.8</v>
      </c>
      <c r="P743" s="11">
        <f t="shared" si="5"/>
        <v>259.2</v>
      </c>
      <c r="Q743" s="10" t="s">
        <v>89</v>
      </c>
      <c r="R743" s="13" t="str">
        <f>IFERROR(__xludf.DUMMYFUNCTION("IFERROR(REGEXEXTRACT(Q743,""\d*\.?\d+%""),0)"),"3.8%")</f>
        <v>3.8%</v>
      </c>
      <c r="S743" s="11">
        <f t="shared" si="6"/>
        <v>0.12312</v>
      </c>
    </row>
    <row r="744">
      <c r="A744" s="8">
        <v>44429.0</v>
      </c>
      <c r="B744" s="9">
        <f t="shared" si="1"/>
        <v>2021</v>
      </c>
      <c r="C744" s="9">
        <v>100782.0</v>
      </c>
      <c r="D744" s="6" t="s">
        <v>296</v>
      </c>
      <c r="E744" s="10" t="str">
        <f>VLOOKUP(D744,'mat group'!A:B,2,0)</f>
        <v>Hardware supplies</v>
      </c>
      <c r="F744" s="10" t="s">
        <v>58</v>
      </c>
      <c r="G744" s="11" t="s">
        <v>64</v>
      </c>
      <c r="H744" s="11">
        <v>15.0</v>
      </c>
      <c r="I744" s="6" t="s">
        <v>38</v>
      </c>
      <c r="J744" s="11">
        <f t="shared" si="2"/>
        <v>15</v>
      </c>
      <c r="K744" s="6">
        <v>15.0</v>
      </c>
      <c r="L744" s="11">
        <f t="shared" si="3"/>
        <v>225</v>
      </c>
      <c r="M744" s="10" t="s">
        <v>59</v>
      </c>
      <c r="N744" s="12">
        <v>7.5</v>
      </c>
      <c r="O744" s="11">
        <f t="shared" si="4"/>
        <v>112.5</v>
      </c>
      <c r="P744" s="11">
        <f t="shared" si="5"/>
        <v>112.5</v>
      </c>
      <c r="Q744" s="10" t="s">
        <v>89</v>
      </c>
      <c r="R744" s="13" t="str">
        <f>IFERROR(__xludf.DUMMYFUNCTION("IFERROR(REGEXEXTRACT(Q744,""\d*\.?\d+%""),0)"),"3.8%")</f>
        <v>3.8%</v>
      </c>
      <c r="S744" s="11">
        <f t="shared" si="6"/>
        <v>0.0855</v>
      </c>
    </row>
    <row r="745">
      <c r="A745" s="8">
        <v>44432.0</v>
      </c>
      <c r="B745" s="9">
        <f t="shared" si="1"/>
        <v>2021</v>
      </c>
      <c r="C745" s="9">
        <v>100783.0</v>
      </c>
      <c r="D745" s="6" t="s">
        <v>312</v>
      </c>
      <c r="E745" s="10" t="str">
        <f>VLOOKUP(D745,'mat group'!A:B,2,0)</f>
        <v>Gardening supplies</v>
      </c>
      <c r="F745" s="10" t="s">
        <v>37</v>
      </c>
      <c r="G745" s="11" t="s">
        <v>42</v>
      </c>
      <c r="H745" s="11">
        <v>15.0</v>
      </c>
      <c r="I745" s="6" t="s">
        <v>38</v>
      </c>
      <c r="J745" s="11">
        <f t="shared" si="2"/>
        <v>15</v>
      </c>
      <c r="K745" s="6">
        <v>5.0</v>
      </c>
      <c r="L745" s="11">
        <f t="shared" si="3"/>
        <v>75</v>
      </c>
      <c r="M745" s="10" t="s">
        <v>39</v>
      </c>
      <c r="N745" s="12">
        <v>5.0</v>
      </c>
      <c r="O745" s="11">
        <f t="shared" si="4"/>
        <v>0</v>
      </c>
      <c r="P745" s="11">
        <f t="shared" si="5"/>
        <v>75</v>
      </c>
      <c r="Q745" s="10" t="s">
        <v>314</v>
      </c>
      <c r="R745" s="13" t="str">
        <f>IFERROR(__xludf.DUMMYFUNCTION("IFERROR(REGEXEXTRACT(Q745,""\d*\.?\d+%""),0)"),"0.8%")</f>
        <v>0.8%</v>
      </c>
      <c r="S745" s="11">
        <f t="shared" si="6"/>
        <v>0.006</v>
      </c>
    </row>
    <row r="746">
      <c r="A746" s="8">
        <v>44438.0</v>
      </c>
      <c r="B746" s="9">
        <f t="shared" si="1"/>
        <v>2021</v>
      </c>
      <c r="C746" s="9">
        <v>100784.0</v>
      </c>
      <c r="D746" s="6" t="s">
        <v>104</v>
      </c>
      <c r="E746" s="10" t="str">
        <f>VLOOKUP(D746,'mat group'!A:B,2,0)</f>
        <v>Hardware supplies</v>
      </c>
      <c r="F746" s="10" t="s">
        <v>58</v>
      </c>
      <c r="G746" s="11" t="s">
        <v>21</v>
      </c>
      <c r="H746" s="11">
        <v>3.0</v>
      </c>
      <c r="I746" s="6" t="s">
        <v>38</v>
      </c>
      <c r="J746" s="11">
        <f t="shared" si="2"/>
        <v>3</v>
      </c>
      <c r="K746" s="6">
        <v>20.0</v>
      </c>
      <c r="L746" s="11">
        <f t="shared" si="3"/>
        <v>60</v>
      </c>
      <c r="M746" s="10" t="s">
        <v>59</v>
      </c>
      <c r="N746" s="12">
        <v>14.0</v>
      </c>
      <c r="O746" s="11">
        <f t="shared" si="4"/>
        <v>18</v>
      </c>
      <c r="P746" s="11">
        <f t="shared" si="5"/>
        <v>42</v>
      </c>
      <c r="Q746" s="10" t="s">
        <v>143</v>
      </c>
      <c r="R746" s="13" t="str">
        <f>IFERROR(__xludf.DUMMYFUNCTION("IFERROR(REGEXEXTRACT(Q746,""\d*\.?\d+%""),0)"),"3.9%")</f>
        <v>3.9%</v>
      </c>
      <c r="S746" s="11">
        <f t="shared" si="6"/>
        <v>0.0234</v>
      </c>
    </row>
    <row r="747">
      <c r="A747" s="8">
        <v>44438.0</v>
      </c>
      <c r="B747" s="9">
        <f t="shared" si="1"/>
        <v>2021</v>
      </c>
      <c r="C747" s="9">
        <v>100784.0</v>
      </c>
      <c r="D747" s="6" t="s">
        <v>105</v>
      </c>
      <c r="E747" s="10" t="str">
        <f>VLOOKUP(D747,'mat group'!A:B,2,0)</f>
        <v>School supplies</v>
      </c>
      <c r="F747" s="10" t="s">
        <v>58</v>
      </c>
      <c r="G747" s="11" t="s">
        <v>28</v>
      </c>
      <c r="H747" s="11">
        <v>0.7</v>
      </c>
      <c r="I747" s="6" t="s">
        <v>38</v>
      </c>
      <c r="J747" s="11">
        <f t="shared" si="2"/>
        <v>0.7</v>
      </c>
      <c r="K747" s="6">
        <v>45.0</v>
      </c>
      <c r="L747" s="11">
        <f t="shared" si="3"/>
        <v>31.5</v>
      </c>
      <c r="M747" s="10" t="s">
        <v>59</v>
      </c>
      <c r="N747" s="12">
        <v>13.5</v>
      </c>
      <c r="O747" s="11">
        <f t="shared" si="4"/>
        <v>22.05</v>
      </c>
      <c r="P747" s="11">
        <f t="shared" si="5"/>
        <v>9.45</v>
      </c>
      <c r="Q747" s="10" t="s">
        <v>143</v>
      </c>
      <c r="R747" s="13" t="str">
        <f>IFERROR(__xludf.DUMMYFUNCTION("IFERROR(REGEXEXTRACT(Q747,""\d*\.?\d+%""),0)"),"3.9%")</f>
        <v>3.9%</v>
      </c>
      <c r="S747" s="11">
        <f t="shared" si="6"/>
        <v>0.012285</v>
      </c>
    </row>
    <row r="748">
      <c r="A748" s="8">
        <v>44438.0</v>
      </c>
      <c r="B748" s="9">
        <f t="shared" si="1"/>
        <v>2021</v>
      </c>
      <c r="C748" s="9">
        <v>100784.0</v>
      </c>
      <c r="D748" s="6" t="s">
        <v>258</v>
      </c>
      <c r="E748" s="10" t="str">
        <f>VLOOKUP(D748,'mat group'!A:B,2,0)</f>
        <v>Gardening supplies</v>
      </c>
      <c r="F748" s="10" t="s">
        <v>58</v>
      </c>
      <c r="G748" s="11" t="s">
        <v>26</v>
      </c>
      <c r="H748" s="11">
        <v>12.0</v>
      </c>
      <c r="I748" s="6" t="s">
        <v>38</v>
      </c>
      <c r="J748" s="11">
        <f t="shared" si="2"/>
        <v>12</v>
      </c>
      <c r="K748" s="6">
        <v>11.0</v>
      </c>
      <c r="L748" s="11">
        <f t="shared" si="3"/>
        <v>132</v>
      </c>
      <c r="M748" s="10" t="s">
        <v>59</v>
      </c>
      <c r="N748" s="12">
        <v>3.3</v>
      </c>
      <c r="O748" s="11">
        <f t="shared" si="4"/>
        <v>92.4</v>
      </c>
      <c r="P748" s="11">
        <f t="shared" si="5"/>
        <v>39.6</v>
      </c>
      <c r="Q748" s="10" t="s">
        <v>143</v>
      </c>
      <c r="R748" s="13" t="str">
        <f>IFERROR(__xludf.DUMMYFUNCTION("IFERROR(REGEXEXTRACT(Q748,""\d*\.?\d+%""),0)"),"3.9%")</f>
        <v>3.9%</v>
      </c>
      <c r="S748" s="11">
        <f t="shared" si="6"/>
        <v>0.05148</v>
      </c>
    </row>
    <row r="749">
      <c r="A749" s="8">
        <v>44438.0</v>
      </c>
      <c r="B749" s="9">
        <f t="shared" si="1"/>
        <v>2021</v>
      </c>
      <c r="C749" s="9">
        <v>100784.0</v>
      </c>
      <c r="D749" s="6" t="s">
        <v>135</v>
      </c>
      <c r="E749" s="10" t="str">
        <f>VLOOKUP(D749,'mat group'!A:B,2,0)</f>
        <v>Hardware supplies</v>
      </c>
      <c r="F749" s="10" t="s">
        <v>58</v>
      </c>
      <c r="G749" s="11" t="s">
        <v>28</v>
      </c>
      <c r="H749" s="11">
        <v>12.0</v>
      </c>
      <c r="I749" s="6" t="s">
        <v>38</v>
      </c>
      <c r="J749" s="11">
        <f t="shared" si="2"/>
        <v>12</v>
      </c>
      <c r="K749" s="6">
        <v>9.0</v>
      </c>
      <c r="L749" s="11">
        <f t="shared" si="3"/>
        <v>108</v>
      </c>
      <c r="M749" s="10" t="s">
        <v>59</v>
      </c>
      <c r="N749" s="12">
        <v>9.0</v>
      </c>
      <c r="O749" s="11">
        <f t="shared" si="4"/>
        <v>0</v>
      </c>
      <c r="P749" s="11">
        <f t="shared" si="5"/>
        <v>108</v>
      </c>
      <c r="Q749" s="10" t="s">
        <v>143</v>
      </c>
      <c r="R749" s="13" t="str">
        <f>IFERROR(__xludf.DUMMYFUNCTION("IFERROR(REGEXEXTRACT(Q749,""\d*\.?\d+%""),0)"),"3.9%")</f>
        <v>3.9%</v>
      </c>
      <c r="S749" s="11">
        <f t="shared" si="6"/>
        <v>0.04212</v>
      </c>
    </row>
    <row r="750">
      <c r="A750" s="8">
        <v>44438.0</v>
      </c>
      <c r="B750" s="9">
        <f t="shared" si="1"/>
        <v>2021</v>
      </c>
      <c r="C750" s="9">
        <v>100784.0</v>
      </c>
      <c r="D750" s="6" t="s">
        <v>57</v>
      </c>
      <c r="E750" s="10" t="str">
        <f>VLOOKUP(D750,'mat group'!A:B,2,0)</f>
        <v>Gardening supplies</v>
      </c>
      <c r="F750" s="10" t="s">
        <v>58</v>
      </c>
      <c r="G750" s="11" t="s">
        <v>21</v>
      </c>
      <c r="H750" s="11">
        <v>20.0</v>
      </c>
      <c r="I750" s="6" t="s">
        <v>38</v>
      </c>
      <c r="J750" s="11">
        <f t="shared" si="2"/>
        <v>20</v>
      </c>
      <c r="K750" s="6">
        <v>26.0</v>
      </c>
      <c r="L750" s="11">
        <f t="shared" si="3"/>
        <v>520</v>
      </c>
      <c r="M750" s="10" t="s">
        <v>59</v>
      </c>
      <c r="N750" s="12">
        <v>26.0</v>
      </c>
      <c r="O750" s="11">
        <f t="shared" si="4"/>
        <v>0</v>
      </c>
      <c r="P750" s="11">
        <f t="shared" si="5"/>
        <v>520</v>
      </c>
      <c r="Q750" s="10" t="s">
        <v>143</v>
      </c>
      <c r="R750" s="13" t="str">
        <f>IFERROR(__xludf.DUMMYFUNCTION("IFERROR(REGEXEXTRACT(Q750,""\d*\.?\d+%""),0)"),"3.9%")</f>
        <v>3.9%</v>
      </c>
      <c r="S750" s="11">
        <f t="shared" si="6"/>
        <v>0.2028</v>
      </c>
    </row>
    <row r="751">
      <c r="A751" s="8">
        <v>44438.0</v>
      </c>
      <c r="B751" s="9">
        <f t="shared" si="1"/>
        <v>2021</v>
      </c>
      <c r="C751" s="9">
        <v>100784.0</v>
      </c>
      <c r="D751" s="6" t="s">
        <v>187</v>
      </c>
      <c r="E751" s="10" t="str">
        <f>VLOOKUP(D751,'mat group'!A:B,2,0)</f>
        <v>Bathroom supplies</v>
      </c>
      <c r="F751" s="10" t="s">
        <v>58</v>
      </c>
      <c r="G751" s="11" t="s">
        <v>64</v>
      </c>
      <c r="H751" s="11">
        <v>20.0</v>
      </c>
      <c r="I751" s="6" t="s">
        <v>38</v>
      </c>
      <c r="J751" s="11">
        <f t="shared" si="2"/>
        <v>20</v>
      </c>
      <c r="K751" s="6">
        <v>11.0</v>
      </c>
      <c r="L751" s="11">
        <f t="shared" si="3"/>
        <v>220</v>
      </c>
      <c r="M751" s="10" t="s">
        <v>59</v>
      </c>
      <c r="N751" s="12">
        <v>8.8</v>
      </c>
      <c r="O751" s="11">
        <f t="shared" si="4"/>
        <v>44</v>
      </c>
      <c r="P751" s="11">
        <f t="shared" si="5"/>
        <v>176</v>
      </c>
      <c r="Q751" s="10" t="s">
        <v>143</v>
      </c>
      <c r="R751" s="13" t="str">
        <f>IFERROR(__xludf.DUMMYFUNCTION("IFERROR(REGEXEXTRACT(Q751,""\d*\.?\d+%""),0)"),"3.9%")</f>
        <v>3.9%</v>
      </c>
      <c r="S751" s="11">
        <f t="shared" si="6"/>
        <v>0.0858</v>
      </c>
    </row>
    <row r="752">
      <c r="A752" s="8">
        <v>44438.0</v>
      </c>
      <c r="B752" s="9">
        <f t="shared" si="1"/>
        <v>2021</v>
      </c>
      <c r="C752" s="9">
        <v>100784.0</v>
      </c>
      <c r="D752" s="6" t="s">
        <v>306</v>
      </c>
      <c r="E752" s="10" t="str">
        <f>VLOOKUP(D752,'mat group'!A:B,2,0)</f>
        <v>Hardware supplies</v>
      </c>
      <c r="F752" s="10" t="s">
        <v>58</v>
      </c>
      <c r="G752" s="11" t="s">
        <v>42</v>
      </c>
      <c r="H752" s="11">
        <v>15.0</v>
      </c>
      <c r="I752" s="6" t="s">
        <v>38</v>
      </c>
      <c r="J752" s="11">
        <f t="shared" si="2"/>
        <v>15</v>
      </c>
      <c r="K752" s="6">
        <v>50.0</v>
      </c>
      <c r="L752" s="11">
        <f t="shared" si="3"/>
        <v>750</v>
      </c>
      <c r="M752" s="10" t="s">
        <v>59</v>
      </c>
      <c r="N752" s="12">
        <v>50.0</v>
      </c>
      <c r="O752" s="11">
        <f t="shared" si="4"/>
        <v>0</v>
      </c>
      <c r="P752" s="11">
        <f t="shared" si="5"/>
        <v>750</v>
      </c>
      <c r="Q752" s="10" t="s">
        <v>143</v>
      </c>
      <c r="R752" s="13" t="str">
        <f>IFERROR(__xludf.DUMMYFUNCTION("IFERROR(REGEXEXTRACT(Q752,""\d*\.?\d+%""),0)"),"3.9%")</f>
        <v>3.9%</v>
      </c>
      <c r="S752" s="11">
        <f t="shared" si="6"/>
        <v>0.2925</v>
      </c>
    </row>
    <row r="753">
      <c r="A753" s="8">
        <v>44439.0</v>
      </c>
      <c r="B753" s="9">
        <f t="shared" si="1"/>
        <v>2021</v>
      </c>
      <c r="C753" s="9">
        <v>100785.0</v>
      </c>
      <c r="D753" s="6" t="s">
        <v>119</v>
      </c>
      <c r="E753" s="10" t="str">
        <f>VLOOKUP(D753,'mat group'!A:B,2,0)</f>
        <v>Bathroom supplies</v>
      </c>
      <c r="F753" s="10" t="s">
        <v>37</v>
      </c>
      <c r="G753" s="11" t="s">
        <v>21</v>
      </c>
      <c r="H753" s="11">
        <v>12.0</v>
      </c>
      <c r="I753" s="6" t="s">
        <v>38</v>
      </c>
      <c r="J753" s="11">
        <f t="shared" si="2"/>
        <v>12</v>
      </c>
      <c r="K753" s="6">
        <v>46.0</v>
      </c>
      <c r="L753" s="11">
        <f t="shared" si="3"/>
        <v>552</v>
      </c>
      <c r="M753" s="10" t="s">
        <v>39</v>
      </c>
      <c r="N753" s="12">
        <v>41.4</v>
      </c>
      <c r="O753" s="11">
        <f t="shared" si="4"/>
        <v>55.2</v>
      </c>
      <c r="P753" s="11">
        <f t="shared" si="5"/>
        <v>496.8</v>
      </c>
      <c r="Q753" s="10" t="s">
        <v>130</v>
      </c>
      <c r="R753" s="13">
        <f>IFERROR(__xludf.DUMMYFUNCTION("IFERROR(REGEXEXTRACT(Q753,""\d*\.?\d+%""),0)"),0.0)</f>
        <v>0</v>
      </c>
      <c r="S753" s="11">
        <f t="shared" si="6"/>
        <v>0</v>
      </c>
    </row>
    <row r="754">
      <c r="A754" s="8">
        <v>44439.0</v>
      </c>
      <c r="B754" s="9">
        <f t="shared" si="1"/>
        <v>2021</v>
      </c>
      <c r="C754" s="9">
        <v>100785.0</v>
      </c>
      <c r="D754" s="6" t="s">
        <v>72</v>
      </c>
      <c r="E754" s="10" t="str">
        <f>VLOOKUP(D754,'mat group'!A:B,2,0)</f>
        <v>Hardware supplies</v>
      </c>
      <c r="F754" s="10" t="s">
        <v>37</v>
      </c>
      <c r="G754" s="11" t="s">
        <v>28</v>
      </c>
      <c r="H754" s="11">
        <v>5.0</v>
      </c>
      <c r="I754" s="6" t="s">
        <v>38</v>
      </c>
      <c r="J754" s="11">
        <f t="shared" si="2"/>
        <v>5</v>
      </c>
      <c r="K754" s="6">
        <v>27.0</v>
      </c>
      <c r="L754" s="11">
        <f t="shared" si="3"/>
        <v>135</v>
      </c>
      <c r="M754" s="10" t="s">
        <v>39</v>
      </c>
      <c r="N754" s="12">
        <v>13.5</v>
      </c>
      <c r="O754" s="11">
        <f t="shared" si="4"/>
        <v>67.5</v>
      </c>
      <c r="P754" s="11">
        <f t="shared" si="5"/>
        <v>67.5</v>
      </c>
      <c r="Q754" s="10" t="s">
        <v>130</v>
      </c>
      <c r="R754" s="13">
        <f>IFERROR(__xludf.DUMMYFUNCTION("IFERROR(REGEXEXTRACT(Q754,""\d*\.?\d+%""),0)"),0.0)</f>
        <v>0</v>
      </c>
      <c r="S754" s="11">
        <f t="shared" si="6"/>
        <v>0</v>
      </c>
    </row>
    <row r="755">
      <c r="A755" s="8">
        <v>44439.0</v>
      </c>
      <c r="B755" s="9">
        <f t="shared" si="1"/>
        <v>2021</v>
      </c>
      <c r="C755" s="9">
        <v>100785.0</v>
      </c>
      <c r="D755" s="6" t="s">
        <v>163</v>
      </c>
      <c r="E755" s="10" t="str">
        <f>VLOOKUP(D755,'mat group'!A:B,2,0)</f>
        <v>Hardware supplies</v>
      </c>
      <c r="F755" s="10" t="s">
        <v>37</v>
      </c>
      <c r="G755" s="11" t="s">
        <v>28</v>
      </c>
      <c r="H755" s="11">
        <v>20.0</v>
      </c>
      <c r="I755" s="6" t="s">
        <v>38</v>
      </c>
      <c r="J755" s="11">
        <f t="shared" si="2"/>
        <v>20</v>
      </c>
      <c r="K755" s="6">
        <v>42.0</v>
      </c>
      <c r="L755" s="11">
        <f t="shared" si="3"/>
        <v>840</v>
      </c>
      <c r="M755" s="10" t="s">
        <v>39</v>
      </c>
      <c r="N755" s="12">
        <v>8.4</v>
      </c>
      <c r="O755" s="11">
        <f t="shared" si="4"/>
        <v>672</v>
      </c>
      <c r="P755" s="11">
        <f t="shared" si="5"/>
        <v>168</v>
      </c>
      <c r="Q755" s="10" t="s">
        <v>130</v>
      </c>
      <c r="R755" s="13">
        <f>IFERROR(__xludf.DUMMYFUNCTION("IFERROR(REGEXEXTRACT(Q755,""\d*\.?\d+%""),0)"),0.0)</f>
        <v>0</v>
      </c>
      <c r="S755" s="11">
        <f t="shared" si="6"/>
        <v>0</v>
      </c>
    </row>
    <row r="756">
      <c r="A756" s="8">
        <v>44439.0</v>
      </c>
      <c r="B756" s="9">
        <f t="shared" si="1"/>
        <v>2021</v>
      </c>
      <c r="C756" s="9">
        <v>100785.0</v>
      </c>
      <c r="D756" s="6" t="s">
        <v>94</v>
      </c>
      <c r="E756" s="10" t="str">
        <f>VLOOKUP(D756,'mat group'!A:B,2,0)</f>
        <v>Hardware supplies</v>
      </c>
      <c r="F756" s="10" t="s">
        <v>37</v>
      </c>
      <c r="G756" s="11" t="s">
        <v>67</v>
      </c>
      <c r="H756" s="11">
        <v>5.0</v>
      </c>
      <c r="I756" s="6" t="s">
        <v>38</v>
      </c>
      <c r="J756" s="11">
        <f t="shared" si="2"/>
        <v>5</v>
      </c>
      <c r="K756" s="6">
        <v>32.0</v>
      </c>
      <c r="L756" s="11">
        <f t="shared" si="3"/>
        <v>160</v>
      </c>
      <c r="M756" s="10" t="s">
        <v>39</v>
      </c>
      <c r="N756" s="12">
        <v>32.0</v>
      </c>
      <c r="O756" s="11">
        <f t="shared" si="4"/>
        <v>0</v>
      </c>
      <c r="P756" s="11">
        <f t="shared" si="5"/>
        <v>160</v>
      </c>
      <c r="Q756" s="10" t="s">
        <v>130</v>
      </c>
      <c r="R756" s="13">
        <f>IFERROR(__xludf.DUMMYFUNCTION("IFERROR(REGEXEXTRACT(Q756,""\d*\.?\d+%""),0)"),0.0)</f>
        <v>0</v>
      </c>
      <c r="S756" s="11">
        <f t="shared" si="6"/>
        <v>0</v>
      </c>
    </row>
    <row r="757">
      <c r="A757" s="8">
        <v>44439.0</v>
      </c>
      <c r="B757" s="9">
        <f t="shared" si="1"/>
        <v>2021</v>
      </c>
      <c r="C757" s="9">
        <v>100785.0</v>
      </c>
      <c r="D757" s="6" t="s">
        <v>297</v>
      </c>
      <c r="E757" s="10" t="str">
        <f>VLOOKUP(D757,'mat group'!A:B,2,0)</f>
        <v>Bathroom supplies</v>
      </c>
      <c r="F757" s="10" t="s">
        <v>37</v>
      </c>
      <c r="G757" s="11" t="s">
        <v>28</v>
      </c>
      <c r="H757" s="11">
        <v>20.0</v>
      </c>
      <c r="I757" s="6" t="s">
        <v>38</v>
      </c>
      <c r="J757" s="11">
        <f t="shared" si="2"/>
        <v>20</v>
      </c>
      <c r="K757" s="6">
        <v>20.0</v>
      </c>
      <c r="L757" s="11">
        <f t="shared" si="3"/>
        <v>400</v>
      </c>
      <c r="M757" s="10" t="s">
        <v>39</v>
      </c>
      <c r="N757" s="12">
        <v>20.0</v>
      </c>
      <c r="O757" s="11">
        <f t="shared" si="4"/>
        <v>0</v>
      </c>
      <c r="P757" s="11">
        <f t="shared" si="5"/>
        <v>400</v>
      </c>
      <c r="Q757" s="10" t="s">
        <v>130</v>
      </c>
      <c r="R757" s="13">
        <f>IFERROR(__xludf.DUMMYFUNCTION("IFERROR(REGEXEXTRACT(Q757,""\d*\.?\d+%""),0)"),0.0)</f>
        <v>0</v>
      </c>
      <c r="S757" s="11">
        <f t="shared" si="6"/>
        <v>0</v>
      </c>
    </row>
    <row r="758">
      <c r="A758" s="8">
        <v>44439.0</v>
      </c>
      <c r="B758" s="9">
        <f t="shared" si="1"/>
        <v>2021</v>
      </c>
      <c r="C758" s="9">
        <v>100785.0</v>
      </c>
      <c r="D758" s="6" t="s">
        <v>76</v>
      </c>
      <c r="E758" s="10" t="str">
        <f>VLOOKUP(D758,'mat group'!A:B,2,0)</f>
        <v>Hardware supplies</v>
      </c>
      <c r="F758" s="10" t="s">
        <v>37</v>
      </c>
      <c r="G758" s="11" t="s">
        <v>30</v>
      </c>
      <c r="H758" s="11">
        <v>2.5</v>
      </c>
      <c r="I758" s="6" t="s">
        <v>38</v>
      </c>
      <c r="J758" s="11">
        <f t="shared" si="2"/>
        <v>2.5</v>
      </c>
      <c r="K758" s="6">
        <v>18.0</v>
      </c>
      <c r="L758" s="11">
        <f t="shared" si="3"/>
        <v>45</v>
      </c>
      <c r="M758" s="10" t="s">
        <v>39</v>
      </c>
      <c r="N758" s="12">
        <v>18.0</v>
      </c>
      <c r="O758" s="11">
        <f t="shared" si="4"/>
        <v>0</v>
      </c>
      <c r="P758" s="11">
        <f t="shared" si="5"/>
        <v>45</v>
      </c>
      <c r="Q758" s="10" t="s">
        <v>130</v>
      </c>
      <c r="R758" s="13">
        <f>IFERROR(__xludf.DUMMYFUNCTION("IFERROR(REGEXEXTRACT(Q758,""\d*\.?\d+%""),0)"),0.0)</f>
        <v>0</v>
      </c>
      <c r="S758" s="11">
        <f t="shared" si="6"/>
        <v>0</v>
      </c>
    </row>
    <row r="759">
      <c r="A759" s="8">
        <v>44439.0</v>
      </c>
      <c r="B759" s="9">
        <f t="shared" si="1"/>
        <v>2021</v>
      </c>
      <c r="C759" s="9">
        <v>100785.0</v>
      </c>
      <c r="D759" s="6" t="s">
        <v>242</v>
      </c>
      <c r="E759" s="10" t="str">
        <f>VLOOKUP(D759,'mat group'!A:B,2,0)</f>
        <v>Hardware supplies</v>
      </c>
      <c r="F759" s="10" t="s">
        <v>37</v>
      </c>
      <c r="G759" s="11" t="s">
        <v>67</v>
      </c>
      <c r="H759" s="11">
        <v>10.0</v>
      </c>
      <c r="I759" s="6" t="s">
        <v>38</v>
      </c>
      <c r="J759" s="11">
        <f t="shared" si="2"/>
        <v>10</v>
      </c>
      <c r="K759" s="6">
        <v>10.0</v>
      </c>
      <c r="L759" s="11">
        <f t="shared" si="3"/>
        <v>100</v>
      </c>
      <c r="M759" s="10" t="s">
        <v>39</v>
      </c>
      <c r="N759" s="12">
        <v>9.0</v>
      </c>
      <c r="O759" s="11">
        <f t="shared" si="4"/>
        <v>10</v>
      </c>
      <c r="P759" s="11">
        <f t="shared" si="5"/>
        <v>90</v>
      </c>
      <c r="Q759" s="10" t="s">
        <v>130</v>
      </c>
      <c r="R759" s="13">
        <f>IFERROR(__xludf.DUMMYFUNCTION("IFERROR(REGEXEXTRACT(Q759,""\d*\.?\d+%""),0)"),0.0)</f>
        <v>0</v>
      </c>
      <c r="S759" s="11">
        <f t="shared" si="6"/>
        <v>0</v>
      </c>
    </row>
    <row r="760">
      <c r="A760" s="8">
        <v>44439.0</v>
      </c>
      <c r="B760" s="9">
        <f t="shared" si="1"/>
        <v>2021</v>
      </c>
      <c r="C760" s="9">
        <v>100785.0</v>
      </c>
      <c r="D760" s="6" t="s">
        <v>84</v>
      </c>
      <c r="E760" s="10" t="str">
        <f>VLOOKUP(D760,'mat group'!A:B,2,0)</f>
        <v>Home Decor</v>
      </c>
      <c r="F760" s="10" t="s">
        <v>37</v>
      </c>
      <c r="G760" s="11" t="s">
        <v>21</v>
      </c>
      <c r="H760" s="11">
        <v>40.0</v>
      </c>
      <c r="I760" s="6" t="s">
        <v>38</v>
      </c>
      <c r="J760" s="11">
        <f t="shared" si="2"/>
        <v>40</v>
      </c>
      <c r="K760" s="6">
        <v>33.0</v>
      </c>
      <c r="L760" s="11">
        <f t="shared" si="3"/>
        <v>1320</v>
      </c>
      <c r="M760" s="10" t="s">
        <v>39</v>
      </c>
      <c r="N760" s="12">
        <v>33.0</v>
      </c>
      <c r="O760" s="11">
        <f t="shared" si="4"/>
        <v>0</v>
      </c>
      <c r="P760" s="11">
        <f t="shared" si="5"/>
        <v>1320</v>
      </c>
      <c r="Q760" s="10" t="s">
        <v>130</v>
      </c>
      <c r="R760" s="13">
        <f>IFERROR(__xludf.DUMMYFUNCTION("IFERROR(REGEXEXTRACT(Q760,""\d*\.?\d+%""),0)"),0.0)</f>
        <v>0</v>
      </c>
      <c r="S760" s="11">
        <f t="shared" si="6"/>
        <v>0</v>
      </c>
    </row>
    <row r="761">
      <c r="A761" s="8">
        <v>44446.0</v>
      </c>
      <c r="B761" s="9">
        <f t="shared" si="1"/>
        <v>2021</v>
      </c>
      <c r="C761" s="9">
        <v>100786.0</v>
      </c>
      <c r="D761" s="6" t="s">
        <v>212</v>
      </c>
      <c r="E761" s="10" t="str">
        <f>VLOOKUP(D761,'mat group'!A:B,2,0)</f>
        <v>School supplies</v>
      </c>
      <c r="F761" s="10" t="s">
        <v>49</v>
      </c>
      <c r="G761" s="11" t="s">
        <v>26</v>
      </c>
      <c r="H761" s="11">
        <v>1.2</v>
      </c>
      <c r="I761" s="6" t="s">
        <v>38</v>
      </c>
      <c r="J761" s="11">
        <f t="shared" si="2"/>
        <v>1.2</v>
      </c>
      <c r="K761" s="6">
        <v>46.0</v>
      </c>
      <c r="L761" s="11">
        <f t="shared" si="3"/>
        <v>55.2</v>
      </c>
      <c r="M761" s="10" t="s">
        <v>51</v>
      </c>
      <c r="N761" s="12">
        <v>23.0</v>
      </c>
      <c r="O761" s="11">
        <f t="shared" si="4"/>
        <v>27.6</v>
      </c>
      <c r="P761" s="11">
        <f t="shared" si="5"/>
        <v>27.6</v>
      </c>
      <c r="Q761" s="10" t="s">
        <v>89</v>
      </c>
      <c r="R761" s="13" t="str">
        <f>IFERROR(__xludf.DUMMYFUNCTION("IFERROR(REGEXEXTRACT(Q761,""\d*\.?\d+%""),0)"),"3.8%")</f>
        <v>3.8%</v>
      </c>
      <c r="S761" s="11">
        <f t="shared" si="6"/>
        <v>0.020976</v>
      </c>
    </row>
    <row r="762">
      <c r="A762" s="8">
        <v>44446.0</v>
      </c>
      <c r="B762" s="9">
        <f t="shared" si="1"/>
        <v>2021</v>
      </c>
      <c r="C762" s="9">
        <v>100786.0</v>
      </c>
      <c r="D762" s="6" t="s">
        <v>173</v>
      </c>
      <c r="E762" s="10" t="str">
        <f>VLOOKUP(D762,'mat group'!A:B,2,0)</f>
        <v>Home Decor</v>
      </c>
      <c r="F762" s="10" t="s">
        <v>49</v>
      </c>
      <c r="G762" s="11" t="s">
        <v>26</v>
      </c>
      <c r="H762" s="11">
        <v>25.0</v>
      </c>
      <c r="I762" s="6" t="s">
        <v>38</v>
      </c>
      <c r="J762" s="11">
        <f t="shared" si="2"/>
        <v>25</v>
      </c>
      <c r="K762" s="6">
        <v>48.0</v>
      </c>
      <c r="L762" s="11">
        <f t="shared" si="3"/>
        <v>1200</v>
      </c>
      <c r="M762" s="10" t="s">
        <v>51</v>
      </c>
      <c r="N762" s="12">
        <v>14.399999999999999</v>
      </c>
      <c r="O762" s="11">
        <f t="shared" si="4"/>
        <v>840</v>
      </c>
      <c r="P762" s="11">
        <f t="shared" si="5"/>
        <v>360</v>
      </c>
      <c r="Q762" s="10" t="s">
        <v>89</v>
      </c>
      <c r="R762" s="13" t="str">
        <f>IFERROR(__xludf.DUMMYFUNCTION("IFERROR(REGEXEXTRACT(Q762,""\d*\.?\d+%""),0)"),"3.8%")</f>
        <v>3.8%</v>
      </c>
      <c r="S762" s="11">
        <f t="shared" si="6"/>
        <v>0.456</v>
      </c>
    </row>
    <row r="763">
      <c r="A763" s="8">
        <v>44446.0</v>
      </c>
      <c r="B763" s="9">
        <f t="shared" si="1"/>
        <v>2021</v>
      </c>
      <c r="C763" s="9">
        <v>100786.0</v>
      </c>
      <c r="D763" s="6" t="s">
        <v>288</v>
      </c>
      <c r="E763" s="10" t="str">
        <f>VLOOKUP(D763,'mat group'!A:B,2,0)</f>
        <v>Bathroom supplies</v>
      </c>
      <c r="F763" s="10" t="s">
        <v>49</v>
      </c>
      <c r="G763" s="11" t="s">
        <v>21</v>
      </c>
      <c r="H763" s="11">
        <v>10.0</v>
      </c>
      <c r="I763" s="6" t="s">
        <v>38</v>
      </c>
      <c r="J763" s="11">
        <f t="shared" si="2"/>
        <v>10</v>
      </c>
      <c r="K763" s="6">
        <v>1.0</v>
      </c>
      <c r="L763" s="11">
        <f t="shared" si="3"/>
        <v>10</v>
      </c>
      <c r="M763" s="10" t="s">
        <v>51</v>
      </c>
      <c r="N763" s="12">
        <v>1.0</v>
      </c>
      <c r="O763" s="11">
        <f t="shared" si="4"/>
        <v>0</v>
      </c>
      <c r="P763" s="11">
        <f t="shared" si="5"/>
        <v>10</v>
      </c>
      <c r="Q763" s="10" t="s">
        <v>89</v>
      </c>
      <c r="R763" s="13" t="str">
        <f>IFERROR(__xludf.DUMMYFUNCTION("IFERROR(REGEXEXTRACT(Q763,""\d*\.?\d+%""),0)"),"3.8%")</f>
        <v>3.8%</v>
      </c>
      <c r="S763" s="11">
        <f t="shared" si="6"/>
        <v>0.0038</v>
      </c>
    </row>
    <row r="764">
      <c r="A764" s="8">
        <v>44446.0</v>
      </c>
      <c r="B764" s="9">
        <f t="shared" si="1"/>
        <v>2021</v>
      </c>
      <c r="C764" s="9">
        <v>100786.0</v>
      </c>
      <c r="D764" s="6" t="s">
        <v>305</v>
      </c>
      <c r="E764" s="10" t="str">
        <f>VLOOKUP(D764,'mat group'!A:B,2,0)</f>
        <v>Home Decor</v>
      </c>
      <c r="F764" s="10" t="s">
        <v>49</v>
      </c>
      <c r="G764" s="11" t="s">
        <v>77</v>
      </c>
      <c r="H764" s="11">
        <v>20.0</v>
      </c>
      <c r="I764" s="6" t="s">
        <v>38</v>
      </c>
      <c r="J764" s="11">
        <f t="shared" si="2"/>
        <v>20</v>
      </c>
      <c r="K764" s="6">
        <v>29.0</v>
      </c>
      <c r="L764" s="11">
        <f t="shared" si="3"/>
        <v>580</v>
      </c>
      <c r="M764" s="10" t="s">
        <v>51</v>
      </c>
      <c r="N764" s="12">
        <v>5.800000000000001</v>
      </c>
      <c r="O764" s="11">
        <f t="shared" si="4"/>
        <v>464</v>
      </c>
      <c r="P764" s="11">
        <f t="shared" si="5"/>
        <v>116</v>
      </c>
      <c r="Q764" s="10" t="s">
        <v>89</v>
      </c>
      <c r="R764" s="13" t="str">
        <f>IFERROR(__xludf.DUMMYFUNCTION("IFERROR(REGEXEXTRACT(Q764,""\d*\.?\d+%""),0)"),"3.8%")</f>
        <v>3.8%</v>
      </c>
      <c r="S764" s="11">
        <f t="shared" si="6"/>
        <v>0.2204</v>
      </c>
    </row>
    <row r="765">
      <c r="A765" s="8">
        <v>44446.0</v>
      </c>
      <c r="B765" s="9">
        <f t="shared" si="1"/>
        <v>2021</v>
      </c>
      <c r="C765" s="9">
        <v>100786.0</v>
      </c>
      <c r="D765" s="6" t="s">
        <v>301</v>
      </c>
      <c r="E765" s="10" t="str">
        <f>VLOOKUP(D765,'mat group'!A:B,2,0)</f>
        <v>Hardware supplies</v>
      </c>
      <c r="F765" s="10" t="s">
        <v>49</v>
      </c>
      <c r="G765" s="11" t="s">
        <v>64</v>
      </c>
      <c r="H765" s="11">
        <v>40.0</v>
      </c>
      <c r="I765" s="6" t="s">
        <v>38</v>
      </c>
      <c r="J765" s="11">
        <f t="shared" si="2"/>
        <v>40</v>
      </c>
      <c r="K765" s="6">
        <v>42.0</v>
      </c>
      <c r="L765" s="11">
        <f t="shared" si="3"/>
        <v>1680</v>
      </c>
      <c r="M765" s="10" t="s">
        <v>51</v>
      </c>
      <c r="N765" s="12">
        <v>21.0</v>
      </c>
      <c r="O765" s="11">
        <f t="shared" si="4"/>
        <v>840</v>
      </c>
      <c r="P765" s="11">
        <f t="shared" si="5"/>
        <v>840</v>
      </c>
      <c r="Q765" s="10" t="s">
        <v>89</v>
      </c>
      <c r="R765" s="13" t="str">
        <f>IFERROR(__xludf.DUMMYFUNCTION("IFERROR(REGEXEXTRACT(Q765,""\d*\.?\d+%""),0)"),"3.8%")</f>
        <v>3.8%</v>
      </c>
      <c r="S765" s="11">
        <f t="shared" si="6"/>
        <v>0.6384</v>
      </c>
    </row>
    <row r="766">
      <c r="A766" s="8">
        <v>44446.0</v>
      </c>
      <c r="B766" s="9">
        <f t="shared" si="1"/>
        <v>2021</v>
      </c>
      <c r="C766" s="9">
        <v>100786.0</v>
      </c>
      <c r="D766" s="6" t="s">
        <v>183</v>
      </c>
      <c r="E766" s="10" t="str">
        <f>VLOOKUP(D766,'mat group'!A:B,2,0)</f>
        <v>Hardware supplies</v>
      </c>
      <c r="F766" s="10" t="s">
        <v>49</v>
      </c>
      <c r="G766" s="11" t="s">
        <v>21</v>
      </c>
      <c r="H766" s="11">
        <v>8.0</v>
      </c>
      <c r="I766" s="6" t="s">
        <v>38</v>
      </c>
      <c r="J766" s="11">
        <f t="shared" si="2"/>
        <v>8</v>
      </c>
      <c r="K766" s="6">
        <v>37.0</v>
      </c>
      <c r="L766" s="11">
        <f t="shared" si="3"/>
        <v>296</v>
      </c>
      <c r="M766" s="10" t="s">
        <v>51</v>
      </c>
      <c r="N766" s="12">
        <v>14.8</v>
      </c>
      <c r="O766" s="11">
        <f t="shared" si="4"/>
        <v>177.6</v>
      </c>
      <c r="P766" s="11">
        <f t="shared" si="5"/>
        <v>118.4</v>
      </c>
      <c r="Q766" s="10" t="s">
        <v>89</v>
      </c>
      <c r="R766" s="13" t="str">
        <f>IFERROR(__xludf.DUMMYFUNCTION("IFERROR(REGEXEXTRACT(Q766,""\d*\.?\d+%""),0)"),"3.8%")</f>
        <v>3.8%</v>
      </c>
      <c r="S766" s="11">
        <f t="shared" si="6"/>
        <v>0.11248</v>
      </c>
    </row>
    <row r="767">
      <c r="A767" s="8">
        <v>44446.0</v>
      </c>
      <c r="B767" s="9">
        <f t="shared" si="1"/>
        <v>2021</v>
      </c>
      <c r="C767" s="9">
        <v>100786.0</v>
      </c>
      <c r="D767" s="6" t="s">
        <v>174</v>
      </c>
      <c r="E767" s="10" t="str">
        <f>VLOOKUP(D767,'mat group'!A:B,2,0)</f>
        <v>Home Decor</v>
      </c>
      <c r="F767" s="10" t="s">
        <v>49</v>
      </c>
      <c r="G767" s="11" t="s">
        <v>30</v>
      </c>
      <c r="H767" s="11">
        <v>60.0</v>
      </c>
      <c r="I767" s="6" t="s">
        <v>38</v>
      </c>
      <c r="J767" s="11">
        <f t="shared" si="2"/>
        <v>60</v>
      </c>
      <c r="K767" s="6">
        <v>35.0</v>
      </c>
      <c r="L767" s="11">
        <f t="shared" si="3"/>
        <v>2100</v>
      </c>
      <c r="M767" s="10" t="s">
        <v>51</v>
      </c>
      <c r="N767" s="12">
        <v>28.0</v>
      </c>
      <c r="O767" s="11">
        <f t="shared" si="4"/>
        <v>420</v>
      </c>
      <c r="P767" s="11">
        <f t="shared" si="5"/>
        <v>1680</v>
      </c>
      <c r="Q767" s="10" t="s">
        <v>89</v>
      </c>
      <c r="R767" s="13" t="str">
        <f>IFERROR(__xludf.DUMMYFUNCTION("IFERROR(REGEXEXTRACT(Q767,""\d*\.?\d+%""),0)"),"3.8%")</f>
        <v>3.8%</v>
      </c>
      <c r="S767" s="11">
        <f t="shared" si="6"/>
        <v>0.798</v>
      </c>
    </row>
    <row r="768">
      <c r="A768" s="8">
        <v>44446.0</v>
      </c>
      <c r="B768" s="9">
        <f t="shared" si="1"/>
        <v>2021</v>
      </c>
      <c r="C768" s="9">
        <v>100786.0</v>
      </c>
      <c r="D768" s="6" t="s">
        <v>294</v>
      </c>
      <c r="E768" s="10" t="str">
        <f>VLOOKUP(D768,'mat group'!A:B,2,0)</f>
        <v>Hardware supplies</v>
      </c>
      <c r="F768" s="10" t="s">
        <v>49</v>
      </c>
      <c r="G768" s="11" t="s">
        <v>64</v>
      </c>
      <c r="H768" s="11">
        <v>50.0</v>
      </c>
      <c r="I768" s="6" t="s">
        <v>38</v>
      </c>
      <c r="J768" s="11">
        <f t="shared" si="2"/>
        <v>50</v>
      </c>
      <c r="K768" s="6">
        <v>6.0</v>
      </c>
      <c r="L768" s="11">
        <f t="shared" si="3"/>
        <v>300</v>
      </c>
      <c r="M768" s="10" t="s">
        <v>51</v>
      </c>
      <c r="N768" s="12">
        <v>6.0</v>
      </c>
      <c r="O768" s="11">
        <f t="shared" si="4"/>
        <v>0</v>
      </c>
      <c r="P768" s="11">
        <f t="shared" si="5"/>
        <v>300</v>
      </c>
      <c r="Q768" s="10" t="s">
        <v>89</v>
      </c>
      <c r="R768" s="13" t="str">
        <f>IFERROR(__xludf.DUMMYFUNCTION("IFERROR(REGEXEXTRACT(Q768,""\d*\.?\d+%""),0)"),"3.8%")</f>
        <v>3.8%</v>
      </c>
      <c r="S768" s="11">
        <f t="shared" si="6"/>
        <v>0.114</v>
      </c>
    </row>
    <row r="769">
      <c r="A769" s="8">
        <v>44447.0</v>
      </c>
      <c r="B769" s="9">
        <f t="shared" si="1"/>
        <v>2021</v>
      </c>
      <c r="C769" s="9">
        <v>100787.0</v>
      </c>
      <c r="D769" s="6" t="s">
        <v>116</v>
      </c>
      <c r="E769" s="10" t="str">
        <f>VLOOKUP(D769,'mat group'!A:B,2,0)</f>
        <v>Home Decor</v>
      </c>
      <c r="F769" s="10" t="s">
        <v>55</v>
      </c>
      <c r="G769" s="11" t="s">
        <v>42</v>
      </c>
      <c r="H769" s="11">
        <v>25.0</v>
      </c>
      <c r="I769" s="6" t="s">
        <v>38</v>
      </c>
      <c r="J769" s="11">
        <f t="shared" si="2"/>
        <v>25</v>
      </c>
      <c r="K769" s="6">
        <v>46.0</v>
      </c>
      <c r="L769" s="11">
        <f t="shared" si="3"/>
        <v>1150</v>
      </c>
      <c r="M769" s="10" t="s">
        <v>56</v>
      </c>
      <c r="N769" s="12">
        <v>46.0</v>
      </c>
      <c r="O769" s="11">
        <f t="shared" si="4"/>
        <v>0</v>
      </c>
      <c r="P769" s="11">
        <f t="shared" si="5"/>
        <v>1150</v>
      </c>
      <c r="Q769" s="10" t="s">
        <v>122</v>
      </c>
      <c r="R769" s="13" t="str">
        <f>IFERROR(__xludf.DUMMYFUNCTION("IFERROR(REGEXEXTRACT(Q769,""\d*\.?\d+%""),0)"),"5.60%")</f>
        <v>5.60%</v>
      </c>
      <c r="S769" s="11">
        <f t="shared" si="6"/>
        <v>0.644</v>
      </c>
    </row>
    <row r="770">
      <c r="A770" s="8">
        <v>44452.0</v>
      </c>
      <c r="B770" s="9">
        <f t="shared" si="1"/>
        <v>2021</v>
      </c>
      <c r="C770" s="9">
        <v>100788.0</v>
      </c>
      <c r="D770" s="6" t="s">
        <v>165</v>
      </c>
      <c r="E770" s="10" t="str">
        <f>VLOOKUP(D770,'mat group'!A:B,2,0)</f>
        <v>Bathroom supplies</v>
      </c>
      <c r="F770" s="10" t="s">
        <v>49</v>
      </c>
      <c r="G770" s="11" t="s">
        <v>67</v>
      </c>
      <c r="H770" s="11">
        <v>15.0</v>
      </c>
      <c r="I770" s="6" t="s">
        <v>38</v>
      </c>
      <c r="J770" s="11">
        <f t="shared" si="2"/>
        <v>15</v>
      </c>
      <c r="K770" s="6">
        <v>31.0</v>
      </c>
      <c r="L770" s="11">
        <f t="shared" si="3"/>
        <v>465</v>
      </c>
      <c r="M770" s="10" t="s">
        <v>51</v>
      </c>
      <c r="N770" s="12">
        <v>21.7</v>
      </c>
      <c r="O770" s="11">
        <f t="shared" si="4"/>
        <v>139.5</v>
      </c>
      <c r="P770" s="11">
        <f t="shared" si="5"/>
        <v>325.5</v>
      </c>
      <c r="Q770" s="10" t="s">
        <v>132</v>
      </c>
      <c r="R770" s="13" t="str">
        <f>IFERROR(__xludf.DUMMYFUNCTION("IFERROR(REGEXEXTRACT(Q770,""\d*\.?\d+%""),0)"),"3.2%")</f>
        <v>3.2%</v>
      </c>
      <c r="S770" s="11">
        <f t="shared" si="6"/>
        <v>0.1488</v>
      </c>
    </row>
    <row r="771">
      <c r="A771" s="8">
        <v>44457.0</v>
      </c>
      <c r="B771" s="9">
        <f t="shared" si="1"/>
        <v>2021</v>
      </c>
      <c r="C771" s="9">
        <v>100789.0</v>
      </c>
      <c r="D771" s="6" t="s">
        <v>307</v>
      </c>
      <c r="E771" s="10" t="str">
        <f>VLOOKUP(D771,'mat group'!A:B,2,0)</f>
        <v>Gardening supplies</v>
      </c>
      <c r="F771" s="10" t="s">
        <v>58</v>
      </c>
      <c r="G771" s="11" t="s">
        <v>30</v>
      </c>
      <c r="H771" s="11">
        <v>5.0</v>
      </c>
      <c r="I771" s="6" t="s">
        <v>38</v>
      </c>
      <c r="J771" s="11">
        <f t="shared" si="2"/>
        <v>5</v>
      </c>
      <c r="K771" s="6">
        <v>41.0</v>
      </c>
      <c r="L771" s="11">
        <f t="shared" si="3"/>
        <v>205</v>
      </c>
      <c r="M771" s="10" t="s">
        <v>59</v>
      </c>
      <c r="N771" s="12">
        <v>12.299999999999999</v>
      </c>
      <c r="O771" s="11">
        <f t="shared" si="4"/>
        <v>143.5</v>
      </c>
      <c r="P771" s="11">
        <f t="shared" si="5"/>
        <v>61.5</v>
      </c>
      <c r="Q771" s="10" t="s">
        <v>132</v>
      </c>
      <c r="R771" s="13" t="str">
        <f>IFERROR(__xludf.DUMMYFUNCTION("IFERROR(REGEXEXTRACT(Q771,""\d*\.?\d+%""),0)"),"3.2%")</f>
        <v>3.2%</v>
      </c>
      <c r="S771" s="11">
        <f t="shared" si="6"/>
        <v>0.0656</v>
      </c>
    </row>
    <row r="772">
      <c r="A772" s="8">
        <v>44466.0</v>
      </c>
      <c r="B772" s="9">
        <f t="shared" si="1"/>
        <v>2021</v>
      </c>
      <c r="C772" s="9">
        <v>100790.0</v>
      </c>
      <c r="D772" s="6" t="s">
        <v>235</v>
      </c>
      <c r="E772" s="10" t="str">
        <f>VLOOKUP(D772,'mat group'!A:B,2,0)</f>
        <v>Home Decor</v>
      </c>
      <c r="F772" s="10" t="s">
        <v>49</v>
      </c>
      <c r="G772" s="11" t="s">
        <v>21</v>
      </c>
      <c r="H772" s="11">
        <v>12.0</v>
      </c>
      <c r="I772" s="6" t="s">
        <v>38</v>
      </c>
      <c r="J772" s="11">
        <f t="shared" si="2"/>
        <v>12</v>
      </c>
      <c r="K772" s="6">
        <v>23.0</v>
      </c>
      <c r="L772" s="11">
        <f t="shared" si="3"/>
        <v>276</v>
      </c>
      <c r="M772" s="10" t="s">
        <v>51</v>
      </c>
      <c r="N772" s="12">
        <v>23.0</v>
      </c>
      <c r="O772" s="11">
        <f t="shared" si="4"/>
        <v>0</v>
      </c>
      <c r="P772" s="11">
        <f t="shared" si="5"/>
        <v>276</v>
      </c>
      <c r="Q772" s="10" t="s">
        <v>24</v>
      </c>
      <c r="R772" s="13" t="str">
        <f>IFERROR(__xludf.DUMMYFUNCTION("IFERROR(REGEXEXTRACT(Q772,""\d*\.?\d+%""),0)"),"4.8%")</f>
        <v>4.8%</v>
      </c>
      <c r="S772" s="11">
        <f t="shared" si="6"/>
        <v>0.13248</v>
      </c>
    </row>
    <row r="773">
      <c r="A773" s="8">
        <v>44470.0</v>
      </c>
      <c r="B773" s="9">
        <f t="shared" si="1"/>
        <v>2021</v>
      </c>
      <c r="C773" s="9">
        <v>100791.0</v>
      </c>
      <c r="D773" s="6" t="s">
        <v>82</v>
      </c>
      <c r="E773" s="10" t="str">
        <f>VLOOKUP(D773,'mat group'!A:B,2,0)</f>
        <v>School supplies</v>
      </c>
      <c r="F773" s="10" t="s">
        <v>37</v>
      </c>
      <c r="G773" s="11" t="s">
        <v>67</v>
      </c>
      <c r="H773" s="11">
        <v>2.5</v>
      </c>
      <c r="I773" s="6" t="s">
        <v>38</v>
      </c>
      <c r="J773" s="11">
        <f t="shared" si="2"/>
        <v>2.5</v>
      </c>
      <c r="K773" s="6">
        <v>53.0</v>
      </c>
      <c r="L773" s="11">
        <f t="shared" si="3"/>
        <v>132.5</v>
      </c>
      <c r="M773" s="10" t="s">
        <v>39</v>
      </c>
      <c r="N773" s="12">
        <v>53.0</v>
      </c>
      <c r="O773" s="11">
        <f t="shared" si="4"/>
        <v>0</v>
      </c>
      <c r="P773" s="11">
        <f t="shared" si="5"/>
        <v>132.5</v>
      </c>
      <c r="Q773" s="10" t="s">
        <v>61</v>
      </c>
      <c r="R773" s="13" t="str">
        <f>IFERROR(__xludf.DUMMYFUNCTION("IFERROR(REGEXEXTRACT(Q773,""\d*\.?\d+%""),0)"),"7.30%")</f>
        <v>7.30%</v>
      </c>
      <c r="S773" s="11">
        <f t="shared" si="6"/>
        <v>0.096725</v>
      </c>
    </row>
    <row r="774">
      <c r="A774" s="8">
        <v>44474.0</v>
      </c>
      <c r="B774" s="9">
        <f t="shared" si="1"/>
        <v>2021</v>
      </c>
      <c r="C774" s="9">
        <v>100792.0</v>
      </c>
      <c r="D774" s="6" t="s">
        <v>228</v>
      </c>
      <c r="E774" s="10" t="str">
        <f>VLOOKUP(D774,'mat group'!A:B,2,0)</f>
        <v>School supplies</v>
      </c>
      <c r="F774" s="10" t="s">
        <v>37</v>
      </c>
      <c r="G774" s="11" t="s">
        <v>64</v>
      </c>
      <c r="H774" s="11">
        <v>2.5</v>
      </c>
      <c r="I774" s="6" t="s">
        <v>38</v>
      </c>
      <c r="J774" s="11">
        <f t="shared" si="2"/>
        <v>2.5</v>
      </c>
      <c r="K774" s="6">
        <v>15.0</v>
      </c>
      <c r="L774" s="11">
        <f t="shared" si="3"/>
        <v>37.5</v>
      </c>
      <c r="M774" s="10" t="s">
        <v>39</v>
      </c>
      <c r="N774" s="12">
        <v>6.0</v>
      </c>
      <c r="O774" s="11">
        <f t="shared" si="4"/>
        <v>22.5</v>
      </c>
      <c r="P774" s="11">
        <f t="shared" si="5"/>
        <v>15</v>
      </c>
      <c r="Q774" s="10" t="s">
        <v>139</v>
      </c>
      <c r="R774" s="13" t="str">
        <f>IFERROR(__xludf.DUMMYFUNCTION("IFERROR(REGEXEXTRACT(Q774,""\d*\.?\d+%""),0)"),"9.20%")</f>
        <v>9.20%</v>
      </c>
      <c r="S774" s="11">
        <f t="shared" si="6"/>
        <v>0.0345</v>
      </c>
    </row>
    <row r="775">
      <c r="A775" s="8">
        <v>44476.0</v>
      </c>
      <c r="B775" s="9">
        <f t="shared" si="1"/>
        <v>2021</v>
      </c>
      <c r="C775" s="9">
        <v>100793.0</v>
      </c>
      <c r="D775" s="6" t="s">
        <v>125</v>
      </c>
      <c r="E775" s="10" t="str">
        <f>VLOOKUP(D775,'mat group'!A:B,2,0)</f>
        <v>School supplies</v>
      </c>
      <c r="F775" s="10" t="s">
        <v>58</v>
      </c>
      <c r="G775" s="11" t="s">
        <v>21</v>
      </c>
      <c r="H775" s="11">
        <v>1.5</v>
      </c>
      <c r="I775" s="6" t="s">
        <v>38</v>
      </c>
      <c r="J775" s="11">
        <f t="shared" si="2"/>
        <v>1.5</v>
      </c>
      <c r="K775" s="6">
        <v>18.0</v>
      </c>
      <c r="L775" s="11">
        <f t="shared" si="3"/>
        <v>27</v>
      </c>
      <c r="M775" s="10" t="s">
        <v>59</v>
      </c>
      <c r="N775" s="12">
        <v>10.799999999999999</v>
      </c>
      <c r="O775" s="11">
        <f t="shared" si="4"/>
        <v>10.8</v>
      </c>
      <c r="P775" s="11">
        <f t="shared" si="5"/>
        <v>16.2</v>
      </c>
      <c r="Q775" s="10" t="s">
        <v>175</v>
      </c>
      <c r="R775" s="13" t="str">
        <f>IFERROR(__xludf.DUMMYFUNCTION("IFERROR(REGEXEXTRACT(Q775,""\d*\.?\d+%""),0)"),"2%")</f>
        <v>2%</v>
      </c>
      <c r="S775" s="11">
        <f t="shared" si="6"/>
        <v>0.0054</v>
      </c>
    </row>
    <row r="776">
      <c r="A776" s="8">
        <v>44490.0</v>
      </c>
      <c r="B776" s="9">
        <f t="shared" si="1"/>
        <v>2021</v>
      </c>
      <c r="C776" s="9">
        <v>100794.0</v>
      </c>
      <c r="D776" s="6" t="s">
        <v>309</v>
      </c>
      <c r="E776" s="10" t="str">
        <f>VLOOKUP(D776,'mat group'!A:B,2,0)</f>
        <v>Home Decor</v>
      </c>
      <c r="F776" s="10" t="s">
        <v>49</v>
      </c>
      <c r="G776" s="11" t="s">
        <v>26</v>
      </c>
      <c r="H776" s="11">
        <v>50.0</v>
      </c>
      <c r="I776" s="6" t="s">
        <v>38</v>
      </c>
      <c r="J776" s="11">
        <f t="shared" si="2"/>
        <v>50</v>
      </c>
      <c r="K776" s="6">
        <v>42.0</v>
      </c>
      <c r="L776" s="11">
        <f t="shared" si="3"/>
        <v>2100</v>
      </c>
      <c r="M776" s="10" t="s">
        <v>51</v>
      </c>
      <c r="N776" s="12">
        <v>25.2</v>
      </c>
      <c r="O776" s="11">
        <f t="shared" si="4"/>
        <v>840</v>
      </c>
      <c r="P776" s="11">
        <f t="shared" si="5"/>
        <v>1260</v>
      </c>
      <c r="Q776" s="10" t="s">
        <v>61</v>
      </c>
      <c r="R776" s="13" t="str">
        <f>IFERROR(__xludf.DUMMYFUNCTION("IFERROR(REGEXEXTRACT(Q776,""\d*\.?\d+%""),0)"),"7.30%")</f>
        <v>7.30%</v>
      </c>
      <c r="S776" s="11">
        <f t="shared" si="6"/>
        <v>1.533</v>
      </c>
    </row>
    <row r="777">
      <c r="A777" s="8">
        <v>44503.0</v>
      </c>
      <c r="B777" s="9">
        <f t="shared" si="1"/>
        <v>2021</v>
      </c>
      <c r="C777" s="9">
        <v>100795.0</v>
      </c>
      <c r="D777" s="6" t="s">
        <v>88</v>
      </c>
      <c r="E777" s="10" t="str">
        <f>VLOOKUP(D777,'mat group'!A:B,2,0)</f>
        <v>School supplies</v>
      </c>
      <c r="F777" s="10" t="s">
        <v>49</v>
      </c>
      <c r="G777" s="11" t="s">
        <v>28</v>
      </c>
      <c r="H777" s="11">
        <v>2.0</v>
      </c>
      <c r="I777" s="6" t="s">
        <v>38</v>
      </c>
      <c r="J777" s="11">
        <f t="shared" si="2"/>
        <v>2</v>
      </c>
      <c r="K777" s="6">
        <v>5.0</v>
      </c>
      <c r="L777" s="11">
        <f t="shared" si="3"/>
        <v>10</v>
      </c>
      <c r="M777" s="10" t="s">
        <v>51</v>
      </c>
      <c r="N777" s="12">
        <v>3.0</v>
      </c>
      <c r="O777" s="11">
        <f t="shared" si="4"/>
        <v>4</v>
      </c>
      <c r="P777" s="11">
        <f t="shared" si="5"/>
        <v>6</v>
      </c>
      <c r="Q777" s="10" t="s">
        <v>45</v>
      </c>
      <c r="R777" s="13">
        <f>IFERROR(__xludf.DUMMYFUNCTION("IFERROR(REGEXEXTRACT(Q777,""\d*\.?\d+%""),0)"),0.0)</f>
        <v>0</v>
      </c>
      <c r="S777" s="11">
        <f t="shared" si="6"/>
        <v>0</v>
      </c>
    </row>
    <row r="778">
      <c r="A778" s="8">
        <v>44505.0</v>
      </c>
      <c r="B778" s="9">
        <f t="shared" si="1"/>
        <v>2021</v>
      </c>
      <c r="C778" s="9">
        <v>100796.0</v>
      </c>
      <c r="D778" s="6" t="s">
        <v>185</v>
      </c>
      <c r="E778" s="10" t="str">
        <f>VLOOKUP(D778,'mat group'!A:B,2,0)</f>
        <v>Bathroom supplies</v>
      </c>
      <c r="F778" s="10" t="s">
        <v>49</v>
      </c>
      <c r="G778" s="11" t="s">
        <v>50</v>
      </c>
      <c r="H778" s="11">
        <v>8.0</v>
      </c>
      <c r="I778" s="6" t="s">
        <v>38</v>
      </c>
      <c r="J778" s="11">
        <f t="shared" si="2"/>
        <v>8</v>
      </c>
      <c r="K778" s="6">
        <v>8.0</v>
      </c>
      <c r="L778" s="11">
        <f t="shared" si="3"/>
        <v>64</v>
      </c>
      <c r="M778" s="10" t="s">
        <v>51</v>
      </c>
      <c r="N778" s="12">
        <v>6.4</v>
      </c>
      <c r="O778" s="11">
        <f t="shared" si="4"/>
        <v>12.8</v>
      </c>
      <c r="P778" s="11">
        <f t="shared" si="5"/>
        <v>51.2</v>
      </c>
      <c r="Q778" s="10" t="s">
        <v>45</v>
      </c>
      <c r="R778" s="13">
        <f>IFERROR(__xludf.DUMMYFUNCTION("IFERROR(REGEXEXTRACT(Q778,""\d*\.?\d+%""),0)"),0.0)</f>
        <v>0</v>
      </c>
      <c r="S778" s="11">
        <f t="shared" si="6"/>
        <v>0</v>
      </c>
    </row>
    <row r="779">
      <c r="A779" s="8">
        <v>44505.0</v>
      </c>
      <c r="B779" s="9">
        <f t="shared" si="1"/>
        <v>2021</v>
      </c>
      <c r="C779" s="9">
        <v>100796.0</v>
      </c>
      <c r="D779" s="6" t="s">
        <v>239</v>
      </c>
      <c r="E779" s="10" t="str">
        <f>VLOOKUP(D779,'mat group'!A:B,2,0)</f>
        <v>School supplies</v>
      </c>
      <c r="F779" s="10" t="s">
        <v>49</v>
      </c>
      <c r="G779" s="11" t="s">
        <v>26</v>
      </c>
      <c r="H779" s="11">
        <v>5.0</v>
      </c>
      <c r="I779" s="6" t="s">
        <v>38</v>
      </c>
      <c r="J779" s="11">
        <f t="shared" si="2"/>
        <v>5</v>
      </c>
      <c r="K779" s="6">
        <v>1.0</v>
      </c>
      <c r="L779" s="11">
        <f t="shared" si="3"/>
        <v>5</v>
      </c>
      <c r="M779" s="10" t="s">
        <v>51</v>
      </c>
      <c r="N779" s="12">
        <v>0.4</v>
      </c>
      <c r="O779" s="11">
        <f t="shared" si="4"/>
        <v>3</v>
      </c>
      <c r="P779" s="11">
        <f t="shared" si="5"/>
        <v>2</v>
      </c>
      <c r="Q779" s="10" t="s">
        <v>45</v>
      </c>
      <c r="R779" s="13">
        <f>IFERROR(__xludf.DUMMYFUNCTION("IFERROR(REGEXEXTRACT(Q779,""\d*\.?\d+%""),0)"),0.0)</f>
        <v>0</v>
      </c>
      <c r="S779" s="11">
        <f t="shared" si="6"/>
        <v>0</v>
      </c>
    </row>
    <row r="780">
      <c r="A780" s="8">
        <v>44505.0</v>
      </c>
      <c r="B780" s="9">
        <f t="shared" si="1"/>
        <v>2021</v>
      </c>
      <c r="C780" s="9">
        <v>100796.0</v>
      </c>
      <c r="D780" s="6" t="s">
        <v>142</v>
      </c>
      <c r="E780" s="10" t="str">
        <f>VLOOKUP(D780,'mat group'!A:B,2,0)</f>
        <v>Home Decor</v>
      </c>
      <c r="F780" s="10" t="s">
        <v>49</v>
      </c>
      <c r="G780" s="11" t="s">
        <v>77</v>
      </c>
      <c r="H780" s="11">
        <v>5.0</v>
      </c>
      <c r="I780" s="6" t="s">
        <v>38</v>
      </c>
      <c r="J780" s="11">
        <f t="shared" si="2"/>
        <v>5</v>
      </c>
      <c r="K780" s="6">
        <v>14.0</v>
      </c>
      <c r="L780" s="11">
        <f t="shared" si="3"/>
        <v>70</v>
      </c>
      <c r="M780" s="10" t="s">
        <v>51</v>
      </c>
      <c r="N780" s="12">
        <v>14.0</v>
      </c>
      <c r="O780" s="11">
        <f t="shared" si="4"/>
        <v>0</v>
      </c>
      <c r="P780" s="11">
        <f t="shared" si="5"/>
        <v>70</v>
      </c>
      <c r="Q780" s="10" t="s">
        <v>45</v>
      </c>
      <c r="R780" s="13">
        <f>IFERROR(__xludf.DUMMYFUNCTION("IFERROR(REGEXEXTRACT(Q780,""\d*\.?\d+%""),0)"),0.0)</f>
        <v>0</v>
      </c>
      <c r="S780" s="11">
        <f t="shared" si="6"/>
        <v>0</v>
      </c>
    </row>
    <row r="781">
      <c r="A781" s="8">
        <v>44505.0</v>
      </c>
      <c r="B781" s="9">
        <f t="shared" si="1"/>
        <v>2021</v>
      </c>
      <c r="C781" s="9">
        <v>100796.0</v>
      </c>
      <c r="D781" s="6" t="s">
        <v>34</v>
      </c>
      <c r="E781" s="10" t="str">
        <f>VLOOKUP(D781,'mat group'!A:B,2,0)</f>
        <v>Home Decor</v>
      </c>
      <c r="F781" s="10" t="s">
        <v>49</v>
      </c>
      <c r="G781" s="11" t="s">
        <v>28</v>
      </c>
      <c r="H781" s="11">
        <v>40.0</v>
      </c>
      <c r="I781" s="6" t="s">
        <v>38</v>
      </c>
      <c r="J781" s="11">
        <f t="shared" si="2"/>
        <v>40</v>
      </c>
      <c r="K781" s="6">
        <v>7.0</v>
      </c>
      <c r="L781" s="11">
        <f t="shared" si="3"/>
        <v>280</v>
      </c>
      <c r="M781" s="10" t="s">
        <v>51</v>
      </c>
      <c r="N781" s="12">
        <v>7.0</v>
      </c>
      <c r="O781" s="11">
        <f t="shared" si="4"/>
        <v>0</v>
      </c>
      <c r="P781" s="11">
        <f t="shared" si="5"/>
        <v>280</v>
      </c>
      <c r="Q781" s="10" t="s">
        <v>45</v>
      </c>
      <c r="R781" s="13">
        <f>IFERROR(__xludf.DUMMYFUNCTION("IFERROR(REGEXEXTRACT(Q781,""\d*\.?\d+%""),0)"),0.0)</f>
        <v>0</v>
      </c>
      <c r="S781" s="11">
        <f t="shared" si="6"/>
        <v>0</v>
      </c>
    </row>
    <row r="782">
      <c r="A782" s="8">
        <v>44505.0</v>
      </c>
      <c r="B782" s="9">
        <f t="shared" si="1"/>
        <v>2021</v>
      </c>
      <c r="C782" s="9">
        <v>100796.0</v>
      </c>
      <c r="D782" s="6" t="s">
        <v>149</v>
      </c>
      <c r="E782" s="10" t="str">
        <f>VLOOKUP(D782,'mat group'!A:B,2,0)</f>
        <v>Bathroom supplies</v>
      </c>
      <c r="F782" s="10" t="s">
        <v>49</v>
      </c>
      <c r="G782" s="11" t="s">
        <v>21</v>
      </c>
      <c r="H782" s="11">
        <v>10.0</v>
      </c>
      <c r="I782" s="6" t="s">
        <v>38</v>
      </c>
      <c r="J782" s="11">
        <f t="shared" si="2"/>
        <v>10</v>
      </c>
      <c r="K782" s="6">
        <v>6.0</v>
      </c>
      <c r="L782" s="11">
        <f t="shared" si="3"/>
        <v>60</v>
      </c>
      <c r="M782" s="10" t="s">
        <v>51</v>
      </c>
      <c r="N782" s="12">
        <v>1.7999999999999998</v>
      </c>
      <c r="O782" s="11">
        <f t="shared" si="4"/>
        <v>42</v>
      </c>
      <c r="P782" s="11">
        <f t="shared" si="5"/>
        <v>18</v>
      </c>
      <c r="Q782" s="10" t="s">
        <v>45</v>
      </c>
      <c r="R782" s="13">
        <f>IFERROR(__xludf.DUMMYFUNCTION("IFERROR(REGEXEXTRACT(Q782,""\d*\.?\d+%""),0)"),0.0)</f>
        <v>0</v>
      </c>
      <c r="S782" s="11">
        <f t="shared" si="6"/>
        <v>0</v>
      </c>
    </row>
    <row r="783">
      <c r="A783" s="8">
        <v>44505.0</v>
      </c>
      <c r="B783" s="9">
        <f t="shared" si="1"/>
        <v>2021</v>
      </c>
      <c r="C783" s="9">
        <v>100796.0</v>
      </c>
      <c r="D783" s="6" t="s">
        <v>108</v>
      </c>
      <c r="E783" s="10" t="str">
        <f>VLOOKUP(D783,'mat group'!A:B,2,0)</f>
        <v>Home Decor</v>
      </c>
      <c r="F783" s="10" t="s">
        <v>49</v>
      </c>
      <c r="G783" s="11" t="s">
        <v>50</v>
      </c>
      <c r="H783" s="11">
        <v>10.0</v>
      </c>
      <c r="I783" s="6" t="s">
        <v>38</v>
      </c>
      <c r="J783" s="11">
        <f t="shared" si="2"/>
        <v>10</v>
      </c>
      <c r="K783" s="6">
        <v>34.0</v>
      </c>
      <c r="L783" s="11">
        <f t="shared" si="3"/>
        <v>340</v>
      </c>
      <c r="M783" s="10" t="s">
        <v>51</v>
      </c>
      <c r="N783" s="12">
        <v>6.800000000000001</v>
      </c>
      <c r="O783" s="11">
        <f t="shared" si="4"/>
        <v>272</v>
      </c>
      <c r="P783" s="11">
        <f t="shared" si="5"/>
        <v>68</v>
      </c>
      <c r="Q783" s="10" t="s">
        <v>45</v>
      </c>
      <c r="R783" s="13">
        <f>IFERROR(__xludf.DUMMYFUNCTION("IFERROR(REGEXEXTRACT(Q783,""\d*\.?\d+%""),0)"),0.0)</f>
        <v>0</v>
      </c>
      <c r="S783" s="11">
        <f t="shared" si="6"/>
        <v>0</v>
      </c>
    </row>
    <row r="784">
      <c r="A784" s="8">
        <v>44505.0</v>
      </c>
      <c r="B784" s="9">
        <f t="shared" si="1"/>
        <v>2021</v>
      </c>
      <c r="C784" s="9">
        <v>100796.0</v>
      </c>
      <c r="D784" s="6" t="s">
        <v>203</v>
      </c>
      <c r="E784" s="10" t="str">
        <f>VLOOKUP(D784,'mat group'!A:B,2,0)</f>
        <v>Hardware supplies</v>
      </c>
      <c r="F784" s="10" t="s">
        <v>49</v>
      </c>
      <c r="G784" s="11" t="s">
        <v>77</v>
      </c>
      <c r="H784" s="11">
        <v>1.2</v>
      </c>
      <c r="I784" s="6" t="s">
        <v>38</v>
      </c>
      <c r="J784" s="11">
        <f t="shared" si="2"/>
        <v>1.2</v>
      </c>
      <c r="K784" s="6">
        <v>19.0</v>
      </c>
      <c r="L784" s="11">
        <f t="shared" si="3"/>
        <v>22.8</v>
      </c>
      <c r="M784" s="10" t="s">
        <v>51</v>
      </c>
      <c r="N784" s="12">
        <v>17.1</v>
      </c>
      <c r="O784" s="11">
        <f t="shared" si="4"/>
        <v>2.28</v>
      </c>
      <c r="P784" s="11">
        <f t="shared" si="5"/>
        <v>20.52</v>
      </c>
      <c r="Q784" s="10" t="s">
        <v>45</v>
      </c>
      <c r="R784" s="13">
        <f>IFERROR(__xludf.DUMMYFUNCTION("IFERROR(REGEXEXTRACT(Q784,""\d*\.?\d+%""),0)"),0.0)</f>
        <v>0</v>
      </c>
      <c r="S784" s="11">
        <f t="shared" si="6"/>
        <v>0</v>
      </c>
    </row>
    <row r="785">
      <c r="A785" s="8">
        <v>44505.0</v>
      </c>
      <c r="B785" s="9">
        <f t="shared" si="1"/>
        <v>2021</v>
      </c>
      <c r="C785" s="9">
        <v>100796.0</v>
      </c>
      <c r="D785" s="6" t="s">
        <v>86</v>
      </c>
      <c r="E785" s="10" t="str">
        <f>VLOOKUP(D785,'mat group'!A:B,2,0)</f>
        <v>Bathroom supplies</v>
      </c>
      <c r="F785" s="10" t="s">
        <v>49</v>
      </c>
      <c r="G785" s="11" t="s">
        <v>64</v>
      </c>
      <c r="H785" s="11">
        <v>20.0</v>
      </c>
      <c r="I785" s="6" t="s">
        <v>38</v>
      </c>
      <c r="J785" s="11">
        <f t="shared" si="2"/>
        <v>20</v>
      </c>
      <c r="K785" s="6">
        <v>20.0</v>
      </c>
      <c r="L785" s="11">
        <f t="shared" si="3"/>
        <v>400</v>
      </c>
      <c r="M785" s="10" t="s">
        <v>51</v>
      </c>
      <c r="N785" s="12">
        <v>16.0</v>
      </c>
      <c r="O785" s="11">
        <f t="shared" si="4"/>
        <v>80</v>
      </c>
      <c r="P785" s="11">
        <f t="shared" si="5"/>
        <v>320</v>
      </c>
      <c r="Q785" s="10" t="s">
        <v>45</v>
      </c>
      <c r="R785" s="13">
        <f>IFERROR(__xludf.DUMMYFUNCTION("IFERROR(REGEXEXTRACT(Q785,""\d*\.?\d+%""),0)"),0.0)</f>
        <v>0</v>
      </c>
      <c r="S785" s="11">
        <f t="shared" si="6"/>
        <v>0</v>
      </c>
    </row>
    <row r="786">
      <c r="A786" s="8">
        <v>44509.0</v>
      </c>
      <c r="B786" s="9">
        <f t="shared" si="1"/>
        <v>2021</v>
      </c>
      <c r="C786" s="9">
        <v>100797.0</v>
      </c>
      <c r="D786" s="6" t="s">
        <v>274</v>
      </c>
      <c r="E786" s="10" t="str">
        <f>VLOOKUP(D786,'mat group'!A:B,2,0)</f>
        <v>Gardening supplies</v>
      </c>
      <c r="F786" s="10" t="s">
        <v>55</v>
      </c>
      <c r="G786" s="11" t="s">
        <v>21</v>
      </c>
      <c r="H786" s="11">
        <v>12.0</v>
      </c>
      <c r="I786" s="6" t="s">
        <v>38</v>
      </c>
      <c r="J786" s="11">
        <f t="shared" si="2"/>
        <v>12</v>
      </c>
      <c r="K786" s="6">
        <v>8.0</v>
      </c>
      <c r="L786" s="11">
        <f t="shared" si="3"/>
        <v>96</v>
      </c>
      <c r="M786" s="10" t="s">
        <v>56</v>
      </c>
      <c r="N786" s="12">
        <v>8.0</v>
      </c>
      <c r="O786" s="11">
        <f t="shared" si="4"/>
        <v>0</v>
      </c>
      <c r="P786" s="11">
        <f t="shared" si="5"/>
        <v>96</v>
      </c>
      <c r="Q786" s="10" t="s">
        <v>136</v>
      </c>
      <c r="R786" s="13" t="str">
        <f>IFERROR(__xludf.DUMMYFUNCTION("IFERROR(REGEXEXTRACT(Q786,""\d*\.?\d+%""),0)"),"2.8%")</f>
        <v>2.8%</v>
      </c>
      <c r="S786" s="11">
        <f t="shared" si="6"/>
        <v>0.02688</v>
      </c>
    </row>
    <row r="787">
      <c r="A787" s="8">
        <v>44510.0</v>
      </c>
      <c r="B787" s="9">
        <f t="shared" si="1"/>
        <v>2021</v>
      </c>
      <c r="C787" s="9">
        <v>100798.0</v>
      </c>
      <c r="D787" s="6" t="s">
        <v>216</v>
      </c>
      <c r="E787" s="10" t="str">
        <f>VLOOKUP(D787,'mat group'!A:B,2,0)</f>
        <v>Home Decor</v>
      </c>
      <c r="F787" s="10" t="s">
        <v>49</v>
      </c>
      <c r="G787" s="11" t="s">
        <v>64</v>
      </c>
      <c r="H787" s="11">
        <v>20.0</v>
      </c>
      <c r="I787" s="6" t="s">
        <v>38</v>
      </c>
      <c r="J787" s="11">
        <f t="shared" si="2"/>
        <v>20</v>
      </c>
      <c r="K787" s="6">
        <v>38.0</v>
      </c>
      <c r="L787" s="11">
        <f t="shared" si="3"/>
        <v>760</v>
      </c>
      <c r="M787" s="10" t="s">
        <v>51</v>
      </c>
      <c r="N787" s="12">
        <v>15.200000000000001</v>
      </c>
      <c r="O787" s="11">
        <f t="shared" si="4"/>
        <v>456</v>
      </c>
      <c r="P787" s="11">
        <f t="shared" si="5"/>
        <v>304</v>
      </c>
      <c r="Q787" s="10" t="s">
        <v>45</v>
      </c>
      <c r="R787" s="13">
        <f>IFERROR(__xludf.DUMMYFUNCTION("IFERROR(REGEXEXTRACT(Q787,""\d*\.?\d+%""),0)"),0.0)</f>
        <v>0</v>
      </c>
      <c r="S787" s="11">
        <f t="shared" si="6"/>
        <v>0</v>
      </c>
    </row>
    <row r="788">
      <c r="A788" s="8">
        <v>44510.0</v>
      </c>
      <c r="B788" s="9">
        <f t="shared" si="1"/>
        <v>2021</v>
      </c>
      <c r="C788" s="9">
        <v>100798.0</v>
      </c>
      <c r="D788" s="6" t="s">
        <v>168</v>
      </c>
      <c r="E788" s="10" t="str">
        <f>VLOOKUP(D788,'mat group'!A:B,2,0)</f>
        <v>Gardening supplies</v>
      </c>
      <c r="F788" s="10" t="s">
        <v>49</v>
      </c>
      <c r="G788" s="11" t="s">
        <v>64</v>
      </c>
      <c r="H788" s="11">
        <v>20.0</v>
      </c>
      <c r="I788" s="6" t="s">
        <v>38</v>
      </c>
      <c r="J788" s="11">
        <f t="shared" si="2"/>
        <v>20</v>
      </c>
      <c r="K788" s="6">
        <v>24.0</v>
      </c>
      <c r="L788" s="11">
        <f t="shared" si="3"/>
        <v>480</v>
      </c>
      <c r="M788" s="10" t="s">
        <v>51</v>
      </c>
      <c r="N788" s="12">
        <v>16.799999999999997</v>
      </c>
      <c r="O788" s="11">
        <f t="shared" si="4"/>
        <v>144</v>
      </c>
      <c r="P788" s="11">
        <f t="shared" si="5"/>
        <v>336</v>
      </c>
      <c r="Q788" s="10" t="s">
        <v>45</v>
      </c>
      <c r="R788" s="13">
        <f>IFERROR(__xludf.DUMMYFUNCTION("IFERROR(REGEXEXTRACT(Q788,""\d*\.?\d+%""),0)"),0.0)</f>
        <v>0</v>
      </c>
      <c r="S788" s="11">
        <f t="shared" si="6"/>
        <v>0</v>
      </c>
    </row>
    <row r="789">
      <c r="A789" s="8">
        <v>44510.0</v>
      </c>
      <c r="B789" s="9">
        <f t="shared" si="1"/>
        <v>2021</v>
      </c>
      <c r="C789" s="9">
        <v>100798.0</v>
      </c>
      <c r="D789" s="6" t="s">
        <v>159</v>
      </c>
      <c r="E789" s="10" t="str">
        <f>VLOOKUP(D789,'mat group'!A:B,2,0)</f>
        <v>Hardware supplies</v>
      </c>
      <c r="F789" s="10" t="s">
        <v>49</v>
      </c>
      <c r="G789" s="11" t="s">
        <v>50</v>
      </c>
      <c r="H789" s="11">
        <v>5.0</v>
      </c>
      <c r="I789" s="6" t="s">
        <v>38</v>
      </c>
      <c r="J789" s="11">
        <f t="shared" si="2"/>
        <v>5</v>
      </c>
      <c r="K789" s="6">
        <v>44.0</v>
      </c>
      <c r="L789" s="11">
        <f t="shared" si="3"/>
        <v>220</v>
      </c>
      <c r="M789" s="10" t="s">
        <v>51</v>
      </c>
      <c r="N789" s="12">
        <v>17.6</v>
      </c>
      <c r="O789" s="11">
        <f t="shared" si="4"/>
        <v>132</v>
      </c>
      <c r="P789" s="11">
        <f t="shared" si="5"/>
        <v>88</v>
      </c>
      <c r="Q789" s="10" t="s">
        <v>45</v>
      </c>
      <c r="R789" s="13">
        <f>IFERROR(__xludf.DUMMYFUNCTION("IFERROR(REGEXEXTRACT(Q789,""\d*\.?\d+%""),0)"),0.0)</f>
        <v>0</v>
      </c>
      <c r="S789" s="11">
        <f t="shared" si="6"/>
        <v>0</v>
      </c>
    </row>
    <row r="790">
      <c r="A790" s="8">
        <v>44510.0</v>
      </c>
      <c r="B790" s="9">
        <f t="shared" si="1"/>
        <v>2021</v>
      </c>
      <c r="C790" s="9">
        <v>100798.0</v>
      </c>
      <c r="D790" s="6" t="s">
        <v>103</v>
      </c>
      <c r="E790" s="10" t="str">
        <f>VLOOKUP(D790,'mat group'!A:B,2,0)</f>
        <v>School supplies</v>
      </c>
      <c r="F790" s="10" t="s">
        <v>49</v>
      </c>
      <c r="G790" s="11" t="s">
        <v>77</v>
      </c>
      <c r="H790" s="11">
        <v>1.0</v>
      </c>
      <c r="I790" s="6" t="s">
        <v>38</v>
      </c>
      <c r="J790" s="11">
        <f t="shared" si="2"/>
        <v>1</v>
      </c>
      <c r="K790" s="6">
        <v>42.0</v>
      </c>
      <c r="L790" s="11">
        <f t="shared" si="3"/>
        <v>42</v>
      </c>
      <c r="M790" s="10" t="s">
        <v>51</v>
      </c>
      <c r="N790" s="12">
        <v>16.8</v>
      </c>
      <c r="O790" s="11">
        <f t="shared" si="4"/>
        <v>25.2</v>
      </c>
      <c r="P790" s="11">
        <f t="shared" si="5"/>
        <v>16.8</v>
      </c>
      <c r="Q790" s="10" t="s">
        <v>45</v>
      </c>
      <c r="R790" s="13">
        <f>IFERROR(__xludf.DUMMYFUNCTION("IFERROR(REGEXEXTRACT(Q790,""\d*\.?\d+%""),0)"),0.0)</f>
        <v>0</v>
      </c>
      <c r="S790" s="11">
        <f t="shared" si="6"/>
        <v>0</v>
      </c>
    </row>
    <row r="791">
      <c r="A791" s="8">
        <v>44510.0</v>
      </c>
      <c r="B791" s="9">
        <f t="shared" si="1"/>
        <v>2021</v>
      </c>
      <c r="C791" s="9">
        <v>100798.0</v>
      </c>
      <c r="D791" s="6" t="s">
        <v>266</v>
      </c>
      <c r="E791" s="10" t="str">
        <f>VLOOKUP(D791,'mat group'!A:B,2,0)</f>
        <v>Hardware supplies</v>
      </c>
      <c r="F791" s="10" t="s">
        <v>49</v>
      </c>
      <c r="G791" s="11" t="s">
        <v>30</v>
      </c>
      <c r="H791" s="11">
        <v>100.0</v>
      </c>
      <c r="I791" s="6" t="s">
        <v>38</v>
      </c>
      <c r="J791" s="11">
        <f t="shared" si="2"/>
        <v>100</v>
      </c>
      <c r="K791" s="6">
        <v>29.0</v>
      </c>
      <c r="L791" s="11">
        <f t="shared" si="3"/>
        <v>2900</v>
      </c>
      <c r="M791" s="10" t="s">
        <v>51</v>
      </c>
      <c r="N791" s="12">
        <v>26.1</v>
      </c>
      <c r="O791" s="11">
        <f t="shared" si="4"/>
        <v>290</v>
      </c>
      <c r="P791" s="11">
        <f t="shared" si="5"/>
        <v>2610</v>
      </c>
      <c r="Q791" s="10" t="s">
        <v>45</v>
      </c>
      <c r="R791" s="13">
        <f>IFERROR(__xludf.DUMMYFUNCTION("IFERROR(REGEXEXTRACT(Q791,""\d*\.?\d+%""),0)"),0.0)</f>
        <v>0</v>
      </c>
      <c r="S791" s="11">
        <f t="shared" si="6"/>
        <v>0</v>
      </c>
    </row>
    <row r="792">
      <c r="A792" s="8">
        <v>44510.0</v>
      </c>
      <c r="B792" s="9">
        <f t="shared" si="1"/>
        <v>2021</v>
      </c>
      <c r="C792" s="9">
        <v>100798.0</v>
      </c>
      <c r="D792" s="6" t="s">
        <v>298</v>
      </c>
      <c r="E792" s="10" t="str">
        <f>VLOOKUP(D792,'mat group'!A:B,2,0)</f>
        <v>School supplies</v>
      </c>
      <c r="F792" s="10" t="s">
        <v>49</v>
      </c>
      <c r="G792" s="11" t="s">
        <v>28</v>
      </c>
      <c r="H792" s="11">
        <v>10.0</v>
      </c>
      <c r="I792" s="6" t="s">
        <v>38</v>
      </c>
      <c r="J792" s="11">
        <f t="shared" si="2"/>
        <v>10</v>
      </c>
      <c r="K792" s="6">
        <v>26.0</v>
      </c>
      <c r="L792" s="11">
        <f t="shared" si="3"/>
        <v>260</v>
      </c>
      <c r="M792" s="10" t="s">
        <v>51</v>
      </c>
      <c r="N792" s="12">
        <v>20.8</v>
      </c>
      <c r="O792" s="11">
        <f t="shared" si="4"/>
        <v>52</v>
      </c>
      <c r="P792" s="11">
        <f t="shared" si="5"/>
        <v>208</v>
      </c>
      <c r="Q792" s="10" t="s">
        <v>45</v>
      </c>
      <c r="R792" s="13">
        <f>IFERROR(__xludf.DUMMYFUNCTION("IFERROR(REGEXEXTRACT(Q792,""\d*\.?\d+%""),0)"),0.0)</f>
        <v>0</v>
      </c>
      <c r="S792" s="11">
        <f t="shared" si="6"/>
        <v>0</v>
      </c>
    </row>
    <row r="793">
      <c r="A793" s="8">
        <v>44510.0</v>
      </c>
      <c r="B793" s="9">
        <f t="shared" si="1"/>
        <v>2021</v>
      </c>
      <c r="C793" s="9">
        <v>100798.0</v>
      </c>
      <c r="D793" s="6" t="s">
        <v>225</v>
      </c>
      <c r="E793" s="10" t="str">
        <f>VLOOKUP(D793,'mat group'!A:B,2,0)</f>
        <v>Home Decor</v>
      </c>
      <c r="F793" s="10" t="s">
        <v>49</v>
      </c>
      <c r="G793" s="11" t="s">
        <v>26</v>
      </c>
      <c r="H793" s="11">
        <v>40.0</v>
      </c>
      <c r="I793" s="6" t="s">
        <v>38</v>
      </c>
      <c r="J793" s="11">
        <f t="shared" si="2"/>
        <v>40</v>
      </c>
      <c r="K793" s="6">
        <v>46.0</v>
      </c>
      <c r="L793" s="11">
        <f t="shared" si="3"/>
        <v>1840</v>
      </c>
      <c r="M793" s="10" t="s">
        <v>51</v>
      </c>
      <c r="N793" s="12">
        <v>32.199999999999996</v>
      </c>
      <c r="O793" s="11">
        <f t="shared" si="4"/>
        <v>552</v>
      </c>
      <c r="P793" s="11">
        <f t="shared" si="5"/>
        <v>1288</v>
      </c>
      <c r="Q793" s="10" t="s">
        <v>45</v>
      </c>
      <c r="R793" s="13">
        <f>IFERROR(__xludf.DUMMYFUNCTION("IFERROR(REGEXEXTRACT(Q793,""\d*\.?\d+%""),0)"),0.0)</f>
        <v>0</v>
      </c>
      <c r="S793" s="11">
        <f t="shared" si="6"/>
        <v>0</v>
      </c>
    </row>
    <row r="794">
      <c r="A794" s="8">
        <v>44510.0</v>
      </c>
      <c r="B794" s="9">
        <f t="shared" si="1"/>
        <v>2021</v>
      </c>
      <c r="C794" s="9">
        <v>100798.0</v>
      </c>
      <c r="D794" s="6" t="s">
        <v>170</v>
      </c>
      <c r="E794" s="10" t="str">
        <f>VLOOKUP(D794,'mat group'!A:B,2,0)</f>
        <v>Hardware supplies</v>
      </c>
      <c r="F794" s="10" t="s">
        <v>49</v>
      </c>
      <c r="G794" s="11" t="s">
        <v>42</v>
      </c>
      <c r="H794" s="11">
        <v>0.12</v>
      </c>
      <c r="I794" s="6" t="s">
        <v>38</v>
      </c>
      <c r="J794" s="11">
        <f t="shared" si="2"/>
        <v>0.12</v>
      </c>
      <c r="K794" s="6">
        <v>3.0</v>
      </c>
      <c r="L794" s="11">
        <f t="shared" si="3"/>
        <v>0.36</v>
      </c>
      <c r="M794" s="10" t="s">
        <v>51</v>
      </c>
      <c r="N794" s="12">
        <v>3.0</v>
      </c>
      <c r="O794" s="11">
        <f t="shared" si="4"/>
        <v>0</v>
      </c>
      <c r="P794" s="11">
        <f t="shared" si="5"/>
        <v>0.36</v>
      </c>
      <c r="Q794" s="10" t="s">
        <v>45</v>
      </c>
      <c r="R794" s="13">
        <f>IFERROR(__xludf.DUMMYFUNCTION("IFERROR(REGEXEXTRACT(Q794,""\d*\.?\d+%""),0)"),0.0)</f>
        <v>0</v>
      </c>
      <c r="S794" s="11">
        <f t="shared" si="6"/>
        <v>0</v>
      </c>
    </row>
    <row r="795">
      <c r="A795" s="8">
        <v>44511.0</v>
      </c>
      <c r="B795" s="9">
        <f t="shared" si="1"/>
        <v>2021</v>
      </c>
      <c r="C795" s="9">
        <v>100799.0</v>
      </c>
      <c r="D795" s="6" t="s">
        <v>85</v>
      </c>
      <c r="E795" s="10" t="str">
        <f>VLOOKUP(D795,'mat group'!A:B,2,0)</f>
        <v>Hardware supplies</v>
      </c>
      <c r="F795" s="10" t="s">
        <v>58</v>
      </c>
      <c r="G795" s="11" t="s">
        <v>30</v>
      </c>
      <c r="H795" s="11">
        <v>0.8</v>
      </c>
      <c r="I795" s="6" t="s">
        <v>38</v>
      </c>
      <c r="J795" s="11">
        <f t="shared" si="2"/>
        <v>0.8</v>
      </c>
      <c r="K795" s="6">
        <v>38.0</v>
      </c>
      <c r="L795" s="11">
        <f t="shared" si="3"/>
        <v>30.4</v>
      </c>
      <c r="M795" s="10" t="s">
        <v>59</v>
      </c>
      <c r="N795" s="12">
        <v>34.2</v>
      </c>
      <c r="O795" s="11">
        <f t="shared" si="4"/>
        <v>3.04</v>
      </c>
      <c r="P795" s="11">
        <f t="shared" si="5"/>
        <v>27.36</v>
      </c>
      <c r="Q795" s="10" t="s">
        <v>315</v>
      </c>
      <c r="R795" s="13" t="str">
        <f>IFERROR(__xludf.DUMMYFUNCTION("IFERROR(REGEXEXTRACT(Q795,""\d*\.?\d+%""),0)"),"9.90%")</f>
        <v>9.90%</v>
      </c>
      <c r="S795" s="11">
        <f t="shared" si="6"/>
        <v>0.030096</v>
      </c>
    </row>
    <row r="796">
      <c r="A796" s="8">
        <v>44513.0</v>
      </c>
      <c r="B796" s="9">
        <f t="shared" si="1"/>
        <v>2021</v>
      </c>
      <c r="C796" s="9">
        <v>100800.0</v>
      </c>
      <c r="D796" s="6" t="s">
        <v>124</v>
      </c>
      <c r="E796" s="10" t="str">
        <f>VLOOKUP(D796,'mat group'!A:B,2,0)</f>
        <v>School supplies</v>
      </c>
      <c r="F796" s="10" t="s">
        <v>37</v>
      </c>
      <c r="G796" s="11" t="s">
        <v>26</v>
      </c>
      <c r="H796" s="11">
        <v>1.0</v>
      </c>
      <c r="I796" s="6" t="s">
        <v>38</v>
      </c>
      <c r="J796" s="11">
        <f t="shared" si="2"/>
        <v>1</v>
      </c>
      <c r="K796" s="6">
        <v>47.0</v>
      </c>
      <c r="L796" s="11">
        <f t="shared" si="3"/>
        <v>47</v>
      </c>
      <c r="M796" s="10" t="s">
        <v>39</v>
      </c>
      <c r="N796" s="12">
        <v>32.9</v>
      </c>
      <c r="O796" s="11">
        <f t="shared" si="4"/>
        <v>14.1</v>
      </c>
      <c r="P796" s="11">
        <f t="shared" si="5"/>
        <v>32.9</v>
      </c>
      <c r="Q796" s="10" t="s">
        <v>35</v>
      </c>
      <c r="R796" s="13" t="str">
        <f>IFERROR(__xludf.DUMMYFUNCTION("IFERROR(REGEXEXTRACT(Q796,""\d*\.?\d+%""),0)"),"0%")</f>
        <v>0%</v>
      </c>
      <c r="S796" s="11">
        <f t="shared" si="6"/>
        <v>0</v>
      </c>
    </row>
    <row r="797">
      <c r="A797" s="8">
        <v>44515.0</v>
      </c>
      <c r="B797" s="9">
        <f t="shared" si="1"/>
        <v>2021</v>
      </c>
      <c r="C797" s="9">
        <v>100801.0</v>
      </c>
      <c r="D797" s="6" t="s">
        <v>272</v>
      </c>
      <c r="E797" s="10" t="str">
        <f>VLOOKUP(D797,'mat group'!A:B,2,0)</f>
        <v>School supplies</v>
      </c>
      <c r="F797" s="10" t="s">
        <v>37</v>
      </c>
      <c r="G797" s="11" t="s">
        <v>42</v>
      </c>
      <c r="H797" s="11">
        <v>2.5</v>
      </c>
      <c r="I797" s="6" t="s">
        <v>38</v>
      </c>
      <c r="J797" s="11">
        <f t="shared" si="2"/>
        <v>2.5</v>
      </c>
      <c r="K797" s="6">
        <v>48.0</v>
      </c>
      <c r="L797" s="11">
        <f t="shared" si="3"/>
        <v>120</v>
      </c>
      <c r="M797" s="10" t="s">
        <v>39</v>
      </c>
      <c r="N797" s="12">
        <v>19.200000000000003</v>
      </c>
      <c r="O797" s="11">
        <f t="shared" si="4"/>
        <v>72</v>
      </c>
      <c r="P797" s="11">
        <f t="shared" si="5"/>
        <v>48</v>
      </c>
      <c r="Q797" s="10" t="s">
        <v>175</v>
      </c>
      <c r="R797" s="13" t="str">
        <f>IFERROR(__xludf.DUMMYFUNCTION("IFERROR(REGEXEXTRACT(Q797,""\d*\.?\d+%""),0)"),"2%")</f>
        <v>2%</v>
      </c>
      <c r="S797" s="11">
        <f t="shared" si="6"/>
        <v>0.024</v>
      </c>
    </row>
    <row r="798">
      <c r="A798" s="8">
        <v>44516.0</v>
      </c>
      <c r="B798" s="9">
        <f t="shared" si="1"/>
        <v>2021</v>
      </c>
      <c r="C798" s="9">
        <v>100802.0</v>
      </c>
      <c r="D798" s="6" t="s">
        <v>196</v>
      </c>
      <c r="E798" s="10" t="str">
        <f>VLOOKUP(D798,'mat group'!A:B,2,0)</f>
        <v>Hardware supplies</v>
      </c>
      <c r="F798" s="10" t="s">
        <v>49</v>
      </c>
      <c r="G798" s="11" t="s">
        <v>50</v>
      </c>
      <c r="H798" s="11">
        <v>8.0</v>
      </c>
      <c r="I798" s="6" t="s">
        <v>38</v>
      </c>
      <c r="J798" s="11">
        <f t="shared" si="2"/>
        <v>8</v>
      </c>
      <c r="K798" s="6">
        <v>5.0</v>
      </c>
      <c r="L798" s="11">
        <f t="shared" si="3"/>
        <v>40</v>
      </c>
      <c r="M798" s="10" t="s">
        <v>51</v>
      </c>
      <c r="N798" s="12">
        <v>5.0</v>
      </c>
      <c r="O798" s="11">
        <f t="shared" si="4"/>
        <v>0</v>
      </c>
      <c r="P798" s="11">
        <f t="shared" si="5"/>
        <v>40</v>
      </c>
      <c r="Q798" s="10" t="s">
        <v>319</v>
      </c>
      <c r="R798" s="13">
        <f>IFERROR(__xludf.DUMMYFUNCTION("IFERROR(REGEXEXTRACT(Q798,""\d*\.?\d+%""),0)"),0.0)</f>
        <v>0</v>
      </c>
      <c r="S798" s="11">
        <f t="shared" si="6"/>
        <v>0</v>
      </c>
    </row>
    <row r="799">
      <c r="A799" s="8">
        <v>44528.0</v>
      </c>
      <c r="B799" s="9">
        <f t="shared" si="1"/>
        <v>2021</v>
      </c>
      <c r="C799" s="9">
        <v>100803.0</v>
      </c>
      <c r="D799" s="6" t="s">
        <v>177</v>
      </c>
      <c r="E799" s="10" t="str">
        <f>VLOOKUP(D799,'mat group'!A:B,2,0)</f>
        <v>Home Decor</v>
      </c>
      <c r="F799" s="10" t="s">
        <v>49</v>
      </c>
      <c r="G799" s="11" t="s">
        <v>77</v>
      </c>
      <c r="H799" s="11">
        <v>30.0</v>
      </c>
      <c r="I799" s="6" t="s">
        <v>38</v>
      </c>
      <c r="J799" s="11">
        <f t="shared" si="2"/>
        <v>30</v>
      </c>
      <c r="K799" s="6">
        <v>40.0</v>
      </c>
      <c r="L799" s="11">
        <f t="shared" si="3"/>
        <v>1200</v>
      </c>
      <c r="M799" s="10" t="s">
        <v>51</v>
      </c>
      <c r="N799" s="12">
        <v>24.0</v>
      </c>
      <c r="O799" s="11">
        <f t="shared" si="4"/>
        <v>480</v>
      </c>
      <c r="P799" s="11">
        <f t="shared" si="5"/>
        <v>720</v>
      </c>
      <c r="Q799" s="10" t="s">
        <v>314</v>
      </c>
      <c r="R799" s="13" t="str">
        <f>IFERROR(__xludf.DUMMYFUNCTION("IFERROR(REGEXEXTRACT(Q799,""\d*\.?\d+%""),0)"),"0.8%")</f>
        <v>0.8%</v>
      </c>
      <c r="S799" s="11">
        <f t="shared" si="6"/>
        <v>0.096</v>
      </c>
    </row>
    <row r="800">
      <c r="A800" s="8">
        <v>44528.0</v>
      </c>
      <c r="B800" s="9">
        <f t="shared" si="1"/>
        <v>2021</v>
      </c>
      <c r="C800" s="9">
        <v>100803.0</v>
      </c>
      <c r="D800" s="6" t="s">
        <v>286</v>
      </c>
      <c r="E800" s="10" t="str">
        <f>VLOOKUP(D800,'mat group'!A:B,2,0)</f>
        <v>Hardware supplies</v>
      </c>
      <c r="F800" s="10" t="s">
        <v>49</v>
      </c>
      <c r="G800" s="11" t="s">
        <v>30</v>
      </c>
      <c r="H800" s="11">
        <v>5.0</v>
      </c>
      <c r="I800" s="6" t="s">
        <v>38</v>
      </c>
      <c r="J800" s="11">
        <f t="shared" si="2"/>
        <v>5</v>
      </c>
      <c r="K800" s="6">
        <v>43.0</v>
      </c>
      <c r="L800" s="11">
        <f t="shared" si="3"/>
        <v>215</v>
      </c>
      <c r="M800" s="10" t="s">
        <v>51</v>
      </c>
      <c r="N800" s="12">
        <v>4.3</v>
      </c>
      <c r="O800" s="11">
        <f t="shared" si="4"/>
        <v>193.5</v>
      </c>
      <c r="P800" s="11">
        <f t="shared" si="5"/>
        <v>21.5</v>
      </c>
      <c r="Q800" s="10" t="s">
        <v>314</v>
      </c>
      <c r="R800" s="13" t="str">
        <f>IFERROR(__xludf.DUMMYFUNCTION("IFERROR(REGEXEXTRACT(Q800,""\d*\.?\d+%""),0)"),"0.8%")</f>
        <v>0.8%</v>
      </c>
      <c r="S800" s="11">
        <f t="shared" si="6"/>
        <v>0.0172</v>
      </c>
    </row>
    <row r="801">
      <c r="A801" s="8">
        <v>44528.0</v>
      </c>
      <c r="B801" s="9">
        <f t="shared" si="1"/>
        <v>2021</v>
      </c>
      <c r="C801" s="9">
        <v>100803.0</v>
      </c>
      <c r="D801" s="6" t="s">
        <v>209</v>
      </c>
      <c r="E801" s="10" t="str">
        <f>VLOOKUP(D801,'mat group'!A:B,2,0)</f>
        <v>Gardening supplies</v>
      </c>
      <c r="F801" s="10" t="s">
        <v>49</v>
      </c>
      <c r="G801" s="11" t="s">
        <v>30</v>
      </c>
      <c r="H801" s="11">
        <v>15.0</v>
      </c>
      <c r="I801" s="6" t="s">
        <v>38</v>
      </c>
      <c r="J801" s="11">
        <f t="shared" si="2"/>
        <v>15</v>
      </c>
      <c r="K801" s="6">
        <v>23.0</v>
      </c>
      <c r="L801" s="11">
        <f t="shared" si="3"/>
        <v>345</v>
      </c>
      <c r="M801" s="10" t="s">
        <v>51</v>
      </c>
      <c r="N801" s="12">
        <v>11.5</v>
      </c>
      <c r="O801" s="11">
        <f t="shared" si="4"/>
        <v>172.5</v>
      </c>
      <c r="P801" s="11">
        <f t="shared" si="5"/>
        <v>172.5</v>
      </c>
      <c r="Q801" s="10" t="s">
        <v>314</v>
      </c>
      <c r="R801" s="13" t="str">
        <f>IFERROR(__xludf.DUMMYFUNCTION("IFERROR(REGEXEXTRACT(Q801,""\d*\.?\d+%""),0)"),"0.8%")</f>
        <v>0.8%</v>
      </c>
      <c r="S801" s="11">
        <f t="shared" si="6"/>
        <v>0.0276</v>
      </c>
    </row>
    <row r="802">
      <c r="A802" s="8">
        <v>44528.0</v>
      </c>
      <c r="B802" s="9">
        <f t="shared" si="1"/>
        <v>2021</v>
      </c>
      <c r="C802" s="9">
        <v>100803.0</v>
      </c>
      <c r="D802" s="6" t="s">
        <v>100</v>
      </c>
      <c r="E802" s="10" t="str">
        <f>VLOOKUP(D802,'mat group'!A:B,2,0)</f>
        <v>School supplies</v>
      </c>
      <c r="F802" s="10" t="s">
        <v>49</v>
      </c>
      <c r="G802" s="11" t="s">
        <v>50</v>
      </c>
      <c r="H802" s="11">
        <v>2.0</v>
      </c>
      <c r="I802" s="6" t="s">
        <v>38</v>
      </c>
      <c r="J802" s="11">
        <f t="shared" si="2"/>
        <v>2</v>
      </c>
      <c r="K802" s="6">
        <v>7.0</v>
      </c>
      <c r="L802" s="11">
        <f t="shared" si="3"/>
        <v>14</v>
      </c>
      <c r="M802" s="10" t="s">
        <v>51</v>
      </c>
      <c r="N802" s="12">
        <v>7.0</v>
      </c>
      <c r="O802" s="11">
        <f t="shared" si="4"/>
        <v>0</v>
      </c>
      <c r="P802" s="11">
        <f t="shared" si="5"/>
        <v>14</v>
      </c>
      <c r="Q802" s="10" t="s">
        <v>314</v>
      </c>
      <c r="R802" s="13" t="str">
        <f>IFERROR(__xludf.DUMMYFUNCTION("IFERROR(REGEXEXTRACT(Q802,""\d*\.?\d+%""),0)"),"0.8%")</f>
        <v>0.8%</v>
      </c>
      <c r="S802" s="11">
        <f t="shared" si="6"/>
        <v>0.00112</v>
      </c>
    </row>
    <row r="803">
      <c r="A803" s="8">
        <v>44528.0</v>
      </c>
      <c r="B803" s="9">
        <f t="shared" si="1"/>
        <v>2021</v>
      </c>
      <c r="C803" s="9">
        <v>100803.0</v>
      </c>
      <c r="D803" s="6" t="s">
        <v>275</v>
      </c>
      <c r="E803" s="10" t="str">
        <f>VLOOKUP(D803,'mat group'!A:B,2,0)</f>
        <v>Hardware supplies</v>
      </c>
      <c r="F803" s="10" t="s">
        <v>49</v>
      </c>
      <c r="G803" s="11" t="s">
        <v>50</v>
      </c>
      <c r="H803" s="11">
        <v>5.0</v>
      </c>
      <c r="I803" s="6" t="s">
        <v>38</v>
      </c>
      <c r="J803" s="11">
        <f t="shared" si="2"/>
        <v>5</v>
      </c>
      <c r="K803" s="6">
        <v>51.0</v>
      </c>
      <c r="L803" s="11">
        <f t="shared" si="3"/>
        <v>255</v>
      </c>
      <c r="M803" s="10" t="s">
        <v>51</v>
      </c>
      <c r="N803" s="12">
        <v>40.800000000000004</v>
      </c>
      <c r="O803" s="11">
        <f t="shared" si="4"/>
        <v>51</v>
      </c>
      <c r="P803" s="11">
        <f t="shared" si="5"/>
        <v>204</v>
      </c>
      <c r="Q803" s="10" t="s">
        <v>314</v>
      </c>
      <c r="R803" s="13" t="str">
        <f>IFERROR(__xludf.DUMMYFUNCTION("IFERROR(REGEXEXTRACT(Q803,""\d*\.?\d+%""),0)"),"0.8%")</f>
        <v>0.8%</v>
      </c>
      <c r="S803" s="11">
        <f t="shared" si="6"/>
        <v>0.0204</v>
      </c>
    </row>
    <row r="804">
      <c r="A804" s="8">
        <v>44528.0</v>
      </c>
      <c r="B804" s="9">
        <f t="shared" si="1"/>
        <v>2021</v>
      </c>
      <c r="C804" s="9">
        <v>100803.0</v>
      </c>
      <c r="D804" s="6" t="s">
        <v>63</v>
      </c>
      <c r="E804" s="10" t="str">
        <f>VLOOKUP(D804,'mat group'!A:B,2,0)</f>
        <v>Bathroom supplies</v>
      </c>
      <c r="F804" s="10" t="s">
        <v>49</v>
      </c>
      <c r="G804" s="11" t="s">
        <v>26</v>
      </c>
      <c r="H804" s="11">
        <v>12.0</v>
      </c>
      <c r="I804" s="6" t="s">
        <v>38</v>
      </c>
      <c r="J804" s="11">
        <f t="shared" si="2"/>
        <v>12</v>
      </c>
      <c r="K804" s="6">
        <v>1.0</v>
      </c>
      <c r="L804" s="11">
        <f t="shared" si="3"/>
        <v>12</v>
      </c>
      <c r="M804" s="10" t="s">
        <v>51</v>
      </c>
      <c r="N804" s="12">
        <v>0.2</v>
      </c>
      <c r="O804" s="11">
        <f t="shared" si="4"/>
        <v>9.6</v>
      </c>
      <c r="P804" s="11">
        <f t="shared" si="5"/>
        <v>2.4</v>
      </c>
      <c r="Q804" s="10" t="s">
        <v>314</v>
      </c>
      <c r="R804" s="13" t="str">
        <f>IFERROR(__xludf.DUMMYFUNCTION("IFERROR(REGEXEXTRACT(Q804,""\d*\.?\d+%""),0)"),"0.8%")</f>
        <v>0.8%</v>
      </c>
      <c r="S804" s="11">
        <f t="shared" si="6"/>
        <v>0.00096</v>
      </c>
    </row>
    <row r="805">
      <c r="A805" s="8">
        <v>44528.0</v>
      </c>
      <c r="B805" s="9">
        <f t="shared" si="1"/>
        <v>2021</v>
      </c>
      <c r="C805" s="9">
        <v>100803.0</v>
      </c>
      <c r="D805" s="6" t="s">
        <v>220</v>
      </c>
      <c r="E805" s="10" t="str">
        <f>VLOOKUP(D805,'mat group'!A:B,2,0)</f>
        <v>Home Decor</v>
      </c>
      <c r="F805" s="10" t="s">
        <v>49</v>
      </c>
      <c r="G805" s="11" t="s">
        <v>26</v>
      </c>
      <c r="H805" s="11">
        <v>25.0</v>
      </c>
      <c r="I805" s="6" t="s">
        <v>38</v>
      </c>
      <c r="J805" s="11">
        <f t="shared" si="2"/>
        <v>25</v>
      </c>
      <c r="K805" s="6">
        <v>8.0</v>
      </c>
      <c r="L805" s="11">
        <f t="shared" si="3"/>
        <v>200</v>
      </c>
      <c r="M805" s="10" t="s">
        <v>51</v>
      </c>
      <c r="N805" s="12">
        <v>7.2</v>
      </c>
      <c r="O805" s="11">
        <f t="shared" si="4"/>
        <v>20</v>
      </c>
      <c r="P805" s="11">
        <f t="shared" si="5"/>
        <v>180</v>
      </c>
      <c r="Q805" s="10" t="s">
        <v>314</v>
      </c>
      <c r="R805" s="13" t="str">
        <f>IFERROR(__xludf.DUMMYFUNCTION("IFERROR(REGEXEXTRACT(Q805,""\d*\.?\d+%""),0)"),"0.8%")</f>
        <v>0.8%</v>
      </c>
      <c r="S805" s="11">
        <f t="shared" si="6"/>
        <v>0.016</v>
      </c>
    </row>
    <row r="806">
      <c r="A806" s="8">
        <v>44528.0</v>
      </c>
      <c r="B806" s="9">
        <f t="shared" si="1"/>
        <v>2021</v>
      </c>
      <c r="C806" s="9">
        <v>100803.0</v>
      </c>
      <c r="D806" s="6" t="s">
        <v>126</v>
      </c>
      <c r="E806" s="10" t="str">
        <f>VLOOKUP(D806,'mat group'!A:B,2,0)</f>
        <v>Hardware supplies</v>
      </c>
      <c r="F806" s="10" t="s">
        <v>49</v>
      </c>
      <c r="G806" s="11" t="s">
        <v>42</v>
      </c>
      <c r="H806" s="11">
        <v>50.0</v>
      </c>
      <c r="I806" s="6" t="s">
        <v>38</v>
      </c>
      <c r="J806" s="11">
        <f t="shared" si="2"/>
        <v>50</v>
      </c>
      <c r="K806" s="6">
        <v>11.0</v>
      </c>
      <c r="L806" s="11">
        <f t="shared" si="3"/>
        <v>550</v>
      </c>
      <c r="M806" s="10" t="s">
        <v>51</v>
      </c>
      <c r="N806" s="12">
        <v>5.5</v>
      </c>
      <c r="O806" s="11">
        <f t="shared" si="4"/>
        <v>275</v>
      </c>
      <c r="P806" s="11">
        <f t="shared" si="5"/>
        <v>275</v>
      </c>
      <c r="Q806" s="10" t="s">
        <v>314</v>
      </c>
      <c r="R806" s="13" t="str">
        <f>IFERROR(__xludf.DUMMYFUNCTION("IFERROR(REGEXEXTRACT(Q806,""\d*\.?\d+%""),0)"),"0.8%")</f>
        <v>0.8%</v>
      </c>
      <c r="S806" s="11">
        <f t="shared" si="6"/>
        <v>0.044</v>
      </c>
    </row>
    <row r="807">
      <c r="A807" s="8">
        <v>44529.0</v>
      </c>
      <c r="B807" s="9">
        <f t="shared" si="1"/>
        <v>2021</v>
      </c>
      <c r="C807" s="9">
        <v>100804.0</v>
      </c>
      <c r="D807" s="6" t="s">
        <v>156</v>
      </c>
      <c r="E807" s="10" t="str">
        <f>VLOOKUP(D807,'mat group'!A:B,2,0)</f>
        <v>Hardware supplies</v>
      </c>
      <c r="F807" s="10" t="s">
        <v>58</v>
      </c>
      <c r="G807" s="11" t="s">
        <v>30</v>
      </c>
      <c r="H807" s="11">
        <v>3.5</v>
      </c>
      <c r="I807" s="6" t="s">
        <v>38</v>
      </c>
      <c r="J807" s="11">
        <f t="shared" si="2"/>
        <v>3.5</v>
      </c>
      <c r="K807" s="6">
        <v>50.0</v>
      </c>
      <c r="L807" s="11">
        <f t="shared" si="3"/>
        <v>175</v>
      </c>
      <c r="M807" s="10" t="s">
        <v>59</v>
      </c>
      <c r="N807" s="12">
        <v>50.0</v>
      </c>
      <c r="O807" s="11">
        <f t="shared" si="4"/>
        <v>0</v>
      </c>
      <c r="P807" s="11">
        <f t="shared" si="5"/>
        <v>175</v>
      </c>
      <c r="Q807" s="10" t="s">
        <v>134</v>
      </c>
      <c r="R807" s="13" t="str">
        <f>IFERROR(__xludf.DUMMYFUNCTION("IFERROR(REGEXEXTRACT(Q807,""\d*\.?\d+%""),0)"),"1.2%")</f>
        <v>1.2%</v>
      </c>
      <c r="S807" s="11">
        <f t="shared" si="6"/>
        <v>0.021</v>
      </c>
    </row>
    <row r="808">
      <c r="A808" s="8">
        <v>44530.0</v>
      </c>
      <c r="B808" s="9">
        <f t="shared" si="1"/>
        <v>2021</v>
      </c>
      <c r="C808" s="9">
        <v>100805.0</v>
      </c>
      <c r="D808" s="6" t="s">
        <v>75</v>
      </c>
      <c r="E808" s="10" t="str">
        <f>VLOOKUP(D808,'mat group'!A:B,2,0)</f>
        <v>Bathroom supplies</v>
      </c>
      <c r="F808" s="10" t="s">
        <v>37</v>
      </c>
      <c r="G808" s="11" t="s">
        <v>42</v>
      </c>
      <c r="H808" s="11">
        <v>20.0</v>
      </c>
      <c r="I808" s="6" t="s">
        <v>38</v>
      </c>
      <c r="J808" s="11">
        <f t="shared" si="2"/>
        <v>20</v>
      </c>
      <c r="K808" s="6">
        <v>40.0</v>
      </c>
      <c r="L808" s="11">
        <f t="shared" si="3"/>
        <v>800</v>
      </c>
      <c r="M808" s="10" t="s">
        <v>39</v>
      </c>
      <c r="N808" s="12">
        <v>8.0</v>
      </c>
      <c r="O808" s="11">
        <f t="shared" si="4"/>
        <v>640</v>
      </c>
      <c r="P808" s="11">
        <f t="shared" si="5"/>
        <v>160</v>
      </c>
      <c r="Q808" s="10" t="s">
        <v>158</v>
      </c>
      <c r="R808" s="13" t="str">
        <f>IFERROR(__xludf.DUMMYFUNCTION("IFERROR(REGEXEXTRACT(Q808,""\d*\.?\d+%""),0)"),"0%")</f>
        <v>0%</v>
      </c>
      <c r="S808" s="11">
        <f t="shared" si="6"/>
        <v>0</v>
      </c>
    </row>
    <row r="809">
      <c r="A809" s="8">
        <v>44530.0</v>
      </c>
      <c r="B809" s="9">
        <f t="shared" si="1"/>
        <v>2021</v>
      </c>
      <c r="C809" s="9">
        <v>100805.0</v>
      </c>
      <c r="D809" s="6" t="s">
        <v>101</v>
      </c>
      <c r="E809" s="10" t="str">
        <f>VLOOKUP(D809,'mat group'!A:B,2,0)</f>
        <v>Hardware supplies</v>
      </c>
      <c r="F809" s="10" t="s">
        <v>37</v>
      </c>
      <c r="G809" s="11" t="s">
        <v>67</v>
      </c>
      <c r="H809" s="11">
        <v>1.0</v>
      </c>
      <c r="I809" s="6" t="s">
        <v>38</v>
      </c>
      <c r="J809" s="11">
        <f t="shared" si="2"/>
        <v>1</v>
      </c>
      <c r="K809" s="6">
        <v>22.0</v>
      </c>
      <c r="L809" s="11">
        <f t="shared" si="3"/>
        <v>22</v>
      </c>
      <c r="M809" s="10" t="s">
        <v>39</v>
      </c>
      <c r="N809" s="12">
        <v>19.8</v>
      </c>
      <c r="O809" s="11">
        <f t="shared" si="4"/>
        <v>2.2</v>
      </c>
      <c r="P809" s="11">
        <f t="shared" si="5"/>
        <v>19.8</v>
      </c>
      <c r="Q809" s="10" t="s">
        <v>158</v>
      </c>
      <c r="R809" s="13" t="str">
        <f>IFERROR(__xludf.DUMMYFUNCTION("IFERROR(REGEXEXTRACT(Q809,""\d*\.?\d+%""),0)"),"0%")</f>
        <v>0%</v>
      </c>
      <c r="S809" s="11">
        <f t="shared" si="6"/>
        <v>0</v>
      </c>
    </row>
    <row r="810">
      <c r="A810" s="8">
        <v>44530.0</v>
      </c>
      <c r="B810" s="9">
        <f t="shared" si="1"/>
        <v>2021</v>
      </c>
      <c r="C810" s="9">
        <v>100805.0</v>
      </c>
      <c r="D810" s="6" t="s">
        <v>106</v>
      </c>
      <c r="E810" s="10" t="str">
        <f>VLOOKUP(D810,'mat group'!A:B,2,0)</f>
        <v>School supplies</v>
      </c>
      <c r="F810" s="10" t="s">
        <v>37</v>
      </c>
      <c r="G810" s="11" t="s">
        <v>64</v>
      </c>
      <c r="H810" s="11">
        <v>1.5</v>
      </c>
      <c r="I810" s="6" t="s">
        <v>38</v>
      </c>
      <c r="J810" s="11">
        <f t="shared" si="2"/>
        <v>1.5</v>
      </c>
      <c r="K810" s="6">
        <v>26.0</v>
      </c>
      <c r="L810" s="11">
        <f t="shared" si="3"/>
        <v>39</v>
      </c>
      <c r="M810" s="10" t="s">
        <v>39</v>
      </c>
      <c r="N810" s="12">
        <v>26.0</v>
      </c>
      <c r="O810" s="11">
        <f t="shared" si="4"/>
        <v>0</v>
      </c>
      <c r="P810" s="11">
        <f t="shared" si="5"/>
        <v>39</v>
      </c>
      <c r="Q810" s="10" t="s">
        <v>158</v>
      </c>
      <c r="R810" s="13" t="str">
        <f>IFERROR(__xludf.DUMMYFUNCTION("IFERROR(REGEXEXTRACT(Q810,""\d*\.?\d+%""),0)"),"0%")</f>
        <v>0%</v>
      </c>
      <c r="S810" s="11">
        <f t="shared" si="6"/>
        <v>0</v>
      </c>
    </row>
    <row r="811">
      <c r="A811" s="8">
        <v>44530.0</v>
      </c>
      <c r="B811" s="9">
        <f t="shared" si="1"/>
        <v>2021</v>
      </c>
      <c r="C811" s="9">
        <v>100805.0</v>
      </c>
      <c r="D811" s="6" t="s">
        <v>62</v>
      </c>
      <c r="E811" s="10" t="str">
        <f>VLOOKUP(D811,'mat group'!A:B,2,0)</f>
        <v>Home Decor</v>
      </c>
      <c r="F811" s="10" t="s">
        <v>37</v>
      </c>
      <c r="G811" s="11" t="s">
        <v>21</v>
      </c>
      <c r="H811" s="11">
        <v>80.0</v>
      </c>
      <c r="I811" s="6" t="s">
        <v>38</v>
      </c>
      <c r="J811" s="11">
        <f t="shared" si="2"/>
        <v>80</v>
      </c>
      <c r="K811" s="6">
        <v>19.0</v>
      </c>
      <c r="L811" s="11">
        <f t="shared" si="3"/>
        <v>1520</v>
      </c>
      <c r="M811" s="10" t="s">
        <v>39</v>
      </c>
      <c r="N811" s="12">
        <v>19.0</v>
      </c>
      <c r="O811" s="11">
        <f t="shared" si="4"/>
        <v>0</v>
      </c>
      <c r="P811" s="11">
        <f t="shared" si="5"/>
        <v>1520</v>
      </c>
      <c r="Q811" s="10" t="s">
        <v>158</v>
      </c>
      <c r="R811" s="13" t="str">
        <f>IFERROR(__xludf.DUMMYFUNCTION("IFERROR(REGEXEXTRACT(Q811,""\d*\.?\d+%""),0)"),"0%")</f>
        <v>0%</v>
      </c>
      <c r="S811" s="11">
        <f t="shared" si="6"/>
        <v>0</v>
      </c>
    </row>
    <row r="812">
      <c r="A812" s="8">
        <v>44530.0</v>
      </c>
      <c r="B812" s="9">
        <f t="shared" si="1"/>
        <v>2021</v>
      </c>
      <c r="C812" s="9">
        <v>100805.0</v>
      </c>
      <c r="D812" s="6" t="s">
        <v>129</v>
      </c>
      <c r="E812" s="10" t="str">
        <f>VLOOKUP(D812,'mat group'!A:B,2,0)</f>
        <v>Hardware supplies</v>
      </c>
      <c r="F812" s="10" t="s">
        <v>37</v>
      </c>
      <c r="G812" s="11" t="s">
        <v>30</v>
      </c>
      <c r="H812" s="11">
        <v>0.05</v>
      </c>
      <c r="I812" s="6" t="s">
        <v>38</v>
      </c>
      <c r="J812" s="11">
        <f t="shared" si="2"/>
        <v>0.05</v>
      </c>
      <c r="K812" s="6">
        <v>28.0</v>
      </c>
      <c r="L812" s="11">
        <f t="shared" si="3"/>
        <v>1.4</v>
      </c>
      <c r="M812" s="10" t="s">
        <v>39</v>
      </c>
      <c r="N812" s="12">
        <v>5.6000000000000005</v>
      </c>
      <c r="O812" s="11">
        <f t="shared" si="4"/>
        <v>1.12</v>
      </c>
      <c r="P812" s="11">
        <f t="shared" si="5"/>
        <v>0.28</v>
      </c>
      <c r="Q812" s="10" t="s">
        <v>158</v>
      </c>
      <c r="R812" s="13" t="str">
        <f>IFERROR(__xludf.DUMMYFUNCTION("IFERROR(REGEXEXTRACT(Q812,""\d*\.?\d+%""),0)"),"0%")</f>
        <v>0%</v>
      </c>
      <c r="S812" s="11">
        <f t="shared" si="6"/>
        <v>0</v>
      </c>
    </row>
    <row r="813">
      <c r="A813" s="8">
        <v>44530.0</v>
      </c>
      <c r="B813" s="9">
        <f t="shared" si="1"/>
        <v>2021</v>
      </c>
      <c r="C813" s="9">
        <v>100805.0</v>
      </c>
      <c r="D813" s="6" t="s">
        <v>83</v>
      </c>
      <c r="E813" s="10" t="str">
        <f>VLOOKUP(D813,'mat group'!A:B,2,0)</f>
        <v>Gardening supplies</v>
      </c>
      <c r="F813" s="10" t="s">
        <v>37</v>
      </c>
      <c r="G813" s="11" t="s">
        <v>50</v>
      </c>
      <c r="H813" s="11">
        <v>18.0</v>
      </c>
      <c r="I813" s="6" t="s">
        <v>38</v>
      </c>
      <c r="J813" s="11">
        <f t="shared" si="2"/>
        <v>18</v>
      </c>
      <c r="K813" s="6">
        <v>34.0</v>
      </c>
      <c r="L813" s="11">
        <f t="shared" si="3"/>
        <v>612</v>
      </c>
      <c r="M813" s="10" t="s">
        <v>39</v>
      </c>
      <c r="N813" s="12">
        <v>23.799999999999997</v>
      </c>
      <c r="O813" s="11">
        <f t="shared" si="4"/>
        <v>183.6</v>
      </c>
      <c r="P813" s="11">
        <f t="shared" si="5"/>
        <v>428.4</v>
      </c>
      <c r="Q813" s="10" t="s">
        <v>158</v>
      </c>
      <c r="R813" s="13" t="str">
        <f>IFERROR(__xludf.DUMMYFUNCTION("IFERROR(REGEXEXTRACT(Q813,""\d*\.?\d+%""),0)"),"0%")</f>
        <v>0%</v>
      </c>
      <c r="S813" s="11">
        <f t="shared" si="6"/>
        <v>0</v>
      </c>
    </row>
    <row r="814">
      <c r="A814" s="8">
        <v>44530.0</v>
      </c>
      <c r="B814" s="9">
        <f t="shared" si="1"/>
        <v>2021</v>
      </c>
      <c r="C814" s="9">
        <v>100805.0</v>
      </c>
      <c r="D814" s="6" t="s">
        <v>226</v>
      </c>
      <c r="E814" s="10" t="str">
        <f>VLOOKUP(D814,'mat group'!A:B,2,0)</f>
        <v>Hardware supplies</v>
      </c>
      <c r="F814" s="10" t="s">
        <v>37</v>
      </c>
      <c r="G814" s="11" t="s">
        <v>21</v>
      </c>
      <c r="H814" s="11">
        <v>8.0</v>
      </c>
      <c r="I814" s="6" t="s">
        <v>38</v>
      </c>
      <c r="J814" s="11">
        <f t="shared" si="2"/>
        <v>8</v>
      </c>
      <c r="K814" s="6">
        <v>30.0</v>
      </c>
      <c r="L814" s="11">
        <f t="shared" si="3"/>
        <v>240</v>
      </c>
      <c r="M814" s="10" t="s">
        <v>39</v>
      </c>
      <c r="N814" s="12">
        <v>30.0</v>
      </c>
      <c r="O814" s="11">
        <f t="shared" si="4"/>
        <v>0</v>
      </c>
      <c r="P814" s="11">
        <f t="shared" si="5"/>
        <v>240</v>
      </c>
      <c r="Q814" s="10" t="s">
        <v>158</v>
      </c>
      <c r="R814" s="13" t="str">
        <f>IFERROR(__xludf.DUMMYFUNCTION("IFERROR(REGEXEXTRACT(Q814,""\d*\.?\d+%""),0)"),"0%")</f>
        <v>0%</v>
      </c>
      <c r="S814" s="11">
        <f t="shared" si="6"/>
        <v>0</v>
      </c>
    </row>
    <row r="815">
      <c r="A815" s="8">
        <v>44531.0</v>
      </c>
      <c r="B815" s="9">
        <f t="shared" si="1"/>
        <v>2021</v>
      </c>
      <c r="C815" s="9">
        <v>100806.0</v>
      </c>
      <c r="D815" s="6" t="s">
        <v>241</v>
      </c>
      <c r="E815" s="10" t="str">
        <f>VLOOKUP(D815,'mat group'!A:B,2,0)</f>
        <v>Gardening supplies</v>
      </c>
      <c r="F815" s="10" t="s">
        <v>20</v>
      </c>
      <c r="G815" s="11" t="s">
        <v>42</v>
      </c>
      <c r="H815" s="11">
        <v>300.0</v>
      </c>
      <c r="I815" s="6" t="s">
        <v>22</v>
      </c>
      <c r="J815" s="11">
        <f t="shared" si="2"/>
        <v>228</v>
      </c>
      <c r="K815" s="6">
        <v>30.0</v>
      </c>
      <c r="L815" s="11">
        <f t="shared" si="3"/>
        <v>6840</v>
      </c>
      <c r="M815" s="10" t="s">
        <v>23</v>
      </c>
      <c r="N815" s="12">
        <v>3.0</v>
      </c>
      <c r="O815" s="11">
        <f t="shared" si="4"/>
        <v>6156</v>
      </c>
      <c r="P815" s="11">
        <f t="shared" si="5"/>
        <v>684</v>
      </c>
      <c r="Q815" s="10" t="s">
        <v>45</v>
      </c>
      <c r="R815" s="13">
        <f>IFERROR(__xludf.DUMMYFUNCTION("IFERROR(REGEXEXTRACT(Q815,""\d*\.?\d+%""),0)"),0.0)</f>
        <v>0</v>
      </c>
      <c r="S815" s="11">
        <f t="shared" si="6"/>
        <v>0</v>
      </c>
    </row>
    <row r="816">
      <c r="A816" s="8">
        <v>44532.0</v>
      </c>
      <c r="B816" s="9">
        <f t="shared" si="1"/>
        <v>2021</v>
      </c>
      <c r="C816" s="9">
        <v>100807.0</v>
      </c>
      <c r="D816" s="6" t="s">
        <v>48</v>
      </c>
      <c r="E816" s="10" t="str">
        <f>VLOOKUP(D816,'mat group'!A:B,2,0)</f>
        <v>Gardening supplies</v>
      </c>
      <c r="F816" s="10" t="s">
        <v>37</v>
      </c>
      <c r="G816" s="11" t="s">
        <v>30</v>
      </c>
      <c r="H816" s="11">
        <v>40.0</v>
      </c>
      <c r="I816" s="6" t="s">
        <v>38</v>
      </c>
      <c r="J816" s="11">
        <f t="shared" si="2"/>
        <v>40</v>
      </c>
      <c r="K816" s="6">
        <v>18.0</v>
      </c>
      <c r="L816" s="11">
        <f t="shared" si="3"/>
        <v>720</v>
      </c>
      <c r="M816" s="10" t="s">
        <v>39</v>
      </c>
      <c r="N816" s="12">
        <v>7.2</v>
      </c>
      <c r="O816" s="11">
        <f t="shared" si="4"/>
        <v>432</v>
      </c>
      <c r="P816" s="11">
        <f t="shared" si="5"/>
        <v>288</v>
      </c>
      <c r="Q816" s="10" t="s">
        <v>153</v>
      </c>
      <c r="R816" s="13" t="str">
        <f>IFERROR(__xludf.DUMMYFUNCTION("IFERROR(REGEXEXTRACT(Q816,""\d*\.?\d+%""),0)"),"4.3%")</f>
        <v>4.3%</v>
      </c>
      <c r="S816" s="11">
        <f t="shared" si="6"/>
        <v>0.3096</v>
      </c>
    </row>
    <row r="817">
      <c r="A817" s="8">
        <v>44537.0</v>
      </c>
      <c r="B817" s="9">
        <f t="shared" si="1"/>
        <v>2021</v>
      </c>
      <c r="C817" s="9">
        <v>100808.0</v>
      </c>
      <c r="D817" s="6" t="s">
        <v>214</v>
      </c>
      <c r="E817" s="10" t="str">
        <f>VLOOKUP(D817,'mat group'!A:B,2,0)</f>
        <v>Bathroom supplies</v>
      </c>
      <c r="F817" s="10" t="s">
        <v>58</v>
      </c>
      <c r="G817" s="11" t="s">
        <v>77</v>
      </c>
      <c r="H817" s="11">
        <v>15.0</v>
      </c>
      <c r="I817" s="6" t="s">
        <v>38</v>
      </c>
      <c r="J817" s="11">
        <f t="shared" si="2"/>
        <v>15</v>
      </c>
      <c r="K817" s="6">
        <v>19.0</v>
      </c>
      <c r="L817" s="11">
        <f t="shared" si="3"/>
        <v>285</v>
      </c>
      <c r="M817" s="10" t="s">
        <v>59</v>
      </c>
      <c r="N817" s="12">
        <v>13.299999999999999</v>
      </c>
      <c r="O817" s="11">
        <f t="shared" si="4"/>
        <v>85.5</v>
      </c>
      <c r="P817" s="11">
        <f t="shared" si="5"/>
        <v>199.5</v>
      </c>
      <c r="Q817" s="10" t="s">
        <v>175</v>
      </c>
      <c r="R817" s="13" t="str">
        <f>IFERROR(__xludf.DUMMYFUNCTION("IFERROR(REGEXEXTRACT(Q817,""\d*\.?\d+%""),0)"),"2%")</f>
        <v>2%</v>
      </c>
      <c r="S817" s="11">
        <f t="shared" si="6"/>
        <v>0.057</v>
      </c>
    </row>
    <row r="818">
      <c r="A818" s="8">
        <v>44540.0</v>
      </c>
      <c r="B818" s="9">
        <f t="shared" si="1"/>
        <v>2021</v>
      </c>
      <c r="C818" s="9">
        <v>100809.0</v>
      </c>
      <c r="D818" s="6" t="s">
        <v>219</v>
      </c>
      <c r="E818" s="10" t="str">
        <f>VLOOKUP(D818,'mat group'!A:B,2,0)</f>
        <v>Bathroom supplies</v>
      </c>
      <c r="F818" s="10" t="s">
        <v>20</v>
      </c>
      <c r="G818" s="11" t="s">
        <v>64</v>
      </c>
      <c r="H818" s="11">
        <v>15.0</v>
      </c>
      <c r="I818" s="6" t="s">
        <v>22</v>
      </c>
      <c r="J818" s="11">
        <f t="shared" si="2"/>
        <v>11.4</v>
      </c>
      <c r="K818" s="6">
        <v>26.0</v>
      </c>
      <c r="L818" s="11">
        <f t="shared" si="3"/>
        <v>296.4</v>
      </c>
      <c r="M818" s="10" t="s">
        <v>23</v>
      </c>
      <c r="N818" s="12">
        <v>23.400000000000002</v>
      </c>
      <c r="O818" s="11">
        <f t="shared" si="4"/>
        <v>29.64</v>
      </c>
      <c r="P818" s="11">
        <f t="shared" si="5"/>
        <v>266.76</v>
      </c>
      <c r="Q818" s="10" t="s">
        <v>45</v>
      </c>
      <c r="R818" s="13">
        <f>IFERROR(__xludf.DUMMYFUNCTION("IFERROR(REGEXEXTRACT(Q818,""\d*\.?\d+%""),0)"),0.0)</f>
        <v>0</v>
      </c>
      <c r="S818" s="11">
        <f t="shared" si="6"/>
        <v>0</v>
      </c>
    </row>
    <row r="819">
      <c r="A819" s="8">
        <v>44550.0</v>
      </c>
      <c r="B819" s="9">
        <f t="shared" si="1"/>
        <v>2021</v>
      </c>
      <c r="C819" s="9">
        <v>100810.0</v>
      </c>
      <c r="D819" s="6" t="s">
        <v>178</v>
      </c>
      <c r="E819" s="10" t="str">
        <f>VLOOKUP(D819,'mat group'!A:B,2,0)</f>
        <v>Home Decor</v>
      </c>
      <c r="F819" s="10" t="s">
        <v>20</v>
      </c>
      <c r="G819" s="11" t="s">
        <v>21</v>
      </c>
      <c r="H819" s="11">
        <v>80.0</v>
      </c>
      <c r="I819" s="6" t="s">
        <v>22</v>
      </c>
      <c r="J819" s="11">
        <f t="shared" si="2"/>
        <v>60.8</v>
      </c>
      <c r="K819" s="6">
        <v>14.0</v>
      </c>
      <c r="L819" s="11">
        <f t="shared" si="3"/>
        <v>851.2</v>
      </c>
      <c r="M819" s="10" t="s">
        <v>23</v>
      </c>
      <c r="N819" s="12">
        <v>14.0</v>
      </c>
      <c r="O819" s="11">
        <f t="shared" si="4"/>
        <v>0</v>
      </c>
      <c r="P819" s="11">
        <f t="shared" si="5"/>
        <v>851.2</v>
      </c>
      <c r="Q819" s="10" t="s">
        <v>45</v>
      </c>
      <c r="R819" s="13">
        <f>IFERROR(__xludf.DUMMYFUNCTION("IFERROR(REGEXEXTRACT(Q819,""\d*\.?\d+%""),0)"),0.0)</f>
        <v>0</v>
      </c>
      <c r="S819" s="11">
        <f t="shared" si="6"/>
        <v>0</v>
      </c>
    </row>
    <row r="820">
      <c r="A820" s="8">
        <v>44559.0</v>
      </c>
      <c r="B820" s="9">
        <f t="shared" si="1"/>
        <v>2021</v>
      </c>
      <c r="C820" s="9">
        <v>100811.0</v>
      </c>
      <c r="D820" s="6" t="s">
        <v>278</v>
      </c>
      <c r="E820" s="10" t="str">
        <f>VLOOKUP(D820,'mat group'!A:B,2,0)</f>
        <v>Gardening supplies</v>
      </c>
      <c r="F820" s="10" t="s">
        <v>37</v>
      </c>
      <c r="G820" s="11" t="s">
        <v>67</v>
      </c>
      <c r="H820" s="11">
        <v>10.0</v>
      </c>
      <c r="I820" s="6" t="s">
        <v>38</v>
      </c>
      <c r="J820" s="11">
        <f t="shared" si="2"/>
        <v>10</v>
      </c>
      <c r="K820" s="6">
        <v>49.0</v>
      </c>
      <c r="L820" s="11">
        <f t="shared" si="3"/>
        <v>490</v>
      </c>
      <c r="M820" s="10" t="s">
        <v>39</v>
      </c>
      <c r="N820" s="12">
        <v>19.6</v>
      </c>
      <c r="O820" s="11">
        <f t="shared" si="4"/>
        <v>294</v>
      </c>
      <c r="P820" s="11">
        <f t="shared" si="5"/>
        <v>196</v>
      </c>
      <c r="Q820" s="10" t="s">
        <v>89</v>
      </c>
      <c r="R820" s="13" t="str">
        <f>IFERROR(__xludf.DUMMYFUNCTION("IFERROR(REGEXEXTRACT(Q820,""\d*\.?\d+%""),0)"),"3.8%")</f>
        <v>3.8%</v>
      </c>
      <c r="S820" s="11">
        <f t="shared" si="6"/>
        <v>0.1862</v>
      </c>
    </row>
    <row r="821">
      <c r="A821" s="8">
        <v>44562.0</v>
      </c>
      <c r="B821" s="9">
        <f t="shared" si="1"/>
        <v>2022</v>
      </c>
      <c r="C821" s="9">
        <v>100812.0</v>
      </c>
      <c r="D821" s="6" t="s">
        <v>151</v>
      </c>
      <c r="E821" s="10" t="str">
        <f>VLOOKUP(D821,'mat group'!A:B,2,0)</f>
        <v>Hardware supplies</v>
      </c>
      <c r="F821" s="10" t="s">
        <v>20</v>
      </c>
      <c r="G821" s="11" t="s">
        <v>30</v>
      </c>
      <c r="H821" s="11">
        <v>80.0</v>
      </c>
      <c r="I821" s="6" t="s">
        <v>22</v>
      </c>
      <c r="J821" s="11">
        <f t="shared" si="2"/>
        <v>60.8</v>
      </c>
      <c r="K821" s="6">
        <v>28.0</v>
      </c>
      <c r="L821" s="11">
        <f t="shared" si="3"/>
        <v>1702.4</v>
      </c>
      <c r="M821" s="10" t="s">
        <v>23</v>
      </c>
      <c r="N821" s="12">
        <v>28.0</v>
      </c>
      <c r="O821" s="11">
        <f t="shared" si="4"/>
        <v>0</v>
      </c>
      <c r="P821" s="11">
        <f t="shared" si="5"/>
        <v>1702.4</v>
      </c>
      <c r="Q821" s="10" t="s">
        <v>184</v>
      </c>
      <c r="R821" s="13">
        <f>IFERROR(__xludf.DUMMYFUNCTION("IFERROR(REGEXEXTRACT(Q821,""\d*\.?\d+%""),0)"),0.0)</f>
        <v>0</v>
      </c>
      <c r="S821" s="11">
        <f t="shared" si="6"/>
        <v>0</v>
      </c>
    </row>
    <row r="822">
      <c r="A822" s="8">
        <v>44562.0</v>
      </c>
      <c r="B822" s="9">
        <f t="shared" si="1"/>
        <v>2022</v>
      </c>
      <c r="C822" s="9">
        <v>100812.0</v>
      </c>
      <c r="D822" s="6" t="s">
        <v>256</v>
      </c>
      <c r="E822" s="10" t="str">
        <f>VLOOKUP(D822,'mat group'!A:B,2,0)</f>
        <v>Hardware supplies</v>
      </c>
      <c r="F822" s="10" t="s">
        <v>20</v>
      </c>
      <c r="G822" s="11" t="s">
        <v>21</v>
      </c>
      <c r="H822" s="11">
        <v>0.15</v>
      </c>
      <c r="I822" s="6" t="s">
        <v>22</v>
      </c>
      <c r="J822" s="11">
        <f t="shared" si="2"/>
        <v>0.114</v>
      </c>
      <c r="K822" s="6">
        <v>38.0</v>
      </c>
      <c r="L822" s="11">
        <f t="shared" si="3"/>
        <v>4.332</v>
      </c>
      <c r="M822" s="10" t="s">
        <v>23</v>
      </c>
      <c r="N822" s="12">
        <v>38.0</v>
      </c>
      <c r="O822" s="11">
        <f t="shared" si="4"/>
        <v>0</v>
      </c>
      <c r="P822" s="11">
        <f t="shared" si="5"/>
        <v>4.332</v>
      </c>
      <c r="Q822" s="10" t="s">
        <v>184</v>
      </c>
      <c r="R822" s="13">
        <f>IFERROR(__xludf.DUMMYFUNCTION("IFERROR(REGEXEXTRACT(Q822,""\d*\.?\d+%""),0)"),0.0)</f>
        <v>0</v>
      </c>
      <c r="S822" s="11">
        <f t="shared" si="6"/>
        <v>0</v>
      </c>
    </row>
    <row r="823">
      <c r="A823" s="8">
        <v>44562.0</v>
      </c>
      <c r="B823" s="9">
        <f t="shared" si="1"/>
        <v>2022</v>
      </c>
      <c r="C823" s="9">
        <v>100812.0</v>
      </c>
      <c r="D823" s="6" t="s">
        <v>308</v>
      </c>
      <c r="E823" s="10" t="str">
        <f>VLOOKUP(D823,'mat group'!A:B,2,0)</f>
        <v>School supplies</v>
      </c>
      <c r="F823" s="10" t="s">
        <v>20</v>
      </c>
      <c r="G823" s="11" t="s">
        <v>42</v>
      </c>
      <c r="H823" s="11">
        <v>3.0</v>
      </c>
      <c r="I823" s="6" t="s">
        <v>22</v>
      </c>
      <c r="J823" s="11">
        <f t="shared" si="2"/>
        <v>2.28</v>
      </c>
      <c r="K823" s="6">
        <v>6.0</v>
      </c>
      <c r="L823" s="11">
        <f t="shared" si="3"/>
        <v>13.68</v>
      </c>
      <c r="M823" s="10" t="s">
        <v>23</v>
      </c>
      <c r="N823" s="12">
        <v>6.0</v>
      </c>
      <c r="O823" s="11">
        <f t="shared" si="4"/>
        <v>0</v>
      </c>
      <c r="P823" s="11">
        <f t="shared" si="5"/>
        <v>13.68</v>
      </c>
      <c r="Q823" s="10" t="s">
        <v>184</v>
      </c>
      <c r="R823" s="13">
        <f>IFERROR(__xludf.DUMMYFUNCTION("IFERROR(REGEXEXTRACT(Q823,""\d*\.?\d+%""),0)"),0.0)</f>
        <v>0</v>
      </c>
      <c r="S823" s="11">
        <f t="shared" si="6"/>
        <v>0</v>
      </c>
    </row>
    <row r="824">
      <c r="A824" s="8">
        <v>44562.0</v>
      </c>
      <c r="B824" s="9">
        <f t="shared" si="1"/>
        <v>2022</v>
      </c>
      <c r="C824" s="9">
        <v>100812.0</v>
      </c>
      <c r="D824" s="6" t="s">
        <v>229</v>
      </c>
      <c r="E824" s="10" t="str">
        <f>VLOOKUP(D824,'mat group'!A:B,2,0)</f>
        <v>Bathroom supplies</v>
      </c>
      <c r="F824" s="10" t="s">
        <v>20</v>
      </c>
      <c r="G824" s="11" t="s">
        <v>26</v>
      </c>
      <c r="H824" s="11">
        <v>20.0</v>
      </c>
      <c r="I824" s="6" t="s">
        <v>22</v>
      </c>
      <c r="J824" s="11">
        <f t="shared" si="2"/>
        <v>15.2</v>
      </c>
      <c r="K824" s="6">
        <v>37.0</v>
      </c>
      <c r="L824" s="11">
        <f t="shared" si="3"/>
        <v>562.4</v>
      </c>
      <c r="M824" s="10" t="s">
        <v>23</v>
      </c>
      <c r="N824" s="12">
        <v>37.0</v>
      </c>
      <c r="O824" s="11">
        <f t="shared" si="4"/>
        <v>0</v>
      </c>
      <c r="P824" s="11">
        <f t="shared" si="5"/>
        <v>562.4</v>
      </c>
      <c r="Q824" s="10" t="s">
        <v>184</v>
      </c>
      <c r="R824" s="13">
        <f>IFERROR(__xludf.DUMMYFUNCTION("IFERROR(REGEXEXTRACT(Q824,""\d*\.?\d+%""),0)"),0.0)</f>
        <v>0</v>
      </c>
      <c r="S824" s="11">
        <f t="shared" si="6"/>
        <v>0</v>
      </c>
    </row>
    <row r="825">
      <c r="A825" s="8">
        <v>44562.0</v>
      </c>
      <c r="B825" s="9">
        <f t="shared" si="1"/>
        <v>2022</v>
      </c>
      <c r="C825" s="9">
        <v>100812.0</v>
      </c>
      <c r="D825" s="6" t="s">
        <v>293</v>
      </c>
      <c r="E825" s="10" t="str">
        <f>VLOOKUP(D825,'mat group'!A:B,2,0)</f>
        <v>Home Decor</v>
      </c>
      <c r="F825" s="10" t="s">
        <v>20</v>
      </c>
      <c r="G825" s="11" t="s">
        <v>64</v>
      </c>
      <c r="H825" s="11">
        <v>30.0</v>
      </c>
      <c r="I825" s="6" t="s">
        <v>22</v>
      </c>
      <c r="J825" s="11">
        <f t="shared" si="2"/>
        <v>22.8</v>
      </c>
      <c r="K825" s="6">
        <v>36.0</v>
      </c>
      <c r="L825" s="11">
        <f t="shared" si="3"/>
        <v>820.8</v>
      </c>
      <c r="M825" s="10" t="s">
        <v>23</v>
      </c>
      <c r="N825" s="12">
        <v>21.599999999999998</v>
      </c>
      <c r="O825" s="11">
        <f t="shared" si="4"/>
        <v>328.32</v>
      </c>
      <c r="P825" s="11">
        <f t="shared" si="5"/>
        <v>492.48</v>
      </c>
      <c r="Q825" s="10" t="s">
        <v>184</v>
      </c>
      <c r="R825" s="13">
        <f>IFERROR(__xludf.DUMMYFUNCTION("IFERROR(REGEXEXTRACT(Q825,""\d*\.?\d+%""),0)"),0.0)</f>
        <v>0</v>
      </c>
      <c r="S825" s="11">
        <f t="shared" si="6"/>
        <v>0</v>
      </c>
    </row>
    <row r="826">
      <c r="A826" s="8">
        <v>44562.0</v>
      </c>
      <c r="B826" s="9">
        <f t="shared" si="1"/>
        <v>2022</v>
      </c>
      <c r="C826" s="9">
        <v>100812.0</v>
      </c>
      <c r="D826" s="6" t="s">
        <v>110</v>
      </c>
      <c r="E826" s="10" t="str">
        <f>VLOOKUP(D826,'mat group'!A:B,2,0)</f>
        <v>Home Decor</v>
      </c>
      <c r="F826" s="10" t="s">
        <v>20</v>
      </c>
      <c r="G826" s="11" t="s">
        <v>77</v>
      </c>
      <c r="H826" s="11">
        <v>8.0</v>
      </c>
      <c r="I826" s="6" t="s">
        <v>22</v>
      </c>
      <c r="J826" s="11">
        <f t="shared" si="2"/>
        <v>6.08</v>
      </c>
      <c r="K826" s="6">
        <v>28.0</v>
      </c>
      <c r="L826" s="11">
        <f t="shared" si="3"/>
        <v>170.24</v>
      </c>
      <c r="M826" s="10" t="s">
        <v>23</v>
      </c>
      <c r="N826" s="12">
        <v>28.0</v>
      </c>
      <c r="O826" s="11">
        <f t="shared" si="4"/>
        <v>0</v>
      </c>
      <c r="P826" s="11">
        <f t="shared" si="5"/>
        <v>170.24</v>
      </c>
      <c r="Q826" s="10" t="s">
        <v>184</v>
      </c>
      <c r="R826" s="13">
        <f>IFERROR(__xludf.DUMMYFUNCTION("IFERROR(REGEXEXTRACT(Q826,""\d*\.?\d+%""),0)"),0.0)</f>
        <v>0</v>
      </c>
      <c r="S826" s="11">
        <f t="shared" si="6"/>
        <v>0</v>
      </c>
    </row>
    <row r="827">
      <c r="A827" s="8">
        <v>44562.0</v>
      </c>
      <c r="B827" s="9">
        <f t="shared" si="1"/>
        <v>2022</v>
      </c>
      <c r="C827" s="9">
        <v>100812.0</v>
      </c>
      <c r="D827" s="6" t="s">
        <v>144</v>
      </c>
      <c r="E827" s="10" t="str">
        <f>VLOOKUP(D827,'mat group'!A:B,2,0)</f>
        <v>Home Decor</v>
      </c>
      <c r="F827" s="10" t="s">
        <v>20</v>
      </c>
      <c r="G827" s="11" t="s">
        <v>30</v>
      </c>
      <c r="H827" s="11">
        <v>30.0</v>
      </c>
      <c r="I827" s="6" t="s">
        <v>22</v>
      </c>
      <c r="J827" s="11">
        <f t="shared" si="2"/>
        <v>22.8</v>
      </c>
      <c r="K827" s="6">
        <v>24.0</v>
      </c>
      <c r="L827" s="11">
        <f t="shared" si="3"/>
        <v>547.2</v>
      </c>
      <c r="M827" s="10" t="s">
        <v>23</v>
      </c>
      <c r="N827" s="12">
        <v>16.799999999999997</v>
      </c>
      <c r="O827" s="11">
        <f t="shared" si="4"/>
        <v>164.16</v>
      </c>
      <c r="P827" s="11">
        <f t="shared" si="5"/>
        <v>383.04</v>
      </c>
      <c r="Q827" s="10" t="s">
        <v>184</v>
      </c>
      <c r="R827" s="13">
        <f>IFERROR(__xludf.DUMMYFUNCTION("IFERROR(REGEXEXTRACT(Q827,""\d*\.?\d+%""),0)"),0.0)</f>
        <v>0</v>
      </c>
      <c r="S827" s="11">
        <f t="shared" si="6"/>
        <v>0</v>
      </c>
    </row>
    <row r="828">
      <c r="A828" s="8">
        <v>44562.0</v>
      </c>
      <c r="B828" s="9">
        <f t="shared" si="1"/>
        <v>2022</v>
      </c>
      <c r="C828" s="9">
        <v>100812.0</v>
      </c>
      <c r="D828" s="6" t="s">
        <v>53</v>
      </c>
      <c r="E828" s="10" t="str">
        <f>VLOOKUP(D828,'mat group'!A:B,2,0)</f>
        <v>School supplies</v>
      </c>
      <c r="F828" s="10" t="s">
        <v>20</v>
      </c>
      <c r="G828" s="11" t="s">
        <v>28</v>
      </c>
      <c r="H828" s="11">
        <v>3.5</v>
      </c>
      <c r="I828" s="6" t="s">
        <v>22</v>
      </c>
      <c r="J828" s="11">
        <f t="shared" si="2"/>
        <v>2.66</v>
      </c>
      <c r="K828" s="6">
        <v>52.0</v>
      </c>
      <c r="L828" s="11">
        <f t="shared" si="3"/>
        <v>138.32</v>
      </c>
      <c r="M828" s="10" t="s">
        <v>23</v>
      </c>
      <c r="N828" s="12">
        <v>46.800000000000004</v>
      </c>
      <c r="O828" s="11">
        <f t="shared" si="4"/>
        <v>13.832</v>
      </c>
      <c r="P828" s="11">
        <f t="shared" si="5"/>
        <v>124.488</v>
      </c>
      <c r="Q828" s="10" t="s">
        <v>184</v>
      </c>
      <c r="R828" s="13">
        <f>IFERROR(__xludf.DUMMYFUNCTION("IFERROR(REGEXEXTRACT(Q828,""\d*\.?\d+%""),0)"),0.0)</f>
        <v>0</v>
      </c>
      <c r="S828" s="11">
        <f t="shared" si="6"/>
        <v>0</v>
      </c>
    </row>
    <row r="829">
      <c r="A829" s="8">
        <v>44571.0</v>
      </c>
      <c r="B829" s="9">
        <f t="shared" si="1"/>
        <v>2022</v>
      </c>
      <c r="C829" s="9">
        <v>100813.0</v>
      </c>
      <c r="D829" s="6" t="s">
        <v>190</v>
      </c>
      <c r="E829" s="10" t="str">
        <f>VLOOKUP(D829,'mat group'!A:B,2,0)</f>
        <v>Hardware supplies</v>
      </c>
      <c r="F829" s="10" t="s">
        <v>55</v>
      </c>
      <c r="G829" s="11" t="s">
        <v>67</v>
      </c>
      <c r="H829" s="11">
        <v>20.0</v>
      </c>
      <c r="I829" s="6" t="s">
        <v>38</v>
      </c>
      <c r="J829" s="11">
        <f t="shared" si="2"/>
        <v>20</v>
      </c>
      <c r="K829" s="6">
        <v>20.0</v>
      </c>
      <c r="L829" s="11">
        <f t="shared" si="3"/>
        <v>400</v>
      </c>
      <c r="M829" s="10" t="s">
        <v>56</v>
      </c>
      <c r="N829" s="12">
        <v>10.0</v>
      </c>
      <c r="O829" s="11">
        <f t="shared" si="4"/>
        <v>200</v>
      </c>
      <c r="P829" s="11">
        <f t="shared" si="5"/>
        <v>200</v>
      </c>
      <c r="Q829" s="10" t="s">
        <v>141</v>
      </c>
      <c r="R829" s="13" t="str">
        <f>IFERROR(__xludf.DUMMYFUNCTION("IFERROR(REGEXEXTRACT(Q829,""\d*\.?\d+%""),0)"),"5%")</f>
        <v>5%</v>
      </c>
      <c r="S829" s="11">
        <f t="shared" si="6"/>
        <v>0.2</v>
      </c>
    </row>
    <row r="830">
      <c r="A830" s="8">
        <v>44571.0</v>
      </c>
      <c r="B830" s="9">
        <f t="shared" si="1"/>
        <v>2022</v>
      </c>
      <c r="C830" s="9">
        <v>100813.0</v>
      </c>
      <c r="D830" s="6" t="s">
        <v>127</v>
      </c>
      <c r="E830" s="10" t="str">
        <f>VLOOKUP(D830,'mat group'!A:B,2,0)</f>
        <v>Gardening supplies</v>
      </c>
      <c r="F830" s="10" t="s">
        <v>55</v>
      </c>
      <c r="G830" s="11" t="s">
        <v>42</v>
      </c>
      <c r="H830" s="11">
        <v>60.0</v>
      </c>
      <c r="I830" s="6" t="s">
        <v>38</v>
      </c>
      <c r="J830" s="11">
        <f t="shared" si="2"/>
        <v>60</v>
      </c>
      <c r="K830" s="6">
        <v>26.0</v>
      </c>
      <c r="L830" s="11">
        <f t="shared" si="3"/>
        <v>1560</v>
      </c>
      <c r="M830" s="10" t="s">
        <v>56</v>
      </c>
      <c r="N830" s="12">
        <v>26.0</v>
      </c>
      <c r="O830" s="11">
        <f t="shared" si="4"/>
        <v>0</v>
      </c>
      <c r="P830" s="11">
        <f t="shared" si="5"/>
        <v>1560</v>
      </c>
      <c r="Q830" s="10" t="s">
        <v>141</v>
      </c>
      <c r="R830" s="13" t="str">
        <f>IFERROR(__xludf.DUMMYFUNCTION("IFERROR(REGEXEXTRACT(Q830,""\d*\.?\d+%""),0)"),"5%")</f>
        <v>5%</v>
      </c>
      <c r="S830" s="11">
        <f t="shared" si="6"/>
        <v>0.78</v>
      </c>
    </row>
    <row r="831">
      <c r="A831" s="8">
        <v>44571.0</v>
      </c>
      <c r="B831" s="9">
        <f t="shared" si="1"/>
        <v>2022</v>
      </c>
      <c r="C831" s="9">
        <v>100813.0</v>
      </c>
      <c r="D831" s="6" t="s">
        <v>245</v>
      </c>
      <c r="E831" s="10" t="str">
        <f>VLOOKUP(D831,'mat group'!A:B,2,0)</f>
        <v>Bathroom supplies</v>
      </c>
      <c r="F831" s="10" t="s">
        <v>55</v>
      </c>
      <c r="G831" s="11" t="s">
        <v>50</v>
      </c>
      <c r="H831" s="11">
        <v>40.0</v>
      </c>
      <c r="I831" s="6" t="s">
        <v>38</v>
      </c>
      <c r="J831" s="11">
        <f t="shared" si="2"/>
        <v>40</v>
      </c>
      <c r="K831" s="6">
        <v>31.0</v>
      </c>
      <c r="L831" s="11">
        <f t="shared" si="3"/>
        <v>1240</v>
      </c>
      <c r="M831" s="10" t="s">
        <v>56</v>
      </c>
      <c r="N831" s="12">
        <v>31.0</v>
      </c>
      <c r="O831" s="11">
        <f t="shared" si="4"/>
        <v>0</v>
      </c>
      <c r="P831" s="11">
        <f t="shared" si="5"/>
        <v>1240</v>
      </c>
      <c r="Q831" s="10" t="s">
        <v>141</v>
      </c>
      <c r="R831" s="13" t="str">
        <f>IFERROR(__xludf.DUMMYFUNCTION("IFERROR(REGEXEXTRACT(Q831,""\d*\.?\d+%""),0)"),"5%")</f>
        <v>5%</v>
      </c>
      <c r="S831" s="11">
        <f t="shared" si="6"/>
        <v>0.62</v>
      </c>
    </row>
    <row r="832">
      <c r="A832" s="8">
        <v>44571.0</v>
      </c>
      <c r="B832" s="9">
        <f t="shared" si="1"/>
        <v>2022</v>
      </c>
      <c r="C832" s="9">
        <v>100813.0</v>
      </c>
      <c r="D832" s="6" t="s">
        <v>118</v>
      </c>
      <c r="E832" s="10" t="str">
        <f>VLOOKUP(D832,'mat group'!A:B,2,0)</f>
        <v>Home Decor</v>
      </c>
      <c r="F832" s="10" t="s">
        <v>55</v>
      </c>
      <c r="G832" s="11" t="s">
        <v>26</v>
      </c>
      <c r="H832" s="11">
        <v>18.0</v>
      </c>
      <c r="I832" s="6" t="s">
        <v>38</v>
      </c>
      <c r="J832" s="11">
        <f t="shared" si="2"/>
        <v>18</v>
      </c>
      <c r="K832" s="6">
        <v>22.0</v>
      </c>
      <c r="L832" s="11">
        <f t="shared" si="3"/>
        <v>396</v>
      </c>
      <c r="M832" s="10" t="s">
        <v>56</v>
      </c>
      <c r="N832" s="12">
        <v>15.399999999999999</v>
      </c>
      <c r="O832" s="11">
        <f t="shared" si="4"/>
        <v>118.8</v>
      </c>
      <c r="P832" s="11">
        <f t="shared" si="5"/>
        <v>277.2</v>
      </c>
      <c r="Q832" s="10" t="s">
        <v>141</v>
      </c>
      <c r="R832" s="13" t="str">
        <f>IFERROR(__xludf.DUMMYFUNCTION("IFERROR(REGEXEXTRACT(Q832,""\d*\.?\d+%""),0)"),"5%")</f>
        <v>5%</v>
      </c>
      <c r="S832" s="11">
        <f t="shared" si="6"/>
        <v>0.198</v>
      </c>
    </row>
    <row r="833">
      <c r="A833" s="8">
        <v>44571.0</v>
      </c>
      <c r="B833" s="9">
        <f t="shared" si="1"/>
        <v>2022</v>
      </c>
      <c r="C833" s="9">
        <v>100813.0</v>
      </c>
      <c r="D833" s="6" t="s">
        <v>92</v>
      </c>
      <c r="E833" s="10" t="str">
        <f>VLOOKUP(D833,'mat group'!A:B,2,0)</f>
        <v>School supplies</v>
      </c>
      <c r="F833" s="10" t="s">
        <v>55</v>
      </c>
      <c r="G833" s="11" t="s">
        <v>50</v>
      </c>
      <c r="H833" s="11">
        <v>2.5</v>
      </c>
      <c r="I833" s="6" t="s">
        <v>38</v>
      </c>
      <c r="J833" s="11">
        <f t="shared" si="2"/>
        <v>2.5</v>
      </c>
      <c r="K833" s="6">
        <v>27.0</v>
      </c>
      <c r="L833" s="11">
        <f t="shared" si="3"/>
        <v>67.5</v>
      </c>
      <c r="M833" s="10" t="s">
        <v>56</v>
      </c>
      <c r="N833" s="12">
        <v>16.2</v>
      </c>
      <c r="O833" s="11">
        <f t="shared" si="4"/>
        <v>27</v>
      </c>
      <c r="P833" s="11">
        <f t="shared" si="5"/>
        <v>40.5</v>
      </c>
      <c r="Q833" s="10" t="s">
        <v>141</v>
      </c>
      <c r="R833" s="13" t="str">
        <f>IFERROR(__xludf.DUMMYFUNCTION("IFERROR(REGEXEXTRACT(Q833,""\d*\.?\d+%""),0)"),"5%")</f>
        <v>5%</v>
      </c>
      <c r="S833" s="11">
        <f t="shared" si="6"/>
        <v>0.03375</v>
      </c>
    </row>
    <row r="834">
      <c r="A834" s="8">
        <v>44571.0</v>
      </c>
      <c r="B834" s="9">
        <f t="shared" si="1"/>
        <v>2022</v>
      </c>
      <c r="C834" s="9">
        <v>100813.0</v>
      </c>
      <c r="D834" s="6" t="s">
        <v>205</v>
      </c>
      <c r="E834" s="10" t="str">
        <f>VLOOKUP(D834,'mat group'!A:B,2,0)</f>
        <v>Home Decor</v>
      </c>
      <c r="F834" s="10" t="s">
        <v>55</v>
      </c>
      <c r="G834" s="11" t="s">
        <v>67</v>
      </c>
      <c r="H834" s="11">
        <v>40.0</v>
      </c>
      <c r="I834" s="6" t="s">
        <v>38</v>
      </c>
      <c r="J834" s="11">
        <f t="shared" si="2"/>
        <v>40</v>
      </c>
      <c r="K834" s="6">
        <v>45.0</v>
      </c>
      <c r="L834" s="11">
        <f t="shared" si="3"/>
        <v>1800</v>
      </c>
      <c r="M834" s="10" t="s">
        <v>56</v>
      </c>
      <c r="N834" s="12">
        <v>36.0</v>
      </c>
      <c r="O834" s="11">
        <f t="shared" si="4"/>
        <v>360</v>
      </c>
      <c r="P834" s="11">
        <f t="shared" si="5"/>
        <v>1440</v>
      </c>
      <c r="Q834" s="10" t="s">
        <v>141</v>
      </c>
      <c r="R834" s="13" t="str">
        <f>IFERROR(__xludf.DUMMYFUNCTION("IFERROR(REGEXEXTRACT(Q834,""\d*\.?\d+%""),0)"),"5%")</f>
        <v>5%</v>
      </c>
      <c r="S834" s="11">
        <f t="shared" si="6"/>
        <v>0.9</v>
      </c>
    </row>
    <row r="835">
      <c r="A835" s="8">
        <v>44571.0</v>
      </c>
      <c r="B835" s="9">
        <f t="shared" si="1"/>
        <v>2022</v>
      </c>
      <c r="C835" s="9">
        <v>100813.0</v>
      </c>
      <c r="D835" s="6" t="s">
        <v>304</v>
      </c>
      <c r="E835" s="10" t="str">
        <f>VLOOKUP(D835,'mat group'!A:B,2,0)</f>
        <v>Home Decor</v>
      </c>
      <c r="F835" s="10" t="s">
        <v>55</v>
      </c>
      <c r="G835" s="11" t="s">
        <v>21</v>
      </c>
      <c r="H835" s="11">
        <v>25.0</v>
      </c>
      <c r="I835" s="6" t="s">
        <v>38</v>
      </c>
      <c r="J835" s="11">
        <f t="shared" si="2"/>
        <v>25</v>
      </c>
      <c r="K835" s="6">
        <v>9.0</v>
      </c>
      <c r="L835" s="11">
        <f t="shared" si="3"/>
        <v>225</v>
      </c>
      <c r="M835" s="10" t="s">
        <v>56</v>
      </c>
      <c r="N835" s="12">
        <v>8.1</v>
      </c>
      <c r="O835" s="11">
        <f t="shared" si="4"/>
        <v>22.5</v>
      </c>
      <c r="P835" s="11">
        <f t="shared" si="5"/>
        <v>202.5</v>
      </c>
      <c r="Q835" s="10" t="s">
        <v>141</v>
      </c>
      <c r="R835" s="13" t="str">
        <f>IFERROR(__xludf.DUMMYFUNCTION("IFERROR(REGEXEXTRACT(Q835,""\d*\.?\d+%""),0)"),"5%")</f>
        <v>5%</v>
      </c>
      <c r="S835" s="11">
        <f t="shared" si="6"/>
        <v>0.1125</v>
      </c>
    </row>
    <row r="836">
      <c r="A836" s="8">
        <v>44576.0</v>
      </c>
      <c r="B836" s="9">
        <f t="shared" si="1"/>
        <v>2022</v>
      </c>
      <c r="C836" s="9">
        <v>100814.0</v>
      </c>
      <c r="D836" s="6" t="s">
        <v>152</v>
      </c>
      <c r="E836" s="10" t="str">
        <f>VLOOKUP(D836,'mat group'!A:B,2,0)</f>
        <v>Gardening supplies</v>
      </c>
      <c r="F836" s="10" t="s">
        <v>55</v>
      </c>
      <c r="G836" s="11" t="s">
        <v>21</v>
      </c>
      <c r="H836" s="11">
        <v>15.0</v>
      </c>
      <c r="I836" s="6" t="s">
        <v>38</v>
      </c>
      <c r="J836" s="11">
        <f t="shared" si="2"/>
        <v>15</v>
      </c>
      <c r="K836" s="6">
        <v>44.0</v>
      </c>
      <c r="L836" s="11">
        <f t="shared" si="3"/>
        <v>660</v>
      </c>
      <c r="M836" s="10" t="s">
        <v>56</v>
      </c>
      <c r="N836" s="12">
        <v>13.2</v>
      </c>
      <c r="O836" s="11">
        <f t="shared" si="4"/>
        <v>462</v>
      </c>
      <c r="P836" s="11">
        <f t="shared" si="5"/>
        <v>198</v>
      </c>
      <c r="Q836" s="10" t="s">
        <v>35</v>
      </c>
      <c r="R836" s="13" t="str">
        <f>IFERROR(__xludf.DUMMYFUNCTION("IFERROR(REGEXEXTRACT(Q836,""\d*\.?\d+%""),0)"),"0%")</f>
        <v>0%</v>
      </c>
      <c r="S836" s="11">
        <f t="shared" si="6"/>
        <v>0</v>
      </c>
    </row>
    <row r="837">
      <c r="A837" s="8">
        <v>44578.0</v>
      </c>
      <c r="B837" s="9">
        <f t="shared" si="1"/>
        <v>2022</v>
      </c>
      <c r="C837" s="9">
        <v>100815.0</v>
      </c>
      <c r="D837" s="6" t="s">
        <v>186</v>
      </c>
      <c r="E837" s="10" t="str">
        <f>VLOOKUP(D837,'mat group'!A:B,2,0)</f>
        <v>School supplies</v>
      </c>
      <c r="F837" s="10" t="s">
        <v>49</v>
      </c>
      <c r="G837" s="11" t="s">
        <v>64</v>
      </c>
      <c r="H837" s="11">
        <v>10.0</v>
      </c>
      <c r="I837" s="6" t="s">
        <v>38</v>
      </c>
      <c r="J837" s="11">
        <f t="shared" si="2"/>
        <v>10</v>
      </c>
      <c r="K837" s="6">
        <v>9.0</v>
      </c>
      <c r="L837" s="11">
        <f t="shared" si="3"/>
        <v>90</v>
      </c>
      <c r="M837" s="10" t="s">
        <v>51</v>
      </c>
      <c r="N837" s="12">
        <v>9.0</v>
      </c>
      <c r="O837" s="11">
        <f t="shared" si="4"/>
        <v>0</v>
      </c>
      <c r="P837" s="11">
        <f t="shared" si="5"/>
        <v>90</v>
      </c>
      <c r="Q837" s="10" t="s">
        <v>122</v>
      </c>
      <c r="R837" s="13" t="str">
        <f>IFERROR(__xludf.DUMMYFUNCTION("IFERROR(REGEXEXTRACT(Q837,""\d*\.?\d+%""),0)"),"5.60%")</f>
        <v>5.60%</v>
      </c>
      <c r="S837" s="11">
        <f t="shared" si="6"/>
        <v>0.0504</v>
      </c>
    </row>
    <row r="838">
      <c r="A838" s="8">
        <v>44581.0</v>
      </c>
      <c r="B838" s="9">
        <f t="shared" si="1"/>
        <v>2022</v>
      </c>
      <c r="C838" s="9">
        <v>100816.0</v>
      </c>
      <c r="D838" s="6" t="s">
        <v>90</v>
      </c>
      <c r="E838" s="10" t="str">
        <f>VLOOKUP(D838,'mat group'!A:B,2,0)</f>
        <v>Gardening supplies</v>
      </c>
      <c r="F838" s="10" t="s">
        <v>55</v>
      </c>
      <c r="G838" s="11" t="s">
        <v>21</v>
      </c>
      <c r="H838" s="11">
        <v>10.0</v>
      </c>
      <c r="I838" s="6" t="s">
        <v>38</v>
      </c>
      <c r="J838" s="11">
        <f t="shared" si="2"/>
        <v>10</v>
      </c>
      <c r="K838" s="6">
        <v>27.0</v>
      </c>
      <c r="L838" s="11">
        <f t="shared" si="3"/>
        <v>270</v>
      </c>
      <c r="M838" s="10" t="s">
        <v>56</v>
      </c>
      <c r="N838" s="12">
        <v>27.0</v>
      </c>
      <c r="O838" s="11">
        <f t="shared" si="4"/>
        <v>0</v>
      </c>
      <c r="P838" s="11">
        <f t="shared" si="5"/>
        <v>270</v>
      </c>
      <c r="Q838" s="10" t="s">
        <v>35</v>
      </c>
      <c r="R838" s="13" t="str">
        <f>IFERROR(__xludf.DUMMYFUNCTION("IFERROR(REGEXEXTRACT(Q838,""\d*\.?\d+%""),0)"),"0%")</f>
        <v>0%</v>
      </c>
      <c r="S838" s="11">
        <f t="shared" si="6"/>
        <v>0</v>
      </c>
    </row>
    <row r="839">
      <c r="A839" s="8">
        <v>44586.0</v>
      </c>
      <c r="B839" s="9">
        <f t="shared" si="1"/>
        <v>2022</v>
      </c>
      <c r="C839" s="9">
        <v>100817.0</v>
      </c>
      <c r="D839" s="6" t="s">
        <v>199</v>
      </c>
      <c r="E839" s="10" t="str">
        <f>VLOOKUP(D839,'mat group'!A:B,2,0)</f>
        <v>Gardening supplies</v>
      </c>
      <c r="F839" s="10" t="s">
        <v>55</v>
      </c>
      <c r="G839" s="11" t="s">
        <v>21</v>
      </c>
      <c r="H839" s="11">
        <v>12.0</v>
      </c>
      <c r="I839" s="6" t="s">
        <v>38</v>
      </c>
      <c r="J839" s="11">
        <f t="shared" si="2"/>
        <v>12</v>
      </c>
      <c r="K839" s="6">
        <v>8.0</v>
      </c>
      <c r="L839" s="11">
        <f t="shared" si="3"/>
        <v>96</v>
      </c>
      <c r="M839" s="10" t="s">
        <v>56</v>
      </c>
      <c r="N839" s="12">
        <v>1.6</v>
      </c>
      <c r="O839" s="11">
        <f t="shared" si="4"/>
        <v>76.8</v>
      </c>
      <c r="P839" s="11">
        <f t="shared" si="5"/>
        <v>19.2</v>
      </c>
      <c r="Q839" s="10" t="s">
        <v>320</v>
      </c>
      <c r="R839" s="13" t="str">
        <f>IFERROR(__xludf.DUMMYFUNCTION("IFERROR(REGEXEXTRACT(Q839,""\d*\.?\d+%""),0)"),"10.00%")</f>
        <v>10.00%</v>
      </c>
      <c r="S839" s="11">
        <f t="shared" si="6"/>
        <v>0.096</v>
      </c>
    </row>
    <row r="840">
      <c r="A840" s="8">
        <v>44587.0</v>
      </c>
      <c r="B840" s="9">
        <f t="shared" si="1"/>
        <v>2022</v>
      </c>
      <c r="C840" s="9">
        <v>100818.0</v>
      </c>
      <c r="D840" s="6" t="s">
        <v>237</v>
      </c>
      <c r="E840" s="10" t="str">
        <f>VLOOKUP(D840,'mat group'!A:B,2,0)</f>
        <v>School supplies</v>
      </c>
      <c r="F840" s="10" t="s">
        <v>58</v>
      </c>
      <c r="G840" s="11" t="s">
        <v>77</v>
      </c>
      <c r="H840" s="11">
        <v>1.0</v>
      </c>
      <c r="I840" s="6" t="s">
        <v>38</v>
      </c>
      <c r="J840" s="11">
        <f t="shared" si="2"/>
        <v>1</v>
      </c>
      <c r="K840" s="6">
        <v>45.0</v>
      </c>
      <c r="L840" s="11">
        <f t="shared" si="3"/>
        <v>45</v>
      </c>
      <c r="M840" s="10" t="s">
        <v>59</v>
      </c>
      <c r="N840" s="12">
        <v>27.0</v>
      </c>
      <c r="O840" s="11">
        <f t="shared" si="4"/>
        <v>18</v>
      </c>
      <c r="P840" s="11">
        <f t="shared" si="5"/>
        <v>27</v>
      </c>
      <c r="Q840" s="10" t="s">
        <v>99</v>
      </c>
      <c r="R840" s="13" t="str">
        <f>IFERROR(__xludf.DUMMYFUNCTION("IFERROR(REGEXEXTRACT(Q840,""\d*\.?\d+%""),0)"),"0%")</f>
        <v>0%</v>
      </c>
      <c r="S840" s="11">
        <f t="shared" si="6"/>
        <v>0</v>
      </c>
    </row>
    <row r="841">
      <c r="A841" s="8">
        <v>44588.0</v>
      </c>
      <c r="B841" s="9">
        <f t="shared" si="1"/>
        <v>2022</v>
      </c>
      <c r="C841" s="9">
        <v>100819.0</v>
      </c>
      <c r="D841" s="6" t="s">
        <v>283</v>
      </c>
      <c r="E841" s="10" t="str">
        <f>VLOOKUP(D841,'mat group'!A:B,2,0)</f>
        <v>Home Decor</v>
      </c>
      <c r="F841" s="10" t="s">
        <v>49</v>
      </c>
      <c r="G841" s="11" t="s">
        <v>42</v>
      </c>
      <c r="H841" s="11">
        <v>30.0</v>
      </c>
      <c r="I841" s="6" t="s">
        <v>38</v>
      </c>
      <c r="J841" s="11">
        <f t="shared" si="2"/>
        <v>30</v>
      </c>
      <c r="K841" s="6">
        <v>9.0</v>
      </c>
      <c r="L841" s="11">
        <f t="shared" si="3"/>
        <v>270</v>
      </c>
      <c r="M841" s="10" t="s">
        <v>51</v>
      </c>
      <c r="N841" s="12">
        <v>9.0</v>
      </c>
      <c r="O841" s="11">
        <f t="shared" si="4"/>
        <v>0</v>
      </c>
      <c r="P841" s="11">
        <f t="shared" si="5"/>
        <v>270</v>
      </c>
      <c r="Q841" s="10" t="s">
        <v>139</v>
      </c>
      <c r="R841" s="13" t="str">
        <f>IFERROR(__xludf.DUMMYFUNCTION("IFERROR(REGEXEXTRACT(Q841,""\d*\.?\d+%""),0)"),"9.20%")</f>
        <v>9.20%</v>
      </c>
      <c r="S841" s="11">
        <f t="shared" si="6"/>
        <v>0.2484</v>
      </c>
    </row>
    <row r="842">
      <c r="A842" s="8">
        <v>44595.0</v>
      </c>
      <c r="B842" s="9">
        <f t="shared" si="1"/>
        <v>2022</v>
      </c>
      <c r="C842" s="9">
        <v>100820.0</v>
      </c>
      <c r="D842" s="6" t="s">
        <v>19</v>
      </c>
      <c r="E842" s="10" t="str">
        <f>VLOOKUP(D842,'mat group'!A:B,2,0)</f>
        <v>Hardware supplies</v>
      </c>
      <c r="F842" s="10" t="s">
        <v>49</v>
      </c>
      <c r="G842" s="11" t="s">
        <v>30</v>
      </c>
      <c r="H842" s="11">
        <v>5.0</v>
      </c>
      <c r="I842" s="6" t="s">
        <v>38</v>
      </c>
      <c r="J842" s="11">
        <f t="shared" si="2"/>
        <v>5</v>
      </c>
      <c r="K842" s="6">
        <v>51.0</v>
      </c>
      <c r="L842" s="11">
        <f t="shared" si="3"/>
        <v>255</v>
      </c>
      <c r="M842" s="10" t="s">
        <v>51</v>
      </c>
      <c r="N842" s="12">
        <v>15.299999999999999</v>
      </c>
      <c r="O842" s="11">
        <f t="shared" si="4"/>
        <v>178.5</v>
      </c>
      <c r="P842" s="11">
        <f t="shared" si="5"/>
        <v>76.5</v>
      </c>
      <c r="Q842" s="10" t="s">
        <v>61</v>
      </c>
      <c r="R842" s="13" t="str">
        <f>IFERROR(__xludf.DUMMYFUNCTION("IFERROR(REGEXEXTRACT(Q842,""\d*\.?\d+%""),0)"),"7.30%")</f>
        <v>7.30%</v>
      </c>
      <c r="S842" s="11">
        <f t="shared" si="6"/>
        <v>0.18615</v>
      </c>
    </row>
    <row r="843">
      <c r="A843" s="8">
        <v>44600.0</v>
      </c>
      <c r="B843" s="9">
        <f t="shared" si="1"/>
        <v>2022</v>
      </c>
      <c r="C843" s="9">
        <v>100821.0</v>
      </c>
      <c r="D843" s="6" t="s">
        <v>302</v>
      </c>
      <c r="E843" s="10" t="str">
        <f>VLOOKUP(D843,'mat group'!A:B,2,0)</f>
        <v>Home Decor</v>
      </c>
      <c r="F843" s="10" t="s">
        <v>20</v>
      </c>
      <c r="G843" s="11" t="s">
        <v>50</v>
      </c>
      <c r="H843" s="11">
        <v>10.0</v>
      </c>
      <c r="I843" s="6" t="s">
        <v>22</v>
      </c>
      <c r="J843" s="11">
        <f t="shared" si="2"/>
        <v>7.6</v>
      </c>
      <c r="K843" s="6">
        <v>17.0</v>
      </c>
      <c r="L843" s="11">
        <f t="shared" si="3"/>
        <v>129.2</v>
      </c>
      <c r="M843" s="10" t="s">
        <v>23</v>
      </c>
      <c r="N843" s="12">
        <v>3.4000000000000004</v>
      </c>
      <c r="O843" s="11">
        <f t="shared" si="4"/>
        <v>103.36</v>
      </c>
      <c r="P843" s="11">
        <f t="shared" si="5"/>
        <v>25.84</v>
      </c>
      <c r="Q843" s="10" t="s">
        <v>61</v>
      </c>
      <c r="R843" s="13" t="str">
        <f>IFERROR(__xludf.DUMMYFUNCTION("IFERROR(REGEXEXTRACT(Q843,""\d*\.?\d+%""),0)"),"7.30%")</f>
        <v>7.30%</v>
      </c>
      <c r="S843" s="11">
        <f t="shared" si="6"/>
        <v>0.094316</v>
      </c>
    </row>
    <row r="844">
      <c r="A844" s="8">
        <v>44600.0</v>
      </c>
      <c r="B844" s="9">
        <f t="shared" si="1"/>
        <v>2022</v>
      </c>
      <c r="C844" s="9">
        <v>100821.0</v>
      </c>
      <c r="D844" s="6" t="s">
        <v>244</v>
      </c>
      <c r="E844" s="10" t="str">
        <f>VLOOKUP(D844,'mat group'!A:B,2,0)</f>
        <v>Bathroom supplies</v>
      </c>
      <c r="F844" s="10" t="s">
        <v>20</v>
      </c>
      <c r="G844" s="11" t="s">
        <v>67</v>
      </c>
      <c r="H844" s="11">
        <v>15.0</v>
      </c>
      <c r="I844" s="6" t="s">
        <v>22</v>
      </c>
      <c r="J844" s="11">
        <f t="shared" si="2"/>
        <v>11.4</v>
      </c>
      <c r="K844" s="6">
        <v>30.0</v>
      </c>
      <c r="L844" s="11">
        <f t="shared" si="3"/>
        <v>342</v>
      </c>
      <c r="M844" s="10" t="s">
        <v>23</v>
      </c>
      <c r="N844" s="12">
        <v>9.0</v>
      </c>
      <c r="O844" s="11">
        <f t="shared" si="4"/>
        <v>239.4</v>
      </c>
      <c r="P844" s="11">
        <f t="shared" si="5"/>
        <v>102.6</v>
      </c>
      <c r="Q844" s="10" t="s">
        <v>61</v>
      </c>
      <c r="R844" s="13" t="str">
        <f>IFERROR(__xludf.DUMMYFUNCTION("IFERROR(REGEXEXTRACT(Q844,""\d*\.?\d+%""),0)"),"7.30%")</f>
        <v>7.30%</v>
      </c>
      <c r="S844" s="11">
        <f t="shared" si="6"/>
        <v>0.24966</v>
      </c>
    </row>
    <row r="845">
      <c r="A845" s="8">
        <v>44600.0</v>
      </c>
      <c r="B845" s="9">
        <f t="shared" si="1"/>
        <v>2022</v>
      </c>
      <c r="C845" s="9">
        <v>100821.0</v>
      </c>
      <c r="D845" s="6" t="s">
        <v>251</v>
      </c>
      <c r="E845" s="10" t="str">
        <f>VLOOKUP(D845,'mat group'!A:B,2,0)</f>
        <v>Bathroom supplies</v>
      </c>
      <c r="F845" s="10" t="s">
        <v>20</v>
      </c>
      <c r="G845" s="11" t="s">
        <v>64</v>
      </c>
      <c r="H845" s="11">
        <v>10.0</v>
      </c>
      <c r="I845" s="6" t="s">
        <v>22</v>
      </c>
      <c r="J845" s="11">
        <f t="shared" si="2"/>
        <v>7.6</v>
      </c>
      <c r="K845" s="6">
        <v>6.0</v>
      </c>
      <c r="L845" s="11">
        <f t="shared" si="3"/>
        <v>45.6</v>
      </c>
      <c r="M845" s="10" t="s">
        <v>23</v>
      </c>
      <c r="N845" s="12">
        <v>6.0</v>
      </c>
      <c r="O845" s="11">
        <f t="shared" si="4"/>
        <v>0</v>
      </c>
      <c r="P845" s="11">
        <f t="shared" si="5"/>
        <v>45.6</v>
      </c>
      <c r="Q845" s="10" t="s">
        <v>61</v>
      </c>
      <c r="R845" s="13" t="str">
        <f>IFERROR(__xludf.DUMMYFUNCTION("IFERROR(REGEXEXTRACT(Q845,""\d*\.?\d+%""),0)"),"7.30%")</f>
        <v>7.30%</v>
      </c>
      <c r="S845" s="11">
        <f t="shared" si="6"/>
        <v>0.033288</v>
      </c>
    </row>
    <row r="846">
      <c r="A846" s="8">
        <v>44600.0</v>
      </c>
      <c r="B846" s="9">
        <f t="shared" si="1"/>
        <v>2022</v>
      </c>
      <c r="C846" s="9">
        <v>100821.0</v>
      </c>
      <c r="D846" s="6" t="s">
        <v>269</v>
      </c>
      <c r="E846" s="10" t="str">
        <f>VLOOKUP(D846,'mat group'!A:B,2,0)</f>
        <v>Hardware supplies</v>
      </c>
      <c r="F846" s="10" t="s">
        <v>20</v>
      </c>
      <c r="G846" s="11" t="s">
        <v>42</v>
      </c>
      <c r="H846" s="11">
        <v>10.0</v>
      </c>
      <c r="I846" s="6" t="s">
        <v>22</v>
      </c>
      <c r="J846" s="11">
        <f t="shared" si="2"/>
        <v>7.6</v>
      </c>
      <c r="K846" s="6">
        <v>40.0</v>
      </c>
      <c r="L846" s="11">
        <f t="shared" si="3"/>
        <v>304</v>
      </c>
      <c r="M846" s="10" t="s">
        <v>23</v>
      </c>
      <c r="N846" s="12">
        <v>40.0</v>
      </c>
      <c r="O846" s="11">
        <f t="shared" si="4"/>
        <v>0</v>
      </c>
      <c r="P846" s="11">
        <f t="shared" si="5"/>
        <v>304</v>
      </c>
      <c r="Q846" s="10" t="s">
        <v>61</v>
      </c>
      <c r="R846" s="13" t="str">
        <f>IFERROR(__xludf.DUMMYFUNCTION("IFERROR(REGEXEXTRACT(Q846,""\d*\.?\d+%""),0)"),"7.30%")</f>
        <v>7.30%</v>
      </c>
      <c r="S846" s="11">
        <f t="shared" si="6"/>
        <v>0.22192</v>
      </c>
    </row>
    <row r="847">
      <c r="A847" s="8">
        <v>44600.0</v>
      </c>
      <c r="B847" s="9">
        <f t="shared" si="1"/>
        <v>2022</v>
      </c>
      <c r="C847" s="9">
        <v>100821.0</v>
      </c>
      <c r="D847" s="6" t="s">
        <v>123</v>
      </c>
      <c r="E847" s="10" t="str">
        <f>VLOOKUP(D847,'mat group'!A:B,2,0)</f>
        <v>Hardware supplies</v>
      </c>
      <c r="F847" s="10" t="s">
        <v>20</v>
      </c>
      <c r="G847" s="11" t="s">
        <v>21</v>
      </c>
      <c r="H847" s="11">
        <v>3.5</v>
      </c>
      <c r="I847" s="6" t="s">
        <v>22</v>
      </c>
      <c r="J847" s="11">
        <f t="shared" si="2"/>
        <v>2.66</v>
      </c>
      <c r="K847" s="6">
        <v>25.0</v>
      </c>
      <c r="L847" s="11">
        <f t="shared" si="3"/>
        <v>66.5</v>
      </c>
      <c r="M847" s="10" t="s">
        <v>23</v>
      </c>
      <c r="N847" s="12">
        <v>17.5</v>
      </c>
      <c r="O847" s="11">
        <f t="shared" si="4"/>
        <v>19.95</v>
      </c>
      <c r="P847" s="11">
        <f t="shared" si="5"/>
        <v>46.55</v>
      </c>
      <c r="Q847" s="10" t="s">
        <v>61</v>
      </c>
      <c r="R847" s="13" t="str">
        <f>IFERROR(__xludf.DUMMYFUNCTION("IFERROR(REGEXEXTRACT(Q847,""\d*\.?\d+%""),0)"),"7.30%")</f>
        <v>7.30%</v>
      </c>
      <c r="S847" s="11">
        <f t="shared" si="6"/>
        <v>0.048545</v>
      </c>
    </row>
    <row r="848">
      <c r="A848" s="8">
        <v>44600.0</v>
      </c>
      <c r="B848" s="9">
        <f t="shared" si="1"/>
        <v>2022</v>
      </c>
      <c r="C848" s="9">
        <v>100821.0</v>
      </c>
      <c r="D848" s="6" t="s">
        <v>246</v>
      </c>
      <c r="E848" s="10" t="str">
        <f>VLOOKUP(D848,'mat group'!A:B,2,0)</f>
        <v>Bathroom supplies</v>
      </c>
      <c r="F848" s="10" t="s">
        <v>20</v>
      </c>
      <c r="G848" s="11" t="s">
        <v>50</v>
      </c>
      <c r="H848" s="11">
        <v>15.0</v>
      </c>
      <c r="I848" s="6" t="s">
        <v>22</v>
      </c>
      <c r="J848" s="11">
        <f t="shared" si="2"/>
        <v>11.4</v>
      </c>
      <c r="K848" s="6">
        <v>25.0</v>
      </c>
      <c r="L848" s="11">
        <f t="shared" si="3"/>
        <v>285</v>
      </c>
      <c r="M848" s="10" t="s">
        <v>23</v>
      </c>
      <c r="N848" s="12">
        <v>2.5</v>
      </c>
      <c r="O848" s="11">
        <f t="shared" si="4"/>
        <v>256.5</v>
      </c>
      <c r="P848" s="11">
        <f t="shared" si="5"/>
        <v>28.5</v>
      </c>
      <c r="Q848" s="10" t="s">
        <v>61</v>
      </c>
      <c r="R848" s="13" t="str">
        <f>IFERROR(__xludf.DUMMYFUNCTION("IFERROR(REGEXEXTRACT(Q848,""\d*\.?\d+%""),0)"),"7.30%")</f>
        <v>7.30%</v>
      </c>
      <c r="S848" s="11">
        <f t="shared" si="6"/>
        <v>0.20805</v>
      </c>
    </row>
    <row r="849">
      <c r="A849" s="8">
        <v>44600.0</v>
      </c>
      <c r="B849" s="9">
        <f t="shared" si="1"/>
        <v>2022</v>
      </c>
      <c r="C849" s="9">
        <v>100821.0</v>
      </c>
      <c r="D849" s="6" t="s">
        <v>291</v>
      </c>
      <c r="E849" s="10" t="str">
        <f>VLOOKUP(D849,'mat group'!A:B,2,0)</f>
        <v>School supplies</v>
      </c>
      <c r="F849" s="10" t="s">
        <v>20</v>
      </c>
      <c r="G849" s="11" t="s">
        <v>77</v>
      </c>
      <c r="H849" s="11">
        <v>2.5</v>
      </c>
      <c r="I849" s="6" t="s">
        <v>22</v>
      </c>
      <c r="J849" s="11">
        <f t="shared" si="2"/>
        <v>1.9</v>
      </c>
      <c r="K849" s="6">
        <v>8.0</v>
      </c>
      <c r="L849" s="11">
        <f t="shared" si="3"/>
        <v>15.2</v>
      </c>
      <c r="M849" s="10" t="s">
        <v>23</v>
      </c>
      <c r="N849" s="12">
        <v>1.6</v>
      </c>
      <c r="O849" s="11">
        <f t="shared" si="4"/>
        <v>12.16</v>
      </c>
      <c r="P849" s="11">
        <f t="shared" si="5"/>
        <v>3.04</v>
      </c>
      <c r="Q849" s="10" t="s">
        <v>61</v>
      </c>
      <c r="R849" s="13" t="str">
        <f>IFERROR(__xludf.DUMMYFUNCTION("IFERROR(REGEXEXTRACT(Q849,""\d*\.?\d+%""),0)"),"7.30%")</f>
        <v>7.30%</v>
      </c>
      <c r="S849" s="11">
        <f t="shared" si="6"/>
        <v>0.011096</v>
      </c>
    </row>
    <row r="850">
      <c r="A850" s="8">
        <v>44600.0</v>
      </c>
      <c r="B850" s="9">
        <f t="shared" si="1"/>
        <v>2022</v>
      </c>
      <c r="C850" s="9">
        <v>100821.0</v>
      </c>
      <c r="D850" s="6" t="s">
        <v>233</v>
      </c>
      <c r="E850" s="10" t="str">
        <f>VLOOKUP(D850,'mat group'!A:B,2,0)</f>
        <v>Bathroom supplies</v>
      </c>
      <c r="F850" s="10" t="s">
        <v>20</v>
      </c>
      <c r="G850" s="11" t="s">
        <v>26</v>
      </c>
      <c r="H850" s="11">
        <v>10.0</v>
      </c>
      <c r="I850" s="6" t="s">
        <v>22</v>
      </c>
      <c r="J850" s="11">
        <f t="shared" si="2"/>
        <v>7.6</v>
      </c>
      <c r="K850" s="6">
        <v>31.0</v>
      </c>
      <c r="L850" s="11">
        <f t="shared" si="3"/>
        <v>235.6</v>
      </c>
      <c r="M850" s="10" t="s">
        <v>23</v>
      </c>
      <c r="N850" s="12">
        <v>31.0</v>
      </c>
      <c r="O850" s="11">
        <f t="shared" si="4"/>
        <v>0</v>
      </c>
      <c r="P850" s="11">
        <f t="shared" si="5"/>
        <v>235.6</v>
      </c>
      <c r="Q850" s="10" t="s">
        <v>61</v>
      </c>
      <c r="R850" s="13" t="str">
        <f>IFERROR(__xludf.DUMMYFUNCTION("IFERROR(REGEXEXTRACT(Q850,""\d*\.?\d+%""),0)"),"7.30%")</f>
        <v>7.30%</v>
      </c>
      <c r="S850" s="11">
        <f t="shared" si="6"/>
        <v>0.171988</v>
      </c>
    </row>
    <row r="851">
      <c r="A851" s="8">
        <v>44604.0</v>
      </c>
      <c r="B851" s="9">
        <f t="shared" si="1"/>
        <v>2022</v>
      </c>
      <c r="C851" s="9">
        <v>100822.0</v>
      </c>
      <c r="D851" s="6" t="s">
        <v>222</v>
      </c>
      <c r="E851" s="10" t="str">
        <f>VLOOKUP(D851,'mat group'!A:B,2,0)</f>
        <v>Hardware supplies</v>
      </c>
      <c r="F851" s="10" t="s">
        <v>58</v>
      </c>
      <c r="G851" s="11" t="s">
        <v>64</v>
      </c>
      <c r="H851" s="11">
        <v>15.0</v>
      </c>
      <c r="I851" s="6" t="s">
        <v>38</v>
      </c>
      <c r="J851" s="11">
        <f t="shared" si="2"/>
        <v>15</v>
      </c>
      <c r="K851" s="6">
        <v>20.0</v>
      </c>
      <c r="L851" s="11">
        <f t="shared" si="3"/>
        <v>300</v>
      </c>
      <c r="M851" s="10" t="s">
        <v>59</v>
      </c>
      <c r="N851" s="12">
        <v>20.0</v>
      </c>
      <c r="O851" s="11">
        <f t="shared" si="4"/>
        <v>0</v>
      </c>
      <c r="P851" s="11">
        <f t="shared" si="5"/>
        <v>300</v>
      </c>
      <c r="Q851" s="10" t="s">
        <v>164</v>
      </c>
      <c r="R851" s="13" t="str">
        <f>IFERROR(__xludf.DUMMYFUNCTION("IFERROR(REGEXEXTRACT(Q851,""\d*\.?\d+%""),0)"),"7.80%")</f>
        <v>7.80%</v>
      </c>
      <c r="S851" s="11">
        <f t="shared" si="6"/>
        <v>0.234</v>
      </c>
    </row>
    <row r="852">
      <c r="A852" s="8">
        <v>44611.0</v>
      </c>
      <c r="B852" s="9">
        <f t="shared" si="1"/>
        <v>2022</v>
      </c>
      <c r="C852" s="9">
        <v>100823.0</v>
      </c>
      <c r="D852" s="6" t="s">
        <v>260</v>
      </c>
      <c r="E852" s="10" t="str">
        <f>VLOOKUP(D852,'mat group'!A:B,2,0)</f>
        <v>Hardware supplies</v>
      </c>
      <c r="F852" s="10" t="s">
        <v>20</v>
      </c>
      <c r="G852" s="11" t="s">
        <v>26</v>
      </c>
      <c r="H852" s="11">
        <v>3.0</v>
      </c>
      <c r="I852" s="6" t="s">
        <v>22</v>
      </c>
      <c r="J852" s="11">
        <f t="shared" si="2"/>
        <v>2.28</v>
      </c>
      <c r="K852" s="6">
        <v>10.0</v>
      </c>
      <c r="L852" s="11">
        <f t="shared" si="3"/>
        <v>22.8</v>
      </c>
      <c r="M852" s="10" t="s">
        <v>23</v>
      </c>
      <c r="N852" s="12">
        <v>10.0</v>
      </c>
      <c r="O852" s="11">
        <f t="shared" si="4"/>
        <v>0</v>
      </c>
      <c r="P852" s="11">
        <f t="shared" si="5"/>
        <v>22.8</v>
      </c>
      <c r="Q852" s="10" t="s">
        <v>24</v>
      </c>
      <c r="R852" s="13" t="str">
        <f>IFERROR(__xludf.DUMMYFUNCTION("IFERROR(REGEXEXTRACT(Q852,""\d*\.?\d+%""),0)"),"4.8%")</f>
        <v>4.8%</v>
      </c>
      <c r="S852" s="11">
        <f t="shared" si="6"/>
        <v>0.010944</v>
      </c>
    </row>
    <row r="853">
      <c r="A853" s="8">
        <v>44622.0</v>
      </c>
      <c r="B853" s="9">
        <f t="shared" si="1"/>
        <v>2022</v>
      </c>
      <c r="C853" s="9">
        <v>100824.0</v>
      </c>
      <c r="D853" s="6" t="s">
        <v>133</v>
      </c>
      <c r="E853" s="10" t="str">
        <f>VLOOKUP(D853,'mat group'!A:B,2,0)</f>
        <v>Home Decor</v>
      </c>
      <c r="F853" s="10" t="s">
        <v>55</v>
      </c>
      <c r="G853" s="11" t="s">
        <v>26</v>
      </c>
      <c r="H853" s="11">
        <v>15.0</v>
      </c>
      <c r="I853" s="6" t="s">
        <v>38</v>
      </c>
      <c r="J853" s="11">
        <f t="shared" si="2"/>
        <v>15</v>
      </c>
      <c r="K853" s="6">
        <v>31.0</v>
      </c>
      <c r="L853" s="11">
        <f t="shared" si="3"/>
        <v>465</v>
      </c>
      <c r="M853" s="10" t="s">
        <v>56</v>
      </c>
      <c r="N853" s="12">
        <v>24.8</v>
      </c>
      <c r="O853" s="11">
        <f t="shared" si="4"/>
        <v>93</v>
      </c>
      <c r="P853" s="11">
        <f t="shared" si="5"/>
        <v>372</v>
      </c>
      <c r="Q853" s="10" t="s">
        <v>52</v>
      </c>
      <c r="R853" s="13" t="str">
        <f>IFERROR(__xludf.DUMMYFUNCTION("IFERROR(REGEXEXTRACT(Q853,""\d*\.?\d+%""),0)"),"1.5%")</f>
        <v>1.5%</v>
      </c>
      <c r="S853" s="11">
        <f t="shared" si="6"/>
        <v>0.06975</v>
      </c>
    </row>
    <row r="854">
      <c r="A854" s="8">
        <v>44622.0</v>
      </c>
      <c r="B854" s="9">
        <f t="shared" si="1"/>
        <v>2022</v>
      </c>
      <c r="C854" s="9">
        <v>100824.0</v>
      </c>
      <c r="D854" s="6" t="s">
        <v>107</v>
      </c>
      <c r="E854" s="10" t="str">
        <f>VLOOKUP(D854,'mat group'!A:B,2,0)</f>
        <v>Bathroom supplies</v>
      </c>
      <c r="F854" s="10" t="s">
        <v>55</v>
      </c>
      <c r="G854" s="11" t="s">
        <v>28</v>
      </c>
      <c r="H854" s="11">
        <v>25.0</v>
      </c>
      <c r="I854" s="6" t="s">
        <v>38</v>
      </c>
      <c r="J854" s="11">
        <f t="shared" si="2"/>
        <v>25</v>
      </c>
      <c r="K854" s="6">
        <v>49.0</v>
      </c>
      <c r="L854" s="11">
        <f t="shared" si="3"/>
        <v>1225</v>
      </c>
      <c r="M854" s="10" t="s">
        <v>56</v>
      </c>
      <c r="N854" s="12">
        <v>39.2</v>
      </c>
      <c r="O854" s="11">
        <f t="shared" si="4"/>
        <v>245</v>
      </c>
      <c r="P854" s="11">
        <f t="shared" si="5"/>
        <v>980</v>
      </c>
      <c r="Q854" s="10" t="s">
        <v>52</v>
      </c>
      <c r="R854" s="13" t="str">
        <f>IFERROR(__xludf.DUMMYFUNCTION("IFERROR(REGEXEXTRACT(Q854,""\d*\.?\d+%""),0)"),"1.5%")</f>
        <v>1.5%</v>
      </c>
      <c r="S854" s="11">
        <f t="shared" si="6"/>
        <v>0.18375</v>
      </c>
    </row>
    <row r="855">
      <c r="A855" s="8">
        <v>44622.0</v>
      </c>
      <c r="B855" s="9">
        <f t="shared" si="1"/>
        <v>2022</v>
      </c>
      <c r="C855" s="9">
        <v>100824.0</v>
      </c>
      <c r="D855" s="6" t="s">
        <v>157</v>
      </c>
      <c r="E855" s="10" t="str">
        <f>VLOOKUP(D855,'mat group'!A:B,2,0)</f>
        <v>School supplies</v>
      </c>
      <c r="F855" s="10" t="s">
        <v>55</v>
      </c>
      <c r="G855" s="11" t="s">
        <v>26</v>
      </c>
      <c r="H855" s="11">
        <v>2.5</v>
      </c>
      <c r="I855" s="6" t="s">
        <v>38</v>
      </c>
      <c r="J855" s="11">
        <f t="shared" si="2"/>
        <v>2.5</v>
      </c>
      <c r="K855" s="6">
        <v>49.0</v>
      </c>
      <c r="L855" s="11">
        <f t="shared" si="3"/>
        <v>122.5</v>
      </c>
      <c r="M855" s="10" t="s">
        <v>56</v>
      </c>
      <c r="N855" s="12">
        <v>49.0</v>
      </c>
      <c r="O855" s="11">
        <f t="shared" si="4"/>
        <v>0</v>
      </c>
      <c r="P855" s="11">
        <f t="shared" si="5"/>
        <v>122.5</v>
      </c>
      <c r="Q855" s="10" t="s">
        <v>52</v>
      </c>
      <c r="R855" s="13" t="str">
        <f>IFERROR(__xludf.DUMMYFUNCTION("IFERROR(REGEXEXTRACT(Q855,""\d*\.?\d+%""),0)"),"1.5%")</f>
        <v>1.5%</v>
      </c>
      <c r="S855" s="11">
        <f t="shared" si="6"/>
        <v>0.018375</v>
      </c>
    </row>
    <row r="856">
      <c r="A856" s="8">
        <v>44622.0</v>
      </c>
      <c r="B856" s="9">
        <f t="shared" si="1"/>
        <v>2022</v>
      </c>
      <c r="C856" s="9">
        <v>100824.0</v>
      </c>
      <c r="D856" s="6" t="s">
        <v>221</v>
      </c>
      <c r="E856" s="10" t="str">
        <f>VLOOKUP(D856,'mat group'!A:B,2,0)</f>
        <v>Gardening supplies</v>
      </c>
      <c r="F856" s="10" t="s">
        <v>55</v>
      </c>
      <c r="G856" s="11" t="s">
        <v>64</v>
      </c>
      <c r="H856" s="11">
        <v>8.0</v>
      </c>
      <c r="I856" s="6" t="s">
        <v>38</v>
      </c>
      <c r="J856" s="11">
        <f t="shared" si="2"/>
        <v>8</v>
      </c>
      <c r="K856" s="6">
        <v>28.0</v>
      </c>
      <c r="L856" s="11">
        <f t="shared" si="3"/>
        <v>224</v>
      </c>
      <c r="M856" s="10" t="s">
        <v>56</v>
      </c>
      <c r="N856" s="12">
        <v>28.0</v>
      </c>
      <c r="O856" s="11">
        <f t="shared" si="4"/>
        <v>0</v>
      </c>
      <c r="P856" s="11">
        <f t="shared" si="5"/>
        <v>224</v>
      </c>
      <c r="Q856" s="10" t="s">
        <v>52</v>
      </c>
      <c r="R856" s="13" t="str">
        <f>IFERROR(__xludf.DUMMYFUNCTION("IFERROR(REGEXEXTRACT(Q856,""\d*\.?\d+%""),0)"),"1.5%")</f>
        <v>1.5%</v>
      </c>
      <c r="S856" s="11">
        <f t="shared" si="6"/>
        <v>0.0336</v>
      </c>
    </row>
    <row r="857">
      <c r="A857" s="8">
        <v>44622.0</v>
      </c>
      <c r="B857" s="9">
        <f t="shared" si="1"/>
        <v>2022</v>
      </c>
      <c r="C857" s="9">
        <v>100824.0</v>
      </c>
      <c r="D857" s="6" t="s">
        <v>279</v>
      </c>
      <c r="E857" s="10" t="str">
        <f>VLOOKUP(D857,'mat group'!A:B,2,0)</f>
        <v>Bathroom supplies</v>
      </c>
      <c r="F857" s="10" t="s">
        <v>55</v>
      </c>
      <c r="G857" s="11" t="s">
        <v>26</v>
      </c>
      <c r="H857" s="11">
        <v>25.0</v>
      </c>
      <c r="I857" s="6" t="s">
        <v>38</v>
      </c>
      <c r="J857" s="11">
        <f t="shared" si="2"/>
        <v>25</v>
      </c>
      <c r="K857" s="6">
        <v>1.0</v>
      </c>
      <c r="L857" s="11">
        <f t="shared" si="3"/>
        <v>25</v>
      </c>
      <c r="M857" s="10" t="s">
        <v>56</v>
      </c>
      <c r="N857" s="12">
        <v>1.0</v>
      </c>
      <c r="O857" s="11">
        <f t="shared" si="4"/>
        <v>0</v>
      </c>
      <c r="P857" s="11">
        <f t="shared" si="5"/>
        <v>25</v>
      </c>
      <c r="Q857" s="10" t="s">
        <v>52</v>
      </c>
      <c r="R857" s="13" t="str">
        <f>IFERROR(__xludf.DUMMYFUNCTION("IFERROR(REGEXEXTRACT(Q857,""\d*\.?\d+%""),0)"),"1.5%")</f>
        <v>1.5%</v>
      </c>
      <c r="S857" s="11">
        <f t="shared" si="6"/>
        <v>0.00375</v>
      </c>
    </row>
    <row r="858">
      <c r="A858" s="8">
        <v>44622.0</v>
      </c>
      <c r="B858" s="9">
        <f t="shared" si="1"/>
        <v>2022</v>
      </c>
      <c r="C858" s="9">
        <v>100824.0</v>
      </c>
      <c r="D858" s="6" t="s">
        <v>137</v>
      </c>
      <c r="E858" s="10" t="str">
        <f>VLOOKUP(D858,'mat group'!A:B,2,0)</f>
        <v>Bathroom supplies</v>
      </c>
      <c r="F858" s="10" t="s">
        <v>55</v>
      </c>
      <c r="G858" s="11" t="s">
        <v>77</v>
      </c>
      <c r="H858" s="11">
        <v>12.0</v>
      </c>
      <c r="I858" s="6" t="s">
        <v>38</v>
      </c>
      <c r="J858" s="11">
        <f t="shared" si="2"/>
        <v>12</v>
      </c>
      <c r="K858" s="6">
        <v>41.0</v>
      </c>
      <c r="L858" s="11">
        <f t="shared" si="3"/>
        <v>492</v>
      </c>
      <c r="M858" s="10" t="s">
        <v>56</v>
      </c>
      <c r="N858" s="12">
        <v>4.1000000000000005</v>
      </c>
      <c r="O858" s="11">
        <f t="shared" si="4"/>
        <v>442.8</v>
      </c>
      <c r="P858" s="11">
        <f t="shared" si="5"/>
        <v>49.2</v>
      </c>
      <c r="Q858" s="10" t="s">
        <v>52</v>
      </c>
      <c r="R858" s="13" t="str">
        <f>IFERROR(__xludf.DUMMYFUNCTION("IFERROR(REGEXEXTRACT(Q858,""\d*\.?\d+%""),0)"),"1.5%")</f>
        <v>1.5%</v>
      </c>
      <c r="S858" s="11">
        <f t="shared" si="6"/>
        <v>0.0738</v>
      </c>
    </row>
    <row r="859">
      <c r="A859" s="8">
        <v>44622.0</v>
      </c>
      <c r="B859" s="9">
        <f t="shared" si="1"/>
        <v>2022</v>
      </c>
      <c r="C859" s="9">
        <v>100824.0</v>
      </c>
      <c r="D859" s="6" t="s">
        <v>280</v>
      </c>
      <c r="E859" s="10" t="str">
        <f>VLOOKUP(D859,'mat group'!A:B,2,0)</f>
        <v>Bathroom supplies</v>
      </c>
      <c r="F859" s="10" t="s">
        <v>55</v>
      </c>
      <c r="G859" s="11" t="s">
        <v>28</v>
      </c>
      <c r="H859" s="11">
        <v>15.0</v>
      </c>
      <c r="I859" s="6" t="s">
        <v>38</v>
      </c>
      <c r="J859" s="11">
        <f t="shared" si="2"/>
        <v>15</v>
      </c>
      <c r="K859" s="6">
        <v>24.0</v>
      </c>
      <c r="L859" s="11">
        <f t="shared" si="3"/>
        <v>360</v>
      </c>
      <c r="M859" s="10" t="s">
        <v>56</v>
      </c>
      <c r="N859" s="12">
        <v>19.200000000000003</v>
      </c>
      <c r="O859" s="11">
        <f t="shared" si="4"/>
        <v>72</v>
      </c>
      <c r="P859" s="11">
        <f t="shared" si="5"/>
        <v>288</v>
      </c>
      <c r="Q859" s="10" t="s">
        <v>52</v>
      </c>
      <c r="R859" s="13" t="str">
        <f>IFERROR(__xludf.DUMMYFUNCTION("IFERROR(REGEXEXTRACT(Q859,""\d*\.?\d+%""),0)"),"1.5%")</f>
        <v>1.5%</v>
      </c>
      <c r="S859" s="11">
        <f t="shared" si="6"/>
        <v>0.054</v>
      </c>
    </row>
    <row r="860">
      <c r="A860" s="8">
        <v>44622.0</v>
      </c>
      <c r="B860" s="9">
        <f t="shared" si="1"/>
        <v>2022</v>
      </c>
      <c r="C860" s="9">
        <v>100824.0</v>
      </c>
      <c r="D860" s="6" t="s">
        <v>204</v>
      </c>
      <c r="E860" s="10" t="str">
        <f>VLOOKUP(D860,'mat group'!A:B,2,0)</f>
        <v>School supplies</v>
      </c>
      <c r="F860" s="10" t="s">
        <v>55</v>
      </c>
      <c r="G860" s="11" t="s">
        <v>26</v>
      </c>
      <c r="H860" s="11">
        <v>1.5</v>
      </c>
      <c r="I860" s="6" t="s">
        <v>38</v>
      </c>
      <c r="J860" s="11">
        <f t="shared" si="2"/>
        <v>1.5</v>
      </c>
      <c r="K860" s="6">
        <v>1.0</v>
      </c>
      <c r="L860" s="11">
        <f t="shared" si="3"/>
        <v>1.5</v>
      </c>
      <c r="M860" s="10" t="s">
        <v>56</v>
      </c>
      <c r="N860" s="12">
        <v>1.0</v>
      </c>
      <c r="O860" s="11">
        <f t="shared" si="4"/>
        <v>0</v>
      </c>
      <c r="P860" s="11">
        <f t="shared" si="5"/>
        <v>1.5</v>
      </c>
      <c r="Q860" s="10" t="s">
        <v>52</v>
      </c>
      <c r="R860" s="13" t="str">
        <f>IFERROR(__xludf.DUMMYFUNCTION("IFERROR(REGEXEXTRACT(Q860,""\d*\.?\d+%""),0)"),"1.5%")</f>
        <v>1.5%</v>
      </c>
      <c r="S860" s="11">
        <f t="shared" si="6"/>
        <v>0.000225</v>
      </c>
    </row>
    <row r="861">
      <c r="A861" s="8">
        <v>44623.0</v>
      </c>
      <c r="B861" s="9">
        <f t="shared" si="1"/>
        <v>2022</v>
      </c>
      <c r="C861" s="9">
        <v>100825.0</v>
      </c>
      <c r="D861" s="6" t="s">
        <v>253</v>
      </c>
      <c r="E861" s="10" t="str">
        <f>VLOOKUP(D861,'mat group'!A:B,2,0)</f>
        <v>Gardening supplies</v>
      </c>
      <c r="F861" s="10" t="s">
        <v>37</v>
      </c>
      <c r="G861" s="11" t="s">
        <v>26</v>
      </c>
      <c r="H861" s="11">
        <v>80.0</v>
      </c>
      <c r="I861" s="6" t="s">
        <v>38</v>
      </c>
      <c r="J861" s="11">
        <f t="shared" si="2"/>
        <v>80</v>
      </c>
      <c r="K861" s="6">
        <v>42.0</v>
      </c>
      <c r="L861" s="11">
        <f t="shared" si="3"/>
        <v>3360</v>
      </c>
      <c r="M861" s="10" t="s">
        <v>39</v>
      </c>
      <c r="N861" s="12">
        <v>33.6</v>
      </c>
      <c r="O861" s="11">
        <f t="shared" si="4"/>
        <v>672</v>
      </c>
      <c r="P861" s="11">
        <f t="shared" si="5"/>
        <v>2688</v>
      </c>
      <c r="Q861" s="10" t="s">
        <v>162</v>
      </c>
      <c r="R861" s="13" t="str">
        <f>IFERROR(__xludf.DUMMYFUNCTION("IFERROR(REGEXEXTRACT(Q861,""\d*\.?\d+%""),0)"),"1.9%")</f>
        <v>1.9%</v>
      </c>
      <c r="S861" s="11">
        <f t="shared" si="6"/>
        <v>0.6384</v>
      </c>
    </row>
    <row r="862">
      <c r="A862" s="8">
        <v>44625.0</v>
      </c>
      <c r="B862" s="9">
        <f t="shared" si="1"/>
        <v>2022</v>
      </c>
      <c r="C862" s="9">
        <v>100826.0</v>
      </c>
      <c r="D862" s="6" t="s">
        <v>188</v>
      </c>
      <c r="E862" s="10" t="str">
        <f>VLOOKUP(D862,'mat group'!A:B,2,0)</f>
        <v>Home Decor</v>
      </c>
      <c r="F862" s="10" t="s">
        <v>55</v>
      </c>
      <c r="G862" s="11" t="s">
        <v>28</v>
      </c>
      <c r="H862" s="11">
        <v>30.0</v>
      </c>
      <c r="I862" s="6" t="s">
        <v>38</v>
      </c>
      <c r="J862" s="11">
        <f t="shared" si="2"/>
        <v>30</v>
      </c>
      <c r="K862" s="6">
        <v>1.0</v>
      </c>
      <c r="L862" s="11">
        <f t="shared" si="3"/>
        <v>30</v>
      </c>
      <c r="M862" s="10" t="s">
        <v>56</v>
      </c>
      <c r="N862" s="12">
        <v>1.0</v>
      </c>
      <c r="O862" s="11">
        <f t="shared" si="4"/>
        <v>0</v>
      </c>
      <c r="P862" s="11">
        <f t="shared" si="5"/>
        <v>30</v>
      </c>
      <c r="Q862" s="10" t="s">
        <v>143</v>
      </c>
      <c r="R862" s="13" t="str">
        <f>IFERROR(__xludf.DUMMYFUNCTION("IFERROR(REGEXEXTRACT(Q862,""\d*\.?\d+%""),0)"),"3.9%")</f>
        <v>3.9%</v>
      </c>
      <c r="S862" s="11">
        <f t="shared" si="6"/>
        <v>0.0117</v>
      </c>
    </row>
    <row r="863">
      <c r="A863" s="8">
        <v>44639.0</v>
      </c>
      <c r="B863" s="9">
        <f t="shared" si="1"/>
        <v>2022</v>
      </c>
      <c r="C863" s="9">
        <v>100827.0</v>
      </c>
      <c r="D863" s="6" t="s">
        <v>180</v>
      </c>
      <c r="E863" s="10" t="str">
        <f>VLOOKUP(D863,'mat group'!A:B,2,0)</f>
        <v>Hardware supplies</v>
      </c>
      <c r="F863" s="10" t="s">
        <v>20</v>
      </c>
      <c r="G863" s="11" t="s">
        <v>42</v>
      </c>
      <c r="H863" s="11">
        <v>80.0</v>
      </c>
      <c r="I863" s="6" t="s">
        <v>22</v>
      </c>
      <c r="J863" s="11">
        <f t="shared" si="2"/>
        <v>60.8</v>
      </c>
      <c r="K863" s="6">
        <v>2.0</v>
      </c>
      <c r="L863" s="11">
        <f t="shared" si="3"/>
        <v>121.6</v>
      </c>
      <c r="M863" s="10" t="s">
        <v>23</v>
      </c>
      <c r="N863" s="12">
        <v>0.6</v>
      </c>
      <c r="O863" s="11">
        <f t="shared" si="4"/>
        <v>85.12</v>
      </c>
      <c r="P863" s="11">
        <f t="shared" si="5"/>
        <v>36.48</v>
      </c>
      <c r="Q863" s="10" t="s">
        <v>162</v>
      </c>
      <c r="R863" s="13" t="str">
        <f>IFERROR(__xludf.DUMMYFUNCTION("IFERROR(REGEXEXTRACT(Q863,""\d*\.?\d+%""),0)"),"1.9%")</f>
        <v>1.9%</v>
      </c>
      <c r="S863" s="11">
        <f t="shared" si="6"/>
        <v>0.023104</v>
      </c>
    </row>
    <row r="864">
      <c r="A864" s="8">
        <v>44655.0</v>
      </c>
      <c r="B864" s="9">
        <f t="shared" si="1"/>
        <v>2022</v>
      </c>
      <c r="C864" s="9">
        <v>100828.0</v>
      </c>
      <c r="D864" s="6" t="s">
        <v>78</v>
      </c>
      <c r="E864" s="10" t="str">
        <f>VLOOKUP(D864,'mat group'!A:B,2,0)</f>
        <v>School supplies</v>
      </c>
      <c r="F864" s="10" t="s">
        <v>55</v>
      </c>
      <c r="G864" s="11" t="s">
        <v>77</v>
      </c>
      <c r="H864" s="11">
        <v>1.2</v>
      </c>
      <c r="I864" s="6" t="s">
        <v>38</v>
      </c>
      <c r="J864" s="11">
        <f t="shared" si="2"/>
        <v>1.2</v>
      </c>
      <c r="K864" s="6">
        <v>42.0</v>
      </c>
      <c r="L864" s="11">
        <f t="shared" si="3"/>
        <v>50.4</v>
      </c>
      <c r="M864" s="10" t="s">
        <v>56</v>
      </c>
      <c r="N864" s="12">
        <v>37.800000000000004</v>
      </c>
      <c r="O864" s="11">
        <f t="shared" si="4"/>
        <v>5.04</v>
      </c>
      <c r="P864" s="11">
        <f t="shared" si="5"/>
        <v>45.36</v>
      </c>
      <c r="Q864" s="10" t="s">
        <v>61</v>
      </c>
      <c r="R864" s="13" t="str">
        <f>IFERROR(__xludf.DUMMYFUNCTION("IFERROR(REGEXEXTRACT(Q864,""\d*\.?\d+%""),0)"),"7.30%")</f>
        <v>7.30%</v>
      </c>
      <c r="S864" s="11">
        <f t="shared" si="6"/>
        <v>0.036792</v>
      </c>
    </row>
    <row r="865">
      <c r="A865" s="8">
        <v>44665.0</v>
      </c>
      <c r="B865" s="9">
        <f t="shared" si="1"/>
        <v>2022</v>
      </c>
      <c r="C865" s="9">
        <v>100829.0</v>
      </c>
      <c r="D865" s="6" t="s">
        <v>196</v>
      </c>
      <c r="E865" s="10" t="str">
        <f>VLOOKUP(D865,'mat group'!A:B,2,0)</f>
        <v>Hardware supplies</v>
      </c>
      <c r="F865" s="10" t="s">
        <v>37</v>
      </c>
      <c r="G865" s="11" t="s">
        <v>21</v>
      </c>
      <c r="H865" s="11">
        <v>8.0</v>
      </c>
      <c r="I865" s="6" t="s">
        <v>38</v>
      </c>
      <c r="J865" s="11">
        <f t="shared" si="2"/>
        <v>8</v>
      </c>
      <c r="K865" s="6">
        <v>42.0</v>
      </c>
      <c r="L865" s="11">
        <f t="shared" si="3"/>
        <v>336</v>
      </c>
      <c r="M865" s="10" t="s">
        <v>39</v>
      </c>
      <c r="N865" s="12">
        <v>16.8</v>
      </c>
      <c r="O865" s="11">
        <f t="shared" si="4"/>
        <v>201.6</v>
      </c>
      <c r="P865" s="11">
        <f t="shared" si="5"/>
        <v>134.4</v>
      </c>
      <c r="Q865" s="10" t="s">
        <v>316</v>
      </c>
      <c r="R865" s="13" t="str">
        <f>IFERROR(__xludf.DUMMYFUNCTION("IFERROR(REGEXEXTRACT(Q865,""\d*\.?\d+%""),0)"),"4.5%")</f>
        <v>4.5%</v>
      </c>
      <c r="S865" s="11">
        <f t="shared" si="6"/>
        <v>0.1512</v>
      </c>
    </row>
    <row r="866">
      <c r="A866" s="8">
        <v>44665.0</v>
      </c>
      <c r="B866" s="9">
        <f t="shared" si="1"/>
        <v>2022</v>
      </c>
      <c r="C866" s="9">
        <v>100829.0</v>
      </c>
      <c r="D866" s="6" t="s">
        <v>197</v>
      </c>
      <c r="E866" s="10" t="str">
        <f>VLOOKUP(D866,'mat group'!A:B,2,0)</f>
        <v>Gardening supplies</v>
      </c>
      <c r="F866" s="10" t="s">
        <v>37</v>
      </c>
      <c r="G866" s="11" t="s">
        <v>42</v>
      </c>
      <c r="H866" s="11">
        <v>50.0</v>
      </c>
      <c r="I866" s="6" t="s">
        <v>38</v>
      </c>
      <c r="J866" s="11">
        <f t="shared" si="2"/>
        <v>50</v>
      </c>
      <c r="K866" s="6">
        <v>45.0</v>
      </c>
      <c r="L866" s="11">
        <f t="shared" si="3"/>
        <v>2250</v>
      </c>
      <c r="M866" s="10" t="s">
        <v>39</v>
      </c>
      <c r="N866" s="12">
        <v>4.5</v>
      </c>
      <c r="O866" s="11">
        <f t="shared" si="4"/>
        <v>2025</v>
      </c>
      <c r="P866" s="11">
        <f t="shared" si="5"/>
        <v>225</v>
      </c>
      <c r="Q866" s="10" t="s">
        <v>316</v>
      </c>
      <c r="R866" s="13" t="str">
        <f>IFERROR(__xludf.DUMMYFUNCTION("IFERROR(REGEXEXTRACT(Q866,""\d*\.?\d+%""),0)"),"4.5%")</f>
        <v>4.5%</v>
      </c>
      <c r="S866" s="11">
        <f t="shared" si="6"/>
        <v>1.0125</v>
      </c>
    </row>
    <row r="867">
      <c r="A867" s="8">
        <v>44665.0</v>
      </c>
      <c r="B867" s="9">
        <f t="shared" si="1"/>
        <v>2022</v>
      </c>
      <c r="C867" s="9">
        <v>100829.0</v>
      </c>
      <c r="D867" s="6" t="s">
        <v>111</v>
      </c>
      <c r="E867" s="10" t="str">
        <f>VLOOKUP(D867,'mat group'!A:B,2,0)</f>
        <v>Bathroom supplies</v>
      </c>
      <c r="F867" s="10" t="s">
        <v>37</v>
      </c>
      <c r="G867" s="11" t="s">
        <v>67</v>
      </c>
      <c r="H867" s="11">
        <v>12.0</v>
      </c>
      <c r="I867" s="6" t="s">
        <v>38</v>
      </c>
      <c r="J867" s="11">
        <f t="shared" si="2"/>
        <v>12</v>
      </c>
      <c r="K867" s="6">
        <v>6.0</v>
      </c>
      <c r="L867" s="11">
        <f t="shared" si="3"/>
        <v>72</v>
      </c>
      <c r="M867" s="10" t="s">
        <v>39</v>
      </c>
      <c r="N867" s="12">
        <v>6.0</v>
      </c>
      <c r="O867" s="11">
        <f t="shared" si="4"/>
        <v>0</v>
      </c>
      <c r="P867" s="11">
        <f t="shared" si="5"/>
        <v>72</v>
      </c>
      <c r="Q867" s="10" t="s">
        <v>316</v>
      </c>
      <c r="R867" s="13" t="str">
        <f>IFERROR(__xludf.DUMMYFUNCTION("IFERROR(REGEXEXTRACT(Q867,""\d*\.?\d+%""),0)"),"4.5%")</f>
        <v>4.5%</v>
      </c>
      <c r="S867" s="11">
        <f t="shared" si="6"/>
        <v>0.0324</v>
      </c>
    </row>
    <row r="868">
      <c r="A868" s="8">
        <v>44665.0</v>
      </c>
      <c r="B868" s="9">
        <f t="shared" si="1"/>
        <v>2022</v>
      </c>
      <c r="C868" s="9">
        <v>100829.0</v>
      </c>
      <c r="D868" s="6" t="s">
        <v>181</v>
      </c>
      <c r="E868" s="10" t="str">
        <f>VLOOKUP(D868,'mat group'!A:B,2,0)</f>
        <v>School supplies</v>
      </c>
      <c r="F868" s="10" t="s">
        <v>37</v>
      </c>
      <c r="G868" s="11" t="s">
        <v>42</v>
      </c>
      <c r="H868" s="11">
        <v>3.0</v>
      </c>
      <c r="I868" s="6" t="s">
        <v>38</v>
      </c>
      <c r="J868" s="11">
        <f t="shared" si="2"/>
        <v>3</v>
      </c>
      <c r="K868" s="6">
        <v>14.0</v>
      </c>
      <c r="L868" s="11">
        <f t="shared" si="3"/>
        <v>42</v>
      </c>
      <c r="M868" s="10" t="s">
        <v>39</v>
      </c>
      <c r="N868" s="12">
        <v>4.2</v>
      </c>
      <c r="O868" s="11">
        <f t="shared" si="4"/>
        <v>29.4</v>
      </c>
      <c r="P868" s="11">
        <f t="shared" si="5"/>
        <v>12.6</v>
      </c>
      <c r="Q868" s="10" t="s">
        <v>316</v>
      </c>
      <c r="R868" s="13" t="str">
        <f>IFERROR(__xludf.DUMMYFUNCTION("IFERROR(REGEXEXTRACT(Q868,""\d*\.?\d+%""),0)"),"4.5%")</f>
        <v>4.5%</v>
      </c>
      <c r="S868" s="11">
        <f t="shared" si="6"/>
        <v>0.0189</v>
      </c>
    </row>
    <row r="869">
      <c r="A869" s="8">
        <v>44665.0</v>
      </c>
      <c r="B869" s="9">
        <f t="shared" si="1"/>
        <v>2022</v>
      </c>
      <c r="C869" s="9">
        <v>100829.0</v>
      </c>
      <c r="D869" s="6" t="s">
        <v>36</v>
      </c>
      <c r="E869" s="10" t="str">
        <f>VLOOKUP(D869,'mat group'!A:B,2,0)</f>
        <v>Gardening supplies</v>
      </c>
      <c r="F869" s="10" t="s">
        <v>37</v>
      </c>
      <c r="G869" s="11" t="s">
        <v>42</v>
      </c>
      <c r="H869" s="11">
        <v>5.0</v>
      </c>
      <c r="I869" s="6" t="s">
        <v>38</v>
      </c>
      <c r="J869" s="11">
        <f t="shared" si="2"/>
        <v>5</v>
      </c>
      <c r="K869" s="6">
        <v>16.0</v>
      </c>
      <c r="L869" s="11">
        <f t="shared" si="3"/>
        <v>80</v>
      </c>
      <c r="M869" s="10" t="s">
        <v>39</v>
      </c>
      <c r="N869" s="12">
        <v>3.2</v>
      </c>
      <c r="O869" s="11">
        <f t="shared" si="4"/>
        <v>64</v>
      </c>
      <c r="P869" s="11">
        <f t="shared" si="5"/>
        <v>16</v>
      </c>
      <c r="Q869" s="10" t="s">
        <v>316</v>
      </c>
      <c r="R869" s="13" t="str">
        <f>IFERROR(__xludf.DUMMYFUNCTION("IFERROR(REGEXEXTRACT(Q869,""\d*\.?\d+%""),0)"),"4.5%")</f>
        <v>4.5%</v>
      </c>
      <c r="S869" s="11">
        <f t="shared" si="6"/>
        <v>0.036</v>
      </c>
    </row>
    <row r="870">
      <c r="A870" s="8">
        <v>44665.0</v>
      </c>
      <c r="B870" s="9">
        <f t="shared" si="1"/>
        <v>2022</v>
      </c>
      <c r="C870" s="9">
        <v>100829.0</v>
      </c>
      <c r="D870" s="6" t="s">
        <v>167</v>
      </c>
      <c r="E870" s="10" t="str">
        <f>VLOOKUP(D870,'mat group'!A:B,2,0)</f>
        <v>Hardware supplies</v>
      </c>
      <c r="F870" s="10" t="s">
        <v>37</v>
      </c>
      <c r="G870" s="11" t="s">
        <v>77</v>
      </c>
      <c r="H870" s="11">
        <v>10.0</v>
      </c>
      <c r="I870" s="6" t="s">
        <v>38</v>
      </c>
      <c r="J870" s="11">
        <f t="shared" si="2"/>
        <v>10</v>
      </c>
      <c r="K870" s="6">
        <v>7.0</v>
      </c>
      <c r="L870" s="11">
        <f t="shared" si="3"/>
        <v>70</v>
      </c>
      <c r="M870" s="10" t="s">
        <v>39</v>
      </c>
      <c r="N870" s="12">
        <v>7.0</v>
      </c>
      <c r="O870" s="11">
        <f t="shared" si="4"/>
        <v>0</v>
      </c>
      <c r="P870" s="11">
        <f t="shared" si="5"/>
        <v>70</v>
      </c>
      <c r="Q870" s="10" t="s">
        <v>316</v>
      </c>
      <c r="R870" s="13" t="str">
        <f>IFERROR(__xludf.DUMMYFUNCTION("IFERROR(REGEXEXTRACT(Q870,""\d*\.?\d+%""),0)"),"4.5%")</f>
        <v>4.5%</v>
      </c>
      <c r="S870" s="11">
        <f t="shared" si="6"/>
        <v>0.0315</v>
      </c>
    </row>
    <row r="871">
      <c r="A871" s="8">
        <v>44665.0</v>
      </c>
      <c r="B871" s="9">
        <f t="shared" si="1"/>
        <v>2022</v>
      </c>
      <c r="C871" s="9">
        <v>100829.0</v>
      </c>
      <c r="D871" s="6" t="s">
        <v>97</v>
      </c>
      <c r="E871" s="10" t="str">
        <f>VLOOKUP(D871,'mat group'!A:B,2,0)</f>
        <v>Home Decor</v>
      </c>
      <c r="F871" s="10" t="s">
        <v>37</v>
      </c>
      <c r="G871" s="11" t="s">
        <v>42</v>
      </c>
      <c r="H871" s="11">
        <v>20.0</v>
      </c>
      <c r="I871" s="6" t="s">
        <v>38</v>
      </c>
      <c r="J871" s="11">
        <f t="shared" si="2"/>
        <v>20</v>
      </c>
      <c r="K871" s="6">
        <v>45.0</v>
      </c>
      <c r="L871" s="11">
        <f t="shared" si="3"/>
        <v>900</v>
      </c>
      <c r="M871" s="10" t="s">
        <v>39</v>
      </c>
      <c r="N871" s="12">
        <v>18.0</v>
      </c>
      <c r="O871" s="11">
        <f t="shared" si="4"/>
        <v>540</v>
      </c>
      <c r="P871" s="11">
        <f t="shared" si="5"/>
        <v>360</v>
      </c>
      <c r="Q871" s="10" t="s">
        <v>316</v>
      </c>
      <c r="R871" s="13" t="str">
        <f>IFERROR(__xludf.DUMMYFUNCTION("IFERROR(REGEXEXTRACT(Q871,""\d*\.?\d+%""),0)"),"4.5%")</f>
        <v>4.5%</v>
      </c>
      <c r="S871" s="11">
        <f t="shared" si="6"/>
        <v>0.405</v>
      </c>
    </row>
    <row r="872">
      <c r="A872" s="8">
        <v>44669.0</v>
      </c>
      <c r="B872" s="9">
        <f t="shared" si="1"/>
        <v>2022</v>
      </c>
      <c r="C872" s="9">
        <v>100830.0</v>
      </c>
      <c r="D872" s="6" t="s">
        <v>96</v>
      </c>
      <c r="E872" s="10" t="str">
        <f>VLOOKUP(D872,'mat group'!A:B,2,0)</f>
        <v>Home Decor</v>
      </c>
      <c r="F872" s="10" t="s">
        <v>55</v>
      </c>
      <c r="G872" s="11" t="s">
        <v>77</v>
      </c>
      <c r="H872" s="11">
        <v>35.0</v>
      </c>
      <c r="I872" s="6" t="s">
        <v>38</v>
      </c>
      <c r="J872" s="11">
        <f t="shared" si="2"/>
        <v>35</v>
      </c>
      <c r="K872" s="6">
        <v>5.0</v>
      </c>
      <c r="L872" s="11">
        <f t="shared" si="3"/>
        <v>175</v>
      </c>
      <c r="M872" s="10" t="s">
        <v>56</v>
      </c>
      <c r="N872" s="12">
        <v>2.0</v>
      </c>
      <c r="O872" s="11">
        <f t="shared" si="4"/>
        <v>105</v>
      </c>
      <c r="P872" s="11">
        <f t="shared" si="5"/>
        <v>70</v>
      </c>
      <c r="Q872" s="10" t="s">
        <v>175</v>
      </c>
      <c r="R872" s="13" t="str">
        <f>IFERROR(__xludf.DUMMYFUNCTION("IFERROR(REGEXEXTRACT(Q872,""\d*\.?\d+%""),0)"),"2%")</f>
        <v>2%</v>
      </c>
      <c r="S872" s="11">
        <f t="shared" si="6"/>
        <v>0.035</v>
      </c>
    </row>
    <row r="873">
      <c r="A873" s="8">
        <v>44683.0</v>
      </c>
      <c r="B873" s="9">
        <f t="shared" si="1"/>
        <v>2022</v>
      </c>
      <c r="C873" s="9">
        <v>100831.0</v>
      </c>
      <c r="D873" s="6" t="s">
        <v>147</v>
      </c>
      <c r="E873" s="10" t="str">
        <f>VLOOKUP(D873,'mat group'!A:B,2,0)</f>
        <v>Gardening supplies</v>
      </c>
      <c r="F873" s="10" t="s">
        <v>49</v>
      </c>
      <c r="G873" s="11" t="s">
        <v>42</v>
      </c>
      <c r="H873" s="11">
        <v>3.0</v>
      </c>
      <c r="I873" s="6" t="s">
        <v>38</v>
      </c>
      <c r="J873" s="11">
        <f t="shared" si="2"/>
        <v>3</v>
      </c>
      <c r="K873" s="6">
        <v>25.0</v>
      </c>
      <c r="L873" s="11">
        <f t="shared" si="3"/>
        <v>75</v>
      </c>
      <c r="M873" s="10" t="s">
        <v>51</v>
      </c>
      <c r="N873" s="12">
        <v>25.0</v>
      </c>
      <c r="O873" s="11">
        <f t="shared" si="4"/>
        <v>0</v>
      </c>
      <c r="P873" s="11">
        <f t="shared" si="5"/>
        <v>75</v>
      </c>
      <c r="Q873" s="10" t="s">
        <v>130</v>
      </c>
      <c r="R873" s="13">
        <f>IFERROR(__xludf.DUMMYFUNCTION("IFERROR(REGEXEXTRACT(Q873,""\d*\.?\d+%""),0)"),0.0)</f>
        <v>0</v>
      </c>
      <c r="S873" s="11">
        <f t="shared" si="6"/>
        <v>0</v>
      </c>
    </row>
    <row r="874">
      <c r="A874" s="8">
        <v>44685.0</v>
      </c>
      <c r="B874" s="9">
        <f t="shared" si="1"/>
        <v>2022</v>
      </c>
      <c r="C874" s="9">
        <v>100832.0</v>
      </c>
      <c r="D874" s="6" t="s">
        <v>194</v>
      </c>
      <c r="E874" s="10" t="str">
        <f>VLOOKUP(D874,'mat group'!A:B,2,0)</f>
        <v>Hardware supplies</v>
      </c>
      <c r="F874" s="10" t="s">
        <v>20</v>
      </c>
      <c r="G874" s="11" t="s">
        <v>26</v>
      </c>
      <c r="H874" s="11">
        <v>25.0</v>
      </c>
      <c r="I874" s="6" t="s">
        <v>22</v>
      </c>
      <c r="J874" s="11">
        <f t="shared" si="2"/>
        <v>19</v>
      </c>
      <c r="K874" s="6">
        <v>36.0</v>
      </c>
      <c r="L874" s="11">
        <f t="shared" si="3"/>
        <v>684</v>
      </c>
      <c r="M874" s="10" t="s">
        <v>23</v>
      </c>
      <c r="N874" s="12">
        <v>18.0</v>
      </c>
      <c r="O874" s="11">
        <f t="shared" si="4"/>
        <v>342</v>
      </c>
      <c r="P874" s="11">
        <f t="shared" si="5"/>
        <v>342</v>
      </c>
      <c r="Q874" s="10" t="s">
        <v>43</v>
      </c>
      <c r="R874" s="13" t="str">
        <f>IFERROR(__xludf.DUMMYFUNCTION("IFERROR(REGEXEXTRACT(Q874,""\d*\.?\d+%""),0)"),"3.7%")</f>
        <v>3.7%</v>
      </c>
      <c r="S874" s="11">
        <f t="shared" si="6"/>
        <v>0.25308</v>
      </c>
    </row>
    <row r="875">
      <c r="A875" s="8">
        <v>44695.0</v>
      </c>
      <c r="B875" s="9">
        <f t="shared" si="1"/>
        <v>2022</v>
      </c>
      <c r="C875" s="9">
        <v>100833.0</v>
      </c>
      <c r="D875" s="6" t="s">
        <v>161</v>
      </c>
      <c r="E875" s="10" t="str">
        <f>VLOOKUP(D875,'mat group'!A:B,2,0)</f>
        <v>Gardening supplies</v>
      </c>
      <c r="F875" s="10" t="s">
        <v>58</v>
      </c>
      <c r="G875" s="11" t="s">
        <v>64</v>
      </c>
      <c r="H875" s="11">
        <v>25.0</v>
      </c>
      <c r="I875" s="6" t="s">
        <v>38</v>
      </c>
      <c r="J875" s="11">
        <f t="shared" si="2"/>
        <v>25</v>
      </c>
      <c r="K875" s="6">
        <v>43.0</v>
      </c>
      <c r="L875" s="11">
        <f t="shared" si="3"/>
        <v>1075</v>
      </c>
      <c r="M875" s="10" t="s">
        <v>59</v>
      </c>
      <c r="N875" s="12">
        <v>30.099999999999998</v>
      </c>
      <c r="O875" s="11">
        <f t="shared" si="4"/>
        <v>322.5</v>
      </c>
      <c r="P875" s="11">
        <f t="shared" si="5"/>
        <v>752.5</v>
      </c>
      <c r="Q875" s="10" t="s">
        <v>162</v>
      </c>
      <c r="R875" s="13" t="str">
        <f>IFERROR(__xludf.DUMMYFUNCTION("IFERROR(REGEXEXTRACT(Q875,""\d*\.?\d+%""),0)"),"1.9%")</f>
        <v>1.9%</v>
      </c>
      <c r="S875" s="11">
        <f t="shared" si="6"/>
        <v>0.20425</v>
      </c>
    </row>
    <row r="876">
      <c r="A876" s="8">
        <v>44695.0</v>
      </c>
      <c r="B876" s="9">
        <f t="shared" si="1"/>
        <v>2022</v>
      </c>
      <c r="C876" s="9">
        <v>100833.0</v>
      </c>
      <c r="D876" s="6" t="s">
        <v>303</v>
      </c>
      <c r="E876" s="10" t="str">
        <f>VLOOKUP(D876,'mat group'!A:B,2,0)</f>
        <v>School supplies</v>
      </c>
      <c r="F876" s="10" t="s">
        <v>58</v>
      </c>
      <c r="G876" s="11" t="s">
        <v>30</v>
      </c>
      <c r="H876" s="11">
        <v>1.0</v>
      </c>
      <c r="I876" s="6" t="s">
        <v>38</v>
      </c>
      <c r="J876" s="11">
        <f t="shared" si="2"/>
        <v>1</v>
      </c>
      <c r="K876" s="6">
        <v>19.0</v>
      </c>
      <c r="L876" s="11">
        <f t="shared" si="3"/>
        <v>19</v>
      </c>
      <c r="M876" s="10" t="s">
        <v>59</v>
      </c>
      <c r="N876" s="12">
        <v>3.8000000000000003</v>
      </c>
      <c r="O876" s="11">
        <f t="shared" si="4"/>
        <v>15.2</v>
      </c>
      <c r="P876" s="11">
        <f t="shared" si="5"/>
        <v>3.8</v>
      </c>
      <c r="Q876" s="10" t="s">
        <v>162</v>
      </c>
      <c r="R876" s="13" t="str">
        <f>IFERROR(__xludf.DUMMYFUNCTION("IFERROR(REGEXEXTRACT(Q876,""\d*\.?\d+%""),0)"),"1.9%")</f>
        <v>1.9%</v>
      </c>
      <c r="S876" s="11">
        <f t="shared" si="6"/>
        <v>0.00361</v>
      </c>
    </row>
    <row r="877">
      <c r="A877" s="8">
        <v>44695.0</v>
      </c>
      <c r="B877" s="9">
        <f t="shared" si="1"/>
        <v>2022</v>
      </c>
      <c r="C877" s="9">
        <v>100833.0</v>
      </c>
      <c r="D877" s="6" t="s">
        <v>95</v>
      </c>
      <c r="E877" s="10" t="str">
        <f>VLOOKUP(D877,'mat group'!A:B,2,0)</f>
        <v>Home Decor</v>
      </c>
      <c r="F877" s="10" t="s">
        <v>58</v>
      </c>
      <c r="G877" s="11" t="s">
        <v>67</v>
      </c>
      <c r="H877" s="11">
        <v>25.0</v>
      </c>
      <c r="I877" s="6" t="s">
        <v>38</v>
      </c>
      <c r="J877" s="11">
        <f t="shared" si="2"/>
        <v>25</v>
      </c>
      <c r="K877" s="6">
        <v>27.0</v>
      </c>
      <c r="L877" s="11">
        <f t="shared" si="3"/>
        <v>675</v>
      </c>
      <c r="M877" s="10" t="s">
        <v>59</v>
      </c>
      <c r="N877" s="12">
        <v>10.8</v>
      </c>
      <c r="O877" s="11">
        <f t="shared" si="4"/>
        <v>405</v>
      </c>
      <c r="P877" s="11">
        <f t="shared" si="5"/>
        <v>270</v>
      </c>
      <c r="Q877" s="10" t="s">
        <v>162</v>
      </c>
      <c r="R877" s="13" t="str">
        <f>IFERROR(__xludf.DUMMYFUNCTION("IFERROR(REGEXEXTRACT(Q877,""\d*\.?\d+%""),0)"),"1.9%")</f>
        <v>1.9%</v>
      </c>
      <c r="S877" s="11">
        <f t="shared" si="6"/>
        <v>0.12825</v>
      </c>
    </row>
    <row r="878">
      <c r="A878" s="8">
        <v>44695.0</v>
      </c>
      <c r="B878" s="9">
        <f t="shared" si="1"/>
        <v>2022</v>
      </c>
      <c r="C878" s="9">
        <v>100833.0</v>
      </c>
      <c r="D878" s="6" t="s">
        <v>112</v>
      </c>
      <c r="E878" s="10" t="str">
        <f>VLOOKUP(D878,'mat group'!A:B,2,0)</f>
        <v>Gardening supplies</v>
      </c>
      <c r="F878" s="10" t="s">
        <v>58</v>
      </c>
      <c r="G878" s="11" t="s">
        <v>21</v>
      </c>
      <c r="H878" s="11">
        <v>80.0</v>
      </c>
      <c r="I878" s="6" t="s">
        <v>38</v>
      </c>
      <c r="J878" s="11">
        <f t="shared" si="2"/>
        <v>80</v>
      </c>
      <c r="K878" s="6">
        <v>40.0</v>
      </c>
      <c r="L878" s="11">
        <f t="shared" si="3"/>
        <v>3200</v>
      </c>
      <c r="M878" s="10" t="s">
        <v>59</v>
      </c>
      <c r="N878" s="12">
        <v>32.0</v>
      </c>
      <c r="O878" s="11">
        <f t="shared" si="4"/>
        <v>640</v>
      </c>
      <c r="P878" s="11">
        <f t="shared" si="5"/>
        <v>2560</v>
      </c>
      <c r="Q878" s="10" t="s">
        <v>162</v>
      </c>
      <c r="R878" s="13" t="str">
        <f>IFERROR(__xludf.DUMMYFUNCTION("IFERROR(REGEXEXTRACT(Q878,""\d*\.?\d+%""),0)"),"1.9%")</f>
        <v>1.9%</v>
      </c>
      <c r="S878" s="11">
        <f t="shared" si="6"/>
        <v>0.608</v>
      </c>
    </row>
    <row r="879">
      <c r="A879" s="8">
        <v>44695.0</v>
      </c>
      <c r="B879" s="9">
        <f t="shared" si="1"/>
        <v>2022</v>
      </c>
      <c r="C879" s="9">
        <v>100833.0</v>
      </c>
      <c r="D879" s="6" t="s">
        <v>264</v>
      </c>
      <c r="E879" s="10" t="str">
        <f>VLOOKUP(D879,'mat group'!A:B,2,0)</f>
        <v>Home Decor</v>
      </c>
      <c r="F879" s="10" t="s">
        <v>58</v>
      </c>
      <c r="G879" s="11" t="s">
        <v>26</v>
      </c>
      <c r="H879" s="11">
        <v>30.0</v>
      </c>
      <c r="I879" s="6" t="s">
        <v>38</v>
      </c>
      <c r="J879" s="11">
        <f t="shared" si="2"/>
        <v>30</v>
      </c>
      <c r="K879" s="6">
        <v>34.0</v>
      </c>
      <c r="L879" s="11">
        <f t="shared" si="3"/>
        <v>1020</v>
      </c>
      <c r="M879" s="10" t="s">
        <v>59</v>
      </c>
      <c r="N879" s="12">
        <v>13.600000000000001</v>
      </c>
      <c r="O879" s="11">
        <f t="shared" si="4"/>
        <v>612</v>
      </c>
      <c r="P879" s="11">
        <f t="shared" si="5"/>
        <v>408</v>
      </c>
      <c r="Q879" s="10" t="s">
        <v>162</v>
      </c>
      <c r="R879" s="13" t="str">
        <f>IFERROR(__xludf.DUMMYFUNCTION("IFERROR(REGEXEXTRACT(Q879,""\d*\.?\d+%""),0)"),"1.9%")</f>
        <v>1.9%</v>
      </c>
      <c r="S879" s="11">
        <f t="shared" si="6"/>
        <v>0.1938</v>
      </c>
    </row>
    <row r="880">
      <c r="A880" s="8">
        <v>44695.0</v>
      </c>
      <c r="B880" s="9">
        <f t="shared" si="1"/>
        <v>2022</v>
      </c>
      <c r="C880" s="9">
        <v>100833.0</v>
      </c>
      <c r="D880" s="6" t="s">
        <v>154</v>
      </c>
      <c r="E880" s="10" t="str">
        <f>VLOOKUP(D880,'mat group'!A:B,2,0)</f>
        <v>Hardware supplies</v>
      </c>
      <c r="F880" s="10" t="s">
        <v>58</v>
      </c>
      <c r="G880" s="11" t="s">
        <v>42</v>
      </c>
      <c r="H880" s="11">
        <v>2.0</v>
      </c>
      <c r="I880" s="6" t="s">
        <v>38</v>
      </c>
      <c r="J880" s="11">
        <f t="shared" si="2"/>
        <v>2</v>
      </c>
      <c r="K880" s="6">
        <v>52.0</v>
      </c>
      <c r="L880" s="11">
        <f t="shared" si="3"/>
        <v>104</v>
      </c>
      <c r="M880" s="10" t="s">
        <v>59</v>
      </c>
      <c r="N880" s="12">
        <v>46.800000000000004</v>
      </c>
      <c r="O880" s="11">
        <f t="shared" si="4"/>
        <v>10.4</v>
      </c>
      <c r="P880" s="11">
        <f t="shared" si="5"/>
        <v>93.6</v>
      </c>
      <c r="Q880" s="10" t="s">
        <v>162</v>
      </c>
      <c r="R880" s="13" t="str">
        <f>IFERROR(__xludf.DUMMYFUNCTION("IFERROR(REGEXEXTRACT(Q880,""\d*\.?\d+%""),0)"),"1.9%")</f>
        <v>1.9%</v>
      </c>
      <c r="S880" s="11">
        <f t="shared" si="6"/>
        <v>0.01976</v>
      </c>
    </row>
    <row r="881">
      <c r="A881" s="8">
        <v>44695.0</v>
      </c>
      <c r="B881" s="9">
        <f t="shared" si="1"/>
        <v>2022</v>
      </c>
      <c r="C881" s="9">
        <v>100833.0</v>
      </c>
      <c r="D881" s="6" t="s">
        <v>115</v>
      </c>
      <c r="E881" s="10" t="str">
        <f>VLOOKUP(D881,'mat group'!A:B,2,0)</f>
        <v>School supplies</v>
      </c>
      <c r="F881" s="10" t="s">
        <v>58</v>
      </c>
      <c r="G881" s="11" t="s">
        <v>50</v>
      </c>
      <c r="H881" s="11">
        <v>2.0</v>
      </c>
      <c r="I881" s="6" t="s">
        <v>38</v>
      </c>
      <c r="J881" s="11">
        <f t="shared" si="2"/>
        <v>2</v>
      </c>
      <c r="K881" s="6">
        <v>1.0</v>
      </c>
      <c r="L881" s="11">
        <f t="shared" si="3"/>
        <v>2</v>
      </c>
      <c r="M881" s="10" t="s">
        <v>59</v>
      </c>
      <c r="N881" s="12">
        <v>0.1</v>
      </c>
      <c r="O881" s="11">
        <f t="shared" si="4"/>
        <v>1.8</v>
      </c>
      <c r="P881" s="11">
        <f t="shared" si="5"/>
        <v>0.2</v>
      </c>
      <c r="Q881" s="10" t="s">
        <v>162</v>
      </c>
      <c r="R881" s="13" t="str">
        <f>IFERROR(__xludf.DUMMYFUNCTION("IFERROR(REGEXEXTRACT(Q881,""\d*\.?\d+%""),0)"),"1.9%")</f>
        <v>1.9%</v>
      </c>
      <c r="S881" s="11">
        <f t="shared" si="6"/>
        <v>0.00038</v>
      </c>
    </row>
    <row r="882">
      <c r="A882" s="8">
        <v>44695.0</v>
      </c>
      <c r="B882" s="9">
        <f t="shared" si="1"/>
        <v>2022</v>
      </c>
      <c r="C882" s="9">
        <v>100833.0</v>
      </c>
      <c r="D882" s="6" t="s">
        <v>25</v>
      </c>
      <c r="E882" s="10" t="str">
        <f>VLOOKUP(D882,'mat group'!A:B,2,0)</f>
        <v>Gardening supplies</v>
      </c>
      <c r="F882" s="10" t="s">
        <v>58</v>
      </c>
      <c r="G882" s="11" t="s">
        <v>67</v>
      </c>
      <c r="H882" s="11">
        <v>20.0</v>
      </c>
      <c r="I882" s="6" t="s">
        <v>38</v>
      </c>
      <c r="J882" s="11">
        <f t="shared" si="2"/>
        <v>20</v>
      </c>
      <c r="K882" s="6">
        <v>9.0</v>
      </c>
      <c r="L882" s="11">
        <f t="shared" si="3"/>
        <v>180</v>
      </c>
      <c r="M882" s="10" t="s">
        <v>59</v>
      </c>
      <c r="N882" s="12">
        <v>9.0</v>
      </c>
      <c r="O882" s="11">
        <f t="shared" si="4"/>
        <v>0</v>
      </c>
      <c r="P882" s="11">
        <f t="shared" si="5"/>
        <v>180</v>
      </c>
      <c r="Q882" s="10" t="s">
        <v>162</v>
      </c>
      <c r="R882" s="13" t="str">
        <f>IFERROR(__xludf.DUMMYFUNCTION("IFERROR(REGEXEXTRACT(Q882,""\d*\.?\d+%""),0)"),"1.9%")</f>
        <v>1.9%</v>
      </c>
      <c r="S882" s="11">
        <f t="shared" si="6"/>
        <v>0.0342</v>
      </c>
    </row>
    <row r="883">
      <c r="A883" s="8">
        <v>44700.0</v>
      </c>
      <c r="B883" s="9">
        <f t="shared" si="1"/>
        <v>2022</v>
      </c>
      <c r="C883" s="9">
        <v>100834.0</v>
      </c>
      <c r="D883" s="6" t="s">
        <v>300</v>
      </c>
      <c r="E883" s="10" t="str">
        <f>VLOOKUP(D883,'mat group'!A:B,2,0)</f>
        <v>Home Decor</v>
      </c>
      <c r="F883" s="10" t="s">
        <v>37</v>
      </c>
      <c r="G883" s="11" t="s">
        <v>77</v>
      </c>
      <c r="H883" s="11">
        <v>18.0</v>
      </c>
      <c r="I883" s="6" t="s">
        <v>38</v>
      </c>
      <c r="J883" s="11">
        <f t="shared" si="2"/>
        <v>18</v>
      </c>
      <c r="K883" s="6">
        <v>47.0</v>
      </c>
      <c r="L883" s="11">
        <f t="shared" si="3"/>
        <v>846</v>
      </c>
      <c r="M883" s="10" t="s">
        <v>39</v>
      </c>
      <c r="N883" s="12">
        <v>47.0</v>
      </c>
      <c r="O883" s="11">
        <f t="shared" si="4"/>
        <v>0</v>
      </c>
      <c r="P883" s="11">
        <f t="shared" si="5"/>
        <v>846</v>
      </c>
      <c r="Q883" s="10" t="s">
        <v>91</v>
      </c>
      <c r="R883" s="13" t="str">
        <f>IFERROR(__xludf.DUMMYFUNCTION("IFERROR(REGEXEXTRACT(Q883,""\d*\.?\d+%""),0)"),"9.50%")</f>
        <v>9.50%</v>
      </c>
      <c r="S883" s="11">
        <f t="shared" si="6"/>
        <v>0.8037</v>
      </c>
    </row>
    <row r="884">
      <c r="A884" s="8">
        <v>44707.0</v>
      </c>
      <c r="B884" s="9">
        <f t="shared" si="1"/>
        <v>2022</v>
      </c>
      <c r="C884" s="9">
        <v>100835.0</v>
      </c>
      <c r="D884" s="6" t="s">
        <v>249</v>
      </c>
      <c r="E884" s="10" t="str">
        <f>VLOOKUP(D884,'mat group'!A:B,2,0)</f>
        <v>School supplies</v>
      </c>
      <c r="F884" s="10" t="s">
        <v>20</v>
      </c>
      <c r="G884" s="11" t="s">
        <v>50</v>
      </c>
      <c r="H884" s="11">
        <v>80.0</v>
      </c>
      <c r="I884" s="6" t="s">
        <v>22</v>
      </c>
      <c r="J884" s="11">
        <f t="shared" si="2"/>
        <v>60.8</v>
      </c>
      <c r="K884" s="6">
        <v>41.0</v>
      </c>
      <c r="L884" s="11">
        <f t="shared" si="3"/>
        <v>2492.8</v>
      </c>
      <c r="M884" s="10" t="s">
        <v>23</v>
      </c>
      <c r="N884" s="12">
        <v>20.5</v>
      </c>
      <c r="O884" s="11">
        <f t="shared" si="4"/>
        <v>1246.4</v>
      </c>
      <c r="P884" s="11">
        <f t="shared" si="5"/>
        <v>1246.4</v>
      </c>
      <c r="Q884" s="10" t="s">
        <v>143</v>
      </c>
      <c r="R884" s="13" t="str">
        <f>IFERROR(__xludf.DUMMYFUNCTION("IFERROR(REGEXEXTRACT(Q884,""\d*\.?\d+%""),0)"),"3.9%")</f>
        <v>3.9%</v>
      </c>
      <c r="S884" s="11">
        <f t="shared" si="6"/>
        <v>0.972192</v>
      </c>
    </row>
    <row r="885">
      <c r="A885" s="8">
        <v>44709.0</v>
      </c>
      <c r="B885" s="9">
        <f t="shared" si="1"/>
        <v>2022</v>
      </c>
      <c r="C885" s="9">
        <v>100836.0</v>
      </c>
      <c r="D885" s="6" t="s">
        <v>54</v>
      </c>
      <c r="E885" s="10" t="str">
        <f>VLOOKUP(D885,'mat group'!A:B,2,0)</f>
        <v>Home Decor</v>
      </c>
      <c r="F885" s="10" t="s">
        <v>37</v>
      </c>
      <c r="G885" s="11" t="s">
        <v>30</v>
      </c>
      <c r="H885" s="11">
        <v>15.0</v>
      </c>
      <c r="I885" s="6" t="s">
        <v>38</v>
      </c>
      <c r="J885" s="11">
        <f t="shared" si="2"/>
        <v>15</v>
      </c>
      <c r="K885" s="6">
        <v>35.0</v>
      </c>
      <c r="L885" s="11">
        <f t="shared" si="3"/>
        <v>525</v>
      </c>
      <c r="M885" s="10" t="s">
        <v>39</v>
      </c>
      <c r="N885" s="12">
        <v>35.0</v>
      </c>
      <c r="O885" s="11">
        <f t="shared" si="4"/>
        <v>0</v>
      </c>
      <c r="P885" s="11">
        <f t="shared" si="5"/>
        <v>525</v>
      </c>
      <c r="Q885" s="10" t="s">
        <v>318</v>
      </c>
      <c r="R885" s="13" t="str">
        <f>IFERROR(__xludf.DUMMYFUNCTION("IFERROR(REGEXEXTRACT(Q885,""\d*\.?\d+%""),0)"),"0%")</f>
        <v>0%</v>
      </c>
      <c r="S885" s="11">
        <f t="shared" si="6"/>
        <v>0</v>
      </c>
    </row>
    <row r="886">
      <c r="A886" s="8">
        <v>44712.0</v>
      </c>
      <c r="B886" s="9">
        <f t="shared" si="1"/>
        <v>2022</v>
      </c>
      <c r="C886" s="9">
        <v>100837.0</v>
      </c>
      <c r="D886" s="6" t="s">
        <v>282</v>
      </c>
      <c r="E886" s="10" t="str">
        <f>VLOOKUP(D886,'mat group'!A:B,2,0)</f>
        <v>Hardware supplies</v>
      </c>
      <c r="F886" s="10" t="s">
        <v>37</v>
      </c>
      <c r="G886" s="11" t="s">
        <v>26</v>
      </c>
      <c r="H886" s="11">
        <v>2.5</v>
      </c>
      <c r="I886" s="6" t="s">
        <v>38</v>
      </c>
      <c r="J886" s="11">
        <f t="shared" si="2"/>
        <v>2.5</v>
      </c>
      <c r="K886" s="6">
        <v>10.0</v>
      </c>
      <c r="L886" s="11">
        <f t="shared" si="3"/>
        <v>25</v>
      </c>
      <c r="M886" s="10" t="s">
        <v>39</v>
      </c>
      <c r="N886" s="12">
        <v>1.0</v>
      </c>
      <c r="O886" s="11">
        <f t="shared" si="4"/>
        <v>22.5</v>
      </c>
      <c r="P886" s="11">
        <f t="shared" si="5"/>
        <v>2.5</v>
      </c>
      <c r="Q886" s="10" t="s">
        <v>91</v>
      </c>
      <c r="R886" s="13" t="str">
        <f>IFERROR(__xludf.DUMMYFUNCTION("IFERROR(REGEXEXTRACT(Q886,""\d*\.?\d+%""),0)"),"9.50%")</f>
        <v>9.50%</v>
      </c>
      <c r="S886" s="11">
        <f t="shared" si="6"/>
        <v>0.02375</v>
      </c>
    </row>
    <row r="887">
      <c r="A887" s="8">
        <v>44714.0</v>
      </c>
      <c r="B887" s="9">
        <f t="shared" si="1"/>
        <v>2022</v>
      </c>
      <c r="C887" s="9">
        <v>100838.0</v>
      </c>
      <c r="D887" s="6" t="s">
        <v>213</v>
      </c>
      <c r="E887" s="10" t="str">
        <f>VLOOKUP(D887,'mat group'!A:B,2,0)</f>
        <v>Hardware supplies</v>
      </c>
      <c r="F887" s="10" t="s">
        <v>55</v>
      </c>
      <c r="G887" s="11" t="s">
        <v>21</v>
      </c>
      <c r="H887" s="11">
        <v>2.0</v>
      </c>
      <c r="I887" s="6" t="s">
        <v>38</v>
      </c>
      <c r="J887" s="11">
        <f t="shared" si="2"/>
        <v>2</v>
      </c>
      <c r="K887" s="6">
        <v>3.0</v>
      </c>
      <c r="L887" s="11">
        <f t="shared" si="3"/>
        <v>6</v>
      </c>
      <c r="M887" s="10" t="s">
        <v>56</v>
      </c>
      <c r="N887" s="12">
        <v>3.0</v>
      </c>
      <c r="O887" s="11">
        <f t="shared" si="4"/>
        <v>0</v>
      </c>
      <c r="P887" s="11">
        <f t="shared" si="5"/>
        <v>6</v>
      </c>
      <c r="Q887" s="10" t="s">
        <v>234</v>
      </c>
      <c r="R887" s="13" t="str">
        <f>IFERROR(__xludf.DUMMYFUNCTION("IFERROR(REGEXEXTRACT(Q887,""\d*\.?\d+%""),0)"),"8.90%")</f>
        <v>8.90%</v>
      </c>
      <c r="S887" s="11">
        <f t="shared" si="6"/>
        <v>0.00534</v>
      </c>
    </row>
    <row r="888">
      <c r="A888" s="8">
        <v>44714.0</v>
      </c>
      <c r="B888" s="9">
        <f t="shared" si="1"/>
        <v>2022</v>
      </c>
      <c r="C888" s="9">
        <v>100838.0</v>
      </c>
      <c r="D888" s="6" t="s">
        <v>192</v>
      </c>
      <c r="E888" s="10" t="str">
        <f>VLOOKUP(D888,'mat group'!A:B,2,0)</f>
        <v>School supplies</v>
      </c>
      <c r="F888" s="10" t="s">
        <v>55</v>
      </c>
      <c r="G888" s="11" t="s">
        <v>77</v>
      </c>
      <c r="H888" s="11">
        <v>6.0</v>
      </c>
      <c r="I888" s="6" t="s">
        <v>38</v>
      </c>
      <c r="J888" s="11">
        <f t="shared" si="2"/>
        <v>6</v>
      </c>
      <c r="K888" s="6">
        <v>22.0</v>
      </c>
      <c r="L888" s="11">
        <f t="shared" si="3"/>
        <v>132</v>
      </c>
      <c r="M888" s="10" t="s">
        <v>56</v>
      </c>
      <c r="N888" s="12">
        <v>11.0</v>
      </c>
      <c r="O888" s="11">
        <f t="shared" si="4"/>
        <v>66</v>
      </c>
      <c r="P888" s="11">
        <f t="shared" si="5"/>
        <v>66</v>
      </c>
      <c r="Q888" s="10" t="s">
        <v>234</v>
      </c>
      <c r="R888" s="13" t="str">
        <f>IFERROR(__xludf.DUMMYFUNCTION("IFERROR(REGEXEXTRACT(Q888,""\d*\.?\d+%""),0)"),"8.90%")</f>
        <v>8.90%</v>
      </c>
      <c r="S888" s="11">
        <f t="shared" si="6"/>
        <v>0.11748</v>
      </c>
    </row>
    <row r="889">
      <c r="A889" s="8">
        <v>44714.0</v>
      </c>
      <c r="B889" s="9">
        <f t="shared" si="1"/>
        <v>2022</v>
      </c>
      <c r="C889" s="9">
        <v>100838.0</v>
      </c>
      <c r="D889" s="6" t="s">
        <v>267</v>
      </c>
      <c r="E889" s="10" t="str">
        <f>VLOOKUP(D889,'mat group'!A:B,2,0)</f>
        <v>School supplies</v>
      </c>
      <c r="F889" s="10" t="s">
        <v>55</v>
      </c>
      <c r="G889" s="11" t="s">
        <v>21</v>
      </c>
      <c r="H889" s="11">
        <v>3.0</v>
      </c>
      <c r="I889" s="6" t="s">
        <v>38</v>
      </c>
      <c r="J889" s="11">
        <f t="shared" si="2"/>
        <v>3</v>
      </c>
      <c r="K889" s="6">
        <v>41.0</v>
      </c>
      <c r="L889" s="11">
        <f t="shared" si="3"/>
        <v>123</v>
      </c>
      <c r="M889" s="10" t="s">
        <v>56</v>
      </c>
      <c r="N889" s="12">
        <v>41.0</v>
      </c>
      <c r="O889" s="11">
        <f t="shared" si="4"/>
        <v>0</v>
      </c>
      <c r="P889" s="11">
        <f t="shared" si="5"/>
        <v>123</v>
      </c>
      <c r="Q889" s="10" t="s">
        <v>234</v>
      </c>
      <c r="R889" s="13" t="str">
        <f>IFERROR(__xludf.DUMMYFUNCTION("IFERROR(REGEXEXTRACT(Q889,""\d*\.?\d+%""),0)"),"8.90%")</f>
        <v>8.90%</v>
      </c>
      <c r="S889" s="11">
        <f t="shared" si="6"/>
        <v>0.10947</v>
      </c>
    </row>
    <row r="890">
      <c r="A890" s="8">
        <v>44714.0</v>
      </c>
      <c r="B890" s="9">
        <f t="shared" si="1"/>
        <v>2022</v>
      </c>
      <c r="C890" s="9">
        <v>100838.0</v>
      </c>
      <c r="D890" s="6" t="s">
        <v>311</v>
      </c>
      <c r="E890" s="10" t="str">
        <f>VLOOKUP(D890,'mat group'!A:B,2,0)</f>
        <v>Home Decor</v>
      </c>
      <c r="F890" s="10" t="s">
        <v>55</v>
      </c>
      <c r="G890" s="11" t="s">
        <v>21</v>
      </c>
      <c r="H890" s="11">
        <v>12.0</v>
      </c>
      <c r="I890" s="6" t="s">
        <v>38</v>
      </c>
      <c r="J890" s="11">
        <f t="shared" si="2"/>
        <v>12</v>
      </c>
      <c r="K890" s="6">
        <v>30.0</v>
      </c>
      <c r="L890" s="11">
        <f t="shared" si="3"/>
        <v>360</v>
      </c>
      <c r="M890" s="10" t="s">
        <v>56</v>
      </c>
      <c r="N890" s="12">
        <v>30.0</v>
      </c>
      <c r="O890" s="11">
        <f t="shared" si="4"/>
        <v>0</v>
      </c>
      <c r="P890" s="11">
        <f t="shared" si="5"/>
        <v>360</v>
      </c>
      <c r="Q890" s="10" t="s">
        <v>234</v>
      </c>
      <c r="R890" s="13" t="str">
        <f>IFERROR(__xludf.DUMMYFUNCTION("IFERROR(REGEXEXTRACT(Q890,""\d*\.?\d+%""),0)"),"8.90%")</f>
        <v>8.90%</v>
      </c>
      <c r="S890" s="11">
        <f t="shared" si="6"/>
        <v>0.3204</v>
      </c>
    </row>
    <row r="891">
      <c r="A891" s="8">
        <v>44714.0</v>
      </c>
      <c r="B891" s="9">
        <f t="shared" si="1"/>
        <v>2022</v>
      </c>
      <c r="C891" s="9">
        <v>100838.0</v>
      </c>
      <c r="D891" s="6" t="s">
        <v>191</v>
      </c>
      <c r="E891" s="10" t="str">
        <f>VLOOKUP(D891,'mat group'!A:B,2,0)</f>
        <v>School supplies</v>
      </c>
      <c r="F891" s="10" t="s">
        <v>55</v>
      </c>
      <c r="G891" s="11" t="s">
        <v>50</v>
      </c>
      <c r="H891" s="11">
        <v>1.2</v>
      </c>
      <c r="I891" s="6" t="s">
        <v>38</v>
      </c>
      <c r="J891" s="11">
        <f t="shared" si="2"/>
        <v>1.2</v>
      </c>
      <c r="K891" s="6">
        <v>51.0</v>
      </c>
      <c r="L891" s="11">
        <f t="shared" si="3"/>
        <v>61.2</v>
      </c>
      <c r="M891" s="10" t="s">
        <v>56</v>
      </c>
      <c r="N891" s="12">
        <v>35.699999999999996</v>
      </c>
      <c r="O891" s="11">
        <f t="shared" si="4"/>
        <v>18.36</v>
      </c>
      <c r="P891" s="11">
        <f t="shared" si="5"/>
        <v>42.84</v>
      </c>
      <c r="Q891" s="10" t="s">
        <v>234</v>
      </c>
      <c r="R891" s="13" t="str">
        <f>IFERROR(__xludf.DUMMYFUNCTION("IFERROR(REGEXEXTRACT(Q891,""\d*\.?\d+%""),0)"),"8.90%")</f>
        <v>8.90%</v>
      </c>
      <c r="S891" s="11">
        <f t="shared" si="6"/>
        <v>0.054468</v>
      </c>
    </row>
    <row r="892">
      <c r="A892" s="8">
        <v>44714.0</v>
      </c>
      <c r="B892" s="9">
        <f t="shared" si="1"/>
        <v>2022</v>
      </c>
      <c r="C892" s="9">
        <v>100838.0</v>
      </c>
      <c r="D892" s="6" t="s">
        <v>223</v>
      </c>
      <c r="E892" s="10" t="str">
        <f>VLOOKUP(D892,'mat group'!A:B,2,0)</f>
        <v>Hardware supplies</v>
      </c>
      <c r="F892" s="10" t="s">
        <v>55</v>
      </c>
      <c r="G892" s="11" t="s">
        <v>64</v>
      </c>
      <c r="H892" s="11">
        <v>8.0</v>
      </c>
      <c r="I892" s="6" t="s">
        <v>38</v>
      </c>
      <c r="J892" s="11">
        <f t="shared" si="2"/>
        <v>8</v>
      </c>
      <c r="K892" s="6">
        <v>7.0</v>
      </c>
      <c r="L892" s="11">
        <f t="shared" si="3"/>
        <v>56</v>
      </c>
      <c r="M892" s="10" t="s">
        <v>56</v>
      </c>
      <c r="N892" s="12">
        <v>5.6000000000000005</v>
      </c>
      <c r="O892" s="11">
        <f t="shared" si="4"/>
        <v>11.2</v>
      </c>
      <c r="P892" s="11">
        <f t="shared" si="5"/>
        <v>44.8</v>
      </c>
      <c r="Q892" s="10" t="s">
        <v>234</v>
      </c>
      <c r="R892" s="13" t="str">
        <f>IFERROR(__xludf.DUMMYFUNCTION("IFERROR(REGEXEXTRACT(Q892,""\d*\.?\d+%""),0)"),"8.90%")</f>
        <v>8.90%</v>
      </c>
      <c r="S892" s="11">
        <f t="shared" si="6"/>
        <v>0.04984</v>
      </c>
    </row>
    <row r="893">
      <c r="A893" s="8">
        <v>44714.0</v>
      </c>
      <c r="B893" s="9">
        <f t="shared" si="1"/>
        <v>2022</v>
      </c>
      <c r="C893" s="9">
        <v>100838.0</v>
      </c>
      <c r="D893" s="6" t="s">
        <v>276</v>
      </c>
      <c r="E893" s="10" t="str">
        <f>VLOOKUP(D893,'mat group'!A:B,2,0)</f>
        <v>School supplies</v>
      </c>
      <c r="F893" s="10" t="s">
        <v>55</v>
      </c>
      <c r="G893" s="11" t="s">
        <v>67</v>
      </c>
      <c r="H893" s="11">
        <v>25.0</v>
      </c>
      <c r="I893" s="6" t="s">
        <v>38</v>
      </c>
      <c r="J893" s="11">
        <f t="shared" si="2"/>
        <v>25</v>
      </c>
      <c r="K893" s="6">
        <v>46.0</v>
      </c>
      <c r="L893" s="11">
        <f t="shared" si="3"/>
        <v>1150</v>
      </c>
      <c r="M893" s="10" t="s">
        <v>56</v>
      </c>
      <c r="N893" s="12">
        <v>36.800000000000004</v>
      </c>
      <c r="O893" s="11">
        <f t="shared" si="4"/>
        <v>230</v>
      </c>
      <c r="P893" s="11">
        <f t="shared" si="5"/>
        <v>920</v>
      </c>
      <c r="Q893" s="10" t="s">
        <v>234</v>
      </c>
      <c r="R893" s="13" t="str">
        <f>IFERROR(__xludf.DUMMYFUNCTION("IFERROR(REGEXEXTRACT(Q893,""\d*\.?\d+%""),0)"),"8.90%")</f>
        <v>8.90%</v>
      </c>
      <c r="S893" s="11">
        <f t="shared" si="6"/>
        <v>1.0235</v>
      </c>
    </row>
    <row r="894">
      <c r="A894" s="8">
        <v>44718.0</v>
      </c>
      <c r="B894" s="9">
        <f t="shared" si="1"/>
        <v>2022</v>
      </c>
      <c r="C894" s="9">
        <v>100839.0</v>
      </c>
      <c r="D894" s="6" t="s">
        <v>261</v>
      </c>
      <c r="E894" s="10" t="str">
        <f>VLOOKUP(D894,'mat group'!A:B,2,0)</f>
        <v>Gardening supplies</v>
      </c>
      <c r="F894" s="10" t="s">
        <v>58</v>
      </c>
      <c r="G894" s="11" t="s">
        <v>26</v>
      </c>
      <c r="H894" s="11">
        <v>5.0</v>
      </c>
      <c r="I894" s="6" t="s">
        <v>38</v>
      </c>
      <c r="J894" s="11">
        <f t="shared" si="2"/>
        <v>5</v>
      </c>
      <c r="K894" s="6">
        <v>45.0</v>
      </c>
      <c r="L894" s="11">
        <f t="shared" si="3"/>
        <v>225</v>
      </c>
      <c r="M894" s="10" t="s">
        <v>59</v>
      </c>
      <c r="N894" s="12">
        <v>13.5</v>
      </c>
      <c r="O894" s="11">
        <f t="shared" si="4"/>
        <v>157.5</v>
      </c>
      <c r="P894" s="11">
        <f t="shared" si="5"/>
        <v>67.5</v>
      </c>
      <c r="Q894" s="10" t="s">
        <v>102</v>
      </c>
      <c r="R894" s="13" t="str">
        <f>IFERROR(__xludf.DUMMYFUNCTION("IFERROR(REGEXEXTRACT(Q894,""\d*\.?\d+%""),0)"),"3.2%")</f>
        <v>3.2%</v>
      </c>
      <c r="S894" s="11">
        <f t="shared" si="6"/>
        <v>0.072</v>
      </c>
    </row>
    <row r="895">
      <c r="A895" s="8">
        <v>44718.0</v>
      </c>
      <c r="B895" s="9">
        <f t="shared" si="1"/>
        <v>2022</v>
      </c>
      <c r="C895" s="9">
        <v>100839.0</v>
      </c>
      <c r="D895" s="6" t="s">
        <v>113</v>
      </c>
      <c r="E895" s="10" t="str">
        <f>VLOOKUP(D895,'mat group'!A:B,2,0)</f>
        <v>Home Decor</v>
      </c>
      <c r="F895" s="10" t="s">
        <v>58</v>
      </c>
      <c r="G895" s="11" t="s">
        <v>67</v>
      </c>
      <c r="H895" s="11">
        <v>15.0</v>
      </c>
      <c r="I895" s="6" t="s">
        <v>38</v>
      </c>
      <c r="J895" s="11">
        <f t="shared" si="2"/>
        <v>15</v>
      </c>
      <c r="K895" s="6">
        <v>22.0</v>
      </c>
      <c r="L895" s="11">
        <f t="shared" si="3"/>
        <v>330</v>
      </c>
      <c r="M895" s="10" t="s">
        <v>59</v>
      </c>
      <c r="N895" s="12">
        <v>19.8</v>
      </c>
      <c r="O895" s="11">
        <f t="shared" si="4"/>
        <v>33</v>
      </c>
      <c r="P895" s="11">
        <f t="shared" si="5"/>
        <v>297</v>
      </c>
      <c r="Q895" s="10" t="s">
        <v>102</v>
      </c>
      <c r="R895" s="13" t="str">
        <f>IFERROR(__xludf.DUMMYFUNCTION("IFERROR(REGEXEXTRACT(Q895,""\d*\.?\d+%""),0)"),"3.2%")</f>
        <v>3.2%</v>
      </c>
      <c r="S895" s="11">
        <f t="shared" si="6"/>
        <v>0.1056</v>
      </c>
    </row>
    <row r="896">
      <c r="A896" s="8">
        <v>44718.0</v>
      </c>
      <c r="B896" s="9">
        <f t="shared" si="1"/>
        <v>2022</v>
      </c>
      <c r="C896" s="9">
        <v>100839.0</v>
      </c>
      <c r="D896" s="6" t="s">
        <v>289</v>
      </c>
      <c r="E896" s="10" t="str">
        <f>VLOOKUP(D896,'mat group'!A:B,2,0)</f>
        <v>Home Decor</v>
      </c>
      <c r="F896" s="10" t="s">
        <v>58</v>
      </c>
      <c r="G896" s="11" t="s">
        <v>42</v>
      </c>
      <c r="H896" s="11">
        <v>12.0</v>
      </c>
      <c r="I896" s="6" t="s">
        <v>38</v>
      </c>
      <c r="J896" s="11">
        <f t="shared" si="2"/>
        <v>12</v>
      </c>
      <c r="K896" s="6">
        <v>52.0</v>
      </c>
      <c r="L896" s="11">
        <f t="shared" si="3"/>
        <v>624</v>
      </c>
      <c r="M896" s="10" t="s">
        <v>59</v>
      </c>
      <c r="N896" s="12">
        <v>46.800000000000004</v>
      </c>
      <c r="O896" s="11">
        <f t="shared" si="4"/>
        <v>62.4</v>
      </c>
      <c r="P896" s="11">
        <f t="shared" si="5"/>
        <v>561.6</v>
      </c>
      <c r="Q896" s="10" t="s">
        <v>102</v>
      </c>
      <c r="R896" s="13" t="str">
        <f>IFERROR(__xludf.DUMMYFUNCTION("IFERROR(REGEXEXTRACT(Q896,""\d*\.?\d+%""),0)"),"3.2%")</f>
        <v>3.2%</v>
      </c>
      <c r="S896" s="11">
        <f t="shared" si="6"/>
        <v>0.19968</v>
      </c>
    </row>
    <row r="897">
      <c r="A897" s="8">
        <v>44718.0</v>
      </c>
      <c r="B897" s="9">
        <f t="shared" si="1"/>
        <v>2022</v>
      </c>
      <c r="C897" s="9">
        <v>100839.0</v>
      </c>
      <c r="D897" s="6" t="s">
        <v>238</v>
      </c>
      <c r="E897" s="10" t="str">
        <f>VLOOKUP(D897,'mat group'!A:B,2,0)</f>
        <v>School supplies</v>
      </c>
      <c r="F897" s="10" t="s">
        <v>58</v>
      </c>
      <c r="G897" s="11" t="s">
        <v>77</v>
      </c>
      <c r="H897" s="11">
        <v>20.0</v>
      </c>
      <c r="I897" s="6" t="s">
        <v>38</v>
      </c>
      <c r="J897" s="11">
        <f t="shared" si="2"/>
        <v>20</v>
      </c>
      <c r="K897" s="6">
        <v>6.0</v>
      </c>
      <c r="L897" s="11">
        <f t="shared" si="3"/>
        <v>120</v>
      </c>
      <c r="M897" s="10" t="s">
        <v>59</v>
      </c>
      <c r="N897" s="12">
        <v>6.0</v>
      </c>
      <c r="O897" s="11">
        <f t="shared" si="4"/>
        <v>0</v>
      </c>
      <c r="P897" s="11">
        <f t="shared" si="5"/>
        <v>120</v>
      </c>
      <c r="Q897" s="10" t="s">
        <v>102</v>
      </c>
      <c r="R897" s="13" t="str">
        <f>IFERROR(__xludf.DUMMYFUNCTION("IFERROR(REGEXEXTRACT(Q897,""\d*\.?\d+%""),0)"),"3.2%")</f>
        <v>3.2%</v>
      </c>
      <c r="S897" s="11">
        <f t="shared" si="6"/>
        <v>0.0384</v>
      </c>
    </row>
    <row r="898">
      <c r="A898" s="8">
        <v>44718.0</v>
      </c>
      <c r="B898" s="9">
        <f t="shared" si="1"/>
        <v>2022</v>
      </c>
      <c r="C898" s="9">
        <v>100839.0</v>
      </c>
      <c r="D898" s="6" t="s">
        <v>148</v>
      </c>
      <c r="E898" s="10" t="str">
        <f>VLOOKUP(D898,'mat group'!A:B,2,0)</f>
        <v>Hardware supplies</v>
      </c>
      <c r="F898" s="10" t="s">
        <v>58</v>
      </c>
      <c r="G898" s="11" t="s">
        <v>67</v>
      </c>
      <c r="H898" s="11">
        <v>7.0</v>
      </c>
      <c r="I898" s="6" t="s">
        <v>38</v>
      </c>
      <c r="J898" s="11">
        <f t="shared" si="2"/>
        <v>7</v>
      </c>
      <c r="K898" s="6">
        <v>34.0</v>
      </c>
      <c r="L898" s="11">
        <f t="shared" si="3"/>
        <v>238</v>
      </c>
      <c r="M898" s="10" t="s">
        <v>59</v>
      </c>
      <c r="N898" s="12">
        <v>17.0</v>
      </c>
      <c r="O898" s="11">
        <f t="shared" si="4"/>
        <v>119</v>
      </c>
      <c r="P898" s="11">
        <f t="shared" si="5"/>
        <v>119</v>
      </c>
      <c r="Q898" s="10" t="s">
        <v>102</v>
      </c>
      <c r="R898" s="13" t="str">
        <f>IFERROR(__xludf.DUMMYFUNCTION("IFERROR(REGEXEXTRACT(Q898,""\d*\.?\d+%""),0)"),"3.2%")</f>
        <v>3.2%</v>
      </c>
      <c r="S898" s="11">
        <f t="shared" si="6"/>
        <v>0.07616</v>
      </c>
    </row>
    <row r="899">
      <c r="A899" s="8">
        <v>44718.0</v>
      </c>
      <c r="B899" s="9">
        <f t="shared" si="1"/>
        <v>2022</v>
      </c>
      <c r="C899" s="9">
        <v>100839.0</v>
      </c>
      <c r="D899" s="6" t="s">
        <v>287</v>
      </c>
      <c r="E899" s="10" t="str">
        <f>VLOOKUP(D899,'mat group'!A:B,2,0)</f>
        <v>Bathroom supplies</v>
      </c>
      <c r="F899" s="10" t="s">
        <v>58</v>
      </c>
      <c r="G899" s="11" t="s">
        <v>26</v>
      </c>
      <c r="H899" s="11">
        <v>5.0</v>
      </c>
      <c r="I899" s="6" t="s">
        <v>38</v>
      </c>
      <c r="J899" s="11">
        <f t="shared" si="2"/>
        <v>5</v>
      </c>
      <c r="K899" s="6">
        <v>32.0</v>
      </c>
      <c r="L899" s="11">
        <f t="shared" si="3"/>
        <v>160</v>
      </c>
      <c r="M899" s="10" t="s">
        <v>59</v>
      </c>
      <c r="N899" s="12">
        <v>16.0</v>
      </c>
      <c r="O899" s="11">
        <f t="shared" si="4"/>
        <v>80</v>
      </c>
      <c r="P899" s="11">
        <f t="shared" si="5"/>
        <v>80</v>
      </c>
      <c r="Q899" s="10" t="s">
        <v>102</v>
      </c>
      <c r="R899" s="13" t="str">
        <f>IFERROR(__xludf.DUMMYFUNCTION("IFERROR(REGEXEXTRACT(Q899,""\d*\.?\d+%""),0)"),"3.2%")</f>
        <v>3.2%</v>
      </c>
      <c r="S899" s="11">
        <f t="shared" si="6"/>
        <v>0.0512</v>
      </c>
    </row>
    <row r="900">
      <c r="A900" s="8">
        <v>44718.0</v>
      </c>
      <c r="B900" s="9">
        <f t="shared" si="1"/>
        <v>2022</v>
      </c>
      <c r="C900" s="9">
        <v>100839.0</v>
      </c>
      <c r="D900" s="6" t="s">
        <v>31</v>
      </c>
      <c r="E900" s="10" t="str">
        <f>VLOOKUP(D900,'mat group'!A:B,2,0)</f>
        <v>Home Decor</v>
      </c>
      <c r="F900" s="10" t="s">
        <v>58</v>
      </c>
      <c r="G900" s="11" t="s">
        <v>64</v>
      </c>
      <c r="H900" s="11">
        <v>40.0</v>
      </c>
      <c r="I900" s="6" t="s">
        <v>38</v>
      </c>
      <c r="J900" s="11">
        <f t="shared" si="2"/>
        <v>40</v>
      </c>
      <c r="K900" s="6">
        <v>27.0</v>
      </c>
      <c r="L900" s="11">
        <f t="shared" si="3"/>
        <v>1080</v>
      </c>
      <c r="M900" s="10" t="s">
        <v>59</v>
      </c>
      <c r="N900" s="12">
        <v>21.6</v>
      </c>
      <c r="O900" s="11">
        <f t="shared" si="4"/>
        <v>216</v>
      </c>
      <c r="P900" s="11">
        <f t="shared" si="5"/>
        <v>864</v>
      </c>
      <c r="Q900" s="10" t="s">
        <v>102</v>
      </c>
      <c r="R900" s="13" t="str">
        <f>IFERROR(__xludf.DUMMYFUNCTION("IFERROR(REGEXEXTRACT(Q900,""\d*\.?\d+%""),0)"),"3.2%")</f>
        <v>3.2%</v>
      </c>
      <c r="S900" s="11">
        <f t="shared" si="6"/>
        <v>0.3456</v>
      </c>
    </row>
    <row r="901">
      <c r="A901" s="8">
        <v>44718.0</v>
      </c>
      <c r="B901" s="9">
        <f t="shared" si="1"/>
        <v>2022</v>
      </c>
      <c r="C901" s="9">
        <v>100839.0</v>
      </c>
      <c r="D901" s="6" t="s">
        <v>257</v>
      </c>
      <c r="E901" s="10" t="str">
        <f>VLOOKUP(D901,'mat group'!A:B,2,0)</f>
        <v>Gardening supplies</v>
      </c>
      <c r="F901" s="10" t="s">
        <v>58</v>
      </c>
      <c r="G901" s="11" t="s">
        <v>64</v>
      </c>
      <c r="H901" s="11">
        <v>20.0</v>
      </c>
      <c r="I901" s="6" t="s">
        <v>38</v>
      </c>
      <c r="J901" s="11">
        <f t="shared" si="2"/>
        <v>20</v>
      </c>
      <c r="K901" s="6">
        <v>16.0</v>
      </c>
      <c r="L901" s="11">
        <f t="shared" si="3"/>
        <v>320</v>
      </c>
      <c r="M901" s="10" t="s">
        <v>59</v>
      </c>
      <c r="N901" s="12">
        <v>16.0</v>
      </c>
      <c r="O901" s="11">
        <f t="shared" si="4"/>
        <v>0</v>
      </c>
      <c r="P901" s="11">
        <f t="shared" si="5"/>
        <v>320</v>
      </c>
      <c r="Q901" s="10" t="s">
        <v>102</v>
      </c>
      <c r="R901" s="13" t="str">
        <f>IFERROR(__xludf.DUMMYFUNCTION("IFERROR(REGEXEXTRACT(Q901,""\d*\.?\d+%""),0)"),"3.2%")</f>
        <v>3.2%</v>
      </c>
      <c r="S901" s="11">
        <f t="shared" si="6"/>
        <v>0.1024</v>
      </c>
    </row>
    <row r="902">
      <c r="A902" s="8">
        <v>44718.0</v>
      </c>
      <c r="B902" s="9">
        <f t="shared" si="1"/>
        <v>2022</v>
      </c>
      <c r="C902" s="9">
        <v>100839.0</v>
      </c>
      <c r="D902" s="6" t="s">
        <v>206</v>
      </c>
      <c r="E902" s="10" t="str">
        <f>VLOOKUP(D902,'mat group'!A:B,2,0)</f>
        <v>Bathroom supplies</v>
      </c>
      <c r="F902" s="10" t="s">
        <v>58</v>
      </c>
      <c r="G902" s="11" t="s">
        <v>50</v>
      </c>
      <c r="H902" s="11">
        <v>8.0</v>
      </c>
      <c r="I902" s="6" t="s">
        <v>38</v>
      </c>
      <c r="J902" s="11">
        <f t="shared" si="2"/>
        <v>8</v>
      </c>
      <c r="K902" s="6">
        <v>15.0</v>
      </c>
      <c r="L902" s="11">
        <f t="shared" si="3"/>
        <v>120</v>
      </c>
      <c r="M902" s="10" t="s">
        <v>59</v>
      </c>
      <c r="N902" s="12">
        <v>15.0</v>
      </c>
      <c r="O902" s="11">
        <f t="shared" si="4"/>
        <v>0</v>
      </c>
      <c r="P902" s="11">
        <f t="shared" si="5"/>
        <v>120</v>
      </c>
      <c r="Q902" s="10" t="s">
        <v>102</v>
      </c>
      <c r="R902" s="13" t="str">
        <f>IFERROR(__xludf.DUMMYFUNCTION("IFERROR(REGEXEXTRACT(Q902,""\d*\.?\d+%""),0)"),"3.2%")</f>
        <v>3.2%</v>
      </c>
      <c r="S902" s="11">
        <f t="shared" si="6"/>
        <v>0.0384</v>
      </c>
    </row>
    <row r="903">
      <c r="A903" s="8">
        <v>44718.0</v>
      </c>
      <c r="B903" s="9">
        <f t="shared" si="1"/>
        <v>2022</v>
      </c>
      <c r="C903" s="9">
        <v>100839.0</v>
      </c>
      <c r="D903" s="6" t="s">
        <v>138</v>
      </c>
      <c r="E903" s="10" t="str">
        <f>VLOOKUP(D903,'mat group'!A:B,2,0)</f>
        <v>Hardware supplies</v>
      </c>
      <c r="F903" s="10" t="s">
        <v>58</v>
      </c>
      <c r="G903" s="11" t="s">
        <v>42</v>
      </c>
      <c r="H903" s="11">
        <v>5.0</v>
      </c>
      <c r="I903" s="6" t="s">
        <v>38</v>
      </c>
      <c r="J903" s="11">
        <f t="shared" si="2"/>
        <v>5</v>
      </c>
      <c r="K903" s="6">
        <v>27.0</v>
      </c>
      <c r="L903" s="11">
        <f t="shared" si="3"/>
        <v>135</v>
      </c>
      <c r="M903" s="10" t="s">
        <v>59</v>
      </c>
      <c r="N903" s="12">
        <v>18.9</v>
      </c>
      <c r="O903" s="11">
        <f t="shared" si="4"/>
        <v>40.5</v>
      </c>
      <c r="P903" s="11">
        <f t="shared" si="5"/>
        <v>94.5</v>
      </c>
      <c r="Q903" s="10" t="s">
        <v>102</v>
      </c>
      <c r="R903" s="13" t="str">
        <f>IFERROR(__xludf.DUMMYFUNCTION("IFERROR(REGEXEXTRACT(Q903,""\d*\.?\d+%""),0)"),"3.2%")</f>
        <v>3.2%</v>
      </c>
      <c r="S903" s="11">
        <f t="shared" si="6"/>
        <v>0.0432</v>
      </c>
    </row>
    <row r="904">
      <c r="A904" s="8">
        <v>44718.0</v>
      </c>
      <c r="B904" s="9">
        <f t="shared" si="1"/>
        <v>2022</v>
      </c>
      <c r="C904" s="9">
        <v>100839.0</v>
      </c>
      <c r="D904" s="6" t="s">
        <v>240</v>
      </c>
      <c r="E904" s="10" t="str">
        <f>VLOOKUP(D904,'mat group'!A:B,2,0)</f>
        <v>School supplies</v>
      </c>
      <c r="F904" s="10" t="s">
        <v>58</v>
      </c>
      <c r="G904" s="11" t="s">
        <v>67</v>
      </c>
      <c r="H904" s="11">
        <v>1.5</v>
      </c>
      <c r="I904" s="6" t="s">
        <v>38</v>
      </c>
      <c r="J904" s="11">
        <f t="shared" si="2"/>
        <v>1.5</v>
      </c>
      <c r="K904" s="6">
        <v>18.0</v>
      </c>
      <c r="L904" s="11">
        <f t="shared" si="3"/>
        <v>27</v>
      </c>
      <c r="M904" s="10" t="s">
        <v>59</v>
      </c>
      <c r="N904" s="12">
        <v>18.0</v>
      </c>
      <c r="O904" s="11">
        <f t="shared" si="4"/>
        <v>0</v>
      </c>
      <c r="P904" s="11">
        <f t="shared" si="5"/>
        <v>27</v>
      </c>
      <c r="Q904" s="10" t="s">
        <v>102</v>
      </c>
      <c r="R904" s="13" t="str">
        <f>IFERROR(__xludf.DUMMYFUNCTION("IFERROR(REGEXEXTRACT(Q904,""\d*\.?\d+%""),0)"),"3.2%")</f>
        <v>3.2%</v>
      </c>
      <c r="S904" s="11">
        <f t="shared" si="6"/>
        <v>0.00864</v>
      </c>
    </row>
    <row r="905">
      <c r="A905" s="8">
        <v>44718.0</v>
      </c>
      <c r="B905" s="9">
        <f t="shared" si="1"/>
        <v>2022</v>
      </c>
      <c r="C905" s="9">
        <v>100839.0</v>
      </c>
      <c r="D905" s="6" t="s">
        <v>299</v>
      </c>
      <c r="E905" s="10" t="str">
        <f>VLOOKUP(D905,'mat group'!A:B,2,0)</f>
        <v>Bathroom supplies</v>
      </c>
      <c r="F905" s="10" t="s">
        <v>58</v>
      </c>
      <c r="G905" s="11" t="s">
        <v>26</v>
      </c>
      <c r="H905" s="11">
        <v>35.0</v>
      </c>
      <c r="I905" s="6" t="s">
        <v>38</v>
      </c>
      <c r="J905" s="11">
        <f t="shared" si="2"/>
        <v>35</v>
      </c>
      <c r="K905" s="6">
        <v>10.0</v>
      </c>
      <c r="L905" s="11">
        <f t="shared" si="3"/>
        <v>350</v>
      </c>
      <c r="M905" s="10" t="s">
        <v>59</v>
      </c>
      <c r="N905" s="12">
        <v>10.0</v>
      </c>
      <c r="O905" s="11">
        <f t="shared" si="4"/>
        <v>0</v>
      </c>
      <c r="P905" s="11">
        <f t="shared" si="5"/>
        <v>350</v>
      </c>
      <c r="Q905" s="10" t="s">
        <v>102</v>
      </c>
      <c r="R905" s="13" t="str">
        <f>IFERROR(__xludf.DUMMYFUNCTION("IFERROR(REGEXEXTRACT(Q905,""\d*\.?\d+%""),0)"),"3.2%")</f>
        <v>3.2%</v>
      </c>
      <c r="S905" s="11">
        <f t="shared" si="6"/>
        <v>0.112</v>
      </c>
    </row>
    <row r="906">
      <c r="A906" s="8">
        <v>44718.0</v>
      </c>
      <c r="B906" s="9">
        <f t="shared" si="1"/>
        <v>2022</v>
      </c>
      <c r="C906" s="9">
        <v>100839.0</v>
      </c>
      <c r="D906" s="6" t="s">
        <v>248</v>
      </c>
      <c r="E906" s="10" t="str">
        <f>VLOOKUP(D906,'mat group'!A:B,2,0)</f>
        <v>Hardware supplies</v>
      </c>
      <c r="F906" s="10" t="s">
        <v>58</v>
      </c>
      <c r="G906" s="11" t="s">
        <v>21</v>
      </c>
      <c r="H906" s="11">
        <v>20.0</v>
      </c>
      <c r="I906" s="6" t="s">
        <v>38</v>
      </c>
      <c r="J906" s="11">
        <f t="shared" si="2"/>
        <v>20</v>
      </c>
      <c r="K906" s="6">
        <v>51.0</v>
      </c>
      <c r="L906" s="11">
        <f t="shared" si="3"/>
        <v>1020</v>
      </c>
      <c r="M906" s="10" t="s">
        <v>59</v>
      </c>
      <c r="N906" s="12">
        <v>20.400000000000002</v>
      </c>
      <c r="O906" s="11">
        <f t="shared" si="4"/>
        <v>612</v>
      </c>
      <c r="P906" s="11">
        <f t="shared" si="5"/>
        <v>408</v>
      </c>
      <c r="Q906" s="10" t="s">
        <v>102</v>
      </c>
      <c r="R906" s="13" t="str">
        <f>IFERROR(__xludf.DUMMYFUNCTION("IFERROR(REGEXEXTRACT(Q906,""\d*\.?\d+%""),0)"),"3.2%")</f>
        <v>3.2%</v>
      </c>
      <c r="S906" s="11">
        <f t="shared" si="6"/>
        <v>0.3264</v>
      </c>
    </row>
    <row r="907">
      <c r="A907" s="8">
        <v>44718.0</v>
      </c>
      <c r="B907" s="9">
        <f t="shared" si="1"/>
        <v>2022</v>
      </c>
      <c r="C907" s="9">
        <v>100839.0</v>
      </c>
      <c r="D907" s="6" t="s">
        <v>169</v>
      </c>
      <c r="E907" s="10" t="str">
        <f>VLOOKUP(D907,'mat group'!A:B,2,0)</f>
        <v>Home Decor</v>
      </c>
      <c r="F907" s="10" t="s">
        <v>58</v>
      </c>
      <c r="G907" s="11" t="s">
        <v>77</v>
      </c>
      <c r="H907" s="11">
        <v>30.0</v>
      </c>
      <c r="I907" s="6" t="s">
        <v>38</v>
      </c>
      <c r="J907" s="11">
        <f t="shared" si="2"/>
        <v>30</v>
      </c>
      <c r="K907" s="6">
        <v>28.0</v>
      </c>
      <c r="L907" s="11">
        <f t="shared" si="3"/>
        <v>840</v>
      </c>
      <c r="M907" s="10" t="s">
        <v>59</v>
      </c>
      <c r="N907" s="12">
        <v>28.0</v>
      </c>
      <c r="O907" s="11">
        <f t="shared" si="4"/>
        <v>0</v>
      </c>
      <c r="P907" s="11">
        <f t="shared" si="5"/>
        <v>840</v>
      </c>
      <c r="Q907" s="10" t="s">
        <v>102</v>
      </c>
      <c r="R907" s="13" t="str">
        <f>IFERROR(__xludf.DUMMYFUNCTION("IFERROR(REGEXEXTRACT(Q907,""\d*\.?\d+%""),0)"),"3.2%")</f>
        <v>3.2%</v>
      </c>
      <c r="S907" s="11">
        <f t="shared" si="6"/>
        <v>0.2688</v>
      </c>
    </row>
    <row r="908">
      <c r="A908" s="8">
        <v>44719.0</v>
      </c>
      <c r="B908" s="9">
        <f t="shared" si="1"/>
        <v>2022</v>
      </c>
      <c r="C908" s="9">
        <v>100840.0</v>
      </c>
      <c r="D908" s="6" t="s">
        <v>247</v>
      </c>
      <c r="E908" s="10" t="str">
        <f>VLOOKUP(D908,'mat group'!A:B,2,0)</f>
        <v>Home Decor</v>
      </c>
      <c r="F908" s="10" t="s">
        <v>55</v>
      </c>
      <c r="G908" s="11" t="s">
        <v>67</v>
      </c>
      <c r="H908" s="11">
        <v>15.0</v>
      </c>
      <c r="I908" s="6" t="s">
        <v>38</v>
      </c>
      <c r="J908" s="11">
        <f t="shared" si="2"/>
        <v>15</v>
      </c>
      <c r="K908" s="6">
        <v>46.0</v>
      </c>
      <c r="L908" s="11">
        <f t="shared" si="3"/>
        <v>690</v>
      </c>
      <c r="M908" s="10" t="s">
        <v>56</v>
      </c>
      <c r="N908" s="12">
        <v>18.400000000000002</v>
      </c>
      <c r="O908" s="11">
        <f t="shared" si="4"/>
        <v>414</v>
      </c>
      <c r="P908" s="11">
        <f t="shared" si="5"/>
        <v>276</v>
      </c>
      <c r="Q908" s="10" t="s">
        <v>61</v>
      </c>
      <c r="R908" s="13" t="str">
        <f>IFERROR(__xludf.DUMMYFUNCTION("IFERROR(REGEXEXTRACT(Q908,""\d*\.?\d+%""),0)"),"7.30%")</f>
        <v>7.30%</v>
      </c>
      <c r="S908" s="11">
        <f t="shared" si="6"/>
        <v>0.5037</v>
      </c>
    </row>
    <row r="909">
      <c r="A909" s="8">
        <v>44723.0</v>
      </c>
      <c r="B909" s="9">
        <f t="shared" si="1"/>
        <v>2022</v>
      </c>
      <c r="C909" s="9">
        <v>100841.0</v>
      </c>
      <c r="D909" s="6" t="s">
        <v>155</v>
      </c>
      <c r="E909" s="10" t="str">
        <f>VLOOKUP(D909,'mat group'!A:B,2,0)</f>
        <v>School supplies</v>
      </c>
      <c r="F909" s="10" t="s">
        <v>37</v>
      </c>
      <c r="G909" s="11" t="s">
        <v>26</v>
      </c>
      <c r="H909" s="11">
        <v>1.5</v>
      </c>
      <c r="I909" s="6" t="s">
        <v>38</v>
      </c>
      <c r="J909" s="11">
        <f t="shared" si="2"/>
        <v>1.5</v>
      </c>
      <c r="K909" s="6">
        <v>29.0</v>
      </c>
      <c r="L909" s="11">
        <f t="shared" si="3"/>
        <v>43.5</v>
      </c>
      <c r="M909" s="10" t="s">
        <v>39</v>
      </c>
      <c r="N909" s="12">
        <v>26.1</v>
      </c>
      <c r="O909" s="11">
        <f t="shared" si="4"/>
        <v>4.35</v>
      </c>
      <c r="P909" s="11">
        <f t="shared" si="5"/>
        <v>39.15</v>
      </c>
      <c r="Q909" s="10" t="s">
        <v>114</v>
      </c>
      <c r="R909" s="13" t="str">
        <f>IFERROR(__xludf.DUMMYFUNCTION("IFERROR(REGEXEXTRACT(Q909,""\d*\.?\d+%""),0)"),"0%")</f>
        <v>0%</v>
      </c>
      <c r="S909" s="11">
        <f t="shared" si="6"/>
        <v>0</v>
      </c>
    </row>
    <row r="910">
      <c r="A910" s="8">
        <v>44724.0</v>
      </c>
      <c r="B910" s="9">
        <f t="shared" si="1"/>
        <v>2022</v>
      </c>
      <c r="C910" s="9">
        <v>100842.0</v>
      </c>
      <c r="D910" s="6" t="s">
        <v>290</v>
      </c>
      <c r="E910" s="10" t="str">
        <f>VLOOKUP(D910,'mat group'!A:B,2,0)</f>
        <v>Gardening supplies</v>
      </c>
      <c r="F910" s="10" t="s">
        <v>55</v>
      </c>
      <c r="G910" s="11" t="s">
        <v>67</v>
      </c>
      <c r="H910" s="11">
        <v>30.0</v>
      </c>
      <c r="I910" s="6" t="s">
        <v>38</v>
      </c>
      <c r="J910" s="11">
        <f t="shared" si="2"/>
        <v>30</v>
      </c>
      <c r="K910" s="6">
        <v>50.0</v>
      </c>
      <c r="L910" s="11">
        <f t="shared" si="3"/>
        <v>1500</v>
      </c>
      <c r="M910" s="10" t="s">
        <v>56</v>
      </c>
      <c r="N910" s="12">
        <v>35.0</v>
      </c>
      <c r="O910" s="11">
        <f t="shared" si="4"/>
        <v>450</v>
      </c>
      <c r="P910" s="11">
        <f t="shared" si="5"/>
        <v>1050</v>
      </c>
      <c r="Q910" s="10" t="s">
        <v>47</v>
      </c>
      <c r="R910" s="13" t="str">
        <f>IFERROR(__xludf.DUMMYFUNCTION("IFERROR(REGEXEXTRACT(Q910,""\d*\.?\d+%""),0)"),"0%")</f>
        <v>0%</v>
      </c>
      <c r="S910" s="11">
        <f t="shared" si="6"/>
        <v>0</v>
      </c>
    </row>
    <row r="911">
      <c r="A911" s="8">
        <v>44724.0</v>
      </c>
      <c r="B911" s="9">
        <f t="shared" si="1"/>
        <v>2022</v>
      </c>
      <c r="C911" s="9">
        <v>100842.0</v>
      </c>
      <c r="D911" s="6" t="s">
        <v>109</v>
      </c>
      <c r="E911" s="10" t="str">
        <f>VLOOKUP(D911,'mat group'!A:B,2,0)</f>
        <v>Bathroom supplies</v>
      </c>
      <c r="F911" s="10" t="s">
        <v>55</v>
      </c>
      <c r="G911" s="11" t="s">
        <v>21</v>
      </c>
      <c r="H911" s="11">
        <v>8.0</v>
      </c>
      <c r="I911" s="6" t="s">
        <v>38</v>
      </c>
      <c r="J911" s="11">
        <f t="shared" si="2"/>
        <v>8</v>
      </c>
      <c r="K911" s="6">
        <v>5.0</v>
      </c>
      <c r="L911" s="11">
        <f t="shared" si="3"/>
        <v>40</v>
      </c>
      <c r="M911" s="10" t="s">
        <v>56</v>
      </c>
      <c r="N911" s="12">
        <v>4.0</v>
      </c>
      <c r="O911" s="11">
        <f t="shared" si="4"/>
        <v>8</v>
      </c>
      <c r="P911" s="11">
        <f t="shared" si="5"/>
        <v>32</v>
      </c>
      <c r="Q911" s="10" t="s">
        <v>47</v>
      </c>
      <c r="R911" s="13" t="str">
        <f>IFERROR(__xludf.DUMMYFUNCTION("IFERROR(REGEXEXTRACT(Q911,""\d*\.?\d+%""),0)"),"0%")</f>
        <v>0%</v>
      </c>
      <c r="S911" s="11">
        <f t="shared" si="6"/>
        <v>0</v>
      </c>
    </row>
    <row r="912">
      <c r="A912" s="8">
        <v>44724.0</v>
      </c>
      <c r="B912" s="9">
        <f t="shared" si="1"/>
        <v>2022</v>
      </c>
      <c r="C912" s="9">
        <v>100842.0</v>
      </c>
      <c r="D912" s="6" t="s">
        <v>198</v>
      </c>
      <c r="E912" s="10" t="str">
        <f>VLOOKUP(D912,'mat group'!A:B,2,0)</f>
        <v>School supplies</v>
      </c>
      <c r="F912" s="10" t="s">
        <v>55</v>
      </c>
      <c r="G912" s="11" t="s">
        <v>30</v>
      </c>
      <c r="H912" s="11">
        <v>2.0</v>
      </c>
      <c r="I912" s="6" t="s">
        <v>38</v>
      </c>
      <c r="J912" s="11">
        <f t="shared" si="2"/>
        <v>2</v>
      </c>
      <c r="K912" s="6">
        <v>31.0</v>
      </c>
      <c r="L912" s="11">
        <f t="shared" si="3"/>
        <v>62</v>
      </c>
      <c r="M912" s="10" t="s">
        <v>56</v>
      </c>
      <c r="N912" s="12">
        <v>21.7</v>
      </c>
      <c r="O912" s="11">
        <f t="shared" si="4"/>
        <v>18.6</v>
      </c>
      <c r="P912" s="11">
        <f t="shared" si="5"/>
        <v>43.4</v>
      </c>
      <c r="Q912" s="10" t="s">
        <v>47</v>
      </c>
      <c r="R912" s="13" t="str">
        <f>IFERROR(__xludf.DUMMYFUNCTION("IFERROR(REGEXEXTRACT(Q912,""\d*\.?\d+%""),0)"),"0%")</f>
        <v>0%</v>
      </c>
      <c r="S912" s="11">
        <f t="shared" si="6"/>
        <v>0</v>
      </c>
    </row>
    <row r="913">
      <c r="A913" s="8">
        <v>44724.0</v>
      </c>
      <c r="B913" s="9">
        <f t="shared" si="1"/>
        <v>2022</v>
      </c>
      <c r="C913" s="9">
        <v>100842.0</v>
      </c>
      <c r="D913" s="6" t="s">
        <v>46</v>
      </c>
      <c r="E913" s="10" t="str">
        <f>VLOOKUP(D913,'mat group'!A:B,2,0)</f>
        <v>Gardening supplies</v>
      </c>
      <c r="F913" s="10" t="s">
        <v>55</v>
      </c>
      <c r="G913" s="11" t="s">
        <v>28</v>
      </c>
      <c r="H913" s="11">
        <v>500.0</v>
      </c>
      <c r="I913" s="6" t="s">
        <v>38</v>
      </c>
      <c r="J913" s="11">
        <f t="shared" si="2"/>
        <v>500</v>
      </c>
      <c r="K913" s="6">
        <v>3.0</v>
      </c>
      <c r="L913" s="11">
        <f t="shared" si="3"/>
        <v>1500</v>
      </c>
      <c r="M913" s="10" t="s">
        <v>56</v>
      </c>
      <c r="N913" s="12">
        <v>3.0</v>
      </c>
      <c r="O913" s="11">
        <f t="shared" si="4"/>
        <v>0</v>
      </c>
      <c r="P913" s="11">
        <f t="shared" si="5"/>
        <v>1500</v>
      </c>
      <c r="Q913" s="10" t="s">
        <v>47</v>
      </c>
      <c r="R913" s="13" t="str">
        <f>IFERROR(__xludf.DUMMYFUNCTION("IFERROR(REGEXEXTRACT(Q913,""\d*\.?\d+%""),0)"),"0%")</f>
        <v>0%</v>
      </c>
      <c r="S913" s="11">
        <f t="shared" si="6"/>
        <v>0</v>
      </c>
    </row>
    <row r="914">
      <c r="A914" s="8">
        <v>44724.0</v>
      </c>
      <c r="B914" s="9">
        <f t="shared" si="1"/>
        <v>2022</v>
      </c>
      <c r="C914" s="9">
        <v>100842.0</v>
      </c>
      <c r="D914" s="6" t="s">
        <v>146</v>
      </c>
      <c r="E914" s="10" t="str">
        <f>VLOOKUP(D914,'mat group'!A:B,2,0)</f>
        <v>Bathroom supplies</v>
      </c>
      <c r="F914" s="10" t="s">
        <v>55</v>
      </c>
      <c r="G914" s="11" t="s">
        <v>26</v>
      </c>
      <c r="H914" s="11">
        <v>8.0</v>
      </c>
      <c r="I914" s="6" t="s">
        <v>38</v>
      </c>
      <c r="J914" s="11">
        <f t="shared" si="2"/>
        <v>8</v>
      </c>
      <c r="K914" s="6">
        <v>3.0</v>
      </c>
      <c r="L914" s="11">
        <f t="shared" si="3"/>
        <v>24</v>
      </c>
      <c r="M914" s="10" t="s">
        <v>56</v>
      </c>
      <c r="N914" s="12">
        <v>3.0</v>
      </c>
      <c r="O914" s="11">
        <f t="shared" si="4"/>
        <v>0</v>
      </c>
      <c r="P914" s="11">
        <f t="shared" si="5"/>
        <v>24</v>
      </c>
      <c r="Q914" s="10" t="s">
        <v>47</v>
      </c>
      <c r="R914" s="13" t="str">
        <f>IFERROR(__xludf.DUMMYFUNCTION("IFERROR(REGEXEXTRACT(Q914,""\d*\.?\d+%""),0)"),"0%")</f>
        <v>0%</v>
      </c>
      <c r="S914" s="11">
        <f t="shared" si="6"/>
        <v>0</v>
      </c>
    </row>
    <row r="915">
      <c r="A915" s="8">
        <v>44724.0</v>
      </c>
      <c r="B915" s="9">
        <f t="shared" si="1"/>
        <v>2022</v>
      </c>
      <c r="C915" s="9">
        <v>100842.0</v>
      </c>
      <c r="D915" s="6" t="s">
        <v>215</v>
      </c>
      <c r="E915" s="10" t="str">
        <f>VLOOKUP(D915,'mat group'!A:B,2,0)</f>
        <v>Hardware supplies</v>
      </c>
      <c r="F915" s="10" t="s">
        <v>55</v>
      </c>
      <c r="G915" s="11" t="s">
        <v>26</v>
      </c>
      <c r="H915" s="11">
        <v>1.5</v>
      </c>
      <c r="I915" s="6" t="s">
        <v>38</v>
      </c>
      <c r="J915" s="11">
        <f t="shared" si="2"/>
        <v>1.5</v>
      </c>
      <c r="K915" s="6">
        <v>10.0</v>
      </c>
      <c r="L915" s="11">
        <f t="shared" si="3"/>
        <v>15</v>
      </c>
      <c r="M915" s="10" t="s">
        <v>56</v>
      </c>
      <c r="N915" s="12">
        <v>2.0</v>
      </c>
      <c r="O915" s="11">
        <f t="shared" si="4"/>
        <v>12</v>
      </c>
      <c r="P915" s="11">
        <f t="shared" si="5"/>
        <v>3</v>
      </c>
      <c r="Q915" s="10" t="s">
        <v>47</v>
      </c>
      <c r="R915" s="13" t="str">
        <f>IFERROR(__xludf.DUMMYFUNCTION("IFERROR(REGEXEXTRACT(Q915,""\d*\.?\d+%""),0)"),"0%")</f>
        <v>0%</v>
      </c>
      <c r="S915" s="11">
        <f t="shared" si="6"/>
        <v>0</v>
      </c>
    </row>
    <row r="916">
      <c r="A916" s="8">
        <v>44724.0</v>
      </c>
      <c r="B916" s="9">
        <f t="shared" si="1"/>
        <v>2022</v>
      </c>
      <c r="C916" s="9">
        <v>100842.0</v>
      </c>
      <c r="D916" s="6" t="s">
        <v>255</v>
      </c>
      <c r="E916" s="10" t="str">
        <f>VLOOKUP(D916,'mat group'!A:B,2,0)</f>
        <v>Hardware supplies</v>
      </c>
      <c r="F916" s="10" t="s">
        <v>55</v>
      </c>
      <c r="G916" s="11" t="s">
        <v>67</v>
      </c>
      <c r="H916" s="11">
        <v>150.0</v>
      </c>
      <c r="I916" s="6" t="s">
        <v>38</v>
      </c>
      <c r="J916" s="11">
        <f t="shared" si="2"/>
        <v>150</v>
      </c>
      <c r="K916" s="6">
        <v>34.0</v>
      </c>
      <c r="L916" s="11">
        <f t="shared" si="3"/>
        <v>5100</v>
      </c>
      <c r="M916" s="10" t="s">
        <v>56</v>
      </c>
      <c r="N916" s="12">
        <v>34.0</v>
      </c>
      <c r="O916" s="11">
        <f t="shared" si="4"/>
        <v>0</v>
      </c>
      <c r="P916" s="11">
        <f t="shared" si="5"/>
        <v>5100</v>
      </c>
      <c r="Q916" s="10" t="s">
        <v>47</v>
      </c>
      <c r="R916" s="13" t="str">
        <f>IFERROR(__xludf.DUMMYFUNCTION("IFERROR(REGEXEXTRACT(Q916,""\d*\.?\d+%""),0)"),"0%")</f>
        <v>0%</v>
      </c>
      <c r="S916" s="11">
        <f t="shared" si="6"/>
        <v>0</v>
      </c>
    </row>
    <row r="917">
      <c r="A917" s="8">
        <v>44725.0</v>
      </c>
      <c r="B917" s="9">
        <f t="shared" si="1"/>
        <v>2022</v>
      </c>
      <c r="C917" s="9">
        <v>100843.0</v>
      </c>
      <c r="D917" s="6" t="s">
        <v>227</v>
      </c>
      <c r="E917" s="10" t="str">
        <f>VLOOKUP(D917,'mat group'!A:B,2,0)</f>
        <v>Gardening supplies</v>
      </c>
      <c r="F917" s="10" t="s">
        <v>55</v>
      </c>
      <c r="G917" s="11" t="s">
        <v>50</v>
      </c>
      <c r="H917" s="11">
        <v>8.0</v>
      </c>
      <c r="I917" s="6" t="s">
        <v>38</v>
      </c>
      <c r="J917" s="11">
        <f t="shared" si="2"/>
        <v>8</v>
      </c>
      <c r="K917" s="6">
        <v>43.0</v>
      </c>
      <c r="L917" s="11">
        <f t="shared" si="3"/>
        <v>344</v>
      </c>
      <c r="M917" s="10" t="s">
        <v>56</v>
      </c>
      <c r="N917" s="12">
        <v>21.5</v>
      </c>
      <c r="O917" s="11">
        <f t="shared" si="4"/>
        <v>172</v>
      </c>
      <c r="P917" s="11">
        <f t="shared" si="5"/>
        <v>172</v>
      </c>
      <c r="Q917" s="10" t="s">
        <v>314</v>
      </c>
      <c r="R917" s="13" t="str">
        <f>IFERROR(__xludf.DUMMYFUNCTION("IFERROR(REGEXEXTRACT(Q917,""\d*\.?\d+%""),0)"),"0.8%")</f>
        <v>0.8%</v>
      </c>
      <c r="S917" s="11">
        <f t="shared" si="6"/>
        <v>0.02752</v>
      </c>
    </row>
    <row r="918">
      <c r="A918" s="8">
        <v>44731.0</v>
      </c>
      <c r="B918" s="9">
        <f t="shared" si="1"/>
        <v>2022</v>
      </c>
      <c r="C918" s="9">
        <v>100844.0</v>
      </c>
      <c r="D918" s="6" t="s">
        <v>270</v>
      </c>
      <c r="E918" s="10" t="str">
        <f>VLOOKUP(D918,'mat group'!A:B,2,0)</f>
        <v>School supplies</v>
      </c>
      <c r="F918" s="10" t="s">
        <v>58</v>
      </c>
      <c r="G918" s="11" t="s">
        <v>28</v>
      </c>
      <c r="H918" s="11">
        <v>2.0</v>
      </c>
      <c r="I918" s="6" t="s">
        <v>38</v>
      </c>
      <c r="J918" s="11">
        <f t="shared" si="2"/>
        <v>2</v>
      </c>
      <c r="K918" s="6">
        <v>11.0</v>
      </c>
      <c r="L918" s="11">
        <f t="shared" si="3"/>
        <v>22</v>
      </c>
      <c r="M918" s="10" t="s">
        <v>59</v>
      </c>
      <c r="N918" s="12">
        <v>8.8</v>
      </c>
      <c r="O918" s="11">
        <f t="shared" si="4"/>
        <v>4.4</v>
      </c>
      <c r="P918" s="11">
        <f t="shared" si="5"/>
        <v>17.6</v>
      </c>
      <c r="Q918" s="10" t="s">
        <v>211</v>
      </c>
      <c r="R918" s="13">
        <f>IFERROR(__xludf.DUMMYFUNCTION("IFERROR(REGEXEXTRACT(Q918,""\d*\.?\d+%""),0)"),0.0)</f>
        <v>0</v>
      </c>
      <c r="S918" s="11">
        <f t="shared" si="6"/>
        <v>0</v>
      </c>
    </row>
    <row r="919">
      <c r="A919" s="8">
        <v>44731.0</v>
      </c>
      <c r="B919" s="9">
        <f t="shared" si="1"/>
        <v>2022</v>
      </c>
      <c r="C919" s="9">
        <v>100844.0</v>
      </c>
      <c r="D919" s="6" t="s">
        <v>41</v>
      </c>
      <c r="E919" s="10" t="str">
        <f>VLOOKUP(D919,'mat group'!A:B,2,0)</f>
        <v>Hardware supplies</v>
      </c>
      <c r="F919" s="10" t="s">
        <v>58</v>
      </c>
      <c r="G919" s="11" t="s">
        <v>42</v>
      </c>
      <c r="H919" s="11">
        <v>30.0</v>
      </c>
      <c r="I919" s="6" t="s">
        <v>38</v>
      </c>
      <c r="J919" s="11">
        <f t="shared" si="2"/>
        <v>30</v>
      </c>
      <c r="K919" s="6">
        <v>3.0</v>
      </c>
      <c r="L919" s="11">
        <f t="shared" si="3"/>
        <v>90</v>
      </c>
      <c r="M919" s="10" t="s">
        <v>59</v>
      </c>
      <c r="N919" s="12">
        <v>1.2000000000000002</v>
      </c>
      <c r="O919" s="11">
        <f t="shared" si="4"/>
        <v>54</v>
      </c>
      <c r="P919" s="11">
        <f t="shared" si="5"/>
        <v>36</v>
      </c>
      <c r="Q919" s="10" t="s">
        <v>211</v>
      </c>
      <c r="R919" s="13">
        <f>IFERROR(__xludf.DUMMYFUNCTION("IFERROR(REGEXEXTRACT(Q919,""\d*\.?\d+%""),0)"),0.0)</f>
        <v>0</v>
      </c>
      <c r="S919" s="11">
        <f t="shared" si="6"/>
        <v>0</v>
      </c>
    </row>
    <row r="920">
      <c r="A920" s="8">
        <v>44731.0</v>
      </c>
      <c r="B920" s="9">
        <f t="shared" si="1"/>
        <v>2022</v>
      </c>
      <c r="C920" s="9">
        <v>100844.0</v>
      </c>
      <c r="D920" s="6" t="s">
        <v>70</v>
      </c>
      <c r="E920" s="10" t="str">
        <f>VLOOKUP(D920,'mat group'!A:B,2,0)</f>
        <v>Gardening supplies</v>
      </c>
      <c r="F920" s="10" t="s">
        <v>58</v>
      </c>
      <c r="G920" s="11" t="s">
        <v>42</v>
      </c>
      <c r="H920" s="11">
        <v>20.0</v>
      </c>
      <c r="I920" s="6" t="s">
        <v>38</v>
      </c>
      <c r="J920" s="11">
        <f t="shared" si="2"/>
        <v>20</v>
      </c>
      <c r="K920" s="6">
        <v>37.0</v>
      </c>
      <c r="L920" s="11">
        <f t="shared" si="3"/>
        <v>740</v>
      </c>
      <c r="M920" s="10" t="s">
        <v>59</v>
      </c>
      <c r="N920" s="12">
        <v>37.0</v>
      </c>
      <c r="O920" s="11">
        <f t="shared" si="4"/>
        <v>0</v>
      </c>
      <c r="P920" s="11">
        <f t="shared" si="5"/>
        <v>740</v>
      </c>
      <c r="Q920" s="10" t="s">
        <v>211</v>
      </c>
      <c r="R920" s="13">
        <f>IFERROR(__xludf.DUMMYFUNCTION("IFERROR(REGEXEXTRACT(Q920,""\d*\.?\d+%""),0)"),0.0)</f>
        <v>0</v>
      </c>
      <c r="S920" s="11">
        <f t="shared" si="6"/>
        <v>0</v>
      </c>
    </row>
    <row r="921">
      <c r="A921" s="8">
        <v>44731.0</v>
      </c>
      <c r="B921" s="9">
        <f t="shared" si="1"/>
        <v>2022</v>
      </c>
      <c r="C921" s="9">
        <v>100844.0</v>
      </c>
      <c r="D921" s="6" t="s">
        <v>292</v>
      </c>
      <c r="E921" s="10" t="str">
        <f>VLOOKUP(D921,'mat group'!A:B,2,0)</f>
        <v>Gardening supplies</v>
      </c>
      <c r="F921" s="10" t="s">
        <v>58</v>
      </c>
      <c r="G921" s="11" t="s">
        <v>67</v>
      </c>
      <c r="H921" s="11">
        <v>15.0</v>
      </c>
      <c r="I921" s="6" t="s">
        <v>38</v>
      </c>
      <c r="J921" s="11">
        <f t="shared" si="2"/>
        <v>15</v>
      </c>
      <c r="K921" s="6">
        <v>18.0</v>
      </c>
      <c r="L921" s="11">
        <f t="shared" si="3"/>
        <v>270</v>
      </c>
      <c r="M921" s="10" t="s">
        <v>59</v>
      </c>
      <c r="N921" s="12">
        <v>3.6</v>
      </c>
      <c r="O921" s="11">
        <f t="shared" si="4"/>
        <v>216</v>
      </c>
      <c r="P921" s="11">
        <f t="shared" si="5"/>
        <v>54</v>
      </c>
      <c r="Q921" s="10" t="s">
        <v>211</v>
      </c>
      <c r="R921" s="13">
        <f>IFERROR(__xludf.DUMMYFUNCTION("IFERROR(REGEXEXTRACT(Q921,""\d*\.?\d+%""),0)"),0.0)</f>
        <v>0</v>
      </c>
      <c r="S921" s="11">
        <f t="shared" si="6"/>
        <v>0</v>
      </c>
    </row>
    <row r="922">
      <c r="A922" s="8">
        <v>44731.0</v>
      </c>
      <c r="B922" s="9">
        <f t="shared" si="1"/>
        <v>2022</v>
      </c>
      <c r="C922" s="9">
        <v>100844.0</v>
      </c>
      <c r="D922" s="6" t="s">
        <v>131</v>
      </c>
      <c r="E922" s="10" t="str">
        <f>VLOOKUP(D922,'mat group'!A:B,2,0)</f>
        <v>Bathroom supplies</v>
      </c>
      <c r="F922" s="10" t="s">
        <v>58</v>
      </c>
      <c r="G922" s="11" t="s">
        <v>64</v>
      </c>
      <c r="H922" s="11">
        <v>8.0</v>
      </c>
      <c r="I922" s="6" t="s">
        <v>38</v>
      </c>
      <c r="J922" s="11">
        <f t="shared" si="2"/>
        <v>8</v>
      </c>
      <c r="K922" s="6">
        <v>22.0</v>
      </c>
      <c r="L922" s="11">
        <f t="shared" si="3"/>
        <v>176</v>
      </c>
      <c r="M922" s="10" t="s">
        <v>59</v>
      </c>
      <c r="N922" s="12">
        <v>22.0</v>
      </c>
      <c r="O922" s="11">
        <f t="shared" si="4"/>
        <v>0</v>
      </c>
      <c r="P922" s="11">
        <f t="shared" si="5"/>
        <v>176</v>
      </c>
      <c r="Q922" s="10" t="s">
        <v>211</v>
      </c>
      <c r="R922" s="13">
        <f>IFERROR(__xludf.DUMMYFUNCTION("IFERROR(REGEXEXTRACT(Q922,""\d*\.?\d+%""),0)"),0.0)</f>
        <v>0</v>
      </c>
      <c r="S922" s="11">
        <f t="shared" si="6"/>
        <v>0</v>
      </c>
    </row>
    <row r="923">
      <c r="A923" s="8">
        <v>44731.0</v>
      </c>
      <c r="B923" s="9">
        <f t="shared" si="1"/>
        <v>2022</v>
      </c>
      <c r="C923" s="9">
        <v>100844.0</v>
      </c>
      <c r="D923" s="6" t="s">
        <v>313</v>
      </c>
      <c r="E923" s="10" t="str">
        <f>VLOOKUP(D923,'mat group'!A:B,2,0)</f>
        <v>Home Decor</v>
      </c>
      <c r="F923" s="10" t="s">
        <v>58</v>
      </c>
      <c r="G923" s="11" t="s">
        <v>30</v>
      </c>
      <c r="H923" s="11">
        <v>15.0</v>
      </c>
      <c r="I923" s="6" t="s">
        <v>38</v>
      </c>
      <c r="J923" s="11">
        <f t="shared" si="2"/>
        <v>15</v>
      </c>
      <c r="K923" s="6">
        <v>11.0</v>
      </c>
      <c r="L923" s="11">
        <f t="shared" si="3"/>
        <v>165</v>
      </c>
      <c r="M923" s="10" t="s">
        <v>59</v>
      </c>
      <c r="N923" s="12">
        <v>7.699999999999999</v>
      </c>
      <c r="O923" s="11">
        <f t="shared" si="4"/>
        <v>49.5</v>
      </c>
      <c r="P923" s="11">
        <f t="shared" si="5"/>
        <v>115.5</v>
      </c>
      <c r="Q923" s="10" t="s">
        <v>211</v>
      </c>
      <c r="R923" s="13">
        <f>IFERROR(__xludf.DUMMYFUNCTION("IFERROR(REGEXEXTRACT(Q923,""\d*\.?\d+%""),0)"),0.0)</f>
        <v>0</v>
      </c>
      <c r="S923" s="11">
        <f t="shared" si="6"/>
        <v>0</v>
      </c>
    </row>
    <row r="924">
      <c r="A924" s="8">
        <v>44731.0</v>
      </c>
      <c r="B924" s="9">
        <f t="shared" si="1"/>
        <v>2022</v>
      </c>
      <c r="C924" s="9">
        <v>100844.0</v>
      </c>
      <c r="D924" s="6" t="s">
        <v>60</v>
      </c>
      <c r="E924" s="10" t="str">
        <f>VLOOKUP(D924,'mat group'!A:B,2,0)</f>
        <v>Bathroom supplies</v>
      </c>
      <c r="F924" s="10" t="s">
        <v>58</v>
      </c>
      <c r="G924" s="11" t="s">
        <v>50</v>
      </c>
      <c r="H924" s="11">
        <v>10.0</v>
      </c>
      <c r="I924" s="6" t="s">
        <v>38</v>
      </c>
      <c r="J924" s="11">
        <f t="shared" si="2"/>
        <v>10</v>
      </c>
      <c r="K924" s="6">
        <v>52.0</v>
      </c>
      <c r="L924" s="11">
        <f t="shared" si="3"/>
        <v>520</v>
      </c>
      <c r="M924" s="10" t="s">
        <v>59</v>
      </c>
      <c r="N924" s="12">
        <v>31.2</v>
      </c>
      <c r="O924" s="11">
        <f t="shared" si="4"/>
        <v>208</v>
      </c>
      <c r="P924" s="11">
        <f t="shared" si="5"/>
        <v>312</v>
      </c>
      <c r="Q924" s="10" t="s">
        <v>211</v>
      </c>
      <c r="R924" s="13">
        <f>IFERROR(__xludf.DUMMYFUNCTION("IFERROR(REGEXEXTRACT(Q924,""\d*\.?\d+%""),0)"),0.0)</f>
        <v>0</v>
      </c>
      <c r="S924" s="11">
        <f t="shared" si="6"/>
        <v>0</v>
      </c>
    </row>
    <row r="925">
      <c r="A925" s="8">
        <v>44731.0</v>
      </c>
      <c r="B925" s="9">
        <f t="shared" si="1"/>
        <v>2022</v>
      </c>
      <c r="C925" s="9">
        <v>100844.0</v>
      </c>
      <c r="D925" s="6" t="s">
        <v>44</v>
      </c>
      <c r="E925" s="10" t="str">
        <f>VLOOKUP(D925,'mat group'!A:B,2,0)</f>
        <v>Hardware supplies</v>
      </c>
      <c r="F925" s="10" t="s">
        <v>58</v>
      </c>
      <c r="G925" s="11" t="s">
        <v>21</v>
      </c>
      <c r="H925" s="11">
        <v>7.0</v>
      </c>
      <c r="I925" s="6" t="s">
        <v>38</v>
      </c>
      <c r="J925" s="11">
        <f t="shared" si="2"/>
        <v>7</v>
      </c>
      <c r="K925" s="6">
        <v>21.0</v>
      </c>
      <c r="L925" s="11">
        <f t="shared" si="3"/>
        <v>147</v>
      </c>
      <c r="M925" s="10" t="s">
        <v>59</v>
      </c>
      <c r="N925" s="12">
        <v>12.6</v>
      </c>
      <c r="O925" s="11">
        <f t="shared" si="4"/>
        <v>58.8</v>
      </c>
      <c r="P925" s="11">
        <f t="shared" si="5"/>
        <v>88.2</v>
      </c>
      <c r="Q925" s="10" t="s">
        <v>211</v>
      </c>
      <c r="R925" s="13">
        <f>IFERROR(__xludf.DUMMYFUNCTION("IFERROR(REGEXEXTRACT(Q925,""\d*\.?\d+%""),0)"),0.0)</f>
        <v>0</v>
      </c>
      <c r="S925" s="11">
        <f t="shared" si="6"/>
        <v>0</v>
      </c>
    </row>
    <row r="926">
      <c r="A926" s="8">
        <v>44734.0</v>
      </c>
      <c r="B926" s="9">
        <f t="shared" si="1"/>
        <v>2022</v>
      </c>
      <c r="C926" s="9">
        <v>100845.0</v>
      </c>
      <c r="D926" s="6" t="s">
        <v>207</v>
      </c>
      <c r="E926" s="10" t="str">
        <f>VLOOKUP(D926,'mat group'!A:B,2,0)</f>
        <v>Gardening supplies</v>
      </c>
      <c r="F926" s="10" t="s">
        <v>58</v>
      </c>
      <c r="G926" s="11" t="s">
        <v>28</v>
      </c>
      <c r="H926" s="11">
        <v>18.0</v>
      </c>
      <c r="I926" s="6" t="s">
        <v>38</v>
      </c>
      <c r="J926" s="11">
        <f t="shared" si="2"/>
        <v>18</v>
      </c>
      <c r="K926" s="6">
        <v>13.0</v>
      </c>
      <c r="L926" s="11">
        <f t="shared" si="3"/>
        <v>234</v>
      </c>
      <c r="M926" s="10" t="s">
        <v>59</v>
      </c>
      <c r="N926" s="12">
        <v>6.5</v>
      </c>
      <c r="O926" s="11">
        <f t="shared" si="4"/>
        <v>117</v>
      </c>
      <c r="P926" s="11">
        <f t="shared" si="5"/>
        <v>117</v>
      </c>
      <c r="Q926" s="10" t="s">
        <v>117</v>
      </c>
      <c r="R926" s="13" t="str">
        <f>IFERROR(__xludf.DUMMYFUNCTION("IFERROR(REGEXEXTRACT(Q926,""\d*\.?\d+%""),0)"),"0.5%")</f>
        <v>0.5%</v>
      </c>
      <c r="S926" s="11">
        <f t="shared" si="6"/>
        <v>0.0117</v>
      </c>
    </row>
    <row r="927">
      <c r="A927" s="8">
        <v>44757.0</v>
      </c>
      <c r="B927" s="9">
        <f t="shared" si="1"/>
        <v>2022</v>
      </c>
      <c r="C927" s="9">
        <v>100846.0</v>
      </c>
      <c r="D927" s="6" t="s">
        <v>172</v>
      </c>
      <c r="E927" s="10" t="str">
        <f>VLOOKUP(D927,'mat group'!A:B,2,0)</f>
        <v>Hardware supplies</v>
      </c>
      <c r="F927" s="10" t="s">
        <v>37</v>
      </c>
      <c r="G927" s="11" t="s">
        <v>67</v>
      </c>
      <c r="H927" s="11">
        <v>15.0</v>
      </c>
      <c r="I927" s="6" t="s">
        <v>38</v>
      </c>
      <c r="J927" s="11">
        <f t="shared" si="2"/>
        <v>15</v>
      </c>
      <c r="K927" s="6">
        <v>33.0</v>
      </c>
      <c r="L927" s="11">
        <f t="shared" si="3"/>
        <v>495</v>
      </c>
      <c r="M927" s="10" t="s">
        <v>39</v>
      </c>
      <c r="N927" s="12">
        <v>16.5</v>
      </c>
      <c r="O927" s="11">
        <f t="shared" si="4"/>
        <v>247.5</v>
      </c>
      <c r="P927" s="11">
        <f t="shared" si="5"/>
        <v>247.5</v>
      </c>
      <c r="Q927" s="10" t="s">
        <v>158</v>
      </c>
      <c r="R927" s="13" t="str">
        <f>IFERROR(__xludf.DUMMYFUNCTION("IFERROR(REGEXEXTRACT(Q927,""\d*\.?\d+%""),0)"),"0%")</f>
        <v>0%</v>
      </c>
      <c r="S927" s="11">
        <f t="shared" si="6"/>
        <v>0</v>
      </c>
    </row>
    <row r="928">
      <c r="A928" s="8">
        <v>44758.0</v>
      </c>
      <c r="B928" s="9">
        <f t="shared" si="1"/>
        <v>2022</v>
      </c>
      <c r="C928" s="9">
        <v>100847.0</v>
      </c>
      <c r="D928" s="6" t="s">
        <v>33</v>
      </c>
      <c r="E928" s="10" t="str">
        <f>VLOOKUP(D928,'mat group'!A:B,2,0)</f>
        <v>Hardware supplies</v>
      </c>
      <c r="F928" s="10" t="s">
        <v>58</v>
      </c>
      <c r="G928" s="11" t="s">
        <v>67</v>
      </c>
      <c r="H928" s="11">
        <v>10.0</v>
      </c>
      <c r="I928" s="6" t="s">
        <v>38</v>
      </c>
      <c r="J928" s="11">
        <f t="shared" si="2"/>
        <v>10</v>
      </c>
      <c r="K928" s="6">
        <v>24.0</v>
      </c>
      <c r="L928" s="11">
        <f t="shared" si="3"/>
        <v>240</v>
      </c>
      <c r="M928" s="10" t="s">
        <v>59</v>
      </c>
      <c r="N928" s="12">
        <v>24.0</v>
      </c>
      <c r="O928" s="11">
        <f t="shared" si="4"/>
        <v>0</v>
      </c>
      <c r="P928" s="11">
        <f t="shared" si="5"/>
        <v>240</v>
      </c>
      <c r="Q928" s="10" t="s">
        <v>45</v>
      </c>
      <c r="R928" s="13">
        <f>IFERROR(__xludf.DUMMYFUNCTION("IFERROR(REGEXEXTRACT(Q928,""\d*\.?\d+%""),0)"),0.0)</f>
        <v>0</v>
      </c>
      <c r="S928" s="11">
        <f t="shared" si="6"/>
        <v>0</v>
      </c>
    </row>
    <row r="929">
      <c r="A929" s="8">
        <v>44759.0</v>
      </c>
      <c r="B929" s="9">
        <f t="shared" si="1"/>
        <v>2022</v>
      </c>
      <c r="C929" s="9">
        <v>100848.0</v>
      </c>
      <c r="D929" s="6" t="s">
        <v>98</v>
      </c>
      <c r="E929" s="10" t="str">
        <f>VLOOKUP(D929,'mat group'!A:B,2,0)</f>
        <v>Bathroom supplies</v>
      </c>
      <c r="F929" s="10" t="s">
        <v>37</v>
      </c>
      <c r="G929" s="11" t="s">
        <v>30</v>
      </c>
      <c r="H929" s="11">
        <v>30.0</v>
      </c>
      <c r="I929" s="6" t="s">
        <v>38</v>
      </c>
      <c r="J929" s="11">
        <f t="shared" si="2"/>
        <v>30</v>
      </c>
      <c r="K929" s="6">
        <v>17.0</v>
      </c>
      <c r="L929" s="11">
        <f t="shared" si="3"/>
        <v>510</v>
      </c>
      <c r="M929" s="10" t="s">
        <v>39</v>
      </c>
      <c r="N929" s="12">
        <v>17.0</v>
      </c>
      <c r="O929" s="11">
        <f t="shared" si="4"/>
        <v>0</v>
      </c>
      <c r="P929" s="11">
        <f t="shared" si="5"/>
        <v>510</v>
      </c>
      <c r="Q929" s="10" t="s">
        <v>153</v>
      </c>
      <c r="R929" s="13" t="str">
        <f>IFERROR(__xludf.DUMMYFUNCTION("IFERROR(REGEXEXTRACT(Q929,""\d*\.?\d+%""),0)"),"4.3%")</f>
        <v>4.3%</v>
      </c>
      <c r="S929" s="11">
        <f t="shared" si="6"/>
        <v>0.2193</v>
      </c>
    </row>
    <row r="930">
      <c r="R930" s="13"/>
    </row>
    <row r="931">
      <c r="R931" s="13"/>
    </row>
    <row r="932">
      <c r="R932" s="13"/>
    </row>
    <row r="933">
      <c r="R933" s="13"/>
    </row>
    <row r="934">
      <c r="R934" s="13"/>
    </row>
    <row r="935">
      <c r="R935" s="13"/>
    </row>
    <row r="936">
      <c r="R936" s="13"/>
    </row>
    <row r="937">
      <c r="R937" s="13"/>
    </row>
    <row r="938">
      <c r="R938" s="13"/>
    </row>
    <row r="939">
      <c r="R939" s="13"/>
    </row>
    <row r="940">
      <c r="R940" s="13"/>
    </row>
    <row r="941">
      <c r="R941" s="13"/>
    </row>
    <row r="942">
      <c r="R942" s="13"/>
    </row>
    <row r="943">
      <c r="R943" s="13"/>
    </row>
    <row r="944">
      <c r="R944" s="13"/>
    </row>
    <row r="945">
      <c r="R945" s="13"/>
    </row>
    <row r="946">
      <c r="R946" s="13"/>
    </row>
    <row r="947">
      <c r="R947" s="13"/>
    </row>
    <row r="948">
      <c r="R948" s="13"/>
    </row>
    <row r="949">
      <c r="R949" s="13"/>
    </row>
    <row r="950">
      <c r="R950" s="13"/>
    </row>
    <row r="951">
      <c r="R951" s="13"/>
    </row>
    <row r="952">
      <c r="R952" s="13"/>
    </row>
    <row r="953">
      <c r="R953" s="13"/>
    </row>
    <row r="954">
      <c r="R954" s="13"/>
    </row>
    <row r="955">
      <c r="R955" s="13"/>
    </row>
    <row r="956">
      <c r="R956" s="13"/>
    </row>
    <row r="957">
      <c r="R957" s="13"/>
    </row>
    <row r="958">
      <c r="R958" s="13"/>
    </row>
    <row r="959">
      <c r="R959" s="13"/>
    </row>
    <row r="960">
      <c r="R960" s="13"/>
    </row>
    <row r="961">
      <c r="R961" s="13"/>
    </row>
    <row r="962">
      <c r="R962" s="13"/>
    </row>
    <row r="963">
      <c r="R963" s="13"/>
    </row>
    <row r="964">
      <c r="R964" s="13"/>
    </row>
    <row r="965">
      <c r="R965" s="13"/>
    </row>
    <row r="966">
      <c r="R966" s="13"/>
    </row>
    <row r="967">
      <c r="R967" s="13"/>
    </row>
    <row r="968">
      <c r="R968" s="13"/>
    </row>
    <row r="969">
      <c r="R969" s="13"/>
    </row>
    <row r="970">
      <c r="R970" s="13"/>
    </row>
    <row r="971">
      <c r="R971" s="13"/>
    </row>
    <row r="972">
      <c r="R972" s="13"/>
    </row>
    <row r="973">
      <c r="R973" s="13"/>
    </row>
    <row r="974">
      <c r="R974" s="13"/>
    </row>
    <row r="975">
      <c r="R975" s="13"/>
    </row>
    <row r="976">
      <c r="R976" s="13"/>
    </row>
    <row r="977">
      <c r="R977" s="13"/>
    </row>
    <row r="978">
      <c r="R978" s="13"/>
    </row>
    <row r="979">
      <c r="R979" s="13"/>
    </row>
    <row r="980">
      <c r="R980" s="13"/>
    </row>
    <row r="981">
      <c r="R981" s="13"/>
    </row>
    <row r="982">
      <c r="R982" s="13"/>
    </row>
    <row r="983">
      <c r="R983" s="13"/>
    </row>
    <row r="984">
      <c r="R984" s="13"/>
    </row>
    <row r="985">
      <c r="R985" s="13"/>
    </row>
    <row r="986">
      <c r="R986" s="13"/>
    </row>
    <row r="987">
      <c r="R987" s="13"/>
    </row>
    <row r="988">
      <c r="R988" s="13"/>
    </row>
    <row r="989">
      <c r="R989" s="13"/>
    </row>
    <row r="990">
      <c r="R990" s="13"/>
    </row>
    <row r="991">
      <c r="R991" s="13"/>
    </row>
    <row r="992">
      <c r="R992" s="13"/>
    </row>
    <row r="993">
      <c r="R993" s="13"/>
    </row>
    <row r="994">
      <c r="R994" s="13"/>
    </row>
    <row r="995">
      <c r="R995" s="13"/>
    </row>
    <row r="996">
      <c r="R996" s="13"/>
    </row>
    <row r="997">
      <c r="R997" s="13"/>
    </row>
    <row r="998">
      <c r="R998" s="13"/>
    </row>
    <row r="999">
      <c r="R999" s="13"/>
    </row>
    <row r="1000">
      <c r="R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321</v>
      </c>
      <c r="B1" s="4" t="s">
        <v>4</v>
      </c>
    </row>
    <row r="2">
      <c r="A2" s="4" t="s">
        <v>179</v>
      </c>
      <c r="B2" s="4" t="s">
        <v>322</v>
      </c>
    </row>
    <row r="3">
      <c r="A3" s="4" t="s">
        <v>121</v>
      </c>
      <c r="B3" s="4" t="s">
        <v>322</v>
      </c>
    </row>
    <row r="4">
      <c r="A4" s="4" t="s">
        <v>272</v>
      </c>
      <c r="B4" s="4" t="s">
        <v>322</v>
      </c>
    </row>
    <row r="5">
      <c r="A5" s="4" t="s">
        <v>155</v>
      </c>
      <c r="B5" s="4" t="s">
        <v>322</v>
      </c>
    </row>
    <row r="6">
      <c r="A6" s="4" t="s">
        <v>191</v>
      </c>
      <c r="B6" s="4" t="s">
        <v>322</v>
      </c>
    </row>
    <row r="7">
      <c r="A7" s="4" t="s">
        <v>198</v>
      </c>
      <c r="B7" s="4" t="s">
        <v>322</v>
      </c>
    </row>
    <row r="8">
      <c r="A8" s="4" t="s">
        <v>88</v>
      </c>
      <c r="B8" s="4" t="s">
        <v>322</v>
      </c>
    </row>
    <row r="9">
      <c r="A9" s="4" t="s">
        <v>231</v>
      </c>
      <c r="B9" s="4" t="s">
        <v>322</v>
      </c>
    </row>
    <row r="10">
      <c r="A10" s="4" t="s">
        <v>103</v>
      </c>
      <c r="B10" s="4" t="s">
        <v>322</v>
      </c>
    </row>
    <row r="11">
      <c r="A11" s="4" t="s">
        <v>157</v>
      </c>
      <c r="B11" s="4" t="s">
        <v>322</v>
      </c>
    </row>
    <row r="12">
      <c r="A12" s="4" t="s">
        <v>212</v>
      </c>
      <c r="B12" s="4" t="s">
        <v>322</v>
      </c>
    </row>
    <row r="13">
      <c r="A13" s="4" t="s">
        <v>105</v>
      </c>
      <c r="B13" s="4" t="s">
        <v>322</v>
      </c>
    </row>
    <row r="14">
      <c r="A14" s="4" t="s">
        <v>308</v>
      </c>
      <c r="B14" s="4" t="s">
        <v>322</v>
      </c>
    </row>
    <row r="15">
      <c r="A15" s="4" t="s">
        <v>291</v>
      </c>
      <c r="B15" s="4" t="s">
        <v>322</v>
      </c>
    </row>
    <row r="16">
      <c r="A16" s="4" t="s">
        <v>124</v>
      </c>
      <c r="B16" s="4" t="s">
        <v>322</v>
      </c>
    </row>
    <row r="17">
      <c r="A17" s="4" t="s">
        <v>106</v>
      </c>
      <c r="B17" s="4" t="s">
        <v>322</v>
      </c>
    </row>
    <row r="18">
      <c r="A18" s="4" t="s">
        <v>310</v>
      </c>
      <c r="B18" s="4" t="s">
        <v>322</v>
      </c>
    </row>
    <row r="19">
      <c r="A19" s="4" t="s">
        <v>115</v>
      </c>
      <c r="B19" s="4" t="s">
        <v>322</v>
      </c>
    </row>
    <row r="20">
      <c r="A20" s="4" t="s">
        <v>224</v>
      </c>
      <c r="B20" s="4" t="s">
        <v>322</v>
      </c>
    </row>
    <row r="21">
      <c r="A21" s="4" t="s">
        <v>82</v>
      </c>
      <c r="B21" s="4" t="s">
        <v>322</v>
      </c>
    </row>
    <row r="22">
      <c r="A22" s="4" t="s">
        <v>92</v>
      </c>
      <c r="B22" s="4" t="s">
        <v>322</v>
      </c>
    </row>
    <row r="23">
      <c r="A23" s="4" t="s">
        <v>254</v>
      </c>
      <c r="B23" s="4" t="s">
        <v>322</v>
      </c>
    </row>
    <row r="24">
      <c r="A24" s="4" t="s">
        <v>192</v>
      </c>
      <c r="B24" s="4" t="s">
        <v>322</v>
      </c>
    </row>
    <row r="25">
      <c r="A25" s="4" t="s">
        <v>303</v>
      </c>
      <c r="B25" s="4" t="s">
        <v>322</v>
      </c>
    </row>
    <row r="26">
      <c r="A26" s="4" t="s">
        <v>53</v>
      </c>
      <c r="B26" s="4" t="s">
        <v>322</v>
      </c>
    </row>
    <row r="27">
      <c r="A27" s="4" t="s">
        <v>228</v>
      </c>
      <c r="B27" s="4" t="s">
        <v>322</v>
      </c>
    </row>
    <row r="28">
      <c r="A28" s="4" t="s">
        <v>270</v>
      </c>
      <c r="B28" s="4" t="s">
        <v>322</v>
      </c>
    </row>
    <row r="29">
      <c r="A29" s="4" t="s">
        <v>186</v>
      </c>
      <c r="B29" s="4" t="s">
        <v>322</v>
      </c>
    </row>
    <row r="30">
      <c r="A30" s="4" t="s">
        <v>204</v>
      </c>
      <c r="B30" s="4" t="s">
        <v>322</v>
      </c>
    </row>
    <row r="31">
      <c r="A31" s="4" t="s">
        <v>267</v>
      </c>
      <c r="B31" s="4" t="s">
        <v>322</v>
      </c>
    </row>
    <row r="32">
      <c r="A32" s="4" t="s">
        <v>238</v>
      </c>
      <c r="B32" s="4" t="s">
        <v>322</v>
      </c>
    </row>
    <row r="33">
      <c r="A33" s="4" t="s">
        <v>259</v>
      </c>
      <c r="B33" s="4" t="s">
        <v>322</v>
      </c>
    </row>
    <row r="34">
      <c r="A34" s="4" t="s">
        <v>249</v>
      </c>
      <c r="B34" s="4" t="s">
        <v>322</v>
      </c>
    </row>
    <row r="35">
      <c r="A35" s="4" t="s">
        <v>276</v>
      </c>
      <c r="B35" s="4" t="s">
        <v>322</v>
      </c>
    </row>
    <row r="36">
      <c r="A36" s="4" t="s">
        <v>265</v>
      </c>
      <c r="B36" s="4" t="s">
        <v>322</v>
      </c>
    </row>
    <row r="37">
      <c r="A37" s="4" t="s">
        <v>277</v>
      </c>
      <c r="B37" s="4" t="s">
        <v>322</v>
      </c>
    </row>
    <row r="38">
      <c r="A38" s="4" t="s">
        <v>73</v>
      </c>
      <c r="B38" s="4" t="s">
        <v>322</v>
      </c>
    </row>
    <row r="39">
      <c r="A39" s="4" t="s">
        <v>298</v>
      </c>
      <c r="B39" s="4" t="s">
        <v>322</v>
      </c>
    </row>
    <row r="40">
      <c r="A40" s="4" t="s">
        <v>93</v>
      </c>
      <c r="B40" s="4" t="s">
        <v>322</v>
      </c>
    </row>
    <row r="41">
      <c r="A41" s="4" t="s">
        <v>210</v>
      </c>
      <c r="B41" s="4" t="s">
        <v>322</v>
      </c>
    </row>
    <row r="42">
      <c r="A42" s="4" t="s">
        <v>239</v>
      </c>
      <c r="B42" s="4" t="s">
        <v>322</v>
      </c>
    </row>
    <row r="43">
      <c r="A43" s="4" t="s">
        <v>100</v>
      </c>
      <c r="B43" s="4" t="s">
        <v>322</v>
      </c>
    </row>
    <row r="44">
      <c r="A44" s="4" t="s">
        <v>125</v>
      </c>
      <c r="B44" s="4" t="s">
        <v>322</v>
      </c>
    </row>
    <row r="45">
      <c r="A45" s="4" t="s">
        <v>236</v>
      </c>
      <c r="B45" s="4" t="s">
        <v>322</v>
      </c>
    </row>
    <row r="46">
      <c r="A46" s="4" t="s">
        <v>79</v>
      </c>
      <c r="B46" s="4" t="s">
        <v>322</v>
      </c>
    </row>
    <row r="47">
      <c r="A47" s="4" t="s">
        <v>237</v>
      </c>
      <c r="B47" s="4" t="s">
        <v>322</v>
      </c>
    </row>
    <row r="48">
      <c r="A48" s="4" t="s">
        <v>182</v>
      </c>
      <c r="B48" s="4" t="s">
        <v>322</v>
      </c>
    </row>
    <row r="49">
      <c r="A49" s="4" t="s">
        <v>78</v>
      </c>
      <c r="B49" s="4" t="s">
        <v>322</v>
      </c>
    </row>
    <row r="50">
      <c r="A50" s="4" t="s">
        <v>240</v>
      </c>
      <c r="B50" s="4" t="s">
        <v>322</v>
      </c>
    </row>
    <row r="51">
      <c r="A51" s="4" t="s">
        <v>181</v>
      </c>
      <c r="B51" s="4" t="s">
        <v>322</v>
      </c>
    </row>
    <row r="52">
      <c r="A52" s="4" t="s">
        <v>129</v>
      </c>
      <c r="B52" s="4" t="s">
        <v>323</v>
      </c>
    </row>
    <row r="53">
      <c r="A53" s="4" t="s">
        <v>232</v>
      </c>
      <c r="B53" s="4" t="s">
        <v>323</v>
      </c>
    </row>
    <row r="54">
      <c r="A54" s="4" t="s">
        <v>256</v>
      </c>
      <c r="B54" s="4" t="s">
        <v>323</v>
      </c>
    </row>
    <row r="55">
      <c r="A55" s="4" t="s">
        <v>195</v>
      </c>
      <c r="B55" s="4" t="s">
        <v>323</v>
      </c>
    </row>
    <row r="56">
      <c r="A56" s="4" t="s">
        <v>170</v>
      </c>
      <c r="B56" s="4" t="s">
        <v>323</v>
      </c>
    </row>
    <row r="57">
      <c r="A57" s="4" t="s">
        <v>203</v>
      </c>
      <c r="B57" s="4" t="s">
        <v>323</v>
      </c>
    </row>
    <row r="58">
      <c r="A58" s="4" t="s">
        <v>85</v>
      </c>
      <c r="B58" s="4" t="s">
        <v>323</v>
      </c>
    </row>
    <row r="59">
      <c r="A59" s="4" t="s">
        <v>145</v>
      </c>
      <c r="B59" s="4" t="s">
        <v>323</v>
      </c>
    </row>
    <row r="60">
      <c r="A60" s="4" t="s">
        <v>101</v>
      </c>
      <c r="B60" s="4" t="s">
        <v>323</v>
      </c>
    </row>
    <row r="61">
      <c r="A61" s="4" t="s">
        <v>286</v>
      </c>
      <c r="B61" s="4" t="s">
        <v>323</v>
      </c>
    </row>
    <row r="62">
      <c r="A62" s="4" t="s">
        <v>262</v>
      </c>
      <c r="B62" s="4" t="s">
        <v>323</v>
      </c>
    </row>
    <row r="63">
      <c r="A63" s="4" t="s">
        <v>156</v>
      </c>
      <c r="B63" s="4" t="s">
        <v>323</v>
      </c>
    </row>
    <row r="64">
      <c r="A64" s="4" t="s">
        <v>200</v>
      </c>
      <c r="B64" s="4" t="s">
        <v>323</v>
      </c>
    </row>
    <row r="65">
      <c r="A65" s="4" t="s">
        <v>282</v>
      </c>
      <c r="B65" s="4" t="s">
        <v>323</v>
      </c>
    </row>
    <row r="66">
      <c r="A66" s="4" t="s">
        <v>154</v>
      </c>
      <c r="B66" s="4" t="s">
        <v>323</v>
      </c>
    </row>
    <row r="67">
      <c r="A67" s="4" t="s">
        <v>172</v>
      </c>
      <c r="B67" s="4" t="s">
        <v>323</v>
      </c>
    </row>
    <row r="68">
      <c r="A68" s="4" t="s">
        <v>29</v>
      </c>
      <c r="B68" s="4" t="s">
        <v>323</v>
      </c>
    </row>
    <row r="69">
      <c r="A69" s="4" t="s">
        <v>76</v>
      </c>
      <c r="B69" s="4" t="s">
        <v>323</v>
      </c>
    </row>
    <row r="70">
      <c r="A70" s="4" t="s">
        <v>183</v>
      </c>
      <c r="B70" s="4" t="s">
        <v>323</v>
      </c>
    </row>
    <row r="71">
      <c r="A71" s="4" t="s">
        <v>135</v>
      </c>
      <c r="B71" s="4" t="s">
        <v>323</v>
      </c>
    </row>
    <row r="72">
      <c r="A72" s="4" t="s">
        <v>242</v>
      </c>
      <c r="B72" s="4" t="s">
        <v>323</v>
      </c>
    </row>
    <row r="73">
      <c r="A73" s="4" t="s">
        <v>19</v>
      </c>
      <c r="B73" s="4" t="s">
        <v>323</v>
      </c>
    </row>
    <row r="74">
      <c r="A74" s="4" t="s">
        <v>226</v>
      </c>
      <c r="B74" s="4" t="s">
        <v>323</v>
      </c>
    </row>
    <row r="75">
      <c r="A75" s="4" t="s">
        <v>44</v>
      </c>
      <c r="B75" s="4" t="s">
        <v>323</v>
      </c>
    </row>
    <row r="76">
      <c r="A76" s="4" t="s">
        <v>123</v>
      </c>
      <c r="B76" s="4" t="s">
        <v>323</v>
      </c>
    </row>
    <row r="77">
      <c r="A77" s="4" t="s">
        <v>159</v>
      </c>
      <c r="B77" s="4" t="s">
        <v>323</v>
      </c>
    </row>
    <row r="78">
      <c r="A78" s="4" t="s">
        <v>248</v>
      </c>
      <c r="B78" s="4" t="s">
        <v>323</v>
      </c>
    </row>
    <row r="79">
      <c r="A79" s="4" t="s">
        <v>296</v>
      </c>
      <c r="B79" s="4" t="s">
        <v>323</v>
      </c>
    </row>
    <row r="80">
      <c r="A80" s="4" t="s">
        <v>126</v>
      </c>
      <c r="B80" s="4" t="s">
        <v>323</v>
      </c>
    </row>
    <row r="81">
      <c r="A81" s="4" t="s">
        <v>266</v>
      </c>
      <c r="B81" s="4" t="s">
        <v>323</v>
      </c>
    </row>
    <row r="82">
      <c r="A82" s="4" t="s">
        <v>151</v>
      </c>
      <c r="B82" s="4" t="s">
        <v>323</v>
      </c>
    </row>
    <row r="83">
      <c r="A83" s="4" t="s">
        <v>306</v>
      </c>
      <c r="B83" s="4" t="s">
        <v>323</v>
      </c>
    </row>
    <row r="84">
      <c r="A84" s="4" t="s">
        <v>196</v>
      </c>
      <c r="B84" s="4" t="s">
        <v>323</v>
      </c>
    </row>
    <row r="85">
      <c r="A85" s="4" t="s">
        <v>196</v>
      </c>
      <c r="B85" s="4" t="s">
        <v>323</v>
      </c>
    </row>
    <row r="86">
      <c r="A86" s="4" t="s">
        <v>167</v>
      </c>
      <c r="B86" s="4" t="s">
        <v>323</v>
      </c>
    </row>
    <row r="87">
      <c r="A87" s="4" t="s">
        <v>104</v>
      </c>
      <c r="B87" s="4" t="s">
        <v>323</v>
      </c>
    </row>
    <row r="88">
      <c r="A88" s="4" t="s">
        <v>138</v>
      </c>
      <c r="B88" s="4" t="s">
        <v>323</v>
      </c>
    </row>
    <row r="89">
      <c r="A89" s="4" t="s">
        <v>180</v>
      </c>
      <c r="B89" s="4" t="s">
        <v>323</v>
      </c>
    </row>
    <row r="90">
      <c r="A90" s="4" t="s">
        <v>148</v>
      </c>
      <c r="B90" s="4" t="s">
        <v>323</v>
      </c>
    </row>
    <row r="91">
      <c r="A91" s="4" t="s">
        <v>275</v>
      </c>
      <c r="B91" s="4" t="s">
        <v>323</v>
      </c>
    </row>
    <row r="92">
      <c r="A92" s="4" t="s">
        <v>260</v>
      </c>
      <c r="B92" s="4" t="s">
        <v>323</v>
      </c>
    </row>
    <row r="93">
      <c r="A93" s="4" t="s">
        <v>215</v>
      </c>
      <c r="B93" s="4" t="s">
        <v>323</v>
      </c>
    </row>
    <row r="94">
      <c r="A94" s="4" t="s">
        <v>250</v>
      </c>
      <c r="B94" s="4" t="s">
        <v>323</v>
      </c>
    </row>
    <row r="95">
      <c r="A95" s="4" t="s">
        <v>222</v>
      </c>
      <c r="B95" s="4" t="s">
        <v>323</v>
      </c>
    </row>
    <row r="96">
      <c r="A96" s="4" t="s">
        <v>72</v>
      </c>
      <c r="B96" s="4" t="s">
        <v>323</v>
      </c>
    </row>
    <row r="97">
      <c r="A97" s="4" t="s">
        <v>269</v>
      </c>
      <c r="B97" s="4" t="s">
        <v>323</v>
      </c>
    </row>
    <row r="98">
      <c r="A98" s="4" t="s">
        <v>223</v>
      </c>
      <c r="B98" s="4" t="s">
        <v>323</v>
      </c>
    </row>
    <row r="99">
      <c r="A99" s="4" t="s">
        <v>190</v>
      </c>
      <c r="B99" s="4" t="s">
        <v>323</v>
      </c>
    </row>
    <row r="100">
      <c r="A100" s="4" t="s">
        <v>301</v>
      </c>
      <c r="B100" s="4" t="s">
        <v>323</v>
      </c>
    </row>
    <row r="101">
      <c r="A101" s="4" t="s">
        <v>194</v>
      </c>
      <c r="B101" s="4" t="s">
        <v>323</v>
      </c>
    </row>
    <row r="102">
      <c r="A102" s="4" t="s">
        <v>81</v>
      </c>
      <c r="B102" s="4" t="s">
        <v>323</v>
      </c>
    </row>
    <row r="103">
      <c r="A103" s="4" t="s">
        <v>294</v>
      </c>
      <c r="B103" s="4" t="s">
        <v>323</v>
      </c>
    </row>
    <row r="104">
      <c r="A104" s="4" t="s">
        <v>255</v>
      </c>
      <c r="B104" s="4" t="s">
        <v>323</v>
      </c>
    </row>
    <row r="105">
      <c r="A105" s="4" t="s">
        <v>41</v>
      </c>
      <c r="B105" s="4" t="s">
        <v>323</v>
      </c>
    </row>
    <row r="106">
      <c r="A106" s="4" t="s">
        <v>213</v>
      </c>
      <c r="B106" s="4" t="s">
        <v>323</v>
      </c>
    </row>
    <row r="107">
      <c r="A107" s="4" t="s">
        <v>163</v>
      </c>
      <c r="B107" s="4" t="s">
        <v>323</v>
      </c>
    </row>
    <row r="108">
      <c r="A108" s="4" t="s">
        <v>33</v>
      </c>
      <c r="B108" s="4" t="s">
        <v>323</v>
      </c>
    </row>
    <row r="109">
      <c r="A109" s="4" t="s">
        <v>94</v>
      </c>
      <c r="B109" s="4" t="s">
        <v>323</v>
      </c>
    </row>
    <row r="110">
      <c r="A110" s="4" t="s">
        <v>97</v>
      </c>
      <c r="B110" s="4" t="s">
        <v>324</v>
      </c>
    </row>
    <row r="111">
      <c r="A111" s="4" t="s">
        <v>188</v>
      </c>
      <c r="B111" s="4" t="s">
        <v>324</v>
      </c>
    </row>
    <row r="112">
      <c r="A112" s="4" t="s">
        <v>309</v>
      </c>
      <c r="B112" s="4" t="s">
        <v>324</v>
      </c>
    </row>
    <row r="113">
      <c r="A113" s="4" t="s">
        <v>140</v>
      </c>
      <c r="B113" s="4" t="s">
        <v>324</v>
      </c>
    </row>
    <row r="114">
      <c r="A114" s="4" t="s">
        <v>31</v>
      </c>
      <c r="B114" s="4" t="s">
        <v>324</v>
      </c>
    </row>
    <row r="115">
      <c r="A115" s="4" t="s">
        <v>54</v>
      </c>
      <c r="B115" s="4" t="s">
        <v>324</v>
      </c>
    </row>
    <row r="116">
      <c r="A116" s="4" t="s">
        <v>174</v>
      </c>
      <c r="B116" s="4" t="s">
        <v>324</v>
      </c>
    </row>
    <row r="117">
      <c r="A117" s="4" t="s">
        <v>108</v>
      </c>
      <c r="B117" s="4" t="s">
        <v>324</v>
      </c>
    </row>
    <row r="118">
      <c r="A118" s="4" t="s">
        <v>150</v>
      </c>
      <c r="B118" s="4" t="s">
        <v>324</v>
      </c>
    </row>
    <row r="119">
      <c r="A119" s="4" t="s">
        <v>66</v>
      </c>
      <c r="B119" s="4" t="s">
        <v>324</v>
      </c>
    </row>
    <row r="120">
      <c r="A120" s="4" t="s">
        <v>68</v>
      </c>
      <c r="B120" s="4" t="s">
        <v>324</v>
      </c>
    </row>
    <row r="121">
      <c r="A121" s="4" t="s">
        <v>271</v>
      </c>
      <c r="B121" s="4" t="s">
        <v>324</v>
      </c>
    </row>
    <row r="122">
      <c r="A122" s="4" t="s">
        <v>220</v>
      </c>
      <c r="B122" s="4" t="s">
        <v>324</v>
      </c>
    </row>
    <row r="123">
      <c r="A123" s="4" t="s">
        <v>235</v>
      </c>
      <c r="B123" s="4" t="s">
        <v>324</v>
      </c>
    </row>
    <row r="124">
      <c r="A124" s="4" t="s">
        <v>305</v>
      </c>
      <c r="B124" s="4" t="s">
        <v>324</v>
      </c>
    </row>
    <row r="125">
      <c r="A125" s="4" t="s">
        <v>144</v>
      </c>
      <c r="B125" s="4" t="s">
        <v>324</v>
      </c>
    </row>
    <row r="126">
      <c r="A126" s="4" t="s">
        <v>84</v>
      </c>
      <c r="B126" s="4" t="s">
        <v>324</v>
      </c>
    </row>
    <row r="127">
      <c r="A127" s="4" t="s">
        <v>133</v>
      </c>
      <c r="B127" s="4" t="s">
        <v>324</v>
      </c>
    </row>
    <row r="128">
      <c r="A128" s="4" t="s">
        <v>118</v>
      </c>
      <c r="B128" s="4" t="s">
        <v>324</v>
      </c>
    </row>
    <row r="129">
      <c r="A129" s="4" t="s">
        <v>62</v>
      </c>
      <c r="B129" s="4" t="s">
        <v>324</v>
      </c>
    </row>
    <row r="130">
      <c r="A130" s="4" t="s">
        <v>202</v>
      </c>
      <c r="B130" s="4" t="s">
        <v>324</v>
      </c>
    </row>
    <row r="131">
      <c r="A131" s="4" t="s">
        <v>110</v>
      </c>
      <c r="B131" s="4" t="s">
        <v>324</v>
      </c>
    </row>
    <row r="132">
      <c r="A132" s="4" t="s">
        <v>285</v>
      </c>
      <c r="B132" s="4" t="s">
        <v>324</v>
      </c>
    </row>
    <row r="133">
      <c r="A133" s="4" t="s">
        <v>281</v>
      </c>
      <c r="B133" s="4" t="s">
        <v>324</v>
      </c>
    </row>
    <row r="134">
      <c r="A134" s="4" t="s">
        <v>247</v>
      </c>
      <c r="B134" s="4" t="s">
        <v>324</v>
      </c>
    </row>
    <row r="135">
      <c r="A135" s="4" t="s">
        <v>173</v>
      </c>
      <c r="B135" s="4" t="s">
        <v>324</v>
      </c>
    </row>
    <row r="136">
      <c r="A136" s="4" t="s">
        <v>293</v>
      </c>
      <c r="B136" s="4" t="s">
        <v>324</v>
      </c>
    </row>
    <row r="137">
      <c r="A137" s="4" t="s">
        <v>289</v>
      </c>
      <c r="B137" s="4" t="s">
        <v>324</v>
      </c>
    </row>
    <row r="138">
      <c r="A138" s="4" t="s">
        <v>201</v>
      </c>
      <c r="B138" s="4" t="s">
        <v>324</v>
      </c>
    </row>
    <row r="139">
      <c r="A139" s="4" t="s">
        <v>300</v>
      </c>
      <c r="B139" s="4" t="s">
        <v>324</v>
      </c>
    </row>
    <row r="140">
      <c r="A140" s="4" t="s">
        <v>128</v>
      </c>
      <c r="B140" s="4" t="s">
        <v>324</v>
      </c>
    </row>
    <row r="141">
      <c r="A141" s="4" t="s">
        <v>65</v>
      </c>
      <c r="B141" s="4" t="s">
        <v>324</v>
      </c>
    </row>
    <row r="142">
      <c r="A142" s="4" t="s">
        <v>169</v>
      </c>
      <c r="B142" s="4" t="s">
        <v>324</v>
      </c>
    </row>
    <row r="143">
      <c r="A143" s="4" t="s">
        <v>113</v>
      </c>
      <c r="B143" s="4" t="s">
        <v>324</v>
      </c>
    </row>
    <row r="144">
      <c r="A144" s="4" t="s">
        <v>243</v>
      </c>
      <c r="B144" s="4" t="s">
        <v>324</v>
      </c>
    </row>
    <row r="145">
      <c r="A145" s="4" t="s">
        <v>225</v>
      </c>
      <c r="B145" s="4" t="s">
        <v>324</v>
      </c>
    </row>
    <row r="146">
      <c r="A146" s="4" t="s">
        <v>171</v>
      </c>
      <c r="B146" s="4" t="s">
        <v>324</v>
      </c>
    </row>
    <row r="147">
      <c r="A147" s="4" t="s">
        <v>216</v>
      </c>
      <c r="B147" s="4" t="s">
        <v>324</v>
      </c>
    </row>
    <row r="148">
      <c r="A148" s="4" t="s">
        <v>283</v>
      </c>
      <c r="B148" s="4" t="s">
        <v>324</v>
      </c>
    </row>
    <row r="149">
      <c r="A149" s="4" t="s">
        <v>116</v>
      </c>
      <c r="B149" s="4" t="s">
        <v>324</v>
      </c>
    </row>
    <row r="150">
      <c r="A150" s="4" t="s">
        <v>177</v>
      </c>
      <c r="B150" s="4" t="s">
        <v>324</v>
      </c>
    </row>
    <row r="151">
      <c r="A151" s="4" t="s">
        <v>205</v>
      </c>
      <c r="B151" s="4" t="s">
        <v>324</v>
      </c>
    </row>
    <row r="152">
      <c r="A152" s="4" t="s">
        <v>302</v>
      </c>
      <c r="B152" s="4" t="s">
        <v>324</v>
      </c>
    </row>
    <row r="153">
      <c r="A153" s="4" t="s">
        <v>142</v>
      </c>
      <c r="B153" s="4" t="s">
        <v>324</v>
      </c>
    </row>
    <row r="154">
      <c r="A154" s="4" t="s">
        <v>95</v>
      </c>
      <c r="B154" s="4" t="s">
        <v>324</v>
      </c>
    </row>
    <row r="155">
      <c r="A155" s="4" t="s">
        <v>69</v>
      </c>
      <c r="B155" s="4" t="s">
        <v>324</v>
      </c>
    </row>
    <row r="156">
      <c r="A156" s="4" t="s">
        <v>218</v>
      </c>
      <c r="B156" s="4" t="s">
        <v>324</v>
      </c>
    </row>
    <row r="157">
      <c r="A157" s="4" t="s">
        <v>32</v>
      </c>
      <c r="B157" s="4" t="s">
        <v>324</v>
      </c>
    </row>
    <row r="158">
      <c r="A158" s="4" t="s">
        <v>264</v>
      </c>
      <c r="B158" s="4" t="s">
        <v>324</v>
      </c>
    </row>
    <row r="159">
      <c r="A159" s="4" t="s">
        <v>96</v>
      </c>
      <c r="B159" s="4" t="s">
        <v>324</v>
      </c>
    </row>
    <row r="160">
      <c r="A160" s="4" t="s">
        <v>311</v>
      </c>
      <c r="B160" s="4" t="s">
        <v>324</v>
      </c>
    </row>
    <row r="161">
      <c r="A161" s="4" t="s">
        <v>34</v>
      </c>
      <c r="B161" s="4" t="s">
        <v>324</v>
      </c>
    </row>
    <row r="162">
      <c r="A162" s="4" t="s">
        <v>313</v>
      </c>
      <c r="B162" s="4" t="s">
        <v>324</v>
      </c>
    </row>
    <row r="163">
      <c r="A163" s="4" t="s">
        <v>178</v>
      </c>
      <c r="B163" s="4" t="s">
        <v>324</v>
      </c>
    </row>
    <row r="164">
      <c r="A164" s="4" t="s">
        <v>304</v>
      </c>
      <c r="B164" s="4" t="s">
        <v>324</v>
      </c>
    </row>
    <row r="165">
      <c r="A165" s="4" t="s">
        <v>284</v>
      </c>
      <c r="B165" s="4" t="s">
        <v>324</v>
      </c>
    </row>
    <row r="166">
      <c r="A166" s="4" t="s">
        <v>280</v>
      </c>
      <c r="B166" s="4" t="s">
        <v>325</v>
      </c>
    </row>
    <row r="167">
      <c r="A167" s="4" t="s">
        <v>131</v>
      </c>
      <c r="B167" s="4" t="s">
        <v>325</v>
      </c>
    </row>
    <row r="168">
      <c r="A168" s="4" t="s">
        <v>60</v>
      </c>
      <c r="B168" s="4" t="s">
        <v>325</v>
      </c>
    </row>
    <row r="169">
      <c r="A169" s="4" t="s">
        <v>75</v>
      </c>
      <c r="B169" s="4" t="s">
        <v>325</v>
      </c>
    </row>
    <row r="170">
      <c r="A170" s="4" t="s">
        <v>176</v>
      </c>
      <c r="B170" s="4" t="s">
        <v>325</v>
      </c>
    </row>
    <row r="171">
      <c r="A171" s="4" t="s">
        <v>137</v>
      </c>
      <c r="B171" s="4" t="s">
        <v>325</v>
      </c>
    </row>
    <row r="172">
      <c r="A172" s="4" t="s">
        <v>288</v>
      </c>
      <c r="B172" s="4" t="s">
        <v>325</v>
      </c>
    </row>
    <row r="173">
      <c r="A173" s="4" t="s">
        <v>109</v>
      </c>
      <c r="B173" s="4" t="s">
        <v>325</v>
      </c>
    </row>
    <row r="174">
      <c r="A174" s="4" t="s">
        <v>252</v>
      </c>
      <c r="B174" s="4" t="s">
        <v>325</v>
      </c>
    </row>
    <row r="175">
      <c r="A175" s="4" t="s">
        <v>214</v>
      </c>
      <c r="B175" s="4" t="s">
        <v>325</v>
      </c>
    </row>
    <row r="176">
      <c r="A176" s="4" t="s">
        <v>111</v>
      </c>
      <c r="B176" s="4" t="s">
        <v>325</v>
      </c>
    </row>
    <row r="177">
      <c r="A177" s="4" t="s">
        <v>230</v>
      </c>
      <c r="B177" s="4" t="s">
        <v>325</v>
      </c>
    </row>
    <row r="178">
      <c r="A178" s="4" t="s">
        <v>297</v>
      </c>
      <c r="B178" s="4" t="s">
        <v>325</v>
      </c>
    </row>
    <row r="179">
      <c r="A179" s="4" t="s">
        <v>219</v>
      </c>
      <c r="B179" s="4" t="s">
        <v>325</v>
      </c>
    </row>
    <row r="180">
      <c r="A180" s="4" t="s">
        <v>63</v>
      </c>
      <c r="B180" s="4" t="s">
        <v>325</v>
      </c>
    </row>
    <row r="181">
      <c r="A181" s="4" t="s">
        <v>27</v>
      </c>
      <c r="B181" s="4" t="s">
        <v>325</v>
      </c>
    </row>
    <row r="182">
      <c r="A182" s="4" t="s">
        <v>71</v>
      </c>
      <c r="B182" s="4" t="s">
        <v>325</v>
      </c>
    </row>
    <row r="183">
      <c r="A183" s="4" t="s">
        <v>251</v>
      </c>
      <c r="B183" s="4" t="s">
        <v>325</v>
      </c>
    </row>
    <row r="184">
      <c r="A184" s="4" t="s">
        <v>206</v>
      </c>
      <c r="B184" s="4" t="s">
        <v>325</v>
      </c>
    </row>
    <row r="185">
      <c r="A185" s="4" t="s">
        <v>187</v>
      </c>
      <c r="B185" s="4" t="s">
        <v>325</v>
      </c>
    </row>
    <row r="186">
      <c r="A186" s="4" t="s">
        <v>98</v>
      </c>
      <c r="B186" s="4" t="s">
        <v>325</v>
      </c>
    </row>
    <row r="187">
      <c r="A187" s="4" t="s">
        <v>279</v>
      </c>
      <c r="B187" s="4" t="s">
        <v>325</v>
      </c>
    </row>
    <row r="188">
      <c r="A188" s="4" t="s">
        <v>299</v>
      </c>
      <c r="B188" s="4" t="s">
        <v>325</v>
      </c>
    </row>
    <row r="189">
      <c r="A189" s="4" t="s">
        <v>119</v>
      </c>
      <c r="B189" s="4" t="s">
        <v>325</v>
      </c>
    </row>
    <row r="190">
      <c r="A190" s="4" t="s">
        <v>244</v>
      </c>
      <c r="B190" s="4" t="s">
        <v>325</v>
      </c>
    </row>
    <row r="191">
      <c r="A191" s="4" t="s">
        <v>229</v>
      </c>
      <c r="B191" s="4" t="s">
        <v>325</v>
      </c>
    </row>
    <row r="192">
      <c r="A192" s="4" t="s">
        <v>245</v>
      </c>
      <c r="B192" s="4" t="s">
        <v>325</v>
      </c>
    </row>
    <row r="193">
      <c r="A193" s="4" t="s">
        <v>166</v>
      </c>
      <c r="B193" s="4" t="s">
        <v>325</v>
      </c>
    </row>
    <row r="194">
      <c r="A194" s="4" t="s">
        <v>165</v>
      </c>
      <c r="B194" s="4" t="s">
        <v>325</v>
      </c>
    </row>
    <row r="195">
      <c r="A195" s="4" t="s">
        <v>287</v>
      </c>
      <c r="B195" s="4" t="s">
        <v>325</v>
      </c>
    </row>
    <row r="196">
      <c r="A196" s="4" t="s">
        <v>233</v>
      </c>
      <c r="B196" s="4" t="s">
        <v>325</v>
      </c>
    </row>
    <row r="197">
      <c r="A197" s="4" t="s">
        <v>189</v>
      </c>
      <c r="B197" s="4" t="s">
        <v>325</v>
      </c>
    </row>
    <row r="198">
      <c r="A198" s="4" t="s">
        <v>185</v>
      </c>
      <c r="B198" s="4" t="s">
        <v>325</v>
      </c>
    </row>
    <row r="199">
      <c r="A199" s="4" t="s">
        <v>107</v>
      </c>
      <c r="B199" s="4" t="s">
        <v>325</v>
      </c>
    </row>
    <row r="200">
      <c r="A200" s="4" t="s">
        <v>86</v>
      </c>
      <c r="B200" s="4" t="s">
        <v>325</v>
      </c>
    </row>
    <row r="201">
      <c r="A201" s="4" t="s">
        <v>246</v>
      </c>
      <c r="B201" s="4" t="s">
        <v>325</v>
      </c>
    </row>
    <row r="202">
      <c r="A202" s="4" t="s">
        <v>146</v>
      </c>
      <c r="B202" s="4" t="s">
        <v>325</v>
      </c>
    </row>
    <row r="203">
      <c r="A203" s="4" t="s">
        <v>149</v>
      </c>
      <c r="B203" s="4" t="s">
        <v>325</v>
      </c>
    </row>
    <row r="204">
      <c r="A204" s="4" t="s">
        <v>268</v>
      </c>
      <c r="B204" s="4" t="s">
        <v>325</v>
      </c>
    </row>
    <row r="205">
      <c r="A205" s="4" t="s">
        <v>90</v>
      </c>
      <c r="B205" s="4" t="s">
        <v>326</v>
      </c>
    </row>
    <row r="206">
      <c r="A206" s="4" t="s">
        <v>292</v>
      </c>
      <c r="B206" s="4" t="s">
        <v>326</v>
      </c>
    </row>
    <row r="207">
      <c r="A207" s="4" t="s">
        <v>74</v>
      </c>
      <c r="B207" s="4" t="s">
        <v>326</v>
      </c>
    </row>
    <row r="208">
      <c r="A208" s="4" t="s">
        <v>257</v>
      </c>
      <c r="B208" s="4" t="s">
        <v>326</v>
      </c>
    </row>
    <row r="209">
      <c r="A209" s="4" t="s">
        <v>87</v>
      </c>
      <c r="B209" s="4" t="s">
        <v>326</v>
      </c>
    </row>
    <row r="210">
      <c r="A210" s="4" t="s">
        <v>83</v>
      </c>
      <c r="B210" s="4" t="s">
        <v>326</v>
      </c>
    </row>
    <row r="211">
      <c r="A211" s="4" t="s">
        <v>274</v>
      </c>
      <c r="B211" s="4" t="s">
        <v>326</v>
      </c>
    </row>
    <row r="212">
      <c r="A212" s="4" t="s">
        <v>208</v>
      </c>
      <c r="B212" s="4" t="s">
        <v>326</v>
      </c>
    </row>
    <row r="213">
      <c r="A213" s="4" t="s">
        <v>152</v>
      </c>
      <c r="B213" s="4" t="s">
        <v>326</v>
      </c>
    </row>
    <row r="214">
      <c r="A214" s="4" t="s">
        <v>307</v>
      </c>
      <c r="B214" s="4" t="s">
        <v>326</v>
      </c>
    </row>
    <row r="215">
      <c r="A215" s="4" t="s">
        <v>147</v>
      </c>
      <c r="B215" s="4" t="s">
        <v>326</v>
      </c>
    </row>
    <row r="216">
      <c r="A216" s="4" t="s">
        <v>36</v>
      </c>
      <c r="B216" s="4" t="s">
        <v>326</v>
      </c>
    </row>
    <row r="217">
      <c r="A217" s="4" t="s">
        <v>261</v>
      </c>
      <c r="B217" s="4" t="s">
        <v>326</v>
      </c>
    </row>
    <row r="218">
      <c r="A218" s="4" t="s">
        <v>68</v>
      </c>
      <c r="B218" s="4" t="s">
        <v>326</v>
      </c>
    </row>
    <row r="219">
      <c r="A219" s="4" t="s">
        <v>227</v>
      </c>
      <c r="B219" s="4" t="s">
        <v>326</v>
      </c>
    </row>
    <row r="220">
      <c r="A220" s="4" t="s">
        <v>161</v>
      </c>
      <c r="B220" s="4" t="s">
        <v>326</v>
      </c>
    </row>
    <row r="221">
      <c r="A221" s="4" t="s">
        <v>25</v>
      </c>
      <c r="B221" s="4" t="s">
        <v>326</v>
      </c>
    </row>
    <row r="222">
      <c r="A222" s="4" t="s">
        <v>199</v>
      </c>
      <c r="B222" s="4" t="s">
        <v>326</v>
      </c>
    </row>
    <row r="223">
      <c r="A223" s="4" t="s">
        <v>263</v>
      </c>
      <c r="B223" s="4" t="s">
        <v>326</v>
      </c>
    </row>
    <row r="224">
      <c r="A224" s="4" t="s">
        <v>168</v>
      </c>
      <c r="B224" s="4" t="s">
        <v>326</v>
      </c>
    </row>
    <row r="225">
      <c r="A225" s="4" t="s">
        <v>48</v>
      </c>
      <c r="B225" s="4" t="s">
        <v>326</v>
      </c>
    </row>
    <row r="226">
      <c r="A226" s="4" t="s">
        <v>112</v>
      </c>
      <c r="B226" s="4" t="s">
        <v>326</v>
      </c>
    </row>
    <row r="227">
      <c r="A227" s="4" t="s">
        <v>290</v>
      </c>
      <c r="B227" s="4" t="s">
        <v>326</v>
      </c>
    </row>
    <row r="228">
      <c r="A228" s="4" t="s">
        <v>217</v>
      </c>
      <c r="B228" s="4" t="s">
        <v>326</v>
      </c>
    </row>
    <row r="229">
      <c r="A229" s="4" t="s">
        <v>209</v>
      </c>
      <c r="B229" s="4" t="s">
        <v>326</v>
      </c>
    </row>
    <row r="230">
      <c r="A230" s="4" t="s">
        <v>207</v>
      </c>
      <c r="B230" s="4" t="s">
        <v>326</v>
      </c>
    </row>
    <row r="231">
      <c r="A231" s="4" t="s">
        <v>278</v>
      </c>
      <c r="B231" s="4" t="s">
        <v>326</v>
      </c>
    </row>
    <row r="232">
      <c r="A232" s="4" t="s">
        <v>258</v>
      </c>
      <c r="B232" s="4" t="s">
        <v>326</v>
      </c>
    </row>
    <row r="233">
      <c r="A233" s="4" t="s">
        <v>57</v>
      </c>
      <c r="B233" s="4" t="s">
        <v>326</v>
      </c>
    </row>
    <row r="234">
      <c r="A234" s="4" t="s">
        <v>221</v>
      </c>
      <c r="B234" s="4" t="s">
        <v>326</v>
      </c>
    </row>
    <row r="235">
      <c r="A235" s="4" t="s">
        <v>312</v>
      </c>
      <c r="B235" s="4" t="s">
        <v>326</v>
      </c>
    </row>
    <row r="236">
      <c r="A236" s="4" t="s">
        <v>197</v>
      </c>
      <c r="B236" s="4" t="s">
        <v>326</v>
      </c>
    </row>
    <row r="237">
      <c r="A237" s="4" t="s">
        <v>127</v>
      </c>
      <c r="B237" s="4" t="s">
        <v>326</v>
      </c>
    </row>
    <row r="238">
      <c r="A238" s="4" t="s">
        <v>46</v>
      </c>
      <c r="B238" s="4" t="s">
        <v>326</v>
      </c>
    </row>
    <row r="239">
      <c r="A239" s="4" t="s">
        <v>295</v>
      </c>
      <c r="B239" s="4" t="s">
        <v>326</v>
      </c>
    </row>
    <row r="240">
      <c r="A240" s="4" t="s">
        <v>241</v>
      </c>
      <c r="B240" s="4" t="s">
        <v>326</v>
      </c>
    </row>
    <row r="241">
      <c r="A241" s="4" t="s">
        <v>253</v>
      </c>
      <c r="B241" s="4" t="s">
        <v>326</v>
      </c>
    </row>
    <row r="242">
      <c r="A242" s="4" t="s">
        <v>193</v>
      </c>
      <c r="B242" s="4" t="s">
        <v>326</v>
      </c>
    </row>
    <row r="243">
      <c r="A243" s="4" t="s">
        <v>70</v>
      </c>
      <c r="B243" s="4" t="s">
        <v>326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8.75"/>
  </cols>
  <sheetData>
    <row r="1"/>
    <row r="2"/>
    <row r="3">
      <c r="N3" s="14">
        <f t="shared" ref="N3:N7" si="1">VLOOKUP(H3,$H$13:$M$18,6,0)/M3</f>
        <v>0.0002348028973</v>
      </c>
    </row>
    <row r="4">
      <c r="N4" s="14">
        <f t="shared" si="1"/>
        <v>0.0003557690803</v>
      </c>
    </row>
    <row r="5">
      <c r="N5" s="14">
        <f t="shared" si="1"/>
        <v>0.0003422022043</v>
      </c>
    </row>
    <row r="6">
      <c r="N6" s="14">
        <f t="shared" si="1"/>
        <v>0.0003167160211</v>
      </c>
    </row>
    <row r="7">
      <c r="N7" s="14">
        <f t="shared" si="1"/>
        <v>0.0004686474843</v>
      </c>
    </row>
    <row r="8"/>
    <row r="11"/>
    <row r="12"/>
    <row r="13"/>
    <row r="14"/>
    <row r="15"/>
    <row r="16"/>
    <row r="17"/>
    <row r="18"/>
    <row r="19"/>
    <row r="25"/>
    <row r="26"/>
    <row r="27">
      <c r="H27" s="10" t="s">
        <v>331</v>
      </c>
      <c r="I27" s="15" t="s">
        <v>26</v>
      </c>
    </row>
    <row r="28">
      <c r="H28" s="10" t="s">
        <v>332</v>
      </c>
      <c r="I28" s="15" t="s">
        <v>50</v>
      </c>
    </row>
    <row r="29">
      <c r="H29" s="10" t="s">
        <v>333</v>
      </c>
      <c r="I29" s="15" t="s">
        <v>30</v>
      </c>
    </row>
    <row r="30">
      <c r="H30" s="10" t="s">
        <v>334</v>
      </c>
      <c r="I30" s="15" t="s">
        <v>77</v>
      </c>
    </row>
    <row r="31">
      <c r="H31" s="10" t="s">
        <v>335</v>
      </c>
      <c r="I31" s="15" t="s">
        <v>67</v>
      </c>
    </row>
    <row r="32">
      <c r="H32" s="10" t="s">
        <v>336</v>
      </c>
      <c r="I32" s="15" t="s">
        <v>64</v>
      </c>
    </row>
    <row r="33">
      <c r="H33" s="10" t="s">
        <v>337</v>
      </c>
      <c r="I33" s="15" t="s">
        <v>21</v>
      </c>
    </row>
    <row r="34">
      <c r="H34" s="10" t="s">
        <v>338</v>
      </c>
      <c r="I34" s="15" t="s">
        <v>42</v>
      </c>
    </row>
    <row r="35">
      <c r="H35" s="10" t="s">
        <v>339</v>
      </c>
      <c r="I35" s="15" t="s">
        <v>28</v>
      </c>
    </row>
    <row r="36"/>
    <row r="37"/>
    <row r="38"/>
    <row r="39">
      <c r="H39" s="16" t="s">
        <v>340</v>
      </c>
    </row>
    <row r="40"/>
    <row r="41"/>
    <row r="42"/>
  </sheetData>
  <drawing r:id="rId7"/>
</worksheet>
</file>