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Owner\Downloads\"/>
    </mc:Choice>
  </mc:AlternateContent>
  <x:bookViews>
    <x:workbookView xWindow="0" yWindow="0" windowWidth="20040" windowHeight="6480" tabRatio="662" firstSheet="3" activeTab="9"/>
  </x:bookViews>
  <x:sheets>
    <x:sheet name="Changelog" sheetId="41" state="hidden" r:id="rId1"/>
    <x:sheet name="1-Eng Inputs" sheetId="37" r:id="rId2"/>
    <x:sheet name="2-Quote Inputs" sheetId="42" r:id="rId3"/>
    <x:sheet name="3-Quote" sheetId="44" r:id="rId4"/>
    <x:sheet name="ZIPS" sheetId="38" state="hidden" r:id="rId5"/>
    <x:sheet name="building data" sheetId="4" state="hidden" r:id="rId6"/>
    <x:sheet name="ASCE 7-05 (US)" sheetId="18" state="hidden" r:id="rId7"/>
    <x:sheet name="ASCE 7-10 (US)" sheetId="28" state="hidden"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state="hidden"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state="hidden"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fullCalcOnLoad="1" forceFullCalc="1"/>
</x:workbook>
</file>

<file path=xl/calcChain.xml><?xml version="1.0" encoding="utf-8"?>
<calcChain xmlns="http://schemas.openxmlformats.org/spreadsheetml/2006/main">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J10" i="42" s="1"/>
  <c r="D11" i="42"/>
  <c r="E11" i="42" s="1"/>
  <c r="G11" i="42" s="1"/>
  <c r="D12" i="42"/>
  <c r="E12" i="42" s="1"/>
  <c r="G12" i="42" s="1"/>
  <c r="D13" i="42"/>
  <c r="E13" i="42" s="1"/>
  <c r="G13" i="42" s="1"/>
  <c r="D14" i="42"/>
  <c r="E14" i="42" s="1"/>
  <c r="G14" i="42" s="1"/>
  <c r="J14" i="42" s="1"/>
  <c r="J12" i="42" l="1"/>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L205"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F191"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96" i="26"/>
  <c r="L97" i="26"/>
  <c r="Z44"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45"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F154" i="52" l="1"/>
  <c r="L126" i="57"/>
  <c r="F154" i="55"/>
  <c r="L147" i="53"/>
  <c r="I147" i="54"/>
  <c r="O205" i="54"/>
  <c r="I175" i="54"/>
  <c r="F140" i="55"/>
  <c r="I143" i="50"/>
  <c r="L173" i="50"/>
  <c r="I147" i="53"/>
  <c r="I212" i="55"/>
  <c r="C184" i="53"/>
  <c r="L136" i="47"/>
  <c r="L136" i="46"/>
  <c r="L122" i="47"/>
  <c r="L94" i="48"/>
  <c r="I108" i="50"/>
  <c r="F126" i="53"/>
  <c r="I175" i="53"/>
  <c r="I147" i="56"/>
  <c r="O166" i="46"/>
  <c r="L122" i="49"/>
  <c r="F94" i="51"/>
  <c r="I143" i="51"/>
  <c r="I147" i="52"/>
  <c r="I126" i="53"/>
  <c r="C205" i="53"/>
  <c r="I147" i="55"/>
  <c r="L140" i="57"/>
  <c r="L126" i="53"/>
  <c r="F168" i="55"/>
  <c r="F154" i="56"/>
  <c r="C166" i="51"/>
  <c r="O198" i="52"/>
  <c r="C198" i="56"/>
  <c r="L122" i="46"/>
  <c r="F94" i="47"/>
  <c r="F122" i="48"/>
  <c r="C152" i="48"/>
  <c r="O180" i="48"/>
  <c r="F108" i="51"/>
  <c r="I115" i="51"/>
  <c r="O166" i="51"/>
  <c r="F126" i="52"/>
  <c r="F140" i="52"/>
  <c r="L205" i="52"/>
  <c r="L140" i="53"/>
  <c r="O198" i="53"/>
  <c r="L147" i="54"/>
  <c r="C233" i="54"/>
  <c r="I175" i="55"/>
  <c r="C198" i="55"/>
  <c r="F126" i="56"/>
  <c r="I140" i="56"/>
  <c r="I168" i="56"/>
  <c r="C226" i="56"/>
  <c r="C198" i="57"/>
  <c r="L180" i="48"/>
  <c r="O194" i="46"/>
  <c r="I94" i="47"/>
  <c r="I115" i="47"/>
  <c r="I180" i="47"/>
  <c r="I122" i="48"/>
  <c r="O152" i="48"/>
  <c r="I108" i="51"/>
  <c r="L173" i="51"/>
  <c r="L126" i="52"/>
  <c r="L140" i="52"/>
  <c r="L184" i="52"/>
  <c r="L233" i="52"/>
  <c r="O140" i="53"/>
  <c r="L168" i="56"/>
  <c r="I226" i="57"/>
  <c r="F136" i="47"/>
  <c r="C194" i="47"/>
  <c r="I94" i="48"/>
  <c r="L122" i="48"/>
  <c r="F136" i="49"/>
  <c r="L201" i="50"/>
  <c r="L108" i="51"/>
  <c r="F122" i="51"/>
  <c r="L201" i="51"/>
  <c r="I175" i="52"/>
  <c r="L175" i="53"/>
  <c r="L184" i="53"/>
  <c r="O233" i="53"/>
  <c r="L175" i="54"/>
  <c r="L205" i="54"/>
  <c r="F126" i="55"/>
  <c r="L154" i="55"/>
  <c r="L168" i="55"/>
  <c r="C226" i="55"/>
  <c r="O133" i="56"/>
  <c r="F147" i="56"/>
  <c r="F126" i="57"/>
  <c r="F140" i="57"/>
  <c r="O184" i="54"/>
  <c r="C212" i="57"/>
  <c r="I115" i="46"/>
  <c r="L152" i="46"/>
  <c r="L173" i="46"/>
  <c r="L201" i="46"/>
  <c r="F108" i="47"/>
  <c r="C166" i="47"/>
  <c r="O136" i="48"/>
  <c r="I101" i="49"/>
  <c r="O101" i="50"/>
  <c r="L108" i="50"/>
  <c r="F122" i="50"/>
  <c r="F136" i="50"/>
  <c r="I180" i="50"/>
  <c r="L122" i="51"/>
  <c r="F136" i="51"/>
  <c r="I180" i="51"/>
  <c r="O133" i="52"/>
  <c r="L154" i="52"/>
  <c r="F168" i="52"/>
  <c r="I212" i="52"/>
  <c r="F154" i="53"/>
  <c r="O184" i="53"/>
  <c r="L205" i="53"/>
  <c r="C233" i="53"/>
  <c r="F126" i="54"/>
  <c r="F154" i="54"/>
  <c r="I212" i="54"/>
  <c r="L233" i="54"/>
  <c r="L126" i="55"/>
  <c r="I140" i="55"/>
  <c r="L184" i="55"/>
  <c r="O198" i="55"/>
  <c r="O226" i="55"/>
  <c r="L140" i="56"/>
  <c r="L147" i="56"/>
  <c r="F175" i="56"/>
  <c r="L184" i="56"/>
  <c r="O198" i="56"/>
  <c r="O226" i="56"/>
  <c r="F154" i="57"/>
  <c r="I175" i="57"/>
  <c r="F184" i="57"/>
  <c r="I198" i="57"/>
  <c r="I212" i="57"/>
  <c r="O226" i="57"/>
  <c r="L212" i="53"/>
  <c r="F94" i="46"/>
  <c r="F108" i="46"/>
  <c r="I143" i="46"/>
  <c r="I180" i="46"/>
  <c r="L94" i="47"/>
  <c r="L108" i="47"/>
  <c r="F122" i="47"/>
  <c r="L152" i="47"/>
  <c r="O166" i="47"/>
  <c r="O194" i="47"/>
  <c r="O115" i="48"/>
  <c r="F152" i="48"/>
  <c r="C180" i="48"/>
  <c r="I187" i="48"/>
  <c r="F94" i="49"/>
  <c r="F122" i="49"/>
  <c r="I129" i="49"/>
  <c r="L136" i="50"/>
  <c r="C166" i="50"/>
  <c r="C194" i="50"/>
  <c r="L136" i="51"/>
  <c r="C194" i="51"/>
  <c r="L168" i="52"/>
  <c r="C198" i="52"/>
  <c r="C226" i="52"/>
  <c r="I154" i="53"/>
  <c r="O205" i="53"/>
  <c r="L233" i="53"/>
  <c r="I126" i="54"/>
  <c r="I154" i="54"/>
  <c r="C184" i="54"/>
  <c r="C205" i="54"/>
  <c r="L212" i="54"/>
  <c r="O233" i="54"/>
  <c r="L140" i="55"/>
  <c r="L205" i="55"/>
  <c r="L233" i="55"/>
  <c r="I175" i="56"/>
  <c r="L205" i="56"/>
  <c r="L233" i="56"/>
  <c r="I154" i="57"/>
  <c r="F168" i="57"/>
  <c r="O175" i="57"/>
  <c r="L184" i="57"/>
  <c r="O198" i="57"/>
  <c r="O212" i="57"/>
  <c r="L94" i="46"/>
  <c r="L108" i="46"/>
  <c r="F122" i="46"/>
  <c r="F136" i="46"/>
  <c r="C166" i="46"/>
  <c r="C194" i="46"/>
  <c r="I122" i="47"/>
  <c r="I143" i="47"/>
  <c r="L173" i="47"/>
  <c r="L201" i="47"/>
  <c r="F94" i="48"/>
  <c r="O101" i="48"/>
  <c r="L152" i="48"/>
  <c r="I180" i="48"/>
  <c r="L94" i="49"/>
  <c r="F108" i="49"/>
  <c r="I122" i="49"/>
  <c r="F94" i="50"/>
  <c r="F108" i="50"/>
  <c r="I115" i="50"/>
  <c r="L152" i="50"/>
  <c r="O166" i="50"/>
  <c r="O194" i="50"/>
  <c r="L152" i="51"/>
  <c r="O194" i="51"/>
  <c r="O226" i="52"/>
  <c r="L154" i="53"/>
  <c r="I212" i="53"/>
  <c r="L184" i="54"/>
  <c r="I212" i="56"/>
  <c r="O147" i="57"/>
  <c r="L154" i="57"/>
  <c r="L168" i="57"/>
  <c r="C226"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D10" i="43"/>
  <c r="H10" i="43" s="1"/>
  <c r="E10" i="43"/>
  <c r="I10" i="43" s="1"/>
  <c r="F10" i="43"/>
  <c r="J10" i="43" s="1"/>
  <c r="G10" i="43"/>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C49" i="43" l="1"/>
  <c r="D87" i="45"/>
  <c r="D88" i="45"/>
  <c r="T87" i="45"/>
  <c r="T88" i="45"/>
  <c r="D16" i="57"/>
  <c r="D16" i="52"/>
  <c r="K248" i="52" s="1"/>
  <c r="E23" i="44"/>
  <c r="D23" i="44"/>
  <c r="F23" i="44" s="1"/>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J249" i="52"/>
  <c r="M88" i="52"/>
  <c r="L88" i="52"/>
  <c r="L87" i="52"/>
  <c r="M87" i="52"/>
  <c r="L88" i="54"/>
  <c r="M87" i="54"/>
  <c r="M88" i="54"/>
  <c r="D16" i="54"/>
  <c r="L87" i="54"/>
  <c r="D16" i="48"/>
  <c r="D16" i="49"/>
  <c r="D16" i="51"/>
  <c r="D16" i="50"/>
  <c r="D16" i="47"/>
  <c r="M217" i="46"/>
  <c r="J217" i="46"/>
  <c r="L217" i="46"/>
  <c r="I217" i="46"/>
  <c r="K216" i="46"/>
  <c r="M216" i="46"/>
  <c r="D14" i="44"/>
  <c r="E14" i="44"/>
  <c r="I6" i="42"/>
  <c r="D89" i="45"/>
  <c r="C57" i="43"/>
  <c r="C85" i="43"/>
  <c r="C45" i="43"/>
  <c r="C61" i="43"/>
  <c r="C21" i="43"/>
  <c r="C69" i="43"/>
  <c r="C17" i="43"/>
  <c r="C65" i="43"/>
  <c r="C37" i="43"/>
  <c r="C53" i="43"/>
  <c r="C25" i="43"/>
  <c r="C41" i="43"/>
  <c r="C73" i="43"/>
  <c r="C77" i="43"/>
  <c r="C81" i="43"/>
  <c r="C33" i="43"/>
  <c r="C93" i="43"/>
  <c r="C29" i="43"/>
  <c r="C89" i="43"/>
  <c r="L249" i="52" l="1"/>
  <c r="L248" i="52"/>
  <c r="I248" i="52"/>
  <c r="J248" i="52"/>
  <c r="M248" i="52"/>
  <c r="I249" i="52"/>
  <c r="M249" i="52"/>
  <c r="K249" i="52"/>
  <c r="J216" i="46"/>
  <c r="I216" i="46"/>
  <c r="L216" i="46"/>
  <c r="B16" i="44"/>
  <c r="E16" i="44"/>
  <c r="D16" i="44"/>
  <c r="F16" i="44" s="1"/>
  <c r="A16" i="44"/>
  <c r="G8" i="42"/>
  <c r="I8" i="42"/>
  <c r="E15" i="44"/>
  <c r="D15" i="44"/>
  <c r="F15" i="44" s="1"/>
  <c r="A15" i="44"/>
  <c r="B15" i="44"/>
  <c r="G7" i="42"/>
  <c r="I7" i="42"/>
  <c r="B24" i="44"/>
  <c r="E24" i="44"/>
  <c r="D24" i="44"/>
  <c r="F24" i="44" s="1"/>
  <c r="A24" i="44"/>
  <c r="B17" i="44"/>
  <c r="E17" i="44"/>
  <c r="D17" i="44"/>
  <c r="F17" i="44" s="1"/>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F14" i="44"/>
  <c r="L16" i="42"/>
  <c r="I16" i="42"/>
  <c r="G16" i="42"/>
  <c r="L8" i="42"/>
  <c r="L9" i="42"/>
  <c r="C101" i="43"/>
  <c r="J16" i="42" l="1"/>
  <c r="J7" i="42"/>
  <c r="J9" i="42"/>
  <c r="J8" i="42"/>
  <c r="D6" i="42"/>
  <c r="E6" i="42"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AY101" i="56"/>
  <c r="BH116" i="55"/>
  <c r="BH115" i="56"/>
  <c r="BR102" i="56"/>
  <c r="BI115" i="57"/>
  <c r="BI101" i="57"/>
  <c r="BI102" i="54"/>
  <c r="BR102" i="54"/>
  <c r="AX101" i="57"/>
  <c r="AY115" i="55"/>
  <c r="BI102" i="55"/>
  <c r="AN115" i="53"/>
  <c r="BH101" i="55"/>
  <c r="BS115" i="54"/>
  <c r="BI102" i="52"/>
  <c r="AO101" i="55"/>
  <c r="BR115" i="55"/>
  <c r="BH116" i="57"/>
  <c r="AY101" i="54"/>
  <c r="BH115" i="52"/>
  <c r="AY102" i="55"/>
  <c r="BS115" i="52"/>
  <c r="AO102" i="52"/>
  <c r="BR116" i="52"/>
  <c r="AN116" i="55"/>
  <c r="AY116" i="53"/>
  <c r="BS115" i="53"/>
  <c r="BH101" i="56"/>
  <c r="AN116" i="54"/>
  <c r="AX102" i="56"/>
  <c r="AX116" i="53"/>
  <c r="AX102" i="57"/>
  <c r="BS116" i="55"/>
  <c r="AX115" i="57"/>
  <c r="AN102" i="57"/>
  <c r="BI116" i="55"/>
  <c r="AY102" i="54"/>
  <c r="AN115" i="55"/>
  <c r="AO116" i="56"/>
  <c r="BS116" i="57"/>
  <c r="BS102" i="56"/>
  <c r="BH115" i="53"/>
  <c r="BR116" i="53"/>
  <c r="AN116" i="52"/>
  <c r="BH116" i="53"/>
  <c r="AX102" i="53"/>
  <c r="AX116" i="52"/>
  <c r="AY101" i="57"/>
  <c r="AO102" i="57"/>
  <c r="BS101" i="55"/>
  <c r="BR101" i="54"/>
  <c r="BI116" i="57"/>
  <c r="BR102" i="52"/>
  <c r="AX101" i="56"/>
  <c r="AY115" i="57"/>
  <c r="BS101" i="54"/>
  <c r="AN101" i="52"/>
  <c r="BI116" i="53"/>
  <c r="AN102" i="54"/>
  <c r="BR101" i="57"/>
  <c r="BS101" i="57"/>
  <c r="BI115" i="52"/>
  <c r="BH101" i="54"/>
  <c r="AX101" i="54"/>
  <c r="AX115" i="56"/>
  <c r="BI101" i="55"/>
  <c r="AN116" i="57"/>
  <c r="BI115" i="55"/>
  <c r="AX115" i="52"/>
  <c r="AY116" i="56"/>
  <c r="AN101" i="55"/>
  <c r="AX115" i="54"/>
  <c r="BI101" i="52"/>
  <c r="AX102" i="55"/>
  <c r="BH115" i="54"/>
  <c r="AY116" i="54"/>
  <c r="BR116" i="55"/>
  <c r="BS116" i="54"/>
  <c r="BS101" i="53"/>
  <c r="AN102" i="55"/>
  <c r="AO102" i="55"/>
  <c r="BR101" i="52"/>
  <c r="BR115" i="56"/>
  <c r="BS115" i="57"/>
  <c r="BI116" i="56"/>
  <c r="AO101" i="52"/>
  <c r="BS102" i="52"/>
  <c r="BH116" i="54"/>
  <c r="BS101" i="56"/>
  <c r="AN101" i="57"/>
  <c r="AX116" i="57"/>
  <c r="AY101" i="53"/>
  <c r="AY101" i="55"/>
  <c r="AO116" i="53"/>
  <c r="BS101" i="52"/>
  <c r="AO116" i="55"/>
  <c r="AO102" i="53"/>
  <c r="BH102" i="57"/>
  <c r="AO101" i="53"/>
  <c r="AX116" i="56"/>
  <c r="BI101" i="53"/>
  <c r="AY102" i="52"/>
  <c r="BR116" i="57"/>
  <c r="AO115" i="53"/>
  <c r="BH115" i="55"/>
  <c r="AO116" i="52"/>
  <c r="AX101" i="55"/>
  <c r="AY102" i="56"/>
  <c r="BI115" i="56"/>
  <c r="BS116" i="52"/>
  <c r="BR101" i="56"/>
  <c r="BR102" i="53"/>
  <c r="AX101" i="52"/>
  <c r="AY115" i="54"/>
  <c r="BS115" i="56"/>
  <c r="BH102" i="55"/>
  <c r="AX102" i="54"/>
  <c r="BI116" i="54"/>
  <c r="AO115" i="54"/>
  <c r="BS116" i="53"/>
  <c r="BI115" i="53"/>
  <c r="AY101" i="52"/>
  <c r="BI101" i="54"/>
  <c r="BH102" i="52"/>
  <c r="AY116" i="55"/>
  <c r="AO102" i="56"/>
  <c r="AX115" i="55"/>
  <c r="AO101" i="54"/>
  <c r="AY102" i="57"/>
  <c r="BR115" i="53"/>
  <c r="BR102" i="55"/>
  <c r="BI102" i="56"/>
  <c r="AO115" i="52"/>
  <c r="BH101" i="57"/>
  <c r="BH102" i="56"/>
  <c r="BR101" i="53"/>
  <c r="BR115" i="54"/>
  <c r="AO116" i="57"/>
  <c r="AO115" i="55"/>
  <c r="BS102" i="54"/>
  <c r="AY115" i="53"/>
  <c r="BI115" i="54"/>
  <c r="BI102" i="53"/>
  <c r="BH101" i="52"/>
  <c r="AN102" i="52"/>
  <c r="AY116" i="57"/>
  <c r="AN101" i="53"/>
  <c r="AX101" i="53"/>
  <c r="AN116" i="53"/>
  <c r="BH115" i="57"/>
  <c r="AN115" i="57"/>
  <c r="AO115" i="57"/>
  <c r="BI102" i="57"/>
  <c r="BH101" i="53"/>
  <c r="AO102" i="54"/>
  <c r="BS116" i="56"/>
  <c r="BS102" i="53"/>
  <c r="BR101" i="55"/>
  <c r="BH102" i="54"/>
  <c r="AN101" i="54"/>
  <c r="BR116" i="56"/>
  <c r="AY115" i="52"/>
  <c r="AX115" i="53"/>
  <c r="AO101" i="57"/>
  <c r="BH116" i="52"/>
  <c r="AO116" i="54"/>
  <c r="BR115" i="52"/>
  <c r="BI116" i="52"/>
  <c r="AO115" i="56"/>
  <c r="AN101" i="56"/>
  <c r="AY115" i="56"/>
  <c r="BS102" i="57"/>
  <c r="BR102" i="57"/>
  <c r="BH116" i="56"/>
  <c r="AN116" i="56"/>
  <c r="BI101" i="56"/>
  <c r="BS115" i="55"/>
  <c r="AY102" i="53"/>
  <c r="BH102" i="53"/>
  <c r="AN102" i="53"/>
  <c r="AN102" i="56"/>
  <c r="AX102" i="52"/>
  <c r="AN115" i="54"/>
  <c r="BS102" i="55"/>
  <c r="AX116" i="55"/>
  <c r="AN115" i="52"/>
  <c r="BR116" i="54"/>
  <c r="AN115" i="56"/>
  <c r="AX116" i="54"/>
  <c r="AO101" i="56"/>
  <c r="BR115" i="57"/>
  <c r="AY116" i="52"/>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B35" i="37" s="1"/>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G88" i="35"/>
  <c r="J94" i="35"/>
  <c r="L93" i="35"/>
  <c r="D93" i="35"/>
  <c r="J92" i="35"/>
  <c r="F92" i="35"/>
  <c r="L91" i="35"/>
  <c r="H91" i="35"/>
  <c r="J90" i="35"/>
  <c r="L89" i="35"/>
  <c r="J88" i="35"/>
  <c r="L87" i="35"/>
  <c r="I90" i="35"/>
  <c r="K89" i="35"/>
  <c r="G87" i="35"/>
  <c r="I94" i="35"/>
  <c r="E94" i="35"/>
  <c r="K93" i="35"/>
  <c r="G93" i="35"/>
  <c r="M92" i="35"/>
  <c r="I92" i="35"/>
  <c r="K91" i="35"/>
  <c r="E90" i="35"/>
  <c r="I88" i="35"/>
  <c r="K87" i="35"/>
  <c r="L94" i="35"/>
  <c r="J93" i="35"/>
  <c r="L92" i="35"/>
  <c r="D92" i="35"/>
  <c r="J91" i="35"/>
  <c r="F91" i="35"/>
  <c r="L90" i="35"/>
  <c r="D90" i="35"/>
  <c r="J89" i="35"/>
  <c r="F89" i="35"/>
  <c r="L88" i="35"/>
  <c r="D88" i="35"/>
  <c r="J87" i="35"/>
  <c r="F87" i="35"/>
  <c r="I91" i="35"/>
  <c r="G90"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BE90" i="47"/>
  <c r="AL117" i="54"/>
  <c r="AM73" i="48"/>
  <c r="AW121" i="53"/>
  <c r="BG103" i="57"/>
  <c r="BO83" i="46"/>
  <c r="AV116" i="55"/>
  <c r="AO76" i="50"/>
  <c r="AX90" i="48"/>
  <c r="BI119" i="53"/>
  <c r="BO105" i="54"/>
  <c r="AM122" i="57"/>
  <c r="BF69" i="50"/>
  <c r="BQ89" i="47"/>
  <c r="BI75" i="46"/>
  <c r="BQ107" i="53"/>
  <c r="BG76" i="47"/>
  <c r="AV101" i="53"/>
  <c r="BP76" i="48"/>
  <c r="BI88" i="48"/>
  <c r="AK89" i="46"/>
  <c r="AM87" i="47"/>
  <c r="AK87" i="46"/>
  <c r="BH70" i="46"/>
  <c r="AV108" i="57"/>
  <c r="AX85" i="49"/>
  <c r="AU86" i="47"/>
  <c r="BH106" i="57"/>
  <c r="AV103" i="54"/>
  <c r="BS85" i="50"/>
  <c r="BG72" i="48"/>
  <c r="BQ103" i="57"/>
  <c r="BH105" i="57"/>
  <c r="AN83" i="51"/>
  <c r="AK75" i="48"/>
  <c r="BP101" i="53"/>
  <c r="BO104" i="54"/>
  <c r="BH121" i="52"/>
  <c r="AV83" i="47"/>
  <c r="BO121" i="52"/>
  <c r="BH88" i="47"/>
  <c r="BE105" i="54"/>
  <c r="BI106" i="53"/>
  <c r="AO71" i="50"/>
  <c r="AM107" i="52"/>
  <c r="AY83" i="50"/>
  <c r="AY69" i="47"/>
  <c r="AY90" i="46"/>
  <c r="BE120" i="54"/>
  <c r="AU73" i="48"/>
  <c r="AN121" i="53"/>
  <c r="BH90" i="46"/>
  <c r="AN75" i="47"/>
  <c r="BO73" i="51"/>
  <c r="AK86" i="50"/>
  <c r="BQ73" i="48"/>
  <c r="BF90" i="46"/>
  <c r="BO102" i="53"/>
  <c r="BO85" i="46"/>
  <c r="BF72" i="47"/>
  <c r="AN90" i="46"/>
  <c r="BI84" i="50"/>
  <c r="BG106" i="52"/>
  <c r="BH107" i="55"/>
  <c r="AU101" i="54"/>
  <c r="BP76" i="47"/>
  <c r="BO74" i="50"/>
  <c r="BS122" i="55"/>
  <c r="AY118" i="53"/>
  <c r="AN86" i="46"/>
  <c r="AU104" i="57"/>
  <c r="AY107" i="54"/>
  <c r="AV73" i="50"/>
  <c r="BP105" i="57"/>
  <c r="BE119" i="55"/>
  <c r="BF72" i="46"/>
  <c r="BF74" i="47"/>
  <c r="AL106" i="52"/>
  <c r="BE87" i="46"/>
  <c r="AV83" i="46"/>
  <c r="AO70" i="47"/>
  <c r="AM71" i="50"/>
  <c r="BG70" i="47"/>
  <c r="BE107" i="53"/>
  <c r="BE75" i="48"/>
  <c r="AW118" i="54"/>
  <c r="AO122" i="55"/>
  <c r="BE70" i="48"/>
  <c r="AK103" i="57"/>
  <c r="AM104" i="52"/>
  <c r="BP106" i="57"/>
  <c r="AO118" i="53"/>
  <c r="AM116" i="52"/>
  <c r="BE117" i="54"/>
  <c r="AX85" i="47"/>
  <c r="BF88" i="50"/>
  <c r="BP86" i="46"/>
  <c r="AU117" i="57"/>
  <c r="BS85" i="48"/>
  <c r="AO121" i="53"/>
  <c r="AO121" i="54"/>
  <c r="BS90" i="50"/>
  <c r="AW74" i="46"/>
  <c r="AM75" i="47"/>
  <c r="BS118" i="53"/>
  <c r="AM73" i="46"/>
  <c r="BP76" i="49"/>
  <c r="AO117" i="56"/>
  <c r="BO70" i="47"/>
  <c r="AO76" i="47"/>
  <c r="BO101" i="53"/>
  <c r="BF102" i="55"/>
  <c r="BF88" i="47"/>
  <c r="BQ108" i="55"/>
  <c r="AV117" i="54"/>
  <c r="BG116" i="52"/>
  <c r="BF71" i="48"/>
  <c r="AO85" i="48"/>
  <c r="AW116" i="57"/>
  <c r="AM76" i="48"/>
  <c r="BQ70" i="47"/>
  <c r="BG84" i="48"/>
  <c r="AV105" i="55"/>
  <c r="AM88" i="48"/>
  <c r="AK117" i="54"/>
  <c r="AY108" i="53"/>
  <c r="BF70" i="46"/>
  <c r="BE103" i="54"/>
  <c r="BG116" i="57"/>
  <c r="AV105" i="54"/>
  <c r="AW88" i="48"/>
  <c r="BP108" i="57"/>
  <c r="AV86" i="48"/>
  <c r="AX104" i="56"/>
  <c r="BG117" i="52"/>
  <c r="BQ106" i="52"/>
  <c r="AK71" i="51"/>
  <c r="AK71" i="48"/>
  <c r="BP90" i="46"/>
  <c r="AU115" i="53"/>
  <c r="BH73" i="48"/>
  <c r="AM87" i="46"/>
  <c r="BE120" i="53"/>
  <c r="AL71" i="48"/>
  <c r="AW101" i="54"/>
  <c r="BO119" i="53"/>
  <c r="BR120" i="54"/>
  <c r="AM108" i="55"/>
  <c r="AO108" i="55"/>
  <c r="AU88" i="46"/>
  <c r="BF86" i="46"/>
  <c r="AM117" i="52"/>
  <c r="AY105" i="55"/>
  <c r="AU76" i="47"/>
  <c r="AK120" i="53"/>
  <c r="AL105" i="55"/>
  <c r="BF85" i="47"/>
  <c r="AK88" i="47"/>
  <c r="AX90" i="50"/>
  <c r="AU105" i="52"/>
  <c r="AX70" i="46"/>
  <c r="BH118" i="54"/>
  <c r="BH76" i="47"/>
  <c r="AW117" i="57"/>
  <c r="BS108" i="55"/>
  <c r="BG75" i="50"/>
  <c r="AX104" i="54"/>
  <c r="AN104" i="52"/>
  <c r="AY119" i="53"/>
  <c r="BI106" i="55"/>
  <c r="BR121" i="53"/>
  <c r="BG90" i="49"/>
  <c r="AK85" i="46"/>
  <c r="BG121" i="57"/>
  <c r="AO76" i="49"/>
  <c r="BS71" i="47"/>
  <c r="AW106" i="54"/>
  <c r="AU107" i="52"/>
  <c r="AY72" i="46"/>
  <c r="BI107" i="54"/>
  <c r="BP121" i="54"/>
  <c r="AN71" i="49"/>
  <c r="AN71" i="50"/>
  <c r="BG117" i="54"/>
  <c r="AY90" i="48"/>
  <c r="BQ86" i="48"/>
  <c r="AL90" i="47"/>
  <c r="AL115" i="53"/>
  <c r="AO119" i="53"/>
  <c r="AW87" i="46"/>
  <c r="AN74" i="47"/>
  <c r="BR104" i="53"/>
  <c r="AO85" i="47"/>
  <c r="AV88" i="47"/>
  <c r="BQ104" i="52"/>
  <c r="BG89" i="47"/>
  <c r="AL105" i="54"/>
  <c r="BQ75" i="50"/>
  <c r="BH72" i="46"/>
  <c r="AK106" i="53"/>
  <c r="BQ122" i="55"/>
  <c r="BQ85" i="50"/>
  <c r="AK122" i="57"/>
  <c r="AV117" i="52"/>
  <c r="BP120" i="52"/>
  <c r="AK73" i="48"/>
  <c r="BQ122" i="57"/>
  <c r="BP71" i="48"/>
  <c r="AU90" i="50"/>
  <c r="AY71" i="50"/>
  <c r="BR70" i="48"/>
  <c r="BS74" i="46"/>
  <c r="AV107" i="52"/>
  <c r="AX76" i="47"/>
  <c r="AK108" i="57"/>
  <c r="AK121" i="52"/>
  <c r="BE74" i="46"/>
  <c r="AK105" i="52"/>
  <c r="AX122" i="57"/>
  <c r="BI105" i="55"/>
  <c r="BO85" i="48"/>
  <c r="BE89" i="46"/>
  <c r="AY71" i="48"/>
  <c r="BE85" i="46"/>
  <c r="AU84" i="50"/>
  <c r="AO72" i="46"/>
  <c r="BF87" i="46"/>
  <c r="AO90" i="49"/>
  <c r="BQ118" i="53"/>
  <c r="AN85" i="49"/>
  <c r="BG72" i="50"/>
  <c r="BP104" i="54"/>
  <c r="AV74" i="49"/>
  <c r="BP121" i="53"/>
  <c r="AO118" i="55"/>
  <c r="AY106" i="56"/>
  <c r="AN105" i="56"/>
  <c r="AU69" i="48"/>
  <c r="AV106" i="52"/>
  <c r="BQ119" i="57"/>
  <c r="AL104" i="55"/>
  <c r="BR107" i="54"/>
  <c r="BQ83" i="46"/>
  <c r="BS106" i="53"/>
  <c r="BQ76" i="48"/>
  <c r="AL119" i="57"/>
  <c r="AW117" i="53"/>
  <c r="BG74" i="46"/>
  <c r="BG104" i="55"/>
  <c r="BE103" i="57"/>
  <c r="BQ74" i="49"/>
  <c r="AU87" i="51"/>
  <c r="BR84" i="48"/>
  <c r="BP89" i="50"/>
  <c r="BP117" i="52"/>
  <c r="BQ88" i="46"/>
  <c r="BO120" i="55"/>
  <c r="BQ89" i="50"/>
  <c r="AO88" i="46"/>
  <c r="AN90" i="48"/>
  <c r="AW117" i="52"/>
  <c r="AL70" i="50"/>
  <c r="AW116" i="55"/>
  <c r="AN105" i="57"/>
  <c r="BI72" i="46"/>
  <c r="BQ121" i="53"/>
  <c r="AL116" i="52"/>
  <c r="AV90" i="47"/>
  <c r="BP102" i="52"/>
  <c r="BG71" i="50"/>
  <c r="BG106" i="54"/>
  <c r="AW122" i="55"/>
  <c r="AW103" i="57"/>
  <c r="AO74" i="46"/>
  <c r="BE117" i="57"/>
  <c r="AK70" i="50"/>
  <c r="BI121" i="53"/>
  <c r="AK107" i="52"/>
  <c r="BG107" i="52"/>
  <c r="AN74" i="46"/>
  <c r="BE71" i="46"/>
  <c r="BH69" i="47"/>
  <c r="AN105" i="53"/>
  <c r="AU74" i="47"/>
  <c r="BH89" i="47"/>
  <c r="AY122" i="57"/>
  <c r="BQ120" i="52"/>
  <c r="BF106" i="54"/>
  <c r="BE116" i="53"/>
  <c r="BH88" i="46"/>
  <c r="BQ105" i="52"/>
  <c r="AO120" i="53"/>
  <c r="AK118" i="55"/>
  <c r="AN69" i="50"/>
  <c r="BH69" i="50"/>
  <c r="AY74" i="48"/>
  <c r="BQ73" i="46"/>
  <c r="AM119" i="55"/>
  <c r="AN121" i="54"/>
  <c r="BI89" i="46"/>
  <c r="AY76" i="48"/>
  <c r="BR104" i="55"/>
  <c r="BR74" i="47"/>
  <c r="AL118" i="53"/>
  <c r="BI120" i="53"/>
  <c r="AW83" i="46"/>
  <c r="BS122" i="57"/>
  <c r="BP108" i="52"/>
  <c r="AM104" i="55"/>
  <c r="AW73" i="48"/>
  <c r="AK115" i="53"/>
  <c r="AU118" i="57"/>
  <c r="BI71" i="48"/>
  <c r="BP116" i="55"/>
  <c r="BP90" i="47"/>
  <c r="BQ104" i="54"/>
  <c r="AV104" i="53"/>
  <c r="AW107" i="53"/>
  <c r="AO84" i="48"/>
  <c r="BE86" i="50"/>
  <c r="AK84" i="50"/>
  <c r="BR88" i="47"/>
  <c r="BR74" i="46"/>
  <c r="BI85" i="48"/>
  <c r="BI122" i="57"/>
  <c r="AO117" i="52"/>
  <c r="BO89" i="46"/>
  <c r="BI74" i="46"/>
  <c r="BS75" i="48"/>
  <c r="BR105" i="53"/>
  <c r="BG89" i="50"/>
  <c r="AY84" i="46"/>
  <c r="BG118" i="52"/>
  <c r="AU74" i="46"/>
  <c r="AX71" i="47"/>
  <c r="AK83" i="48"/>
  <c r="BS88" i="48"/>
  <c r="BO115" i="52"/>
  <c r="AX121" i="55"/>
  <c r="AM107" i="53"/>
  <c r="BF70" i="50"/>
  <c r="AW120" i="54"/>
  <c r="AV120" i="57"/>
  <c r="BH120" i="57"/>
  <c r="AO70" i="48"/>
  <c r="BP122" i="52"/>
  <c r="AY120" i="55"/>
  <c r="AY75" i="46"/>
  <c r="BS104" i="54"/>
  <c r="AW102" i="52"/>
  <c r="AN106" i="53"/>
  <c r="BQ73" i="47"/>
  <c r="AU70" i="48"/>
  <c r="AK90" i="50"/>
  <c r="BQ115" i="54"/>
  <c r="BH104" i="53"/>
  <c r="AY69" i="46"/>
  <c r="AX87" i="51"/>
  <c r="BI76" i="50"/>
  <c r="AY84" i="51"/>
  <c r="AV87" i="46"/>
  <c r="AW85" i="46"/>
  <c r="BS121" i="54"/>
  <c r="AW89" i="47"/>
  <c r="BE115" i="57"/>
  <c r="AU89" i="46"/>
  <c r="BI74" i="48"/>
  <c r="AU73" i="51"/>
  <c r="BI83" i="46"/>
  <c r="BI84" i="47"/>
  <c r="AM106" i="56"/>
  <c r="AX73" i="48"/>
  <c r="BR120" i="53"/>
  <c r="AM121" i="53"/>
  <c r="AU120" i="55"/>
  <c r="BE122" i="52"/>
  <c r="BP107" i="54"/>
  <c r="BI89" i="47"/>
  <c r="BQ70" i="46"/>
  <c r="AN104" i="54"/>
  <c r="BS71" i="46"/>
  <c r="AY104" i="54"/>
  <c r="AU108" i="52"/>
  <c r="AY108" i="57"/>
  <c r="BQ121" i="57"/>
  <c r="BO76" i="50"/>
  <c r="BO70" i="50"/>
  <c r="BS90" i="48"/>
  <c r="BR119" i="53"/>
  <c r="BO122" i="57"/>
  <c r="BI118" i="54"/>
  <c r="AV70" i="46"/>
  <c r="BO105" i="53"/>
  <c r="BP72" i="50"/>
  <c r="AY70" i="48"/>
  <c r="AK104" i="54"/>
  <c r="AX90" i="46"/>
  <c r="BG88" i="46"/>
  <c r="AO106" i="55"/>
  <c r="BG69" i="46"/>
  <c r="BG115" i="54"/>
  <c r="BS75" i="49"/>
  <c r="AM89" i="48"/>
  <c r="BS85" i="47"/>
  <c r="BI71" i="50"/>
  <c r="AU104" i="54"/>
  <c r="AM85" i="50"/>
  <c r="AM101" i="54"/>
  <c r="AN88" i="46"/>
  <c r="AX89" i="47"/>
  <c r="BE76" i="50"/>
  <c r="AL74" i="47"/>
  <c r="BO119" i="55"/>
  <c r="BH106" i="53"/>
  <c r="AX85" i="46"/>
  <c r="BI105" i="53"/>
  <c r="BE76" i="48"/>
  <c r="AK102" i="55"/>
  <c r="AX121" i="54"/>
  <c r="AW73" i="46"/>
  <c r="BE75" i="46"/>
  <c r="AW87" i="47"/>
  <c r="BH90" i="48"/>
  <c r="AX118" i="52"/>
  <c r="BR106" i="57"/>
  <c r="BE115" i="53"/>
  <c r="AL84" i="50"/>
  <c r="AM86" i="50"/>
  <c r="AW102" i="57"/>
  <c r="BH70" i="48"/>
  <c r="AM105" i="55"/>
  <c r="AO107" i="54"/>
  <c r="BS70" i="48"/>
  <c r="AY86" i="51"/>
  <c r="BI122" i="53"/>
  <c r="AM84" i="50"/>
  <c r="BS107" i="54"/>
  <c r="AU118" i="54"/>
  <c r="BP120" i="54"/>
  <c r="AM106" i="52"/>
  <c r="AW89" i="48"/>
  <c r="AU119" i="55"/>
  <c r="BP105" i="54"/>
  <c r="BH118" i="53"/>
  <c r="BO74" i="47"/>
  <c r="BP72" i="46"/>
  <c r="AX120" i="53"/>
  <c r="BP120" i="57"/>
  <c r="AK84" i="48"/>
  <c r="BE76" i="46"/>
  <c r="BP70" i="46"/>
  <c r="AL90" i="49"/>
  <c r="AO108" i="53"/>
  <c r="BQ107" i="52"/>
  <c r="AW88" i="50"/>
  <c r="AK90" i="47"/>
  <c r="AK108" i="52"/>
  <c r="BS107" i="53"/>
  <c r="AW106" i="52"/>
  <c r="AW90" i="46"/>
  <c r="BQ87" i="47"/>
  <c r="AU101" i="57"/>
  <c r="AW115" i="54"/>
  <c r="BF122" i="52"/>
  <c r="BG108" i="53"/>
  <c r="BR76" i="48"/>
  <c r="AW121" i="57"/>
  <c r="BQ74" i="46"/>
  <c r="AU76" i="48"/>
  <c r="BG87" i="48"/>
  <c r="AW71" i="46"/>
  <c r="AO104" i="54"/>
  <c r="AK105" i="53"/>
  <c r="AL122" i="57"/>
  <c r="BO117" i="57"/>
  <c r="BF84" i="49"/>
  <c r="AM108" i="53"/>
  <c r="BR90" i="47"/>
  <c r="BG116" i="56"/>
  <c r="BG85" i="48"/>
  <c r="BP115" i="53"/>
  <c r="AO84" i="47"/>
  <c r="BF90" i="47"/>
  <c r="AO75" i="49"/>
  <c r="AL70" i="48"/>
  <c r="AK101" i="52"/>
  <c r="AN83" i="47"/>
  <c r="AU107" i="57"/>
  <c r="AY88" i="46"/>
  <c r="AK73" i="46"/>
  <c r="BI84" i="48"/>
  <c r="BP73" i="50"/>
  <c r="BS83" i="47"/>
  <c r="AM121" i="57"/>
  <c r="BE90" i="48"/>
  <c r="BQ105" i="55"/>
  <c r="BR107" i="52"/>
  <c r="BR118" i="52"/>
  <c r="AX75" i="47"/>
  <c r="BP103" i="53"/>
  <c r="AX104" i="52"/>
  <c r="BR76" i="47"/>
  <c r="AU71" i="48"/>
  <c r="AN72" i="47"/>
  <c r="AM121" i="55"/>
  <c r="AX107" i="55"/>
  <c r="AY70" i="47"/>
  <c r="BH86" i="46"/>
  <c r="AV71" i="48"/>
  <c r="BF69" i="47"/>
  <c r="BQ116" i="56"/>
  <c r="BS86" i="50"/>
  <c r="BG87" i="47"/>
  <c r="AK105" i="54"/>
  <c r="BQ89" i="46"/>
  <c r="BQ118" i="54"/>
  <c r="BG75" i="47"/>
  <c r="AX71" i="46"/>
  <c r="BR70" i="50"/>
  <c r="BH85" i="50"/>
  <c r="BO83" i="48"/>
  <c r="BI69" i="46"/>
  <c r="BP69" i="47"/>
  <c r="BE85" i="48"/>
  <c r="BH74" i="47"/>
  <c r="BP83" i="50"/>
  <c r="AW87" i="48"/>
  <c r="BQ104" i="55"/>
  <c r="AW73" i="47"/>
  <c r="AO105" i="56"/>
  <c r="AK74" i="47"/>
  <c r="BR87" i="47"/>
  <c r="BI70" i="51"/>
  <c r="AU71" i="49"/>
  <c r="AM117" i="54"/>
  <c r="AX69" i="47"/>
  <c r="AN90" i="50"/>
  <c r="BP86" i="48"/>
  <c r="AY89" i="47"/>
  <c r="BP69" i="50"/>
  <c r="AY83" i="46"/>
  <c r="AW90" i="47"/>
  <c r="AK104" i="56"/>
  <c r="AW104" i="55"/>
  <c r="BE101" i="57"/>
  <c r="AM74" i="48"/>
  <c r="BQ87" i="48"/>
  <c r="AM87" i="50"/>
  <c r="BR117" i="52"/>
  <c r="BQ107" i="57"/>
  <c r="BE107" i="54"/>
  <c r="BR118" i="55"/>
  <c r="AK107" i="54"/>
  <c r="AO83" i="50"/>
  <c r="BG105" i="57"/>
  <c r="BG71" i="46"/>
  <c r="BQ76" i="49"/>
  <c r="AK75" i="50"/>
  <c r="AX118" i="54"/>
  <c r="AM84" i="47"/>
  <c r="BG103" i="54"/>
  <c r="BE101" i="53"/>
  <c r="AX90" i="47"/>
  <c r="BR86" i="46"/>
  <c r="BE74" i="49"/>
  <c r="BH84" i="46"/>
  <c r="AV86" i="47"/>
  <c r="BE87" i="49"/>
  <c r="BP116" i="56"/>
  <c r="BH105" i="53"/>
  <c r="BS76" i="49"/>
  <c r="AM89" i="51"/>
  <c r="BG70" i="46"/>
  <c r="BH121" i="53"/>
  <c r="BG86" i="48"/>
  <c r="AO108" i="57"/>
  <c r="AO86" i="47"/>
  <c r="BI90" i="50"/>
  <c r="BE105" i="56"/>
  <c r="AN70" i="48"/>
  <c r="BF73" i="50"/>
  <c r="AM101" i="57"/>
  <c r="BS74" i="47"/>
  <c r="AU107" i="54"/>
  <c r="AL87" i="49"/>
  <c r="AN120" i="53"/>
  <c r="AV117" i="55"/>
  <c r="BG119" i="57"/>
  <c r="BG86" i="49"/>
  <c r="BI119" i="55"/>
  <c r="AW70" i="48"/>
  <c r="AY85" i="50"/>
  <c r="BG86" i="47"/>
  <c r="BE106" i="55"/>
  <c r="AX119" i="57"/>
  <c r="BI121" i="57"/>
  <c r="BE118" i="53"/>
  <c r="AL76" i="50"/>
  <c r="BH71" i="50"/>
  <c r="BI76" i="49"/>
  <c r="AX70" i="51"/>
  <c r="AU72" i="50"/>
  <c r="AM83" i="47"/>
  <c r="AO108" i="52"/>
  <c r="BQ90" i="48"/>
  <c r="BO115" i="53"/>
  <c r="AM74" i="50"/>
  <c r="BR83" i="51"/>
  <c r="BO86" i="50"/>
  <c r="BP83" i="47"/>
  <c r="AV72" i="46"/>
  <c r="BP70" i="49"/>
  <c r="BG106" i="57"/>
  <c r="BS75" i="51"/>
  <c r="AK74" i="49"/>
  <c r="AN88" i="51"/>
  <c r="AW122" i="53"/>
  <c r="AY72" i="49"/>
  <c r="AV76" i="49"/>
  <c r="AV76" i="47"/>
  <c r="BP88" i="48"/>
  <c r="BP72" i="47"/>
  <c r="AX106" i="53"/>
  <c r="BQ105" i="56"/>
  <c r="BR72" i="47"/>
  <c r="AX83" i="50"/>
  <c r="BS86" i="47"/>
  <c r="AW84" i="49"/>
  <c r="AN103" i="57"/>
  <c r="AK103" i="54"/>
  <c r="BI85" i="50"/>
  <c r="AV70" i="48"/>
  <c r="AO103" i="52"/>
  <c r="BF118" i="55"/>
  <c r="AV73" i="47"/>
  <c r="BF84" i="51"/>
  <c r="BO118" i="54"/>
  <c r="BH89" i="49"/>
  <c r="AN75" i="46"/>
  <c r="AK88" i="50"/>
  <c r="BO84" i="48"/>
  <c r="BG117" i="55"/>
  <c r="BI90" i="46"/>
  <c r="BP86" i="47"/>
  <c r="AV72" i="49"/>
  <c r="BS75" i="47"/>
  <c r="BI120" i="56"/>
  <c r="AN107" i="54"/>
  <c r="BE121" i="52"/>
  <c r="AW71" i="48"/>
  <c r="AL121" i="53"/>
  <c r="BI70" i="48"/>
  <c r="BG117" i="57"/>
  <c r="BS105" i="53"/>
  <c r="AK101" i="54"/>
  <c r="AN85" i="46"/>
  <c r="BF104" i="54"/>
  <c r="BH90" i="47"/>
  <c r="BE115" i="52"/>
  <c r="AV102" i="55"/>
  <c r="BS118" i="56"/>
  <c r="AK104" i="57"/>
  <c r="BG118" i="56"/>
  <c r="BR69" i="50"/>
  <c r="BR105" i="57"/>
  <c r="AX83" i="47"/>
  <c r="AW89" i="50"/>
  <c r="BE121" i="56"/>
  <c r="AW121" i="52"/>
  <c r="AV76" i="46"/>
  <c r="AO69" i="46"/>
  <c r="BP74" i="46"/>
  <c r="AY106" i="53"/>
  <c r="BF102" i="54"/>
  <c r="AU101" i="53"/>
  <c r="AM84" i="51"/>
  <c r="BG104" i="52"/>
  <c r="AY72" i="50"/>
  <c r="AX108" i="57"/>
  <c r="BF101" i="53"/>
  <c r="BG106" i="56"/>
  <c r="AO120" i="54"/>
  <c r="BE105" i="53"/>
  <c r="BH75" i="47"/>
  <c r="BQ90" i="47"/>
  <c r="BH122" i="57"/>
  <c r="BP105" i="55"/>
  <c r="BE116" i="55"/>
  <c r="AN87" i="48"/>
  <c r="BP121" i="52"/>
  <c r="BF71" i="50"/>
  <c r="AU108" i="57"/>
  <c r="BF103" i="55"/>
  <c r="AK122" i="52"/>
  <c r="BS71" i="48"/>
  <c r="BS119" i="52"/>
  <c r="AU117" i="54"/>
  <c r="AK108" i="55"/>
  <c r="BR69" i="51"/>
  <c r="BI119" i="57"/>
  <c r="BG86" i="51"/>
  <c r="AW89" i="51"/>
  <c r="BP118" i="53"/>
  <c r="AV74" i="50"/>
  <c r="BR121" i="56"/>
  <c r="AX106" i="57"/>
  <c r="AX83" i="46"/>
  <c r="BO73" i="50"/>
  <c r="AY105" i="54"/>
  <c r="BR90" i="50"/>
  <c r="AU102" i="52"/>
  <c r="AO89" i="49"/>
  <c r="BP104" i="55"/>
  <c r="BQ117" i="52"/>
  <c r="AL74" i="46"/>
  <c r="BQ90" i="49"/>
  <c r="AU101" i="52"/>
  <c r="AW86" i="51"/>
  <c r="AX72" i="51"/>
  <c r="AK121" i="56"/>
  <c r="BF122" i="56"/>
  <c r="BF117" i="55"/>
  <c r="AN87" i="51"/>
  <c r="BS88" i="46"/>
  <c r="AY117" i="57"/>
  <c r="BP101" i="54"/>
  <c r="BP85" i="51"/>
  <c r="AV122" i="56"/>
  <c r="BE76" i="49"/>
  <c r="AW108" i="54"/>
  <c r="BI73" i="50"/>
  <c r="AW71" i="51"/>
  <c r="AU105" i="55"/>
  <c r="AN83" i="50"/>
  <c r="BH84" i="47"/>
  <c r="BH76" i="46"/>
  <c r="AM76" i="49"/>
  <c r="AV90" i="49"/>
  <c r="AL83" i="47"/>
  <c r="AY84" i="47"/>
  <c r="BQ72" i="48"/>
  <c r="BI70" i="47"/>
  <c r="AX107" i="57"/>
  <c r="AN118" i="52"/>
  <c r="AM90" i="47"/>
  <c r="AM106" i="54"/>
  <c r="BE71" i="47"/>
  <c r="AO71" i="48"/>
  <c r="AL85" i="48"/>
  <c r="AU116" i="56"/>
  <c r="BG73" i="47"/>
  <c r="BI118" i="53"/>
  <c r="AL106" i="55"/>
  <c r="AX107" i="54"/>
  <c r="AK70" i="46"/>
  <c r="AW119" i="52"/>
  <c r="BS106" i="55"/>
  <c r="AX117" i="54"/>
  <c r="AV120" i="53"/>
  <c r="AW120" i="52"/>
  <c r="AW83" i="48"/>
  <c r="BG88" i="49"/>
  <c r="BO69" i="48"/>
  <c r="AW105" i="52"/>
  <c r="AM118" i="55"/>
  <c r="AN74" i="48"/>
  <c r="BQ76" i="47"/>
  <c r="BG102" i="52"/>
  <c r="AN118" i="54"/>
  <c r="AV72" i="48"/>
  <c r="BP76" i="46"/>
  <c r="AX118" i="55"/>
  <c r="AN89" i="48"/>
  <c r="BO117" i="54"/>
  <c r="BP71" i="47"/>
  <c r="AL76" i="48"/>
  <c r="AY104" i="55"/>
  <c r="AV86" i="46"/>
  <c r="BO89" i="48"/>
  <c r="AL117" i="55"/>
  <c r="BP122" i="57"/>
  <c r="BG102" i="57"/>
  <c r="AV102" i="54"/>
  <c r="BQ102" i="57"/>
  <c r="BS74" i="50"/>
  <c r="BE89" i="48"/>
  <c r="AM75" i="46"/>
  <c r="BE90" i="50"/>
  <c r="AM105" i="57"/>
  <c r="AN85" i="51"/>
  <c r="BQ88" i="51"/>
  <c r="AU104" i="56"/>
  <c r="AY121" i="54"/>
  <c r="AW115" i="57"/>
  <c r="AV70" i="47"/>
  <c r="BP70" i="51"/>
  <c r="BQ101" i="54"/>
  <c r="AU121" i="52"/>
  <c r="BG105" i="55"/>
  <c r="AU122" i="57"/>
  <c r="BQ121" i="52"/>
  <c r="AN69" i="47"/>
  <c r="AW121" i="55"/>
  <c r="AV85" i="47"/>
  <c r="AN120" i="54"/>
  <c r="BE102" i="55"/>
  <c r="BQ117" i="57"/>
  <c r="BE83" i="48"/>
  <c r="AN86" i="50"/>
  <c r="BG107" i="55"/>
  <c r="BE107" i="57"/>
  <c r="AU75" i="46"/>
  <c r="AL71" i="46"/>
  <c r="BP107" i="52"/>
  <c r="BG118" i="53"/>
  <c r="BP117" i="56"/>
  <c r="AL105" i="56"/>
  <c r="AL85" i="46"/>
  <c r="AU74" i="48"/>
  <c r="AW88" i="46"/>
  <c r="BH121" i="57"/>
  <c r="BF105" i="54"/>
  <c r="AL88" i="50"/>
  <c r="BR71" i="46"/>
  <c r="AY74" i="49"/>
  <c r="BE88" i="50"/>
  <c r="BO88" i="50"/>
  <c r="AN76" i="47"/>
  <c r="AW75" i="50"/>
  <c r="AU119" i="52"/>
  <c r="AL85" i="47"/>
  <c r="BE73" i="46"/>
  <c r="AL116" i="56"/>
  <c r="BR85" i="51"/>
  <c r="BI105" i="57"/>
  <c r="AM74" i="49"/>
  <c r="BH118" i="52"/>
  <c r="BP106" i="52"/>
  <c r="BR72" i="46"/>
  <c r="AU106" i="53"/>
  <c r="BG122" i="53"/>
  <c r="BO75" i="50"/>
  <c r="AM118" i="54"/>
  <c r="AN107" i="56"/>
  <c r="AX86" i="46"/>
  <c r="BI88" i="46"/>
  <c r="AW106" i="53"/>
  <c r="AK88" i="46"/>
  <c r="BQ121" i="55"/>
  <c r="BE118" i="55"/>
  <c r="BG120" i="53"/>
  <c r="BR86" i="47"/>
  <c r="BE104" i="55"/>
  <c r="AK102" i="56"/>
  <c r="BO102" i="55"/>
  <c r="BE75" i="47"/>
  <c r="BP115" i="54"/>
  <c r="BQ84" i="51"/>
  <c r="AN90" i="47"/>
  <c r="AM103" i="57"/>
  <c r="BO122" i="52"/>
  <c r="AN76" i="49"/>
  <c r="BO103" i="55"/>
  <c r="BG104" i="54"/>
  <c r="BO85" i="47"/>
  <c r="AV120" i="52"/>
  <c r="BQ118" i="56"/>
  <c r="BF89" i="49"/>
  <c r="BF76" i="46"/>
  <c r="AL86" i="46"/>
  <c r="AV115" i="53"/>
  <c r="BP119" i="57"/>
  <c r="BI76" i="46"/>
  <c r="AW121" i="56"/>
  <c r="BO84" i="50"/>
  <c r="AM74" i="51"/>
  <c r="BG107" i="53"/>
  <c r="AN69" i="51"/>
  <c r="AO88" i="48"/>
  <c r="AY70" i="46"/>
  <c r="AK121" i="54"/>
  <c r="BQ70" i="50"/>
  <c r="BE69" i="46"/>
  <c r="BI122" i="52"/>
  <c r="BH106" i="54"/>
  <c r="AN122" i="57"/>
  <c r="BF121" i="54"/>
  <c r="AX119" i="53"/>
  <c r="BP102" i="57"/>
  <c r="BR106" i="54"/>
  <c r="BI86" i="48"/>
  <c r="BR119" i="57"/>
  <c r="BO88" i="46"/>
  <c r="BF83" i="47"/>
  <c r="AW89" i="49"/>
  <c r="BP75" i="48"/>
  <c r="BH70" i="51"/>
  <c r="AO104" i="56"/>
  <c r="BE73" i="51"/>
  <c r="AV104" i="54"/>
  <c r="BI119" i="56"/>
  <c r="AX85" i="51"/>
  <c r="AV119" i="57"/>
  <c r="BF105" i="57"/>
  <c r="AW76" i="48"/>
  <c r="BI107" i="53"/>
  <c r="AK76" i="50"/>
  <c r="AK74" i="46"/>
  <c r="BE69" i="47"/>
  <c r="BE119" i="52"/>
  <c r="AU103" i="57"/>
  <c r="AW107" i="57"/>
  <c r="AV89" i="48"/>
  <c r="AM72" i="51"/>
  <c r="BG89" i="48"/>
  <c r="BQ86" i="47"/>
  <c r="BG90" i="48"/>
  <c r="BQ108" i="53"/>
  <c r="AM122" i="55"/>
  <c r="AV69" i="50"/>
  <c r="BO84" i="51"/>
  <c r="AU75" i="48"/>
  <c r="AY120" i="53"/>
  <c r="AV104" i="56"/>
  <c r="AM86" i="48"/>
  <c r="BF120" i="55"/>
  <c r="AW107" i="52"/>
  <c r="AX84" i="48"/>
  <c r="BF122" i="54"/>
  <c r="BR69" i="47"/>
  <c r="BS105" i="55"/>
  <c r="BR71" i="50"/>
  <c r="BE101" i="54"/>
  <c r="BO107" i="55"/>
  <c r="BE116" i="56"/>
  <c r="AW117" i="54"/>
  <c r="BQ75" i="47"/>
  <c r="BG69" i="49"/>
  <c r="BF119" i="55"/>
  <c r="BH106" i="52"/>
  <c r="BF108" i="57"/>
  <c r="BE104" i="54"/>
  <c r="AW104" i="52"/>
  <c r="BI87" i="46"/>
  <c r="BQ69" i="46"/>
  <c r="AY89" i="48"/>
  <c r="BP86" i="49"/>
  <c r="BS73" i="48"/>
  <c r="BO72" i="48"/>
  <c r="BQ120" i="54"/>
  <c r="AX105" i="57"/>
  <c r="AK119" i="55"/>
  <c r="BQ122" i="56"/>
  <c r="AY85" i="48"/>
  <c r="BP73" i="51"/>
  <c r="AY89" i="50"/>
  <c r="BS87" i="48"/>
  <c r="BE122" i="56"/>
  <c r="AX88" i="46"/>
  <c r="BI103" i="54"/>
  <c r="AL76" i="51"/>
  <c r="BE106" i="56"/>
  <c r="BO75" i="48"/>
  <c r="BS107" i="57"/>
  <c r="BE73" i="47"/>
  <c r="BH74" i="46"/>
  <c r="BH89" i="46"/>
  <c r="BS83" i="50"/>
  <c r="AM70" i="50"/>
  <c r="AL72" i="50"/>
  <c r="AV73" i="49"/>
  <c r="BO90" i="50"/>
  <c r="BO75" i="46"/>
  <c r="AV76" i="48"/>
  <c r="BI83" i="50"/>
  <c r="AM102" i="52"/>
  <c r="BS84" i="47"/>
  <c r="AV118" i="53"/>
  <c r="BQ89" i="49"/>
  <c r="AV90" i="50"/>
  <c r="AY74" i="51"/>
  <c r="BQ104" i="57"/>
  <c r="AK87" i="49"/>
  <c r="BE71" i="49"/>
  <c r="BI117" i="55"/>
  <c r="AY121" i="53"/>
  <c r="BR107" i="55"/>
  <c r="BI121" i="54"/>
  <c r="AW116" i="52"/>
  <c r="BI89" i="49"/>
  <c r="BR118" i="56"/>
  <c r="BG88" i="48"/>
  <c r="AW84" i="51"/>
  <c r="BS108" i="57"/>
  <c r="BG107" i="57"/>
  <c r="AN84" i="46"/>
  <c r="AV106" i="55"/>
  <c r="BE76" i="47"/>
  <c r="AN72" i="46"/>
  <c r="BQ122" i="53"/>
  <c r="AW118" i="52"/>
  <c r="BF122" i="57"/>
  <c r="BO76" i="51"/>
  <c r="AY121" i="56"/>
  <c r="AN107" i="52"/>
  <c r="AL73" i="50"/>
  <c r="AX85" i="48"/>
  <c r="AY72" i="48"/>
  <c r="BF73" i="46"/>
  <c r="AV107" i="54"/>
  <c r="BQ102" i="52"/>
  <c r="BO76" i="46"/>
  <c r="BS87" i="50"/>
  <c r="AO122" i="53"/>
  <c r="BQ105" i="57"/>
  <c r="BQ104" i="53"/>
  <c r="BO90" i="46"/>
  <c r="BO121" i="53"/>
  <c r="AL73" i="47"/>
  <c r="BQ119" i="53"/>
  <c r="AM119" i="56"/>
  <c r="AM76" i="46"/>
  <c r="BQ106" i="56"/>
  <c r="BP74" i="50"/>
  <c r="AL118" i="55"/>
  <c r="AM106" i="53"/>
  <c r="BP121" i="55"/>
  <c r="AW105" i="54"/>
  <c r="AL86" i="50"/>
  <c r="BH84" i="48"/>
  <c r="AV121" i="54"/>
  <c r="AY119" i="55"/>
  <c r="BO106" i="54"/>
  <c r="AW108" i="57"/>
  <c r="BI74" i="50"/>
  <c r="AM108" i="57"/>
  <c r="BP116" i="57"/>
  <c r="BH118" i="56"/>
  <c r="AM115" i="54"/>
  <c r="AM105" i="54"/>
  <c r="AK90" i="51"/>
  <c r="AW84" i="48"/>
  <c r="AN71" i="46"/>
  <c r="AM101" i="55"/>
  <c r="AL73" i="48"/>
  <c r="AY74" i="46"/>
  <c r="AL83" i="50"/>
  <c r="BE75" i="50"/>
  <c r="AM85" i="47"/>
  <c r="BR107" i="57"/>
  <c r="AX87" i="48"/>
  <c r="AY71" i="47"/>
  <c r="AY117" i="54"/>
  <c r="AW87" i="49"/>
  <c r="AY69" i="50"/>
  <c r="AL102" i="52"/>
  <c r="BR84" i="46"/>
  <c r="BR73" i="48"/>
  <c r="BP122" i="53"/>
  <c r="AN121" i="55"/>
  <c r="AM72" i="50"/>
  <c r="BO74" i="49"/>
  <c r="BS72" i="46"/>
  <c r="BS119" i="54"/>
  <c r="BG85" i="47"/>
  <c r="AO86" i="46"/>
  <c r="AW104" i="53"/>
  <c r="BG121" i="52"/>
  <c r="AX73" i="46"/>
  <c r="BP84" i="50"/>
  <c r="BP85" i="46"/>
  <c r="BQ119" i="52"/>
  <c r="AK69" i="49"/>
  <c r="BE86" i="49"/>
  <c r="BF118" i="54"/>
  <c r="BO106" i="53"/>
  <c r="AN87" i="50"/>
  <c r="BP118" i="56"/>
  <c r="AN106" i="56"/>
  <c r="AK75" i="46"/>
  <c r="AY108" i="56"/>
  <c r="AM75" i="48"/>
  <c r="BS104" i="52"/>
  <c r="AV106" i="54"/>
  <c r="AW86" i="46"/>
  <c r="BE69" i="48"/>
  <c r="AW87" i="51"/>
  <c r="AL101" i="56"/>
  <c r="AY104" i="52"/>
  <c r="BQ108" i="57"/>
  <c r="BQ117" i="55"/>
  <c r="AW85" i="49"/>
  <c r="AV86" i="51"/>
  <c r="AV86" i="49"/>
  <c r="BG105" i="56"/>
  <c r="BI108" i="57"/>
  <c r="BO72" i="46"/>
  <c r="AV71" i="47"/>
  <c r="BF104" i="55"/>
  <c r="AU117" i="55"/>
  <c r="BF115" i="53"/>
  <c r="BR103" i="55"/>
  <c r="AY84" i="48"/>
  <c r="AM104" i="54"/>
  <c r="BF107" i="56"/>
  <c r="AX86" i="48"/>
  <c r="BP108" i="55"/>
  <c r="AV72" i="50"/>
  <c r="BI104" i="57"/>
  <c r="AX122" i="55"/>
  <c r="AN71" i="47"/>
  <c r="BE83" i="46"/>
  <c r="AL87" i="46"/>
  <c r="AY105" i="56"/>
  <c r="AK108" i="54"/>
  <c r="BQ84" i="46"/>
  <c r="AO106" i="52"/>
  <c r="AV83" i="50"/>
  <c r="BP107" i="56"/>
  <c r="BS89" i="51"/>
  <c r="AO118" i="56"/>
  <c r="BS85" i="49"/>
  <c r="AX107" i="52"/>
  <c r="AW101" i="57"/>
  <c r="AO84" i="49"/>
  <c r="BF89" i="46"/>
  <c r="BP89" i="46"/>
  <c r="AW85" i="51"/>
  <c r="AK71" i="47"/>
  <c r="BO122" i="55"/>
  <c r="BF73" i="49"/>
  <c r="AN86" i="47"/>
  <c r="BS121" i="55"/>
  <c r="BF122" i="53"/>
  <c r="AM69" i="47"/>
  <c r="BP86" i="50"/>
  <c r="AM88" i="46"/>
  <c r="BG69" i="51"/>
  <c r="BI75" i="47"/>
  <c r="AV119" i="55"/>
  <c r="AK118" i="54"/>
  <c r="AM70" i="51"/>
  <c r="BG87" i="46"/>
  <c r="AM116" i="55"/>
  <c r="AK106" i="54"/>
  <c r="BQ72" i="49"/>
  <c r="BO116" i="56"/>
  <c r="BG86" i="46"/>
  <c r="AM107" i="54"/>
  <c r="AO105" i="54"/>
  <c r="BG103" i="56"/>
  <c r="AM69" i="46"/>
  <c r="AV103" i="52"/>
  <c r="AN88" i="47"/>
  <c r="AW105" i="57"/>
  <c r="AW70" i="51"/>
  <c r="BR121" i="52"/>
  <c r="BP71" i="46"/>
  <c r="BQ85" i="48"/>
  <c r="BI69" i="49"/>
  <c r="BH122" i="52"/>
  <c r="BG83" i="46"/>
  <c r="AX89" i="49"/>
  <c r="BQ71" i="49"/>
  <c r="AX72" i="47"/>
  <c r="AO84" i="50"/>
  <c r="AW72" i="48"/>
  <c r="AL106" i="56"/>
  <c r="BG75" i="46"/>
  <c r="BG72" i="47"/>
  <c r="BI118" i="56"/>
  <c r="AV120" i="54"/>
  <c r="AY87" i="46"/>
  <c r="AO83" i="46"/>
  <c r="BI86" i="46"/>
  <c r="AY108" i="55"/>
  <c r="BO118" i="57"/>
  <c r="AL70" i="49"/>
  <c r="AO122" i="57"/>
  <c r="AY122" i="56"/>
  <c r="AL117" i="52"/>
  <c r="AV87" i="48"/>
  <c r="BF85" i="46"/>
  <c r="BI69" i="50"/>
  <c r="AL72" i="47"/>
  <c r="AU86" i="50"/>
  <c r="AX118" i="56"/>
  <c r="BE115" i="54"/>
  <c r="BP118" i="55"/>
  <c r="BG120" i="52"/>
  <c r="BS84" i="48"/>
  <c r="AO73" i="47"/>
  <c r="AK89" i="50"/>
  <c r="BI85" i="46"/>
  <c r="BH121" i="56"/>
  <c r="BQ122" i="52"/>
  <c r="AU89" i="48"/>
  <c r="BI122" i="55"/>
  <c r="AM76" i="47"/>
  <c r="BI72" i="51"/>
  <c r="AU115" i="54"/>
  <c r="AU119" i="53"/>
  <c r="AY105" i="57"/>
  <c r="BR121" i="54"/>
  <c r="AU70" i="50"/>
  <c r="BS89" i="49"/>
  <c r="BG119" i="52"/>
  <c r="AV122" i="52"/>
  <c r="AO71" i="47"/>
  <c r="AN121" i="57"/>
  <c r="BO87" i="46"/>
  <c r="AY103" i="52"/>
  <c r="BR107" i="53"/>
  <c r="AO76" i="46"/>
  <c r="BR105" i="56"/>
  <c r="AN108" i="57"/>
  <c r="AL85" i="51"/>
  <c r="AM90" i="50"/>
  <c r="BF116" i="52"/>
  <c r="AM85" i="48"/>
  <c r="BH87" i="47"/>
  <c r="AY117" i="52"/>
  <c r="BO88" i="51"/>
  <c r="BR108" i="56"/>
  <c r="BH118" i="57"/>
  <c r="BG117" i="53"/>
  <c r="BP88" i="50"/>
  <c r="AN73" i="47"/>
  <c r="BQ70" i="48"/>
  <c r="AM106" i="57"/>
  <c r="BG119" i="53"/>
  <c r="AY75" i="49"/>
  <c r="AW121" i="54"/>
  <c r="BQ117" i="54"/>
  <c r="BP84" i="49"/>
  <c r="AO69" i="49"/>
  <c r="BR89" i="51"/>
  <c r="AM71" i="49"/>
  <c r="AW88" i="51"/>
  <c r="AL119" i="53"/>
  <c r="AN107" i="55"/>
  <c r="BG70" i="48"/>
  <c r="BI71" i="49"/>
  <c r="AL104" i="54"/>
  <c r="BS74" i="51"/>
  <c r="BI76" i="51"/>
  <c r="AM88" i="51"/>
  <c r="AV108" i="56"/>
  <c r="BR75" i="51"/>
  <c r="BP73" i="49"/>
  <c r="BH74" i="48"/>
  <c r="BF115" i="55"/>
  <c r="AU115" i="55"/>
  <c r="BF75" i="51"/>
  <c r="BO101" i="54"/>
  <c r="BE89" i="50"/>
  <c r="AX103" i="56"/>
  <c r="BI89" i="51"/>
  <c r="BG76" i="49"/>
  <c r="BQ73" i="50"/>
  <c r="BE102" i="52"/>
  <c r="AV117" i="56"/>
  <c r="BG74" i="49"/>
  <c r="AK103" i="53"/>
  <c r="AN73" i="48"/>
  <c r="AW76" i="50"/>
  <c r="AU70" i="49"/>
  <c r="BH105" i="56"/>
  <c r="AW108" i="53"/>
  <c r="AO107" i="57"/>
  <c r="AU90" i="47"/>
  <c r="AO75" i="48"/>
  <c r="AN107" i="53"/>
  <c r="AV72" i="51"/>
  <c r="AU116" i="54"/>
  <c r="BP69" i="51"/>
  <c r="BP87" i="46"/>
  <c r="AK87" i="48"/>
  <c r="BQ119" i="54"/>
  <c r="AY76" i="46"/>
  <c r="BI105" i="54"/>
  <c r="AW75" i="48"/>
  <c r="BE72" i="49"/>
  <c r="BO73" i="48"/>
  <c r="BS120" i="53"/>
  <c r="AM119" i="53"/>
  <c r="BR71" i="47"/>
  <c r="AM83" i="46"/>
  <c r="BF70" i="48"/>
  <c r="BH72" i="50"/>
  <c r="AW84" i="46"/>
  <c r="BF76" i="48"/>
  <c r="AK115" i="54"/>
  <c r="AK84" i="47"/>
  <c r="BH117" i="55"/>
  <c r="AV75" i="50"/>
  <c r="BF87" i="47"/>
  <c r="BR70" i="46"/>
  <c r="AM122" i="54"/>
  <c r="AW71" i="47"/>
  <c r="BQ116" i="52"/>
  <c r="BF86" i="47"/>
  <c r="AU88" i="49"/>
  <c r="BS108" i="53"/>
  <c r="BE86" i="48"/>
  <c r="BO122" i="54"/>
  <c r="BR88" i="49"/>
  <c r="AV122" i="57"/>
  <c r="AU84" i="48"/>
  <c r="AY88" i="50"/>
  <c r="BQ73" i="49"/>
  <c r="BF103" i="54"/>
  <c r="BG121" i="53"/>
  <c r="AK107" i="57"/>
  <c r="BI83" i="48"/>
  <c r="AU90" i="49"/>
  <c r="AV121" i="56"/>
  <c r="BQ89" i="48"/>
  <c r="AY88" i="48"/>
  <c r="AW86" i="48"/>
  <c r="BR74" i="50"/>
  <c r="AN84" i="50"/>
  <c r="BI108" i="56"/>
  <c r="AL121" i="54"/>
  <c r="BS87" i="49"/>
  <c r="AO73" i="49"/>
  <c r="AO119" i="52"/>
  <c r="AV88" i="50"/>
  <c r="AX88" i="47"/>
  <c r="AL103" i="54"/>
  <c r="BR83" i="47"/>
  <c r="AN119" i="54"/>
  <c r="BH85" i="46"/>
  <c r="BS84" i="46"/>
  <c r="AX76" i="48"/>
  <c r="AW85" i="48"/>
  <c r="AO69" i="50"/>
  <c r="BH71" i="49"/>
  <c r="BO86" i="46"/>
  <c r="BI70" i="46"/>
  <c r="BS69" i="47"/>
  <c r="BF105" i="56"/>
  <c r="AL116" i="54"/>
  <c r="BR69" i="46"/>
  <c r="BI105" i="52"/>
  <c r="BP122" i="54"/>
  <c r="AO107" i="53"/>
  <c r="BQ107" i="56"/>
  <c r="BF90" i="50"/>
  <c r="AK83" i="47"/>
  <c r="BP75" i="49"/>
  <c r="BF71" i="51"/>
  <c r="AW76" i="46"/>
  <c r="BS76" i="46"/>
  <c r="AN103" i="54"/>
  <c r="BH90" i="49"/>
  <c r="BR74" i="48"/>
  <c r="BO75" i="49"/>
  <c r="BR75" i="47"/>
  <c r="AX103" i="53"/>
  <c r="BH104" i="56"/>
  <c r="AV74" i="46"/>
  <c r="BG90" i="47"/>
  <c r="AK85" i="50"/>
  <c r="AK84" i="51"/>
  <c r="AM76" i="51"/>
  <c r="AV115" i="54"/>
  <c r="AY108" i="52"/>
  <c r="BP88" i="46"/>
  <c r="AV116" i="56"/>
  <c r="BI75" i="49"/>
  <c r="BI90" i="48"/>
  <c r="AU89" i="47"/>
  <c r="BO108" i="57"/>
  <c r="BF71" i="46"/>
  <c r="AM120" i="57"/>
  <c r="BR74" i="49"/>
  <c r="BQ103" i="54"/>
  <c r="BE118" i="54"/>
  <c r="BH71" i="48"/>
  <c r="AK85" i="51"/>
  <c r="BF88" i="49"/>
  <c r="BO120" i="54"/>
  <c r="BE87" i="51"/>
  <c r="AW107" i="55"/>
  <c r="AO107" i="56"/>
  <c r="BE85" i="47"/>
  <c r="BO120" i="52"/>
  <c r="BF117" i="53"/>
  <c r="AW102" i="55"/>
  <c r="AY85" i="49"/>
  <c r="BS86" i="48"/>
  <c r="BE107" i="52"/>
  <c r="AO105" i="53"/>
  <c r="BS84" i="50"/>
  <c r="BQ76" i="50"/>
  <c r="AW87" i="50"/>
  <c r="AY122" i="53"/>
  <c r="BQ106" i="57"/>
  <c r="AM89" i="47"/>
  <c r="BR108" i="54"/>
  <c r="AW74" i="47"/>
  <c r="AK101" i="57"/>
  <c r="AK108" i="53"/>
  <c r="BP69" i="49"/>
  <c r="AO70" i="46"/>
  <c r="AU104" i="55"/>
  <c r="AU106" i="57"/>
  <c r="AV108" i="52"/>
  <c r="BI108" i="53"/>
  <c r="AL102" i="55"/>
  <c r="BP120" i="56"/>
  <c r="BQ115" i="56"/>
  <c r="BO119" i="52"/>
  <c r="AO122" i="54"/>
  <c r="BR121" i="55"/>
  <c r="BO87" i="47"/>
  <c r="BP88" i="47"/>
  <c r="AY119" i="54"/>
  <c r="BQ102" i="53"/>
  <c r="BP116" i="53"/>
  <c r="BE105" i="52"/>
  <c r="BQ115" i="52"/>
  <c r="BE105" i="57"/>
  <c r="AN90" i="51"/>
  <c r="AM118" i="56"/>
  <c r="BP118" i="52"/>
  <c r="BS90" i="46"/>
  <c r="AX70" i="48"/>
  <c r="BQ75" i="48"/>
  <c r="BI74" i="49"/>
  <c r="BF107" i="53"/>
  <c r="BS83" i="46"/>
  <c r="BF90" i="48"/>
  <c r="AX74" i="46"/>
  <c r="AY88" i="49"/>
  <c r="BI107" i="57"/>
  <c r="AK69" i="47"/>
  <c r="BF108" i="52"/>
  <c r="AK90" i="48"/>
  <c r="BO108" i="52"/>
  <c r="AU75" i="49"/>
  <c r="AW70" i="49"/>
  <c r="BS69" i="46"/>
  <c r="BF90" i="51"/>
  <c r="AY86" i="47"/>
  <c r="AW122" i="57"/>
  <c r="AM117" i="57"/>
  <c r="BR121" i="57"/>
  <c r="AW75" i="51"/>
  <c r="AN73" i="49"/>
  <c r="AN89" i="46"/>
  <c r="AU105" i="56"/>
  <c r="AV73" i="48"/>
  <c r="BF101" i="57"/>
  <c r="AY76" i="49"/>
  <c r="BG118" i="54"/>
  <c r="BP103" i="55"/>
  <c r="BF108" i="53"/>
  <c r="BQ75" i="51"/>
  <c r="AK86" i="49"/>
  <c r="BF85" i="48"/>
  <c r="AV103" i="55"/>
  <c r="AU85" i="51"/>
  <c r="BR88" i="46"/>
  <c r="BO121" i="57"/>
  <c r="AM107" i="57"/>
  <c r="BR90" i="48"/>
  <c r="BQ84" i="50"/>
  <c r="AO69" i="47"/>
  <c r="BP84" i="51"/>
  <c r="BI117" i="56"/>
  <c r="AM75" i="49"/>
  <c r="BI70" i="49"/>
  <c r="BS106" i="57"/>
  <c r="AV105" i="53"/>
  <c r="BF84" i="46"/>
  <c r="BQ104" i="56"/>
  <c r="AX84" i="50"/>
  <c r="BQ70" i="49"/>
  <c r="BO101" i="56"/>
  <c r="AN84" i="49"/>
  <c r="AV121" i="57"/>
  <c r="BE71" i="51"/>
  <c r="AL83" i="51"/>
  <c r="BO87" i="50"/>
  <c r="BF75" i="49"/>
  <c r="AU117" i="53"/>
  <c r="BP83" i="48"/>
  <c r="AX87" i="49"/>
  <c r="AK70" i="48"/>
  <c r="BQ85" i="47"/>
  <c r="BP87" i="47"/>
  <c r="AW74" i="50"/>
  <c r="AX71" i="50"/>
  <c r="BH108" i="55"/>
  <c r="AY118" i="57"/>
  <c r="AY120" i="54"/>
  <c r="AL69" i="46"/>
  <c r="BF88" i="51"/>
  <c r="BS121" i="57"/>
  <c r="BR72" i="49"/>
  <c r="AW101" i="56"/>
  <c r="AM115" i="57"/>
  <c r="AV105" i="56"/>
  <c r="AO120" i="52"/>
  <c r="BR72" i="50"/>
  <c r="BE88" i="51"/>
  <c r="AM72" i="49"/>
  <c r="BR120" i="57"/>
  <c r="BR73" i="51"/>
  <c r="BH88" i="50"/>
  <c r="AK76" i="49"/>
  <c r="AN73" i="46"/>
  <c r="AV102" i="53"/>
  <c r="BH90" i="51"/>
  <c r="AX120" i="56"/>
  <c r="AX90" i="51"/>
  <c r="BG119" i="55"/>
  <c r="BE86" i="47"/>
  <c r="BO87" i="49"/>
  <c r="AW105" i="53"/>
  <c r="BE83" i="49"/>
  <c r="AU108" i="54"/>
  <c r="AM119" i="57"/>
  <c r="AK121" i="53"/>
  <c r="AL120" i="57"/>
  <c r="AO72" i="48"/>
  <c r="BF117" i="54"/>
  <c r="AW116" i="56"/>
  <c r="AW122" i="56"/>
  <c r="BF119" i="54"/>
  <c r="AU103" i="55"/>
  <c r="AL75" i="50"/>
  <c r="AM73" i="51"/>
  <c r="AW83" i="47"/>
  <c r="AO117" i="53"/>
  <c r="AU72" i="47"/>
  <c r="AW103" i="52"/>
  <c r="BF116" i="54"/>
  <c r="BR90" i="49"/>
  <c r="BG69" i="48"/>
  <c r="BH104" i="57"/>
  <c r="AL120" i="56"/>
  <c r="AO87" i="46"/>
  <c r="AN88" i="48"/>
  <c r="AV121" i="53"/>
  <c r="AM73" i="47"/>
  <c r="AO73" i="46"/>
  <c r="AY83" i="48"/>
  <c r="AN72" i="50"/>
  <c r="BF88" i="48"/>
  <c r="AY76" i="47"/>
  <c r="BS83" i="49"/>
  <c r="AO121" i="52"/>
  <c r="BS89" i="47"/>
  <c r="BQ86" i="46"/>
  <c r="BR104" i="52"/>
  <c r="BR122" i="52"/>
  <c r="AO87" i="48"/>
  <c r="BQ116" i="54"/>
  <c r="BE101" i="52"/>
  <c r="BH87" i="46"/>
  <c r="AM122" i="52"/>
  <c r="AM85" i="49"/>
  <c r="AL87" i="51"/>
  <c r="BH105" i="55"/>
  <c r="AL115" i="55"/>
  <c r="AX121" i="52"/>
  <c r="BO85" i="49"/>
  <c r="BQ69" i="49"/>
  <c r="BE106" i="54"/>
  <c r="AL122" i="53"/>
  <c r="BG87" i="51"/>
  <c r="AX106" i="52"/>
  <c r="BQ106" i="54"/>
  <c r="BI72" i="47"/>
  <c r="BQ72" i="51"/>
  <c r="AO83" i="47"/>
  <c r="AW88" i="49"/>
  <c r="BI117" i="52"/>
  <c r="AU90" i="48"/>
  <c r="AW107" i="56"/>
  <c r="BP69" i="46"/>
  <c r="AW108" i="52"/>
  <c r="BQ89" i="51"/>
  <c r="BG115" i="57"/>
  <c r="BF121" i="53"/>
  <c r="AU102" i="53"/>
  <c r="AN119" i="53"/>
  <c r="AU76" i="46"/>
  <c r="AU105" i="54"/>
  <c r="BO89" i="50"/>
  <c r="BF102" i="56"/>
  <c r="BG74" i="48"/>
  <c r="BF104" i="57"/>
  <c r="BO118" i="55"/>
  <c r="BI87" i="49"/>
  <c r="AO89" i="48"/>
  <c r="AL73" i="46"/>
  <c r="BG120" i="56"/>
  <c r="BS104" i="55"/>
  <c r="BF115" i="54"/>
  <c r="BG90" i="50"/>
  <c r="AM122" i="53"/>
  <c r="BP101" i="56"/>
  <c r="AK106" i="56"/>
  <c r="AK86" i="46"/>
  <c r="BE69" i="49"/>
  <c r="AU108" i="55"/>
  <c r="AK119" i="57"/>
  <c r="BI104" i="54"/>
  <c r="AV101" i="55"/>
  <c r="BH73" i="50"/>
  <c r="AM69" i="48"/>
  <c r="AV84" i="48"/>
  <c r="AV84" i="50"/>
  <c r="AL89" i="46"/>
  <c r="BF106" i="55"/>
  <c r="AW103" i="56"/>
  <c r="BP89" i="51"/>
  <c r="AN119" i="57"/>
  <c r="BR105" i="52"/>
  <c r="AX88" i="49"/>
  <c r="BH122" i="56"/>
  <c r="AN104" i="53"/>
  <c r="BP106" i="56"/>
  <c r="AW119" i="55"/>
  <c r="BI88" i="50"/>
  <c r="BR75" i="46"/>
  <c r="BP103" i="57"/>
  <c r="BS70" i="47"/>
  <c r="AW85" i="47"/>
  <c r="AU70" i="46"/>
  <c r="BS90" i="47"/>
  <c r="AY117" i="53"/>
  <c r="AM84" i="46"/>
  <c r="BQ102" i="55"/>
  <c r="BF74" i="49"/>
  <c r="BE89" i="47"/>
  <c r="BI85" i="51"/>
  <c r="BF72" i="49"/>
  <c r="AK118" i="56"/>
  <c r="BF117" i="52"/>
  <c r="BQ88" i="47"/>
  <c r="BF83" i="46"/>
  <c r="BH83" i="50"/>
  <c r="AO103" i="56"/>
  <c r="BS72" i="50"/>
  <c r="AO119" i="57"/>
  <c r="BI122" i="56"/>
  <c r="BS118" i="52"/>
  <c r="BQ117" i="56"/>
  <c r="BE90" i="51"/>
  <c r="BH120" i="53"/>
  <c r="AM72" i="48"/>
  <c r="AW85" i="50"/>
  <c r="BO102" i="57"/>
  <c r="AL108" i="57"/>
  <c r="BS103" i="52"/>
  <c r="BR119" i="52"/>
  <c r="BS72" i="51"/>
  <c r="AK106" i="52"/>
  <c r="AM71" i="51"/>
  <c r="AW105" i="56"/>
  <c r="BH106" i="56"/>
  <c r="BS83" i="48"/>
  <c r="AY104" i="53"/>
  <c r="AL101" i="53"/>
  <c r="BH70" i="49"/>
  <c r="AN86" i="48"/>
  <c r="BS118" i="54"/>
  <c r="AX120" i="55"/>
  <c r="BI84" i="46"/>
  <c r="AK106" i="57"/>
  <c r="BH69" i="46"/>
  <c r="AU121" i="54"/>
  <c r="AY103" i="54"/>
  <c r="AX105" i="53"/>
  <c r="AK117" i="53"/>
  <c r="BI76" i="48"/>
  <c r="BI118" i="55"/>
  <c r="BH75" i="51"/>
  <c r="AX75" i="50"/>
  <c r="AV103" i="56"/>
  <c r="BO105" i="55"/>
  <c r="AX108" i="55"/>
  <c r="BI107" i="52"/>
  <c r="BR86" i="48"/>
  <c r="BI86" i="51"/>
  <c r="AO89" i="47"/>
  <c r="AU103" i="54"/>
  <c r="BH87" i="51"/>
  <c r="AW106" i="56"/>
  <c r="BQ115" i="57"/>
  <c r="BF103" i="56"/>
  <c r="BE117" i="56"/>
  <c r="BH104" i="52"/>
  <c r="AX73" i="47"/>
  <c r="BO70" i="48"/>
  <c r="AX104" i="55"/>
  <c r="BG69" i="47"/>
  <c r="AM84" i="49"/>
  <c r="AW83" i="49"/>
  <c r="BI83" i="47"/>
  <c r="BQ74" i="47"/>
  <c r="AW105" i="55"/>
  <c r="AY75" i="50"/>
  <c r="AN88" i="50"/>
  <c r="BF120" i="57"/>
  <c r="AY122" i="55"/>
  <c r="BF102" i="52"/>
  <c r="BO107" i="54"/>
  <c r="BP90" i="49"/>
  <c r="AM101" i="56"/>
  <c r="BH119" i="57"/>
  <c r="BI119" i="52"/>
  <c r="BE88" i="49"/>
  <c r="BE71" i="48"/>
  <c r="AM108" i="54"/>
  <c r="BH108" i="56"/>
  <c r="AV121" i="55"/>
  <c r="BP121" i="57"/>
  <c r="BH75" i="49"/>
  <c r="AO117" i="54"/>
  <c r="BF120" i="53"/>
  <c r="AY86" i="48"/>
  <c r="BG116" i="55"/>
  <c r="AU71" i="51"/>
  <c r="AY106" i="55"/>
  <c r="AX69" i="51"/>
  <c r="BS88" i="50"/>
  <c r="AL76" i="49"/>
  <c r="AW72" i="50"/>
  <c r="AY75" i="47"/>
  <c r="AM69" i="51"/>
  <c r="AV84" i="51"/>
  <c r="AU73" i="49"/>
  <c r="AM71" i="46"/>
  <c r="AM89" i="50"/>
  <c r="BH85" i="51"/>
  <c r="BH87" i="48"/>
  <c r="BO120" i="56"/>
  <c r="AY70" i="49"/>
  <c r="BF89" i="47"/>
  <c r="BF76" i="49"/>
  <c r="BR90" i="51"/>
  <c r="AL75" i="49"/>
  <c r="BF116" i="55"/>
  <c r="BI106" i="57"/>
  <c r="AO83" i="48"/>
  <c r="AK102" i="52"/>
  <c r="AY119" i="56"/>
  <c r="BI89" i="48"/>
  <c r="AN103" i="56"/>
  <c r="BP122" i="55"/>
  <c r="AL120" i="53"/>
  <c r="BE120" i="57"/>
  <c r="BP74" i="48"/>
  <c r="BS103" i="56"/>
  <c r="BH75" i="46"/>
  <c r="BP90" i="51"/>
  <c r="BS87" i="47"/>
  <c r="AU88" i="48"/>
  <c r="AO119" i="56"/>
  <c r="BH105" i="52"/>
  <c r="BS70" i="51"/>
  <c r="AY105" i="53"/>
  <c r="BS84" i="49"/>
  <c r="AN86" i="49"/>
  <c r="AO72" i="47"/>
  <c r="AO74" i="50"/>
  <c r="AK120" i="52"/>
  <c r="BR118" i="57"/>
  <c r="AW116" i="53"/>
  <c r="AU87" i="49"/>
  <c r="BF76" i="50"/>
  <c r="BH70" i="50"/>
  <c r="BF118" i="57"/>
  <c r="BE105" i="55"/>
  <c r="AL71" i="51"/>
  <c r="AL84" i="49"/>
  <c r="AK69" i="50"/>
  <c r="AW69" i="46"/>
  <c r="BI69" i="47"/>
  <c r="AX89" i="46"/>
  <c r="AY72" i="47"/>
  <c r="AL90" i="48"/>
  <c r="AY75" i="48"/>
  <c r="AL106" i="57"/>
  <c r="BO118" i="52"/>
  <c r="BF121" i="56"/>
  <c r="BS119" i="53"/>
  <c r="AX105" i="52"/>
  <c r="BP101" i="55"/>
  <c r="AM121" i="52"/>
  <c r="BE104" i="56"/>
  <c r="AY87" i="50"/>
  <c r="AM103" i="52"/>
  <c r="AK115" i="56"/>
  <c r="AU116" i="53"/>
  <c r="AK74" i="51"/>
  <c r="BP74" i="49"/>
  <c r="BP84" i="47"/>
  <c r="AX122" i="56"/>
  <c r="BO116" i="54"/>
  <c r="BS120" i="52"/>
  <c r="BS86" i="46"/>
  <c r="AX119" i="56"/>
  <c r="AK116" i="55"/>
  <c r="AN72" i="49"/>
  <c r="AL69" i="47"/>
  <c r="AN108" i="56"/>
  <c r="BO107" i="57"/>
  <c r="BE119" i="53"/>
  <c r="BE89" i="49"/>
  <c r="AY89" i="49"/>
  <c r="AL103" i="57"/>
  <c r="BP106" i="55"/>
  <c r="BE106" i="52"/>
  <c r="BG70" i="51"/>
  <c r="BF103" i="53"/>
  <c r="BE72" i="50"/>
  <c r="AW115" i="53"/>
  <c r="AW115" i="55"/>
  <c r="BI121" i="55"/>
  <c r="BH104" i="54"/>
  <c r="AM87" i="49"/>
  <c r="BI121" i="56"/>
  <c r="AK85" i="47"/>
  <c r="AX122" i="52"/>
  <c r="BH70" i="47"/>
  <c r="BQ88" i="50"/>
  <c r="BO90" i="47"/>
  <c r="AU85" i="46"/>
  <c r="BQ70" i="51"/>
  <c r="BQ103" i="52"/>
  <c r="BF86" i="49"/>
  <c r="AM90" i="48"/>
  <c r="AM73" i="50"/>
  <c r="AL105" i="52"/>
  <c r="BH83" i="47"/>
  <c r="AL71" i="47"/>
  <c r="AN122" i="56"/>
  <c r="AV106" i="53"/>
  <c r="BP83" i="51"/>
  <c r="BQ116" i="55"/>
  <c r="BE107" i="56"/>
  <c r="BS86" i="49"/>
  <c r="BE121" i="55"/>
  <c r="BQ120" i="55"/>
  <c r="AN73" i="51"/>
  <c r="BP107" i="53"/>
  <c r="AV86" i="50"/>
  <c r="BQ103" i="55"/>
  <c r="BH84" i="51"/>
  <c r="BH85" i="49"/>
  <c r="AV85" i="49"/>
  <c r="BP115" i="52"/>
  <c r="BE118" i="52"/>
  <c r="BO85" i="51"/>
  <c r="AN72" i="51"/>
  <c r="BE86" i="51"/>
  <c r="AW101" i="52"/>
  <c r="AY118" i="54"/>
  <c r="AL120" i="54"/>
  <c r="AU101" i="56"/>
  <c r="BG108" i="57"/>
  <c r="BO90" i="48"/>
  <c r="BQ74" i="48"/>
  <c r="BR89" i="47"/>
  <c r="AU102" i="56"/>
  <c r="BH122" i="55"/>
  <c r="BG70" i="49"/>
  <c r="BR84" i="50"/>
  <c r="AY89" i="46"/>
  <c r="BH108" i="53"/>
  <c r="AY88" i="51"/>
  <c r="AV115" i="55"/>
  <c r="AV69" i="46"/>
  <c r="AM70" i="48"/>
  <c r="BQ69" i="48"/>
  <c r="BR108" i="53"/>
  <c r="AK104" i="52"/>
  <c r="AW120" i="53"/>
  <c r="BG108" i="56"/>
  <c r="AN118" i="56"/>
  <c r="AW118" i="57"/>
  <c r="AY103" i="56"/>
  <c r="AU108" i="53"/>
  <c r="AV118" i="52"/>
  <c r="BH71" i="47"/>
  <c r="AK121" i="57"/>
  <c r="BS76" i="50"/>
  <c r="BH83" i="51"/>
  <c r="AV85" i="46"/>
  <c r="BP102" i="54"/>
  <c r="BR118" i="54"/>
  <c r="AW76" i="49"/>
  <c r="BE108" i="54"/>
  <c r="BE121" i="57"/>
  <c r="AL83" i="49"/>
  <c r="AV89" i="49"/>
  <c r="BG101" i="57"/>
  <c r="AN85" i="50"/>
  <c r="BS122" i="52"/>
  <c r="AV101" i="52"/>
  <c r="BR90" i="46"/>
  <c r="AL119" i="55"/>
  <c r="BP87" i="48"/>
  <c r="AM102" i="55"/>
  <c r="BH119" i="53"/>
  <c r="AN84" i="47"/>
  <c r="BE84" i="50"/>
  <c r="BG103" i="55"/>
  <c r="AL72" i="46"/>
  <c r="AY122" i="54"/>
  <c r="AL103" i="52"/>
  <c r="BP83" i="49"/>
  <c r="AU88" i="47"/>
  <c r="AL72" i="48"/>
  <c r="BS70" i="50"/>
  <c r="BR85" i="46"/>
  <c r="AL86" i="47"/>
  <c r="AW90" i="50"/>
  <c r="AW72" i="51"/>
  <c r="BP108" i="54"/>
  <c r="AU102" i="54"/>
  <c r="BQ90" i="46"/>
  <c r="BG89" i="49"/>
  <c r="AO74" i="49"/>
  <c r="BP117" i="54"/>
  <c r="AW108" i="55"/>
  <c r="AL104" i="57"/>
  <c r="BE76" i="51"/>
  <c r="AL117" i="53"/>
  <c r="AV116" i="52"/>
  <c r="BQ121" i="54"/>
  <c r="BH83" i="46"/>
  <c r="AK75" i="49"/>
  <c r="BR103" i="57"/>
  <c r="BR122" i="53"/>
  <c r="BO89" i="47"/>
  <c r="AU121" i="53"/>
  <c r="BP103" i="52"/>
  <c r="AL75" i="47"/>
  <c r="AM115" i="56"/>
  <c r="BE72" i="47"/>
  <c r="BH121" i="55"/>
  <c r="AL104" i="53"/>
  <c r="BQ116" i="57"/>
  <c r="AV75" i="46"/>
  <c r="AU90" i="46"/>
  <c r="BS103" i="54"/>
  <c r="BS107" i="55"/>
  <c r="AO86" i="51"/>
  <c r="AL70" i="51"/>
  <c r="BH87" i="50"/>
  <c r="BP107" i="57"/>
  <c r="BE107" i="55"/>
  <c r="BS76" i="47"/>
  <c r="AL70" i="46"/>
  <c r="AO72" i="50"/>
  <c r="AX70" i="47"/>
  <c r="AN104" i="57"/>
  <c r="BI88" i="49"/>
  <c r="BG121" i="55"/>
  <c r="BF106" i="52"/>
  <c r="BS69" i="50"/>
  <c r="AV104" i="55"/>
  <c r="AN76" i="51"/>
  <c r="AV75" i="49"/>
  <c r="AU69" i="47"/>
  <c r="BR87" i="48"/>
  <c r="AO104" i="53"/>
  <c r="AL107" i="54"/>
  <c r="BI107" i="55"/>
  <c r="AO88" i="47"/>
  <c r="BH86" i="51"/>
  <c r="AV105" i="57"/>
  <c r="AW74" i="51"/>
  <c r="BQ69" i="50"/>
  <c r="BF121" i="52"/>
  <c r="BO118" i="56"/>
  <c r="AY70" i="51"/>
  <c r="AV69" i="51"/>
  <c r="AX73" i="49"/>
  <c r="BG84" i="47"/>
  <c r="BI87" i="47"/>
  <c r="BQ72" i="46"/>
  <c r="AK103" i="56"/>
  <c r="AV70" i="50"/>
  <c r="BS72" i="49"/>
  <c r="BE84" i="48"/>
  <c r="AY119" i="57"/>
  <c r="BR83" i="50"/>
  <c r="AV72" i="47"/>
  <c r="AO121" i="56"/>
  <c r="BE86" i="46"/>
  <c r="AO88" i="50"/>
  <c r="AU121" i="57"/>
  <c r="AU103" i="52"/>
  <c r="AO120" i="56"/>
  <c r="BS88" i="49"/>
  <c r="BO108" i="56"/>
  <c r="AM115" i="55"/>
  <c r="AU88" i="51"/>
  <c r="AV118" i="55"/>
  <c r="AX83" i="51"/>
  <c r="BQ90" i="51"/>
  <c r="AL119" i="56"/>
  <c r="AL74" i="49"/>
  <c r="AN105" i="54"/>
  <c r="BO115" i="54"/>
  <c r="BQ83" i="51"/>
  <c r="BP101" i="52"/>
  <c r="AL122" i="56"/>
  <c r="BH117" i="56"/>
  <c r="BO103" i="52"/>
  <c r="AV90" i="51"/>
  <c r="AX75" i="46"/>
  <c r="BH107" i="53"/>
  <c r="AM102" i="57"/>
  <c r="BQ101" i="56"/>
  <c r="BI120" i="57"/>
  <c r="BQ101" i="55"/>
  <c r="BE103" i="53"/>
  <c r="AM88" i="49"/>
  <c r="AO88" i="49"/>
  <c r="AV75" i="51"/>
  <c r="AM69" i="49"/>
  <c r="AM84" i="48"/>
  <c r="AO83" i="51"/>
  <c r="BE72" i="46"/>
  <c r="BF103" i="52"/>
  <c r="BO101" i="55"/>
  <c r="BR73" i="50"/>
  <c r="AU106" i="52"/>
  <c r="BG87" i="50"/>
  <c r="BG71" i="49"/>
  <c r="AL84" i="47"/>
  <c r="AL120" i="52"/>
  <c r="AL88" i="46"/>
  <c r="AU76" i="50"/>
  <c r="BF120" i="52"/>
  <c r="AN117" i="52"/>
  <c r="BF72" i="48"/>
  <c r="AY84" i="50"/>
  <c r="AK76" i="47"/>
  <c r="BI75" i="51"/>
  <c r="BO76" i="47"/>
  <c r="AL83" i="46"/>
  <c r="AO117" i="57"/>
  <c r="BG105" i="52"/>
  <c r="AY90" i="49"/>
  <c r="BE87" i="48"/>
  <c r="AU87" i="47"/>
  <c r="AM121" i="54"/>
  <c r="AY107" i="52"/>
  <c r="BP117" i="53"/>
  <c r="AX107" i="53"/>
  <c r="AO74" i="48"/>
  <c r="AL83" i="48"/>
  <c r="AW104" i="56"/>
  <c r="BS120" i="55"/>
  <c r="AV84" i="49"/>
  <c r="BR71" i="51"/>
  <c r="AO73" i="50"/>
  <c r="AX72" i="49"/>
  <c r="AL119" i="54"/>
  <c r="AU75" i="47"/>
  <c r="AU83" i="48"/>
  <c r="BG106" i="53"/>
  <c r="BR108" i="52"/>
  <c r="AL86" i="51"/>
  <c r="BQ85" i="51"/>
  <c r="BR76" i="50"/>
  <c r="AO103" i="55"/>
  <c r="BO108" i="54"/>
  <c r="BE70" i="50"/>
  <c r="BI71" i="51"/>
  <c r="AK101" i="55"/>
  <c r="AN74" i="49"/>
  <c r="AU120" i="53"/>
  <c r="AX72" i="48"/>
  <c r="AV89" i="46"/>
  <c r="BS73" i="47"/>
  <c r="AX70" i="49"/>
  <c r="AU122" i="53"/>
  <c r="AK75" i="51"/>
  <c r="AL116" i="55"/>
  <c r="BG83" i="48"/>
  <c r="AN85" i="47"/>
  <c r="AM71" i="47"/>
  <c r="AO90" i="47"/>
  <c r="BR73" i="46"/>
  <c r="AK70" i="51"/>
  <c r="BP106" i="53"/>
  <c r="AV122" i="53"/>
  <c r="AO87" i="49"/>
  <c r="AU84" i="46"/>
  <c r="AX108" i="52"/>
  <c r="BO83" i="49"/>
  <c r="AO108" i="56"/>
  <c r="BG87" i="49"/>
  <c r="AM87" i="51"/>
  <c r="BR88" i="50"/>
  <c r="AL116" i="53"/>
  <c r="BH71" i="51"/>
  <c r="BG106" i="55"/>
  <c r="BH119" i="55"/>
  <c r="AU118" i="52"/>
  <c r="AV115" i="56"/>
  <c r="BS85" i="51"/>
  <c r="AX121" i="56"/>
  <c r="AW75" i="46"/>
  <c r="BS118" i="55"/>
  <c r="AN87" i="47"/>
  <c r="BF87" i="48"/>
  <c r="BI69" i="51"/>
  <c r="AX86" i="51"/>
  <c r="BO83" i="51"/>
  <c r="AK118" i="52"/>
  <c r="AL107" i="52"/>
  <c r="AV101" i="56"/>
  <c r="BF74" i="48"/>
  <c r="AM102" i="56"/>
  <c r="BO105" i="52"/>
  <c r="BS105" i="57"/>
  <c r="BP117" i="57"/>
  <c r="AL122" i="52"/>
  <c r="BI87" i="50"/>
  <c r="BS72" i="48"/>
  <c r="AN83" i="48"/>
  <c r="AY107" i="53"/>
  <c r="BS75" i="50"/>
  <c r="BO103" i="54"/>
  <c r="AL85" i="50"/>
  <c r="AK88" i="49"/>
  <c r="BI75" i="50"/>
  <c r="BO83" i="50"/>
  <c r="AV121" i="52"/>
  <c r="AK72" i="48"/>
  <c r="BS71" i="51"/>
  <c r="AX74" i="51"/>
  <c r="BI72" i="50"/>
  <c r="AK76" i="48"/>
  <c r="AM86" i="51"/>
  <c r="AX118" i="57"/>
  <c r="BS119" i="57"/>
  <c r="AW116" i="54"/>
  <c r="AK72" i="47"/>
  <c r="AV84" i="46"/>
  <c r="BI74" i="51"/>
  <c r="BF75" i="50"/>
  <c r="BR120" i="55"/>
  <c r="AL102" i="57"/>
  <c r="BH122" i="53"/>
  <c r="BS105" i="54"/>
  <c r="BE121" i="53"/>
  <c r="AX86" i="49"/>
  <c r="BH86" i="47"/>
  <c r="AU89" i="49"/>
  <c r="BG71" i="47"/>
  <c r="BS117" i="52"/>
  <c r="AL121" i="55"/>
  <c r="BO104" i="57"/>
  <c r="BH119" i="54"/>
  <c r="BS121" i="56"/>
  <c r="AO76" i="48"/>
  <c r="BG73" i="50"/>
  <c r="AL70" i="47"/>
  <c r="AN76" i="48"/>
  <c r="AK89" i="51"/>
  <c r="BE108" i="57"/>
  <c r="AK115" i="52"/>
  <c r="BO107" i="52"/>
  <c r="BF89" i="48"/>
  <c r="BR75" i="50"/>
  <c r="AL104" i="52"/>
  <c r="BE70" i="51"/>
  <c r="BP89" i="49"/>
  <c r="BE69" i="50"/>
  <c r="BF86" i="50"/>
  <c r="AU105" i="53"/>
  <c r="AL75" i="48"/>
  <c r="BS89" i="48"/>
  <c r="BQ71" i="51"/>
  <c r="AM71" i="48"/>
  <c r="BG76" i="50"/>
  <c r="AN120" i="56"/>
  <c r="BR89" i="49"/>
  <c r="BR103" i="54"/>
  <c r="BP102" i="53"/>
  <c r="AM107" i="55"/>
  <c r="BP75" i="47"/>
  <c r="BR75" i="49"/>
  <c r="BF115" i="52"/>
  <c r="BI118" i="57"/>
  <c r="AY86" i="49"/>
  <c r="AX104" i="57"/>
  <c r="BR76" i="49"/>
  <c r="BO69" i="49"/>
  <c r="BF87" i="49"/>
  <c r="BO88" i="49"/>
  <c r="BE119" i="57"/>
  <c r="AL116" i="57"/>
  <c r="AX117" i="57"/>
  <c r="BH117" i="52"/>
  <c r="BO83" i="47"/>
  <c r="BH89" i="51"/>
  <c r="BI117" i="57"/>
  <c r="AL72" i="51"/>
  <c r="BE84" i="49"/>
  <c r="BR120" i="56"/>
  <c r="AM86" i="49"/>
  <c r="BF101" i="52"/>
  <c r="BS90" i="51"/>
  <c r="BH117" i="53"/>
  <c r="BP119" i="52"/>
  <c r="AV101" i="57"/>
  <c r="AN120" i="52"/>
  <c r="BQ101" i="53"/>
  <c r="BO75" i="51"/>
  <c r="BR117" i="55"/>
  <c r="AW86" i="49"/>
  <c r="AY69" i="51"/>
  <c r="BG104" i="56"/>
  <c r="BI103" i="56"/>
  <c r="BH107" i="57"/>
  <c r="AN89" i="49"/>
  <c r="BP69" i="48"/>
  <c r="BH73" i="46"/>
  <c r="BF69" i="49"/>
  <c r="AV120" i="56"/>
  <c r="AW108" i="56"/>
  <c r="AM89" i="49"/>
  <c r="BG103" i="53"/>
  <c r="AK118" i="57"/>
  <c r="AL75" i="51"/>
  <c r="AV87" i="51"/>
  <c r="AK116" i="54"/>
  <c r="AM120" i="54"/>
  <c r="AX74" i="50"/>
  <c r="AM120" i="53"/>
  <c r="AW86" i="50"/>
  <c r="BQ101" i="57"/>
  <c r="BQ73" i="51"/>
  <c r="BP104" i="53"/>
  <c r="AO73" i="48"/>
  <c r="BP73" i="48"/>
  <c r="AN117" i="57"/>
  <c r="AV75" i="48"/>
  <c r="AU89" i="50"/>
  <c r="AU122" i="52"/>
  <c r="BS89" i="50"/>
  <c r="BI73" i="51"/>
  <c r="AK115" i="55"/>
  <c r="AX69" i="50"/>
  <c r="BS117" i="54"/>
  <c r="AL101" i="52"/>
  <c r="AL74" i="50"/>
  <c r="BP116" i="52"/>
  <c r="AX105" i="56"/>
  <c r="AY76" i="51"/>
  <c r="AY74" i="47"/>
  <c r="AW122" i="52"/>
  <c r="AY122" i="52"/>
  <c r="AM119" i="52"/>
  <c r="AW102" i="54"/>
  <c r="AN117" i="53"/>
  <c r="AM104" i="57"/>
  <c r="AU122" i="54"/>
  <c r="AO104" i="57"/>
  <c r="BF115" i="57"/>
  <c r="AO72" i="49"/>
  <c r="AM117" i="55"/>
  <c r="BO70" i="51"/>
  <c r="BS69" i="51"/>
  <c r="AK74" i="50"/>
  <c r="AN69" i="48"/>
  <c r="BG105" i="53"/>
  <c r="AL85" i="49"/>
  <c r="BE117" i="52"/>
  <c r="BQ115" i="55"/>
  <c r="AO106" i="56"/>
  <c r="AU83" i="49"/>
  <c r="BO108" i="55"/>
  <c r="BO122" i="53"/>
  <c r="AU121" i="56"/>
  <c r="AM88" i="50"/>
  <c r="BS72" i="47"/>
  <c r="BF105" i="53"/>
  <c r="BR103" i="52"/>
  <c r="BO104" i="53"/>
  <c r="BH88" i="48"/>
  <c r="BG72" i="46"/>
  <c r="AW103" i="54"/>
  <c r="BR107" i="56"/>
  <c r="BF104" i="56"/>
  <c r="AO104" i="52"/>
  <c r="AK108" i="56"/>
  <c r="BF108" i="56"/>
  <c r="AU90" i="51"/>
  <c r="AU70" i="47"/>
  <c r="AU87" i="46"/>
  <c r="BS106" i="56"/>
  <c r="AY86" i="46"/>
  <c r="AX119" i="52"/>
  <c r="BG101" i="56"/>
  <c r="BI87" i="51"/>
  <c r="BE73" i="50"/>
  <c r="AL119" i="52"/>
  <c r="BF107" i="57"/>
  <c r="AN69" i="49"/>
  <c r="AL84" i="48"/>
  <c r="BO122" i="56"/>
  <c r="BO72" i="50"/>
  <c r="BG101" i="54"/>
  <c r="BF83" i="50"/>
  <c r="BG102" i="56"/>
  <c r="BQ72" i="47"/>
  <c r="AW104" i="57"/>
  <c r="BF72" i="50"/>
  <c r="AX75" i="51"/>
  <c r="AL121" i="56"/>
  <c r="BG120" i="55"/>
  <c r="BP71" i="50"/>
  <c r="AY106" i="54"/>
  <c r="AL103" i="56"/>
  <c r="BR84" i="51"/>
  <c r="BS88" i="47"/>
  <c r="AW103" i="53"/>
  <c r="AV87" i="49"/>
  <c r="BO117" i="53"/>
  <c r="BR71" i="48"/>
  <c r="BH105" i="54"/>
  <c r="BR88" i="48"/>
  <c r="AY107" i="55"/>
  <c r="AM88" i="47"/>
  <c r="BE106" i="57"/>
  <c r="BE101" i="56"/>
  <c r="AX86" i="47"/>
  <c r="AK116" i="52"/>
  <c r="AK119" i="56"/>
  <c r="AV119" i="53"/>
  <c r="BG108" i="52"/>
  <c r="BF71" i="49"/>
  <c r="AK122" i="53"/>
  <c r="AX90" i="49"/>
  <c r="AN72" i="48"/>
  <c r="BI103" i="53"/>
  <c r="AN90" i="49"/>
  <c r="AW86" i="47"/>
  <c r="BS73" i="51"/>
  <c r="BG101" i="53"/>
  <c r="AN121" i="52"/>
  <c r="AO75" i="46"/>
  <c r="BF73" i="51"/>
  <c r="BP73" i="46"/>
  <c r="BO74" i="51"/>
  <c r="BR119" i="55"/>
  <c r="BS87" i="51"/>
  <c r="BS121" i="52"/>
  <c r="BR122" i="54"/>
  <c r="AV89" i="50"/>
  <c r="AO70" i="49"/>
  <c r="BF117" i="56"/>
  <c r="AW90" i="49"/>
  <c r="BH103" i="57"/>
  <c r="BI108" i="55"/>
  <c r="BG102" i="55"/>
  <c r="AX103" i="54"/>
  <c r="BQ86" i="50"/>
  <c r="AU71" i="46"/>
  <c r="BS73" i="46"/>
  <c r="BR86" i="49"/>
  <c r="AU121" i="55"/>
  <c r="BF118" i="52"/>
  <c r="BQ74" i="51"/>
  <c r="BH117" i="57"/>
  <c r="AN106" i="54"/>
  <c r="BE108" i="52"/>
  <c r="AL118" i="57"/>
  <c r="BQ103" i="53"/>
  <c r="BQ71" i="50"/>
  <c r="AM116" i="53"/>
  <c r="BO107" i="53"/>
  <c r="AO76" i="51"/>
  <c r="AK122" i="54"/>
  <c r="BR106" i="53"/>
  <c r="BR84" i="47"/>
  <c r="AV71" i="51"/>
  <c r="BO73" i="47"/>
  <c r="AU115" i="57"/>
  <c r="AO86" i="50"/>
  <c r="AL73" i="51"/>
  <c r="BI73" i="49"/>
  <c r="BS122" i="54"/>
  <c r="AU107" i="53"/>
  <c r="AV69" i="47"/>
  <c r="BE108" i="55"/>
  <c r="AY72" i="51"/>
  <c r="BI90" i="49"/>
  <c r="AV84" i="47"/>
  <c r="AX106" i="56"/>
  <c r="BQ74" i="50"/>
  <c r="BF84" i="50"/>
  <c r="AL108" i="56"/>
  <c r="BE70" i="47"/>
  <c r="AO85" i="50"/>
  <c r="BO76" i="49"/>
  <c r="BE84" i="46"/>
  <c r="BP115" i="57"/>
  <c r="AY121" i="55"/>
  <c r="BO88" i="47"/>
  <c r="AL107" i="53"/>
  <c r="BQ118" i="55"/>
  <c r="AN120" i="55"/>
  <c r="BQ107" i="54"/>
  <c r="AY85" i="46"/>
  <c r="AX120" i="57"/>
  <c r="BI85" i="47"/>
  <c r="AN122" i="53"/>
  <c r="AV90" i="46"/>
  <c r="BQ87" i="51"/>
  <c r="AY74" i="50"/>
  <c r="AV116" i="53"/>
  <c r="BF85" i="51"/>
  <c r="BH120" i="56"/>
  <c r="AM116" i="57"/>
  <c r="AK88" i="51"/>
  <c r="BO103" i="53"/>
  <c r="BQ83" i="49"/>
  <c r="AY103" i="55"/>
  <c r="BI117" i="53"/>
  <c r="BE120" i="52"/>
  <c r="BO120" i="57"/>
  <c r="BR86" i="51"/>
  <c r="BO102" i="52"/>
  <c r="AK75" i="47"/>
  <c r="BH69" i="48"/>
  <c r="AW72" i="49"/>
  <c r="BF89" i="50"/>
  <c r="BS117" i="57"/>
  <c r="BP102" i="55"/>
  <c r="AM120" i="56"/>
  <c r="AK102" i="53"/>
  <c r="AW101" i="53"/>
  <c r="BE84" i="47"/>
  <c r="AW72" i="47"/>
  <c r="BG122" i="54"/>
  <c r="BH85" i="48"/>
  <c r="AM69" i="50"/>
  <c r="BQ69" i="47"/>
  <c r="BH120" i="54"/>
  <c r="BF75" i="48"/>
  <c r="AK73" i="49"/>
  <c r="AX85" i="50"/>
  <c r="AN84" i="51"/>
  <c r="BS86" i="51"/>
  <c r="BG85" i="51"/>
  <c r="AK105" i="55"/>
  <c r="BH86" i="49"/>
  <c r="BH120" i="55"/>
  <c r="AV89" i="47"/>
  <c r="BF71" i="47"/>
  <c r="BP104" i="56"/>
  <c r="AV108" i="54"/>
  <c r="AM101" i="52"/>
  <c r="BO70" i="46"/>
  <c r="AV87" i="47"/>
  <c r="BF86" i="48"/>
  <c r="BI83" i="51"/>
  <c r="BR105" i="55"/>
  <c r="BH71" i="46"/>
  <c r="AN75" i="49"/>
  <c r="BE122" i="55"/>
  <c r="AU69" i="51"/>
  <c r="AN122" i="52"/>
  <c r="BO119" i="54"/>
  <c r="BF69" i="48"/>
  <c r="AV102" i="57"/>
  <c r="BH117" i="54"/>
  <c r="AW69" i="48"/>
  <c r="AM120" i="55"/>
  <c r="AK87" i="47"/>
  <c r="BP104" i="52"/>
  <c r="AN118" i="53"/>
  <c r="BQ84" i="48"/>
  <c r="BH73" i="47"/>
  <c r="BP122" i="56"/>
  <c r="BI86" i="47"/>
  <c r="BH103" i="54"/>
  <c r="BI72" i="48"/>
  <c r="BS120" i="54"/>
  <c r="AU69" i="46"/>
  <c r="AL121" i="57"/>
  <c r="BI76" i="47"/>
  <c r="AM75" i="50"/>
  <c r="BF74" i="50"/>
  <c r="AX118" i="53"/>
  <c r="AN70" i="49"/>
  <c r="BI84" i="51"/>
  <c r="BG102" i="54"/>
  <c r="BR89" i="46"/>
  <c r="BS71" i="50"/>
  <c r="BG88" i="47"/>
  <c r="BH85" i="47"/>
  <c r="BO74" i="46"/>
  <c r="AV70" i="51"/>
  <c r="AK115" i="57"/>
  <c r="AL89" i="48"/>
  <c r="AL108" i="53"/>
  <c r="AK86" i="48"/>
  <c r="AU102" i="55"/>
  <c r="AY76" i="50"/>
  <c r="BP119" i="54"/>
  <c r="AX84" i="46"/>
  <c r="AK116" i="53"/>
  <c r="BO103" i="56"/>
  <c r="BE119" i="54"/>
  <c r="AW73" i="50"/>
  <c r="BP72" i="51"/>
  <c r="BQ72" i="50"/>
  <c r="BG117" i="56"/>
  <c r="AU83" i="47"/>
  <c r="BR87" i="46"/>
  <c r="BP76" i="51"/>
  <c r="BO104" i="56"/>
  <c r="BG85" i="50"/>
  <c r="BO86" i="51"/>
  <c r="AN118" i="55"/>
  <c r="BF76" i="51"/>
  <c r="AM87" i="48"/>
  <c r="BE103" i="52"/>
  <c r="BO121" i="55"/>
  <c r="AX70" i="50"/>
  <c r="BO119" i="57"/>
  <c r="BF119" i="56"/>
  <c r="AO69" i="51"/>
  <c r="BG120" i="57"/>
  <c r="AK107" i="56"/>
  <c r="BG74" i="47"/>
  <c r="BI120" i="54"/>
  <c r="BP115" i="55"/>
  <c r="AW76" i="51"/>
  <c r="AL89" i="47"/>
  <c r="BR104" i="54"/>
  <c r="BF85" i="50"/>
  <c r="BG90" i="51"/>
  <c r="AN117" i="56"/>
  <c r="AO120" i="55"/>
  <c r="AU84" i="49"/>
  <c r="BO119" i="56"/>
  <c r="AW119" i="56"/>
  <c r="BO101" i="52"/>
  <c r="AU75" i="50"/>
  <c r="AY83" i="47"/>
  <c r="AK85" i="48"/>
  <c r="BG89" i="46"/>
  <c r="BQ108" i="54"/>
  <c r="AU71" i="50"/>
  <c r="AW84" i="47"/>
  <c r="AN108" i="53"/>
  <c r="BG108" i="54"/>
  <c r="AU73" i="50"/>
  <c r="AV71" i="46"/>
  <c r="BR87" i="50"/>
  <c r="BQ105" i="53"/>
  <c r="AO86" i="48"/>
  <c r="BP118" i="54"/>
  <c r="AW71" i="50"/>
  <c r="BS74" i="48"/>
  <c r="AY120" i="56"/>
  <c r="BP85" i="48"/>
  <c r="AU122" i="56"/>
  <c r="BI85" i="49"/>
  <c r="BH119" i="56"/>
  <c r="AU72" i="48"/>
  <c r="AX89" i="50"/>
  <c r="AW102" i="53"/>
  <c r="BP76" i="50"/>
  <c r="BR103" i="53"/>
  <c r="AK119" i="54"/>
  <c r="AL73" i="49"/>
  <c r="BG75" i="48"/>
  <c r="BP74" i="47"/>
  <c r="BH90" i="50"/>
  <c r="AU104" i="53"/>
  <c r="AN107" i="57"/>
  <c r="AV117" i="53"/>
  <c r="BF104" i="52"/>
  <c r="BE74" i="48"/>
  <c r="AM103" i="54"/>
  <c r="AL115" i="52"/>
  <c r="AW70" i="47"/>
  <c r="AV107" i="53"/>
  <c r="BP105" i="53"/>
  <c r="AM108" i="56"/>
  <c r="AY121" i="57"/>
  <c r="AK83" i="51"/>
  <c r="BE103" i="55"/>
  <c r="BI105" i="56"/>
  <c r="AU119" i="54"/>
  <c r="BF84" i="48"/>
  <c r="BO87" i="51"/>
  <c r="BE74" i="50"/>
  <c r="BE106" i="53"/>
  <c r="AL76" i="47"/>
  <c r="BQ119" i="56"/>
  <c r="BR76" i="46"/>
  <c r="BI83" i="49"/>
  <c r="BR71" i="49"/>
  <c r="BF115" i="56"/>
  <c r="BG75" i="51"/>
  <c r="BQ85" i="46"/>
  <c r="BO104" i="55"/>
  <c r="BF107" i="54"/>
  <c r="AL72" i="49"/>
  <c r="BE70" i="46"/>
  <c r="BO106" i="57"/>
  <c r="BP87" i="49"/>
  <c r="AX117" i="52"/>
  <c r="AX103" i="55"/>
  <c r="BF85" i="49"/>
  <c r="BH72" i="48"/>
  <c r="AY90" i="50"/>
  <c r="BR117" i="56"/>
  <c r="AY85" i="51"/>
  <c r="BF107" i="52"/>
  <c r="AL120" i="55"/>
  <c r="AO107" i="55"/>
  <c r="BR89" i="48"/>
  <c r="AN88" i="49"/>
  <c r="AV115" i="57"/>
  <c r="AU72" i="49"/>
  <c r="BQ102" i="54"/>
  <c r="BS121" i="53"/>
  <c r="AL84" i="46"/>
  <c r="BO71" i="46"/>
  <c r="AO83" i="49"/>
  <c r="AU117" i="52"/>
  <c r="AW75" i="49"/>
  <c r="BO107" i="56"/>
  <c r="AU86" i="46"/>
  <c r="BP90" i="48"/>
  <c r="AN74" i="51"/>
  <c r="AO74" i="47"/>
  <c r="BH88" i="49"/>
  <c r="BI74" i="47"/>
  <c r="AU118" i="56"/>
  <c r="AV118" i="57"/>
  <c r="AW115" i="56"/>
  <c r="AY90" i="47"/>
  <c r="BG83" i="47"/>
  <c r="BI89" i="50"/>
  <c r="BO121" i="54"/>
  <c r="AY117" i="55"/>
  <c r="AO117" i="55"/>
  <c r="AN105" i="55"/>
  <c r="AX76" i="51"/>
  <c r="AL69" i="48"/>
  <c r="BP85" i="47"/>
  <c r="BS122" i="56"/>
  <c r="BP86" i="51"/>
  <c r="AL122" i="55"/>
  <c r="BP72" i="49"/>
  <c r="AM70" i="49"/>
  <c r="AK117" i="52"/>
  <c r="BS76" i="51"/>
  <c r="AV118" i="56"/>
  <c r="AV85" i="51"/>
  <c r="AK84" i="49"/>
  <c r="BE88" i="47"/>
  <c r="AU74" i="49"/>
  <c r="AX83" i="48"/>
  <c r="BG69" i="50"/>
  <c r="BF103" i="57"/>
  <c r="AL115" i="56"/>
  <c r="BO108" i="53"/>
  <c r="BE88" i="46"/>
  <c r="AL103" i="55"/>
  <c r="AN120" i="57"/>
  <c r="AX69" i="49"/>
  <c r="BR117" i="54"/>
  <c r="AK118" i="53"/>
  <c r="AN122" i="54"/>
  <c r="AM105" i="52"/>
  <c r="AM83" i="49"/>
  <c r="BQ120" i="56"/>
  <c r="AK84" i="46"/>
  <c r="AU85" i="47"/>
  <c r="AU76" i="49"/>
  <c r="BP108" i="56"/>
  <c r="AX120" i="54"/>
  <c r="BI118" i="52"/>
  <c r="AN103" i="52"/>
  <c r="AU83" i="51"/>
  <c r="AL87" i="48"/>
  <c r="BF120" i="56"/>
  <c r="BO73" i="46"/>
  <c r="AM118" i="52"/>
  <c r="AY85" i="47"/>
  <c r="BQ88" i="48"/>
  <c r="AM72" i="47"/>
  <c r="BO72" i="47"/>
  <c r="BS88" i="51"/>
  <c r="BF107" i="55"/>
  <c r="AM75" i="51"/>
  <c r="BR88" i="51"/>
  <c r="BR87" i="51"/>
  <c r="BS103" i="57"/>
  <c r="AV75" i="47"/>
  <c r="AK85" i="49"/>
  <c r="AK116" i="57"/>
  <c r="BS70" i="49"/>
  <c r="BQ84" i="49"/>
  <c r="BR106" i="52"/>
  <c r="BE75" i="49"/>
  <c r="BF83" i="49"/>
  <c r="AW103" i="55"/>
  <c r="BE88" i="48"/>
  <c r="AY118" i="52"/>
  <c r="BO70" i="49"/>
  <c r="BP88" i="51"/>
  <c r="AW70" i="46"/>
  <c r="AV103" i="53"/>
  <c r="BS90" i="49"/>
  <c r="BO76" i="48"/>
  <c r="BP115" i="56"/>
  <c r="BO102" i="56"/>
  <c r="AM104" i="56"/>
  <c r="BF84" i="47"/>
  <c r="BO116" i="57"/>
  <c r="AX122" i="53"/>
  <c r="BG122" i="52"/>
  <c r="AM90" i="46"/>
  <c r="AN106" i="52"/>
  <c r="AL89" i="49"/>
  <c r="BE90" i="46"/>
  <c r="AV69" i="48"/>
  <c r="AY83" i="49"/>
  <c r="BO72" i="49"/>
  <c r="BQ88" i="49"/>
  <c r="BR72" i="48"/>
  <c r="BO71" i="50"/>
  <c r="AO71" i="49"/>
  <c r="AL115" i="54"/>
  <c r="BR85" i="47"/>
  <c r="BE122" i="53"/>
  <c r="BP70" i="50"/>
  <c r="BH89" i="48"/>
  <c r="BQ75" i="46"/>
  <c r="BI106" i="54"/>
  <c r="BP84" i="46"/>
  <c r="AV74" i="47"/>
  <c r="AL102" i="53"/>
  <c r="AN76" i="50"/>
  <c r="BF90" i="49"/>
  <c r="AK87" i="50"/>
  <c r="BF118" i="56"/>
  <c r="BP83" i="46"/>
  <c r="AM118" i="53"/>
  <c r="BG76" i="48"/>
  <c r="AO72" i="51"/>
  <c r="BH108" i="57"/>
  <c r="AO106" i="57"/>
  <c r="AX71" i="48"/>
  <c r="BR69" i="49"/>
  <c r="BS117" i="56"/>
  <c r="AX76" i="50"/>
  <c r="AV108" i="53"/>
  <c r="BI84" i="49"/>
  <c r="AK71" i="50"/>
  <c r="BF117" i="57"/>
  <c r="BO69" i="51"/>
  <c r="BR84" i="49"/>
  <c r="AO85" i="51"/>
  <c r="AY119" i="52"/>
  <c r="BS104" i="53"/>
  <c r="AU86" i="48"/>
  <c r="AN103" i="55"/>
  <c r="AL108" i="55"/>
  <c r="AO104" i="55"/>
  <c r="AV85" i="48"/>
  <c r="AM116" i="54"/>
  <c r="AY73" i="50"/>
  <c r="BI103" i="52"/>
  <c r="AL102" i="54"/>
  <c r="AY73" i="51"/>
  <c r="AV104" i="57"/>
  <c r="AO88" i="51"/>
  <c r="BH72" i="49"/>
  <c r="AY87" i="47"/>
  <c r="BE87" i="47"/>
  <c r="BI119" i="54"/>
  <c r="BF119" i="53"/>
  <c r="AX84" i="49"/>
  <c r="BQ107" i="55"/>
  <c r="AK122" i="55"/>
  <c r="AN106" i="57"/>
  <c r="AK89" i="49"/>
  <c r="BO89" i="51"/>
  <c r="AV115" i="52"/>
  <c r="AU116" i="52"/>
  <c r="BR117" i="53"/>
  <c r="AK83" i="49"/>
  <c r="BS122" i="53"/>
  <c r="BR85" i="49"/>
  <c r="AV119" i="56"/>
  <c r="AO120" i="57"/>
  <c r="AU83" i="46"/>
  <c r="BG84" i="51"/>
  <c r="AY121" i="52"/>
  <c r="BF73" i="48"/>
  <c r="BG75" i="49"/>
  <c r="BH121" i="54"/>
  <c r="BG115" i="53"/>
  <c r="BS105" i="52"/>
  <c r="AW83" i="51"/>
  <c r="BG83" i="51"/>
  <c r="AN70" i="51"/>
  <c r="BF106" i="53"/>
  <c r="BQ69" i="51"/>
  <c r="BI71" i="47"/>
  <c r="BO69" i="46"/>
  <c r="AX84" i="47"/>
  <c r="BF102" i="53"/>
  <c r="AK103" i="55"/>
  <c r="AU73" i="46"/>
  <c r="BE89" i="51"/>
  <c r="BF74" i="46"/>
  <c r="BG72" i="49"/>
  <c r="AL107" i="56"/>
  <c r="AK74" i="48"/>
  <c r="BE115" i="56"/>
  <c r="BS87" i="46"/>
  <c r="AV101" i="54"/>
  <c r="BP89" i="47"/>
  <c r="AL88" i="47"/>
  <c r="AV76" i="50"/>
  <c r="BO101" i="57"/>
  <c r="AU106" i="56"/>
  <c r="AK72" i="50"/>
  <c r="AN105" i="52"/>
  <c r="AK86" i="51"/>
  <c r="BF83" i="48"/>
  <c r="BR70" i="49"/>
  <c r="AM70" i="46"/>
  <c r="BF75" i="47"/>
  <c r="AK101" i="56"/>
  <c r="BE85" i="50"/>
  <c r="BR119" i="56"/>
  <c r="AO75" i="51"/>
  <c r="AL118" i="52"/>
  <c r="BO69" i="50"/>
  <c r="BP73" i="47"/>
  <c r="BS119" i="55"/>
  <c r="BO117" i="52"/>
  <c r="AN86" i="51"/>
  <c r="BH107" i="54"/>
  <c r="AK72" i="49"/>
  <c r="BQ75" i="49"/>
  <c r="BG116" i="53"/>
  <c r="BF76" i="47"/>
  <c r="BQ118" i="52"/>
  <c r="BS69" i="49"/>
  <c r="BG90" i="46"/>
  <c r="BS117" i="53"/>
  <c r="AU84" i="51"/>
  <c r="BE117" i="55"/>
  <c r="BR73" i="47"/>
  <c r="AK105" i="57"/>
  <c r="AK72" i="46"/>
  <c r="BO104" i="52"/>
  <c r="AW73" i="49"/>
  <c r="BO115" i="55"/>
  <c r="BP84" i="48"/>
  <c r="BI107" i="56"/>
  <c r="BI73" i="46"/>
  <c r="AL84" i="51"/>
  <c r="BP120" i="53"/>
  <c r="AL107" i="57"/>
  <c r="AX117" i="53"/>
  <c r="AX120" i="52"/>
  <c r="AM117" i="53"/>
  <c r="AV69" i="49"/>
  <c r="BQ106" i="53"/>
  <c r="BO120" i="53"/>
  <c r="AX76" i="49"/>
  <c r="BG115" i="56"/>
  <c r="AV107" i="56"/>
  <c r="AM103" i="55"/>
  <c r="AN104" i="55"/>
  <c r="BH76" i="48"/>
  <c r="BE108" i="53"/>
  <c r="AX72" i="46"/>
  <c r="AL71" i="49"/>
  <c r="BO115" i="57"/>
  <c r="AV71" i="49"/>
  <c r="AK119" i="52"/>
  <c r="AX74" i="48"/>
  <c r="BG120" i="54"/>
  <c r="AL117" i="57"/>
  <c r="AL69" i="51"/>
  <c r="AU72" i="51"/>
  <c r="AV88" i="46"/>
  <c r="AN70" i="46"/>
  <c r="BP121" i="56"/>
  <c r="BH107" i="56"/>
  <c r="AU72" i="46"/>
  <c r="BH84" i="50"/>
  <c r="BF74" i="51"/>
  <c r="AY71" i="51"/>
  <c r="BP70" i="47"/>
  <c r="BG84" i="49"/>
  <c r="BP85" i="50"/>
  <c r="AX75" i="49"/>
  <c r="AL88" i="48"/>
  <c r="AL86" i="48"/>
  <c r="BE115" i="55"/>
  <c r="BR119" i="54"/>
  <c r="AU70" i="51"/>
  <c r="AM122" i="56"/>
  <c r="AO108" i="54"/>
  <c r="AK89" i="47"/>
  <c r="AU104" i="52"/>
  <c r="AK73" i="50"/>
  <c r="BS103" i="55"/>
  <c r="BI73" i="48"/>
  <c r="AN85" i="48"/>
  <c r="AU119" i="57"/>
  <c r="AU119" i="56"/>
  <c r="BG122" i="55"/>
  <c r="BO86" i="48"/>
  <c r="AM90" i="49"/>
  <c r="BP70" i="48"/>
  <c r="BH69" i="49"/>
  <c r="BO102" i="54"/>
  <c r="AX71" i="49"/>
  <c r="AV74" i="51"/>
  <c r="AN106" i="55"/>
  <c r="BQ120" i="57"/>
  <c r="AO85" i="49"/>
  <c r="AO84" i="51"/>
  <c r="BP119" i="55"/>
  <c r="BR76" i="51"/>
  <c r="BR105" i="54"/>
  <c r="BO116" i="53"/>
  <c r="BG72" i="51"/>
  <c r="AN83" i="46"/>
  <c r="AL76" i="46"/>
  <c r="BG74" i="50"/>
  <c r="BF120" i="54"/>
  <c r="BS108" i="52"/>
  <c r="BQ108" i="52"/>
  <c r="AW104" i="54"/>
  <c r="AV70" i="49"/>
  <c r="BE72" i="51"/>
  <c r="BO71" i="48"/>
  <c r="AX103" i="52"/>
  <c r="AY103" i="53"/>
  <c r="BR108" i="55"/>
  <c r="BQ90" i="50"/>
  <c r="AK73" i="51"/>
  <c r="AN89" i="51"/>
  <c r="AV119" i="54"/>
  <c r="BF101" i="54"/>
  <c r="BQ85" i="49"/>
  <c r="BH86" i="48"/>
  <c r="AU88" i="50"/>
  <c r="AU118" i="53"/>
  <c r="AN103" i="53"/>
  <c r="AU103" i="53"/>
  <c r="AN70" i="47"/>
  <c r="AK120" i="54"/>
  <c r="AO118" i="54"/>
  <c r="AK120" i="55"/>
  <c r="BI122" i="54"/>
  <c r="BO72" i="51"/>
  <c r="BF102" i="57"/>
  <c r="AW106" i="57"/>
  <c r="BH83" i="48"/>
  <c r="BQ76" i="51"/>
  <c r="BG119" i="54"/>
  <c r="AM102" i="54"/>
  <c r="AK106" i="55"/>
  <c r="BO117" i="56"/>
  <c r="AW76" i="47"/>
  <c r="AU84" i="47"/>
  <c r="AL90" i="50"/>
  <c r="BO71" i="49"/>
  <c r="BR74" i="51"/>
  <c r="AY118" i="55"/>
  <c r="BQ71" i="46"/>
  <c r="AO103" i="53"/>
  <c r="BP118" i="57"/>
  <c r="AY75" i="51"/>
  <c r="BR87" i="49"/>
  <c r="BQ117" i="53"/>
  <c r="BQ86" i="51"/>
  <c r="AK71" i="49"/>
  <c r="AU89" i="51"/>
  <c r="AO89" i="51"/>
  <c r="AN108" i="55"/>
  <c r="BH73" i="51"/>
  <c r="AL121" i="52"/>
  <c r="AO84" i="46"/>
  <c r="BS106" i="52"/>
  <c r="AX76" i="46"/>
  <c r="AU74" i="50"/>
  <c r="AN70" i="50"/>
  <c r="BG73" i="48"/>
  <c r="BI88" i="51"/>
  <c r="BE72" i="48"/>
  <c r="BG71" i="51"/>
  <c r="AY71" i="49"/>
  <c r="BH72" i="51"/>
  <c r="AV108" i="55"/>
  <c r="AX74" i="47"/>
  <c r="BQ122" i="54"/>
  <c r="BG88" i="50"/>
  <c r="AM85" i="46"/>
  <c r="AK90" i="49"/>
  <c r="AO71" i="46"/>
  <c r="BF69" i="46"/>
  <c r="AM121" i="56"/>
  <c r="AM107" i="56"/>
  <c r="AM76" i="50"/>
  <c r="BP72" i="48"/>
  <c r="AU87" i="50"/>
  <c r="BP90" i="50"/>
  <c r="BQ106" i="55"/>
  <c r="AV73" i="51"/>
  <c r="AO103" i="54"/>
  <c r="BG71" i="48"/>
  <c r="BG70" i="50"/>
  <c r="AV90" i="48"/>
  <c r="AK107" i="53"/>
  <c r="BO84" i="46"/>
  <c r="BP102" i="56"/>
  <c r="AO87" i="51"/>
  <c r="BE102" i="53"/>
  <c r="AV122" i="55"/>
  <c r="BI88" i="47"/>
  <c r="BE101" i="55"/>
  <c r="BE104" i="52"/>
  <c r="BF119" i="52"/>
  <c r="BR86" i="50"/>
  <c r="AY87" i="49"/>
  <c r="BQ105" i="54"/>
  <c r="BI90" i="47"/>
  <c r="AK117" i="55"/>
  <c r="BI75" i="48"/>
  <c r="BG76" i="46"/>
  <c r="AY108" i="54"/>
  <c r="AL71" i="50"/>
  <c r="AL69" i="49"/>
  <c r="BS117" i="55"/>
  <c r="BG74" i="51"/>
  <c r="AL88" i="49"/>
  <c r="AY87" i="48"/>
  <c r="AX105" i="54"/>
  <c r="BG73" i="51"/>
  <c r="AK102" i="57"/>
  <c r="AK121" i="55"/>
  <c r="AO87" i="47"/>
  <c r="AK103" i="52"/>
  <c r="BR106" i="55"/>
  <c r="AL101" i="57"/>
  <c r="AU101" i="55"/>
  <c r="AL118" i="54"/>
  <c r="AY71" i="46"/>
  <c r="AW118" i="53"/>
  <c r="BS83" i="51"/>
  <c r="AL122" i="54"/>
  <c r="AO90" i="48"/>
  <c r="AX69" i="46"/>
  <c r="AU69" i="49"/>
  <c r="AU83" i="50"/>
  <c r="AY107" i="56"/>
  <c r="BO106" i="55"/>
  <c r="BP116" i="54"/>
  <c r="BI104" i="52"/>
  <c r="AV83" i="48"/>
  <c r="AW72" i="46"/>
  <c r="BG73" i="49"/>
  <c r="AK122" i="56"/>
  <c r="BS103" i="53"/>
  <c r="AV122" i="54"/>
  <c r="BO106" i="56"/>
  <c r="BE74" i="47"/>
  <c r="BF75" i="46"/>
  <c r="BO87" i="48"/>
  <c r="AW120" i="55"/>
  <c r="BG122" i="57"/>
  <c r="AO105" i="55"/>
  <c r="AN119" i="56"/>
  <c r="BF87" i="51"/>
  <c r="BS106" i="54"/>
  <c r="BG118" i="57"/>
  <c r="BP119" i="56"/>
  <c r="AM90" i="51"/>
  <c r="AV85" i="50"/>
  <c r="BQ76" i="46"/>
  <c r="BO105" i="57"/>
  <c r="BI71" i="46"/>
  <c r="BR106" i="56"/>
  <c r="AM83" i="50"/>
  <c r="BR117" i="57"/>
  <c r="BH87" i="49"/>
  <c r="BE117" i="53"/>
  <c r="AX74" i="49"/>
  <c r="BE102" i="54"/>
  <c r="AM72" i="46"/>
  <c r="BG101" i="55"/>
  <c r="AN69" i="46"/>
  <c r="AL88" i="51"/>
  <c r="AU108" i="56"/>
  <c r="BQ102" i="56"/>
  <c r="AX122" i="54"/>
  <c r="AY104" i="57"/>
  <c r="BR120" i="52"/>
  <c r="BI103" i="57"/>
  <c r="BI104" i="55"/>
  <c r="BQ87" i="49"/>
  <c r="BQ108" i="56"/>
  <c r="BS105" i="56"/>
  <c r="BP108" i="53"/>
  <c r="BH83" i="49"/>
  <c r="AO73" i="51"/>
  <c r="AO119" i="54"/>
  <c r="AV117" i="57"/>
  <c r="AO107" i="52"/>
  <c r="BS84" i="51"/>
  <c r="BH69" i="51"/>
  <c r="AN83" i="49"/>
  <c r="BR89" i="50"/>
  <c r="BP105" i="52"/>
  <c r="AU107" i="55"/>
  <c r="BG88" i="51"/>
  <c r="AL90" i="51"/>
  <c r="BP117" i="55"/>
  <c r="BS120" i="57"/>
  <c r="BE73" i="48"/>
  <c r="BH88" i="51"/>
  <c r="AO106" i="54"/>
  <c r="AW117" i="55"/>
  <c r="AK120" i="56"/>
  <c r="AM83" i="48"/>
  <c r="AX87" i="46"/>
  <c r="BE102" i="56"/>
  <c r="AV76" i="51"/>
  <c r="AK107" i="55"/>
  <c r="AV116" i="57"/>
  <c r="AL87" i="47"/>
  <c r="BH74" i="49"/>
  <c r="BO85" i="50"/>
  <c r="AK76" i="51"/>
  <c r="AW74" i="48"/>
  <c r="BO116" i="52"/>
  <c r="AL105" i="57"/>
  <c r="AO90" i="51"/>
  <c r="BR122" i="56"/>
  <c r="AL102" i="56"/>
  <c r="AL74" i="48"/>
  <c r="AO87" i="50"/>
  <c r="AN75" i="48"/>
  <c r="AW90" i="48"/>
  <c r="BO90" i="49"/>
  <c r="AX108" i="53"/>
  <c r="BF72" i="51"/>
  <c r="BE83" i="50"/>
  <c r="AM70" i="47"/>
  <c r="AU105" i="57"/>
  <c r="BF70" i="47"/>
  <c r="AL118" i="56"/>
  <c r="AN108" i="54"/>
  <c r="AM106" i="55"/>
  <c r="AO71" i="51"/>
  <c r="AO121" i="57"/>
  <c r="BG84" i="50"/>
  <c r="BS118" i="57"/>
  <c r="BF104" i="53"/>
  <c r="BG83" i="49"/>
  <c r="BI120" i="55"/>
  <c r="BQ83" i="50"/>
  <c r="AU71" i="47"/>
  <c r="AK83" i="50"/>
  <c r="AU120" i="54"/>
  <c r="AW117" i="56"/>
  <c r="BR104" i="57"/>
  <c r="AX119" i="54"/>
  <c r="BO74" i="48"/>
  <c r="BF86" i="51"/>
  <c r="AY107" i="57"/>
  <c r="AK102" i="54"/>
  <c r="BI121" i="52"/>
  <c r="AW73" i="51"/>
  <c r="AK101" i="53"/>
  <c r="AX104" i="53"/>
  <c r="AK86" i="47"/>
  <c r="BR72" i="51"/>
  <c r="AL117" i="56"/>
  <c r="BG102" i="53"/>
  <c r="AU87" i="48"/>
  <c r="AM86" i="47"/>
  <c r="AX105" i="55"/>
  <c r="BG73" i="46"/>
  <c r="AK119" i="53"/>
  <c r="AM101" i="53"/>
  <c r="AY118" i="56"/>
  <c r="BQ71" i="47"/>
  <c r="BF116" i="57"/>
  <c r="AO90" i="46"/>
  <c r="BR103" i="56"/>
  <c r="AV73" i="46"/>
  <c r="BE70" i="49"/>
  <c r="BP101" i="57"/>
  <c r="AM102" i="53"/>
  <c r="BS108" i="54"/>
  <c r="AN89" i="47"/>
  <c r="BF116" i="56"/>
  <c r="BG121" i="54"/>
  <c r="AW106" i="55"/>
  <c r="BE116" i="54"/>
  <c r="AU74" i="51"/>
  <c r="BE116" i="57"/>
  <c r="AM118" i="57"/>
  <c r="AK69" i="46"/>
  <c r="AL104" i="56"/>
  <c r="AW120" i="57"/>
  <c r="BG122" i="56"/>
  <c r="BH76" i="50"/>
  <c r="BG115" i="52"/>
  <c r="AW118" i="55"/>
  <c r="BE90" i="49"/>
  <c r="BH106" i="55"/>
  <c r="AX89" i="51"/>
  <c r="AK70" i="49"/>
  <c r="AK69" i="51"/>
  <c r="BS104" i="56"/>
  <c r="BO73" i="49"/>
  <c r="AY106" i="57"/>
  <c r="BG108" i="55"/>
  <c r="AN119" i="55"/>
  <c r="BQ119" i="55"/>
  <c r="AO122" i="56"/>
  <c r="AV103" i="57"/>
  <c r="AM104" i="53"/>
  <c r="BE71" i="50"/>
  <c r="AY87" i="51"/>
  <c r="AX108" i="54"/>
  <c r="AW115" i="52"/>
  <c r="AV83" i="51"/>
  <c r="AO75" i="50"/>
  <c r="AY83" i="51"/>
  <c r="AM105" i="53"/>
  <c r="AU115" i="56"/>
  <c r="AO85" i="46"/>
  <c r="AL74" i="51"/>
  <c r="BF106" i="57"/>
  <c r="BR122" i="57"/>
  <c r="AO70" i="50"/>
  <c r="AM86" i="46"/>
  <c r="BH107" i="52"/>
  <c r="AN89" i="50"/>
  <c r="AV119" i="52"/>
  <c r="AO121" i="55"/>
  <c r="AN122" i="55"/>
  <c r="AU73" i="47"/>
  <c r="AK71" i="46"/>
  <c r="BP105" i="56"/>
  <c r="AN108" i="52"/>
  <c r="AM89" i="46"/>
  <c r="AU86" i="49"/>
  <c r="AX107" i="56"/>
  <c r="AU120" i="52"/>
  <c r="BG89" i="51"/>
  <c r="AW70" i="50"/>
  <c r="AK72" i="51"/>
  <c r="AY73" i="49"/>
  <c r="BF73" i="47"/>
  <c r="BE116" i="52"/>
  <c r="BQ84" i="47"/>
  <c r="AU75" i="51"/>
  <c r="AV71" i="50"/>
  <c r="AO90" i="50"/>
  <c r="AN71" i="51"/>
  <c r="BI103" i="55"/>
  <c r="BQ103" i="56"/>
  <c r="AY103" i="57"/>
  <c r="AW69" i="51"/>
  <c r="AU102" i="57"/>
  <c r="AU103" i="56"/>
  <c r="BP119" i="53"/>
  <c r="BS107" i="52"/>
  <c r="BO90" i="51"/>
  <c r="BO106" i="52"/>
  <c r="BH89" i="50"/>
  <c r="AO74" i="51"/>
  <c r="BR73" i="49"/>
  <c r="BG85" i="46"/>
  <c r="AN75" i="50"/>
  <c r="AN74" i="50"/>
  <c r="BI120" i="52"/>
  <c r="BG86" i="50"/>
  <c r="AW119" i="54"/>
  <c r="BS107" i="56"/>
  <c r="AV102" i="56"/>
  <c r="BQ83" i="47"/>
  <c r="BS75" i="46"/>
  <c r="AV106" i="56"/>
  <c r="BE73" i="49"/>
  <c r="AU85" i="50"/>
  <c r="BF70" i="51"/>
  <c r="AX87" i="50"/>
  <c r="BO88" i="48"/>
  <c r="BR118" i="53"/>
  <c r="BI108" i="52"/>
  <c r="BG121" i="56"/>
  <c r="AU115" i="52"/>
  <c r="AK83" i="46"/>
  <c r="AN84" i="48"/>
  <c r="AK88" i="48"/>
  <c r="AK116" i="56"/>
  <c r="AM108" i="52"/>
  <c r="BR108" i="57"/>
  <c r="AO103" i="57"/>
  <c r="BS71" i="49"/>
  <c r="AY86" i="50"/>
  <c r="BH120" i="52"/>
  <c r="AU117" i="56"/>
  <c r="BE122" i="57"/>
  <c r="AN117" i="54"/>
  <c r="BP104" i="57"/>
  <c r="AL108" i="52"/>
  <c r="AU86" i="51"/>
  <c r="BH122" i="54"/>
  <c r="AY89" i="51"/>
  <c r="AX75" i="48"/>
  <c r="AL101" i="55"/>
  <c r="BH118" i="55"/>
  <c r="AO118" i="52"/>
  <c r="BR70" i="51"/>
  <c r="BR85" i="48"/>
  <c r="AU118" i="55"/>
  <c r="AU85" i="48"/>
  <c r="BO116" i="55"/>
  <c r="BQ115" i="53"/>
  <c r="AV118" i="54"/>
  <c r="BH103" i="53"/>
  <c r="AU120" i="56"/>
  <c r="BE104" i="53"/>
  <c r="AV88" i="49"/>
  <c r="BS108" i="56"/>
  <c r="AO89" i="46"/>
  <c r="BP74" i="51"/>
  <c r="AY106" i="52"/>
  <c r="AY84" i="49"/>
  <c r="AY105" i="52"/>
  <c r="AM83" i="51"/>
  <c r="AL107" i="55"/>
  <c r="BE84" i="51"/>
  <c r="AX103" i="57"/>
  <c r="BO71" i="47"/>
  <c r="BO84" i="49"/>
  <c r="BO71" i="51"/>
  <c r="AM74" i="46"/>
  <c r="BE104" i="57"/>
  <c r="AO122" i="52"/>
  <c r="AL105" i="53"/>
  <c r="AN117" i="55"/>
  <c r="BQ87" i="50"/>
  <c r="AU107" i="56"/>
  <c r="BH74" i="51"/>
  <c r="BG84" i="46"/>
  <c r="BS120" i="56"/>
  <c r="BP75" i="51"/>
  <c r="AK104" i="53"/>
  <c r="BI73" i="47"/>
  <c r="BI90" i="51"/>
  <c r="BH76" i="51"/>
  <c r="BF116" i="53"/>
  <c r="AO69" i="48"/>
  <c r="BF108" i="55"/>
  <c r="AN121" i="56"/>
  <c r="BQ101" i="52"/>
  <c r="AL106" i="54"/>
  <c r="AN73" i="50"/>
  <c r="BO86" i="47"/>
  <c r="BI69" i="48"/>
  <c r="AW120" i="56"/>
  <c r="AX72" i="50"/>
  <c r="AX121" i="57"/>
  <c r="AW83" i="50"/>
  <c r="BI86" i="50"/>
  <c r="BS70" i="46"/>
  <c r="BG107" i="56"/>
  <c r="BF101" i="56"/>
  <c r="AK76" i="46"/>
  <c r="AL75" i="46"/>
  <c r="AX88" i="48"/>
  <c r="BP103" i="54"/>
  <c r="AO86" i="49"/>
  <c r="AL87" i="50"/>
  <c r="AX83" i="49"/>
  <c r="BF70" i="49"/>
  <c r="AW71" i="49"/>
  <c r="BG103" i="52"/>
  <c r="BQ83" i="48"/>
  <c r="AV104" i="52"/>
  <c r="BH119" i="52"/>
  <c r="BR85" i="50"/>
  <c r="AV88" i="48"/>
  <c r="BF121" i="57"/>
  <c r="AY120" i="52"/>
  <c r="BH103" i="52"/>
  <c r="BE75" i="51"/>
  <c r="AN104" i="56"/>
  <c r="BQ87" i="46"/>
  <c r="AL115" i="57"/>
  <c r="AY69" i="49"/>
  <c r="AW88" i="47"/>
  <c r="AM117" i="56"/>
  <c r="AW101" i="55"/>
  <c r="AY120" i="57"/>
  <c r="AW69" i="47"/>
  <c r="BI87" i="48"/>
  <c r="AM116" i="56"/>
  <c r="BR69" i="48"/>
  <c r="BG85" i="49"/>
  <c r="AX88" i="50"/>
  <c r="AK89" i="48"/>
  <c r="BG101" i="52"/>
  <c r="AV88" i="51"/>
  <c r="BH75" i="48"/>
  <c r="AW102" i="56"/>
  <c r="BO117" i="55"/>
  <c r="AU122" i="55"/>
  <c r="AX87" i="47"/>
  <c r="AX71" i="51"/>
  <c r="BG104" i="57"/>
  <c r="BF118" i="53"/>
  <c r="AX117" i="56"/>
  <c r="BR75" i="48"/>
  <c r="BI108" i="54"/>
  <c r="AY117" i="56"/>
  <c r="BO115" i="56"/>
  <c r="AV89" i="51"/>
  <c r="BG115" i="55"/>
  <c r="AW69" i="50"/>
  <c r="AY73" i="47"/>
  <c r="AW90" i="51"/>
  <c r="BE85" i="51"/>
  <c r="BQ120" i="53"/>
  <c r="AO119" i="55"/>
  <c r="AX88" i="51"/>
  <c r="BG107" i="54"/>
  <c r="AX69" i="48"/>
  <c r="AW119" i="53"/>
  <c r="BO118" i="53"/>
  <c r="AN87" i="46"/>
  <c r="AX106" i="54"/>
  <c r="BP85" i="49"/>
  <c r="BR104" i="56"/>
  <c r="BR83" i="48"/>
  <c r="AU116" i="55"/>
  <c r="AK73" i="47"/>
  <c r="AO105" i="57"/>
  <c r="BE83" i="47"/>
  <c r="AU85" i="49"/>
  <c r="AV107" i="55"/>
  <c r="AM103" i="53"/>
  <c r="BI106" i="52"/>
  <c r="BE87" i="50"/>
  <c r="BF89" i="51"/>
  <c r="AL90" i="46"/>
  <c r="AV120" i="55"/>
  <c r="BG76" i="51"/>
  <c r="BH103" i="55"/>
  <c r="AX73" i="51"/>
  <c r="AK120" i="57"/>
  <c r="BE74" i="51"/>
  <c r="AO118" i="57"/>
  <c r="BI72" i="49"/>
  <c r="AK105" i="56"/>
  <c r="AL101" i="54"/>
  <c r="BP103" i="56"/>
  <c r="AY73" i="48"/>
  <c r="AN119" i="52"/>
  <c r="BF105" i="55"/>
  <c r="BP106" i="54"/>
  <c r="BF119" i="57"/>
  <c r="BO75" i="47"/>
  <c r="AK69" i="48"/>
  <c r="BP71" i="51"/>
  <c r="BE121" i="54"/>
  <c r="AO70" i="51"/>
  <c r="BI104" i="53"/>
  <c r="BE108" i="56"/>
  <c r="BE103" i="56"/>
  <c r="AW89" i="46"/>
  <c r="AW74" i="49"/>
  <c r="BE119" i="56"/>
  <c r="AW122" i="54"/>
  <c r="BS89" i="46"/>
  <c r="BP89" i="48"/>
  <c r="BP71" i="49"/>
  <c r="AX117" i="55"/>
  <c r="BS69" i="48"/>
  <c r="BQ116" i="53"/>
  <c r="AO106" i="53"/>
  <c r="BF87" i="50"/>
  <c r="BE69" i="51"/>
  <c r="BS119" i="56"/>
  <c r="BH86" i="50"/>
  <c r="BH108" i="54"/>
  <c r="BO121" i="56"/>
  <c r="AV102" i="52"/>
  <c r="BI117" i="54"/>
  <c r="AV83" i="49"/>
  <c r="AM105" i="56"/>
  <c r="BE118" i="57"/>
  <c r="AO105" i="52"/>
  <c r="AW107" i="54"/>
  <c r="AK104" i="55"/>
  <c r="AM119" i="54"/>
  <c r="BP107" i="55"/>
  <c r="AU69" i="50"/>
  <c r="BH76" i="49"/>
  <c r="AN118" i="57"/>
  <c r="AY73" i="46"/>
  <c r="BP87" i="51"/>
  <c r="BI86" i="49"/>
  <c r="BQ121" i="56"/>
  <c r="AY70" i="50"/>
  <c r="BG104" i="53"/>
  <c r="AM74" i="47"/>
  <c r="AV106" i="57"/>
  <c r="BH74" i="50"/>
  <c r="BF69" i="51"/>
  <c r="AN87" i="49"/>
  <c r="AV116" i="54"/>
  <c r="BF122" i="55"/>
  <c r="AX73" i="50"/>
  <c r="AW119" i="57"/>
  <c r="BF88" i="46"/>
  <c r="BR70" i="47"/>
  <c r="AW84" i="50"/>
  <c r="BH73" i="49"/>
  <c r="BG83" i="50"/>
  <c r="BP75" i="50"/>
  <c r="AX86" i="50"/>
  <c r="BE85" i="49"/>
  <c r="BS73" i="50"/>
  <c r="BG116" i="54"/>
  <c r="BQ86" i="49"/>
  <c r="AK87" i="51"/>
  <c r="BP120" i="55"/>
  <c r="BO105" i="56"/>
  <c r="AK90" i="46"/>
  <c r="AK117" i="56"/>
  <c r="AV87" i="50"/>
  <c r="AU106" i="54"/>
  <c r="BS73" i="49"/>
  <c r="BS76" i="48"/>
  <c r="AV107" i="57"/>
  <c r="BH75" i="50"/>
  <c r="BS104" i="57"/>
  <c r="BO84" i="47"/>
  <c r="BP87" i="50"/>
  <c r="AL89" i="50"/>
  <c r="BF106" i="56"/>
  <c r="AX106" i="55"/>
  <c r="BS74" i="49"/>
  <c r="BF101" i="55"/>
  <c r="AW69" i="49"/>
  <c r="BE102" i="57"/>
  <c r="BF105" i="52"/>
  <c r="BO89" i="49"/>
  <c r="BH104" i="55"/>
  <c r="BH108" i="52"/>
  <c r="AK70" i="47"/>
  <c r="AX108" i="56"/>
  <c r="BH84" i="49"/>
  <c r="AM115" i="52"/>
  <c r="BG118" i="55"/>
  <c r="AK117" i="57"/>
  <c r="AU106" i="55"/>
  <c r="BF121" i="55"/>
  <c r="AO75" i="47"/>
  <c r="BR83" i="46"/>
  <c r="BF83" i="51"/>
  <c r="AM120" i="52"/>
  <c r="BF108" i="54"/>
  <c r="AL69" i="50"/>
  <c r="AU76" i="51"/>
  <c r="AY88" i="47"/>
  <c r="AX84" i="51"/>
  <c r="AX121" i="53"/>
  <c r="BO69" i="47"/>
  <c r="AU120" i="57"/>
  <c r="BP75" i="46"/>
  <c r="AW75" i="47"/>
  <c r="AM73" i="49"/>
  <c r="AY69" i="48"/>
  <c r="AL86" i="49"/>
  <c r="AN71" i="48"/>
  <c r="BR83" i="49"/>
  <c r="AL106" i="53"/>
  <c r="AL108" i="54"/>
  <c r="AM85" i="51"/>
  <c r="AW118" i="56"/>
  <c r="AY104" i="56"/>
  <c r="BH72" i="47"/>
  <c r="AX119" i="55"/>
  <c r="AM115" i="53"/>
  <c r="AN75" i="51"/>
  <c r="BE120" i="55"/>
  <c r="BE118" i="56"/>
  <c r="AV74" i="48"/>
  <c r="BO103" i="57"/>
  <c r="BR122" i="55"/>
  <c r="BI104" i="56"/>
  <c r="BE122" i="54"/>
  <c r="AU116" i="57"/>
  <c r="BG119" i="56"/>
  <c r="AN76" i="46"/>
  <c r="BH103" i="56"/>
  <c r="AV105" i="52"/>
  <c r="AL89" i="51"/>
  <c r="BS85" i="46"/>
  <c r="AM103" i="56"/>
  <c r="BE120" i="56"/>
  <c r="BQ71" i="48"/>
  <c r="BG105" i="54"/>
  <c r="BE83" i="51"/>
  <c r="AX89" i="48"/>
  <c r="BI106" i="56"/>
  <c r="AO89" i="50"/>
  <c r="BI70" i="50"/>
  <c r="AY90" i="51"/>
  <c r="AL103" i="53"/>
  <c r="BO86" i="49"/>
  <c r="BP88" i="49"/>
  <c r="BQ118" i="57"/>
  <c r="AO103" i="35"/>
  <c r="AO116" i="35"/>
  <c r="BI102" i="35"/>
  <c r="BS115" i="35"/>
  <c r="AY117" i="35"/>
  <c r="AY104" i="35"/>
  <c r="BS118" i="35"/>
  <c r="AY101" i="35"/>
  <c r="AO115" i="35"/>
  <c r="BS104" i="35"/>
  <c r="AY118" i="35"/>
  <c r="BS117" i="35"/>
  <c r="BS102" i="35"/>
  <c r="AO104" i="35"/>
  <c r="BI103" i="35"/>
  <c r="BS101" i="35"/>
  <c r="AO101" i="35"/>
  <c r="BI101" i="35"/>
  <c r="AO102" i="35"/>
  <c r="AY103" i="35"/>
  <c r="BI117" i="35"/>
  <c r="BS103" i="35"/>
  <c r="AY116" i="35"/>
  <c r="AO118" i="35"/>
  <c r="BI104" i="35"/>
  <c r="AY102" i="35"/>
  <c r="BI115" i="35"/>
  <c r="BS116" i="35"/>
  <c r="BI116" i="35"/>
  <c r="BI118" i="35"/>
  <c r="AO117" i="35"/>
  <c r="AY115" i="35"/>
  <c r="J103" i="53" l="1"/>
  <c r="J52" i="53" s="1"/>
  <c r="J28" i="53" s="1"/>
  <c r="M89" i="50"/>
  <c r="K103" i="56"/>
  <c r="K52" i="56" s="1"/>
  <c r="K28" i="56" s="1"/>
  <c r="J89" i="51"/>
  <c r="L76" i="46"/>
  <c r="L48" i="46" s="1"/>
  <c r="L33" i="46" s="1"/>
  <c r="L75" i="51"/>
  <c r="L47" i="51" s="1"/>
  <c r="L32" i="51" s="1"/>
  <c r="K115" i="53"/>
  <c r="K85" i="51"/>
  <c r="J108" i="54"/>
  <c r="J57" i="54" s="1"/>
  <c r="J33" i="54" s="1"/>
  <c r="J106" i="53"/>
  <c r="J55" i="53" s="1"/>
  <c r="J31" i="53" s="1"/>
  <c r="L71" i="48"/>
  <c r="L43" i="48" s="1"/>
  <c r="L28" i="48" s="1"/>
  <c r="J86" i="49"/>
  <c r="K73" i="49"/>
  <c r="K45" i="49" s="1"/>
  <c r="K30" i="49" s="1"/>
  <c r="J69" i="50"/>
  <c r="J41" i="50" s="1"/>
  <c r="J26" i="50" s="1"/>
  <c r="K120" i="52"/>
  <c r="M75" i="47"/>
  <c r="M47" i="47" s="1"/>
  <c r="M32" i="47" s="1"/>
  <c r="I117" i="57"/>
  <c r="K115" i="52"/>
  <c r="I70" i="47"/>
  <c r="I42" i="47" s="1"/>
  <c r="I27" i="47" s="1"/>
  <c r="J89" i="50"/>
  <c r="I117" i="56"/>
  <c r="I90" i="46"/>
  <c r="I87" i="51"/>
  <c r="L87" i="49"/>
  <c r="K74" i="47"/>
  <c r="K46" i="47" s="1"/>
  <c r="K31" i="47" s="1"/>
  <c r="L118" i="57"/>
  <c r="K119" i="54"/>
  <c r="I104" i="55"/>
  <c r="I53" i="55" s="1"/>
  <c r="I29" i="55" s="1"/>
  <c r="M105" i="52"/>
  <c r="M54" i="52" s="1"/>
  <c r="M30" i="52" s="1"/>
  <c r="K105" i="56"/>
  <c r="K54" i="56" s="1"/>
  <c r="K30" i="56" s="1"/>
  <c r="M106" i="53"/>
  <c r="M55" i="53" s="1"/>
  <c r="M31" i="53" s="1"/>
  <c r="M70" i="51"/>
  <c r="M42" i="51" s="1"/>
  <c r="M27" i="51" s="1"/>
  <c r="I69" i="48"/>
  <c r="I41" i="48" s="1"/>
  <c r="I26" i="48" s="1"/>
  <c r="L119" i="52"/>
  <c r="J101" i="54"/>
  <c r="J50" i="54" s="1"/>
  <c r="J26" i="54" s="1"/>
  <c r="I105" i="56"/>
  <c r="I54" i="56" s="1"/>
  <c r="I30" i="56" s="1"/>
  <c r="M118" i="57"/>
  <c r="I120" i="57"/>
  <c r="J90" i="46"/>
  <c r="K103" i="53"/>
  <c r="K52" i="53" s="1"/>
  <c r="K28" i="53" s="1"/>
  <c r="M105" i="57"/>
  <c r="M54" i="57" s="1"/>
  <c r="M30" i="57" s="1"/>
  <c r="I73" i="47"/>
  <c r="I45" i="47" s="1"/>
  <c r="I30" i="47" s="1"/>
  <c r="L87" i="46"/>
  <c r="M119" i="55"/>
  <c r="I89" i="48"/>
  <c r="K116" i="56"/>
  <c r="K117" i="56"/>
  <c r="J115" i="57"/>
  <c r="L104" i="56"/>
  <c r="L53" i="56" s="1"/>
  <c r="L29" i="56" s="1"/>
  <c r="J87" i="50"/>
  <c r="M86" i="49"/>
  <c r="J75" i="46"/>
  <c r="J47" i="46" s="1"/>
  <c r="J32" i="46" s="1"/>
  <c r="I76" i="46"/>
  <c r="I48" i="46" s="1"/>
  <c r="I33" i="46" s="1"/>
  <c r="L73" i="50"/>
  <c r="L45" i="50" s="1"/>
  <c r="L30" i="50" s="1"/>
  <c r="J106" i="54"/>
  <c r="J55" i="54" s="1"/>
  <c r="J31" i="54" s="1"/>
  <c r="L121" i="56"/>
  <c r="M69" i="48"/>
  <c r="M41" i="48" s="1"/>
  <c r="M26" i="48" s="1"/>
  <c r="I104" i="53"/>
  <c r="I53" i="53" s="1"/>
  <c r="I29" i="53" s="1"/>
  <c r="L117" i="55"/>
  <c r="J105" i="53"/>
  <c r="J54" i="53" s="1"/>
  <c r="J30" i="53" s="1"/>
  <c r="M122" i="52"/>
  <c r="K74" i="46"/>
  <c r="K46" i="46" s="1"/>
  <c r="K31" i="46" s="1"/>
  <c r="J107" i="55"/>
  <c r="J56" i="55" s="1"/>
  <c r="J32" i="55" s="1"/>
  <c r="K83" i="51"/>
  <c r="M89" i="46"/>
  <c r="M118" i="52"/>
  <c r="J101" i="55"/>
  <c r="J50" i="55" s="1"/>
  <c r="J26" i="55" s="1"/>
  <c r="J108" i="52"/>
  <c r="J57" i="52" s="1"/>
  <c r="J33" i="52" s="1"/>
  <c r="L117" i="54"/>
  <c r="M103" i="57"/>
  <c r="M52" i="57" s="1"/>
  <c r="M28" i="57" s="1"/>
  <c r="K108" i="52"/>
  <c r="K57" i="52" s="1"/>
  <c r="K33" i="52" s="1"/>
  <c r="I116" i="56"/>
  <c r="I88" i="48"/>
  <c r="L84" i="48"/>
  <c r="I83" i="46"/>
  <c r="L74" i="50"/>
  <c r="L46" i="50" s="1"/>
  <c r="L31" i="50" s="1"/>
  <c r="L75" i="50"/>
  <c r="L47" i="50" s="1"/>
  <c r="L32" i="50" s="1"/>
  <c r="M74" i="51"/>
  <c r="M46" i="51" s="1"/>
  <c r="M31" i="51" s="1"/>
  <c r="L71" i="51"/>
  <c r="L43" i="51" s="1"/>
  <c r="L28" i="51" s="1"/>
  <c r="M90" i="50"/>
  <c r="I72" i="51"/>
  <c r="I44" i="51" s="1"/>
  <c r="I29" i="51" s="1"/>
  <c r="K89" i="46"/>
  <c r="L108" i="52"/>
  <c r="L57" i="52" s="1"/>
  <c r="L33" i="52" s="1"/>
  <c r="I71" i="46"/>
  <c r="I43" i="46" s="1"/>
  <c r="I28" i="46" s="1"/>
  <c r="L122" i="55"/>
  <c r="M121" i="55"/>
  <c r="L89" i="50"/>
  <c r="K86" i="46"/>
  <c r="M70" i="50"/>
  <c r="M42" i="50" s="1"/>
  <c r="M27" i="50" s="1"/>
  <c r="J74" i="51"/>
  <c r="J46" i="51" s="1"/>
  <c r="J31" i="51" s="1"/>
  <c r="M85" i="46"/>
  <c r="K105" i="53"/>
  <c r="K54" i="53" s="1"/>
  <c r="K30" i="53" s="1"/>
  <c r="M75" i="50"/>
  <c r="M47" i="50" s="1"/>
  <c r="M32" i="50" s="1"/>
  <c r="K104" i="53"/>
  <c r="K53" i="53" s="1"/>
  <c r="K29" i="53" s="1"/>
  <c r="M122" i="56"/>
  <c r="L119" i="55"/>
  <c r="I69" i="51"/>
  <c r="I41" i="51" s="1"/>
  <c r="I26" i="51" s="1"/>
  <c r="I70" i="49"/>
  <c r="I42" i="49" s="1"/>
  <c r="I27" i="49" s="1"/>
  <c r="J104" i="56"/>
  <c r="J53" i="56" s="1"/>
  <c r="J29" i="56" s="1"/>
  <c r="I69" i="46"/>
  <c r="I41" i="46" s="1"/>
  <c r="I26" i="46" s="1"/>
  <c r="K118" i="57"/>
  <c r="L89" i="47"/>
  <c r="K102" i="53"/>
  <c r="K51" i="53" s="1"/>
  <c r="K27" i="53" s="1"/>
  <c r="M90" i="46"/>
  <c r="K101" i="53"/>
  <c r="K50" i="53" s="1"/>
  <c r="K26" i="53" s="1"/>
  <c r="I119" i="53"/>
  <c r="K86" i="47"/>
  <c r="J117" i="56"/>
  <c r="I86" i="47"/>
  <c r="I101" i="53"/>
  <c r="I50" i="53" s="1"/>
  <c r="I26" i="53" s="1"/>
  <c r="I102" i="54"/>
  <c r="I51" i="54" s="1"/>
  <c r="I27" i="54" s="1"/>
  <c r="I83" i="50"/>
  <c r="M121" i="57"/>
  <c r="M71" i="51"/>
  <c r="M43" i="51" s="1"/>
  <c r="M28" i="51" s="1"/>
  <c r="K106" i="55"/>
  <c r="K55" i="55" s="1"/>
  <c r="K31" i="55" s="1"/>
  <c r="L108" i="54"/>
  <c r="L57" i="54" s="1"/>
  <c r="L33" i="54" s="1"/>
  <c r="J118" i="56"/>
  <c r="J76" i="56" s="1"/>
  <c r="J62" i="56" s="1"/>
  <c r="J38" i="56" s="1"/>
  <c r="K70" i="47"/>
  <c r="K42" i="47" s="1"/>
  <c r="K27" i="47" s="1"/>
  <c r="L75" i="48"/>
  <c r="L47" i="48" s="1"/>
  <c r="L32" i="48" s="1"/>
  <c r="M87" i="50"/>
  <c r="J74" i="48"/>
  <c r="J46" i="48" s="1"/>
  <c r="J31" i="48" s="1"/>
  <c r="J102" i="56"/>
  <c r="J51" i="56" s="1"/>
  <c r="J27" i="56" s="1"/>
  <c r="M90" i="51"/>
  <c r="J105" i="57"/>
  <c r="J54" i="57" s="1"/>
  <c r="J30" i="57" s="1"/>
  <c r="I76" i="51"/>
  <c r="I48" i="51" s="1"/>
  <c r="I33" i="51" s="1"/>
  <c r="J87" i="47"/>
  <c r="I107" i="55"/>
  <c r="I56" i="55" s="1"/>
  <c r="I32" i="55" s="1"/>
  <c r="K83" i="48"/>
  <c r="I120" i="56"/>
  <c r="M106" i="54"/>
  <c r="M55" i="54" s="1"/>
  <c r="M31" i="54" s="1"/>
  <c r="J90" i="51"/>
  <c r="L83" i="49"/>
  <c r="M107" i="52"/>
  <c r="M56" i="52" s="1"/>
  <c r="M32" i="52" s="1"/>
  <c r="M119" i="54"/>
  <c r="M73" i="51"/>
  <c r="M45" i="51" s="1"/>
  <c r="M30" i="51" s="1"/>
  <c r="J88" i="51"/>
  <c r="L69" i="46"/>
  <c r="L41" i="46" s="1"/>
  <c r="L26" i="46" s="1"/>
  <c r="K72" i="46"/>
  <c r="K44" i="46" s="1"/>
  <c r="K29" i="46" s="1"/>
  <c r="K83" i="50"/>
  <c r="K90" i="51"/>
  <c r="L119" i="56"/>
  <c r="M105" i="55"/>
  <c r="M54" i="55" s="1"/>
  <c r="M30" i="55" s="1"/>
  <c r="I122" i="56"/>
  <c r="M90" i="48"/>
  <c r="J122" i="54"/>
  <c r="J80" i="54" s="1"/>
  <c r="J66" i="54" s="1"/>
  <c r="J42" i="54" s="1"/>
  <c r="J118" i="54"/>
  <c r="J101" i="57"/>
  <c r="J50" i="57" s="1"/>
  <c r="J26" i="57" s="1"/>
  <c r="I103" i="52"/>
  <c r="I52" i="52" s="1"/>
  <c r="I28" i="52" s="1"/>
  <c r="M87" i="47"/>
  <c r="I121" i="55"/>
  <c r="I102" i="57"/>
  <c r="I51" i="57" s="1"/>
  <c r="I27" i="57" s="1"/>
  <c r="J88" i="49"/>
  <c r="J69" i="49"/>
  <c r="J41" i="49" s="1"/>
  <c r="J26" i="49" s="1"/>
  <c r="J71" i="50"/>
  <c r="J43" i="50" s="1"/>
  <c r="J28" i="50" s="1"/>
  <c r="I117" i="55"/>
  <c r="M87" i="51"/>
  <c r="I107" i="53"/>
  <c r="I56" i="53" s="1"/>
  <c r="I32" i="53" s="1"/>
  <c r="M103" i="54"/>
  <c r="M52" i="54" s="1"/>
  <c r="M28" i="54" s="1"/>
  <c r="K76" i="50"/>
  <c r="K48" i="50" s="1"/>
  <c r="K33" i="50" s="1"/>
  <c r="K107" i="56"/>
  <c r="K56" i="56" s="1"/>
  <c r="K32" i="56" s="1"/>
  <c r="K121" i="56"/>
  <c r="M71" i="46"/>
  <c r="M43" i="46" s="1"/>
  <c r="M28" i="46" s="1"/>
  <c r="I90" i="49"/>
  <c r="K85" i="46"/>
  <c r="L70" i="50"/>
  <c r="L42" i="50" s="1"/>
  <c r="L27" i="50" s="1"/>
  <c r="M84" i="46"/>
  <c r="J121" i="52"/>
  <c r="L108" i="55"/>
  <c r="L57" i="55" s="1"/>
  <c r="L33" i="55" s="1"/>
  <c r="M89" i="51"/>
  <c r="I71" i="49"/>
  <c r="I43" i="49" s="1"/>
  <c r="I28" i="49" s="1"/>
  <c r="M103" i="53"/>
  <c r="M52" i="53" s="1"/>
  <c r="M28" i="53" s="1"/>
  <c r="J90" i="50"/>
  <c r="I106" i="55"/>
  <c r="I55" i="55" s="1"/>
  <c r="I31" i="55" s="1"/>
  <c r="K102" i="54"/>
  <c r="K51" i="54" s="1"/>
  <c r="K27" i="54" s="1"/>
  <c r="I120" i="55"/>
  <c r="M118" i="54"/>
  <c r="I120" i="54"/>
  <c r="L70" i="47"/>
  <c r="L42" i="47" s="1"/>
  <c r="L27" i="47" s="1"/>
  <c r="L103" i="53"/>
  <c r="L52" i="53" s="1"/>
  <c r="L28" i="53" s="1"/>
  <c r="L89" i="51"/>
  <c r="I73" i="51"/>
  <c r="I45" i="51" s="1"/>
  <c r="I30" i="51" s="1"/>
  <c r="J76" i="46"/>
  <c r="J48" i="46" s="1"/>
  <c r="J33" i="46" s="1"/>
  <c r="L83" i="46"/>
  <c r="M84" i="51"/>
  <c r="M85" i="49"/>
  <c r="L106" i="55"/>
  <c r="L55" i="55" s="1"/>
  <c r="L31" i="55" s="1"/>
  <c r="K90" i="49"/>
  <c r="L85" i="48"/>
  <c r="I73" i="50"/>
  <c r="I45" i="50" s="1"/>
  <c r="I30" i="50" s="1"/>
  <c r="I89" i="47"/>
  <c r="M108" i="54"/>
  <c r="M57" i="54" s="1"/>
  <c r="M33" i="54" s="1"/>
  <c r="K122" i="56"/>
  <c r="J86" i="48"/>
  <c r="J88" i="48"/>
  <c r="L70" i="46"/>
  <c r="L42" i="46" s="1"/>
  <c r="L27" i="46" s="1"/>
  <c r="J69" i="51"/>
  <c r="J41" i="51" s="1"/>
  <c r="J26" i="51" s="1"/>
  <c r="J117" i="57"/>
  <c r="I119" i="52"/>
  <c r="J71" i="49"/>
  <c r="J43" i="49" s="1"/>
  <c r="J28" i="49" s="1"/>
  <c r="L104" i="55"/>
  <c r="L53" i="55" s="1"/>
  <c r="L29" i="55" s="1"/>
  <c r="K103" i="55"/>
  <c r="K52" i="55" s="1"/>
  <c r="K28" i="55" s="1"/>
  <c r="K117" i="53"/>
  <c r="J107" i="57"/>
  <c r="J56" i="57" s="1"/>
  <c r="J32" i="57" s="1"/>
  <c r="J84" i="51"/>
  <c r="I72" i="46"/>
  <c r="I44" i="46" s="1"/>
  <c r="I29" i="46" s="1"/>
  <c r="I105" i="57"/>
  <c r="I54" i="57" s="1"/>
  <c r="I30" i="57" s="1"/>
  <c r="I72" i="49"/>
  <c r="I44" i="49" s="1"/>
  <c r="I29" i="49" s="1"/>
  <c r="L86" i="51"/>
  <c r="J118" i="52"/>
  <c r="M75" i="51"/>
  <c r="M47" i="51" s="1"/>
  <c r="M32" i="51" s="1"/>
  <c r="I101" i="56"/>
  <c r="I50" i="56" s="1"/>
  <c r="I26" i="56" s="1"/>
  <c r="K70" i="46"/>
  <c r="K42" i="46" s="1"/>
  <c r="K27" i="46" s="1"/>
  <c r="I86" i="51"/>
  <c r="L105" i="52"/>
  <c r="L54" i="52" s="1"/>
  <c r="L30" i="52" s="1"/>
  <c r="I72" i="50"/>
  <c r="I44" i="50" s="1"/>
  <c r="I29" i="50" s="1"/>
  <c r="J88" i="47"/>
  <c r="I74" i="48"/>
  <c r="I46" i="48" s="1"/>
  <c r="I31" i="48" s="1"/>
  <c r="J107" i="56"/>
  <c r="J56" i="56" s="1"/>
  <c r="J32" i="56" s="1"/>
  <c r="I103" i="55"/>
  <c r="I52" i="55" s="1"/>
  <c r="I28" i="55" s="1"/>
  <c r="L70" i="51"/>
  <c r="L42" i="51" s="1"/>
  <c r="L27" i="51" s="1"/>
  <c r="M120" i="57"/>
  <c r="I83" i="49"/>
  <c r="I89" i="49"/>
  <c r="L106" i="57"/>
  <c r="L55" i="57" s="1"/>
  <c r="L31" i="57" s="1"/>
  <c r="I122" i="55"/>
  <c r="M88" i="51"/>
  <c r="J102" i="54"/>
  <c r="J51" i="54" s="1"/>
  <c r="J27" i="54" s="1"/>
  <c r="K116" i="54"/>
  <c r="K74" i="54" s="1"/>
  <c r="K60" i="54" s="1"/>
  <c r="K36" i="54" s="1"/>
  <c r="M104" i="55"/>
  <c r="M53" i="55" s="1"/>
  <c r="M29" i="55" s="1"/>
  <c r="J108" i="55"/>
  <c r="J57" i="55" s="1"/>
  <c r="J33" i="55" s="1"/>
  <c r="L103" i="55"/>
  <c r="L52" i="55" s="1"/>
  <c r="L28" i="55" s="1"/>
  <c r="M85" i="51"/>
  <c r="I71" i="50"/>
  <c r="I43" i="50" s="1"/>
  <c r="I28" i="50" s="1"/>
  <c r="M106" i="57"/>
  <c r="M55" i="57" s="1"/>
  <c r="M31" i="57" s="1"/>
  <c r="M72" i="51"/>
  <c r="M44" i="51" s="1"/>
  <c r="M29" i="51" s="1"/>
  <c r="K118" i="53"/>
  <c r="K76" i="53" s="1"/>
  <c r="K62" i="53" s="1"/>
  <c r="K38" i="53" s="1"/>
  <c r="I87" i="50"/>
  <c r="L76" i="50"/>
  <c r="L48" i="50" s="1"/>
  <c r="L33" i="50" s="1"/>
  <c r="J102" i="53"/>
  <c r="J51" i="53" s="1"/>
  <c r="J27" i="53" s="1"/>
  <c r="J115" i="54"/>
  <c r="J73" i="54" s="1"/>
  <c r="J59" i="54" s="1"/>
  <c r="J35" i="54" s="1"/>
  <c r="M71" i="49"/>
  <c r="M43" i="49" s="1"/>
  <c r="M28" i="49" s="1"/>
  <c r="J89" i="49"/>
  <c r="L106" i="52"/>
  <c r="L55" i="52" s="1"/>
  <c r="L31" i="52" s="1"/>
  <c r="K90" i="46"/>
  <c r="K104" i="56"/>
  <c r="K53" i="56" s="1"/>
  <c r="K29" i="56" s="1"/>
  <c r="I116" i="57"/>
  <c r="I74" i="57" s="1"/>
  <c r="I60" i="57" s="1"/>
  <c r="I36" i="57" s="1"/>
  <c r="I85" i="49"/>
  <c r="K75" i="51"/>
  <c r="K47" i="51" s="1"/>
  <c r="K32" i="51" s="1"/>
  <c r="K72" i="47"/>
  <c r="K44" i="47" s="1"/>
  <c r="K29" i="47" s="1"/>
  <c r="K118" i="52"/>
  <c r="J87" i="48"/>
  <c r="L103" i="52"/>
  <c r="L52" i="52" s="1"/>
  <c r="L28" i="52" s="1"/>
  <c r="I84" i="46"/>
  <c r="K83" i="49"/>
  <c r="K105" i="52"/>
  <c r="K54" i="52" s="1"/>
  <c r="K30" i="52" s="1"/>
  <c r="L122" i="54"/>
  <c r="L80" i="54" s="1"/>
  <c r="L66" i="54" s="1"/>
  <c r="L42" i="54" s="1"/>
  <c r="I118" i="53"/>
  <c r="I76" i="53" s="1"/>
  <c r="I62" i="53" s="1"/>
  <c r="I38" i="53" s="1"/>
  <c r="L120" i="57"/>
  <c r="J103" i="55"/>
  <c r="J52" i="55" s="1"/>
  <c r="J28" i="55" s="1"/>
  <c r="J115" i="56"/>
  <c r="I84" i="49"/>
  <c r="I117" i="52"/>
  <c r="K70" i="49"/>
  <c r="K42" i="49" s="1"/>
  <c r="K27" i="49" s="1"/>
  <c r="J122" i="55"/>
  <c r="J69" i="48"/>
  <c r="J41" i="48" s="1"/>
  <c r="J26" i="48" s="1"/>
  <c r="L105" i="55"/>
  <c r="L54" i="55" s="1"/>
  <c r="L30" i="55" s="1"/>
  <c r="M117" i="55"/>
  <c r="M74" i="47"/>
  <c r="M46" i="47" s="1"/>
  <c r="M31" i="47" s="1"/>
  <c r="L74" i="51"/>
  <c r="L46" i="51" s="1"/>
  <c r="L31" i="51" s="1"/>
  <c r="M83" i="49"/>
  <c r="J84" i="46"/>
  <c r="L88" i="49"/>
  <c r="M107" i="55"/>
  <c r="M56" i="55" s="1"/>
  <c r="M32" i="55" s="1"/>
  <c r="J120" i="55"/>
  <c r="J72" i="49"/>
  <c r="J44" i="49" s="1"/>
  <c r="J29" i="49" s="1"/>
  <c r="J76" i="47"/>
  <c r="J48" i="47" s="1"/>
  <c r="J33" i="47" s="1"/>
  <c r="I83" i="51"/>
  <c r="K108" i="56"/>
  <c r="K57" i="56" s="1"/>
  <c r="K33" i="56" s="1"/>
  <c r="J115" i="52"/>
  <c r="K103" i="54"/>
  <c r="K52" i="54" s="1"/>
  <c r="K28" i="54" s="1"/>
  <c r="L107" i="57"/>
  <c r="L56" i="57" s="1"/>
  <c r="L32" i="57" s="1"/>
  <c r="J73" i="49"/>
  <c r="J45" i="49" s="1"/>
  <c r="J30" i="49" s="1"/>
  <c r="I119" i="54"/>
  <c r="M86" i="48"/>
  <c r="L108" i="53"/>
  <c r="L57" i="53" s="1"/>
  <c r="L33" i="53" s="1"/>
  <c r="I85" i="48"/>
  <c r="M120" i="55"/>
  <c r="L117" i="56"/>
  <c r="J89" i="47"/>
  <c r="I107" i="56"/>
  <c r="I56" i="56" s="1"/>
  <c r="I32" i="56" s="1"/>
  <c r="M69" i="51"/>
  <c r="M41" i="51" s="1"/>
  <c r="M26" i="51" s="1"/>
  <c r="K87" i="48"/>
  <c r="L118" i="55"/>
  <c r="I116" i="53"/>
  <c r="I86" i="48"/>
  <c r="J108" i="53"/>
  <c r="J57" i="53" s="1"/>
  <c r="J33" i="53" s="1"/>
  <c r="J89" i="48"/>
  <c r="I115" i="57"/>
  <c r="L70" i="49"/>
  <c r="L42" i="49" s="1"/>
  <c r="L27" i="49" s="1"/>
  <c r="K75" i="50"/>
  <c r="K47" i="50" s="1"/>
  <c r="K32" i="50" s="1"/>
  <c r="J121" i="57"/>
  <c r="J79" i="57" s="1"/>
  <c r="J65" i="57" s="1"/>
  <c r="J41" i="57" s="1"/>
  <c r="L118" i="53"/>
  <c r="I87" i="47"/>
  <c r="K120" i="55"/>
  <c r="L122" i="52"/>
  <c r="L80" i="52" s="1"/>
  <c r="L66" i="52" s="1"/>
  <c r="L42" i="52" s="1"/>
  <c r="L75" i="49"/>
  <c r="L47" i="49" s="1"/>
  <c r="L32" i="49" s="1"/>
  <c r="K101" i="52"/>
  <c r="K50" i="52" s="1"/>
  <c r="K26" i="52" s="1"/>
  <c r="I105" i="55"/>
  <c r="I54" i="55" s="1"/>
  <c r="I30" i="55" s="1"/>
  <c r="L84" i="51"/>
  <c r="I73" i="49"/>
  <c r="I45" i="49" s="1"/>
  <c r="I30" i="49" s="1"/>
  <c r="K69" i="50"/>
  <c r="K41" i="50" s="1"/>
  <c r="K26" i="50" s="1"/>
  <c r="I102" i="53"/>
  <c r="I51" i="53" s="1"/>
  <c r="I27" i="53" s="1"/>
  <c r="K120" i="56"/>
  <c r="I75" i="47"/>
  <c r="I47" i="47" s="1"/>
  <c r="I32" i="47" s="1"/>
  <c r="I88" i="51"/>
  <c r="K116" i="57"/>
  <c r="L122" i="53"/>
  <c r="L80" i="53" s="1"/>
  <c r="L66" i="53" s="1"/>
  <c r="L42" i="53" s="1"/>
  <c r="L120" i="55"/>
  <c r="L78" i="55" s="1"/>
  <c r="L64" i="55" s="1"/>
  <c r="L40" i="55" s="1"/>
  <c r="J107" i="53"/>
  <c r="J56" i="53" s="1"/>
  <c r="J32" i="53" s="1"/>
  <c r="M85" i="50"/>
  <c r="J108" i="56"/>
  <c r="J57" i="56" s="1"/>
  <c r="J33" i="56" s="1"/>
  <c r="J73" i="51"/>
  <c r="J45" i="51" s="1"/>
  <c r="J30" i="51" s="1"/>
  <c r="M86" i="50"/>
  <c r="I122" i="54"/>
  <c r="M76" i="51"/>
  <c r="M48" i="51" s="1"/>
  <c r="M33" i="51" s="1"/>
  <c r="K116" i="53"/>
  <c r="J118" i="57"/>
  <c r="L106" i="54"/>
  <c r="L55" i="54" s="1"/>
  <c r="L31" i="54" s="1"/>
  <c r="M70" i="49"/>
  <c r="M42" i="49" s="1"/>
  <c r="M27" i="49" s="1"/>
  <c r="M75" i="46"/>
  <c r="M47" i="46" s="1"/>
  <c r="M32" i="46" s="1"/>
  <c r="L121" i="52"/>
  <c r="L90" i="49"/>
  <c r="L72" i="48"/>
  <c r="L44" i="48" s="1"/>
  <c r="L29" i="48" s="1"/>
  <c r="I122" i="53"/>
  <c r="I119" i="56"/>
  <c r="I116" i="52"/>
  <c r="K88" i="47"/>
  <c r="J103" i="56"/>
  <c r="J52" i="56" s="1"/>
  <c r="J28" i="56" s="1"/>
  <c r="J121" i="56"/>
  <c r="J84" i="48"/>
  <c r="L69" i="49"/>
  <c r="L41" i="49" s="1"/>
  <c r="L26" i="49" s="1"/>
  <c r="J119" i="52"/>
  <c r="I108" i="56"/>
  <c r="I57" i="56" s="1"/>
  <c r="I33" i="56" s="1"/>
  <c r="M104" i="52"/>
  <c r="M53" i="52" s="1"/>
  <c r="M29" i="52" s="1"/>
  <c r="K88" i="50"/>
  <c r="M106" i="56"/>
  <c r="M55" i="56" s="1"/>
  <c r="M31" i="56" s="1"/>
  <c r="J85" i="49"/>
  <c r="L69" i="48"/>
  <c r="L41" i="48" s="1"/>
  <c r="L26" i="48" s="1"/>
  <c r="I74" i="50"/>
  <c r="I46" i="50" s="1"/>
  <c r="I31" i="50" s="1"/>
  <c r="K117" i="55"/>
  <c r="K75" i="55" s="1"/>
  <c r="K61" i="55" s="1"/>
  <c r="K37" i="55" s="1"/>
  <c r="M72" i="49"/>
  <c r="M44" i="49" s="1"/>
  <c r="M29" i="49" s="1"/>
  <c r="M104" i="57"/>
  <c r="M53" i="57" s="1"/>
  <c r="M29" i="57" s="1"/>
  <c r="K104" i="57"/>
  <c r="K53" i="57" s="1"/>
  <c r="K29" i="57" s="1"/>
  <c r="L117" i="53"/>
  <c r="L75" i="53" s="1"/>
  <c r="L61" i="53" s="1"/>
  <c r="L37" i="53" s="1"/>
  <c r="K119" i="52"/>
  <c r="K77" i="52" s="1"/>
  <c r="K63" i="52" s="1"/>
  <c r="K39" i="52" s="1"/>
  <c r="J74" i="50"/>
  <c r="J46" i="50" s="1"/>
  <c r="J31" i="50" s="1"/>
  <c r="J101" i="52"/>
  <c r="J50" i="52" s="1"/>
  <c r="J26" i="52" s="1"/>
  <c r="I115" i="55"/>
  <c r="L117" i="57"/>
  <c r="M73" i="48"/>
  <c r="M45" i="48" s="1"/>
  <c r="M30" i="48" s="1"/>
  <c r="K120" i="53"/>
  <c r="K120" i="54"/>
  <c r="I116" i="54"/>
  <c r="J75" i="51"/>
  <c r="J47" i="51" s="1"/>
  <c r="J32" i="51" s="1"/>
  <c r="I118" i="57"/>
  <c r="K89" i="49"/>
  <c r="L89" i="49"/>
  <c r="L120" i="52"/>
  <c r="L78" i="52" s="1"/>
  <c r="L64" i="52" s="1"/>
  <c r="L40" i="52" s="1"/>
  <c r="K86" i="49"/>
  <c r="J72" i="51"/>
  <c r="J44" i="51" s="1"/>
  <c r="J29" i="51" s="1"/>
  <c r="J116" i="57"/>
  <c r="K107" i="55"/>
  <c r="K56" i="55" s="1"/>
  <c r="K32" i="55" s="1"/>
  <c r="L120" i="56"/>
  <c r="K71" i="48"/>
  <c r="K43" i="48" s="1"/>
  <c r="K28" i="48" s="1"/>
  <c r="J75" i="48"/>
  <c r="J47" i="48" s="1"/>
  <c r="J32" i="48" s="1"/>
  <c r="J104" i="52"/>
  <c r="J53" i="52" s="1"/>
  <c r="J29" i="52" s="1"/>
  <c r="I115" i="52"/>
  <c r="I89" i="51"/>
  <c r="L76" i="48"/>
  <c r="L48" i="48" s="1"/>
  <c r="L33" i="48" s="1"/>
  <c r="J70" i="47"/>
  <c r="J42" i="47" s="1"/>
  <c r="J27" i="47" s="1"/>
  <c r="M76" i="48"/>
  <c r="M48" i="48" s="1"/>
  <c r="M33" i="48" s="1"/>
  <c r="J121" i="55"/>
  <c r="J79" i="55" s="1"/>
  <c r="J65" i="55" s="1"/>
  <c r="J41" i="55" s="1"/>
  <c r="J102" i="57"/>
  <c r="J51" i="57" s="1"/>
  <c r="J27" i="57" s="1"/>
  <c r="I72" i="47"/>
  <c r="I44" i="47" s="1"/>
  <c r="I29" i="47" s="1"/>
  <c r="K86" i="51"/>
  <c r="I76" i="48"/>
  <c r="I48" i="48" s="1"/>
  <c r="I33" i="48" s="1"/>
  <c r="I72" i="48"/>
  <c r="I44" i="48" s="1"/>
  <c r="I29" i="48" s="1"/>
  <c r="I88" i="49"/>
  <c r="J85" i="50"/>
  <c r="L83" i="48"/>
  <c r="J122" i="52"/>
  <c r="K102" i="56"/>
  <c r="K51" i="56" s="1"/>
  <c r="K27" i="56" s="1"/>
  <c r="J107" i="52"/>
  <c r="J56" i="52" s="1"/>
  <c r="J32" i="52" s="1"/>
  <c r="I118" i="52"/>
  <c r="L87" i="47"/>
  <c r="J116" i="53"/>
  <c r="K87" i="51"/>
  <c r="M108" i="56"/>
  <c r="M57" i="56" s="1"/>
  <c r="M33" i="56" s="1"/>
  <c r="M87" i="49"/>
  <c r="I70" i="51"/>
  <c r="I42" i="51" s="1"/>
  <c r="I27" i="51" s="1"/>
  <c r="M90" i="47"/>
  <c r="K71" i="47"/>
  <c r="K43" i="47" s="1"/>
  <c r="K28" i="47" s="1"/>
  <c r="L85" i="47"/>
  <c r="J116" i="55"/>
  <c r="I75" i="51"/>
  <c r="I47" i="51" s="1"/>
  <c r="I32" i="51" s="1"/>
  <c r="L74" i="49"/>
  <c r="L46" i="49" s="1"/>
  <c r="L31" i="49" s="1"/>
  <c r="I101" i="55"/>
  <c r="I50" i="55" s="1"/>
  <c r="I26" i="55" s="1"/>
  <c r="M103" i="55"/>
  <c r="M52" i="55" s="1"/>
  <c r="M28" i="55" s="1"/>
  <c r="J86" i="51"/>
  <c r="J119" i="54"/>
  <c r="M73" i="50"/>
  <c r="M45" i="50" s="1"/>
  <c r="M30" i="50" s="1"/>
  <c r="J83" i="48"/>
  <c r="M74" i="48"/>
  <c r="M46" i="48" s="1"/>
  <c r="M31" i="48" s="1"/>
  <c r="K121" i="54"/>
  <c r="M117" i="57"/>
  <c r="M75" i="57" s="1"/>
  <c r="M61" i="57" s="1"/>
  <c r="M37" i="57" s="1"/>
  <c r="J83" i="46"/>
  <c r="I76" i="47"/>
  <c r="I48" i="47" s="1"/>
  <c r="I33" i="47" s="1"/>
  <c r="L117" i="52"/>
  <c r="J88" i="46"/>
  <c r="J120" i="52"/>
  <c r="J78" i="52" s="1"/>
  <c r="J64" i="52" s="1"/>
  <c r="J40" i="52" s="1"/>
  <c r="J84" i="47"/>
  <c r="M83" i="51"/>
  <c r="K84" i="48"/>
  <c r="K69" i="49"/>
  <c r="K41" i="49" s="1"/>
  <c r="K26" i="49" s="1"/>
  <c r="M88" i="49"/>
  <c r="K88" i="49"/>
  <c r="K102" i="57"/>
  <c r="K51" i="57" s="1"/>
  <c r="K27" i="57" s="1"/>
  <c r="J122" i="56"/>
  <c r="J80" i="56" s="1"/>
  <c r="J66" i="56" s="1"/>
  <c r="J42" i="56" s="1"/>
  <c r="L105" i="54"/>
  <c r="L54" i="54" s="1"/>
  <c r="L30" i="54" s="1"/>
  <c r="J74" i="49"/>
  <c r="J46" i="49" s="1"/>
  <c r="J31" i="49" s="1"/>
  <c r="J119" i="56"/>
  <c r="K115" i="55"/>
  <c r="M120" i="56"/>
  <c r="M78" i="56" s="1"/>
  <c r="M64" i="56" s="1"/>
  <c r="M40" i="56" s="1"/>
  <c r="M88" i="50"/>
  <c r="M121" i="56"/>
  <c r="I103" i="56"/>
  <c r="I52" i="56" s="1"/>
  <c r="I28" i="56" s="1"/>
  <c r="M88" i="47"/>
  <c r="J107" i="54"/>
  <c r="J56" i="54" s="1"/>
  <c r="J32" i="54" s="1"/>
  <c r="M104" i="53"/>
  <c r="M53" i="53" s="1"/>
  <c r="M29" i="53" s="1"/>
  <c r="L76" i="51"/>
  <c r="L48" i="51" s="1"/>
  <c r="L33" i="51" s="1"/>
  <c r="L104" i="57"/>
  <c r="L53" i="57" s="1"/>
  <c r="L29" i="57" s="1"/>
  <c r="M72" i="50"/>
  <c r="M44" i="50" s="1"/>
  <c r="M29" i="50" s="1"/>
  <c r="J70" i="46"/>
  <c r="J42" i="46" s="1"/>
  <c r="J27" i="46" s="1"/>
  <c r="J70" i="51"/>
  <c r="J42" i="51" s="1"/>
  <c r="J27" i="51" s="1"/>
  <c r="M86" i="51"/>
  <c r="J104" i="53"/>
  <c r="J53" i="53" s="1"/>
  <c r="J29" i="53" s="1"/>
  <c r="K115" i="56"/>
  <c r="J75" i="47"/>
  <c r="J47" i="47" s="1"/>
  <c r="J32" i="47" s="1"/>
  <c r="I75" i="49"/>
  <c r="I47" i="49" s="1"/>
  <c r="I32" i="49" s="1"/>
  <c r="J117" i="53"/>
  <c r="J75" i="53" s="1"/>
  <c r="J61" i="53" s="1"/>
  <c r="J37" i="53" s="1"/>
  <c r="J104" i="57"/>
  <c r="J53" i="57" s="1"/>
  <c r="J29" i="57" s="1"/>
  <c r="M74" i="49"/>
  <c r="M46" i="49" s="1"/>
  <c r="M31" i="49" s="1"/>
  <c r="J86" i="47"/>
  <c r="J72" i="48"/>
  <c r="J44" i="48" s="1"/>
  <c r="J29" i="48" s="1"/>
  <c r="J103" i="52"/>
  <c r="J52" i="52" s="1"/>
  <c r="J28" i="52" s="1"/>
  <c r="J72" i="46"/>
  <c r="J44" i="46" s="1"/>
  <c r="J29" i="46" s="1"/>
  <c r="L84" i="47"/>
  <c r="K102" i="55"/>
  <c r="K51" i="55" s="1"/>
  <c r="K27" i="55" s="1"/>
  <c r="J119" i="55"/>
  <c r="L85" i="50"/>
  <c r="J83" i="49"/>
  <c r="I121" i="57"/>
  <c r="L118" i="56"/>
  <c r="L76" i="56" s="1"/>
  <c r="L62" i="56" s="1"/>
  <c r="L38" i="56" s="1"/>
  <c r="I104" i="52"/>
  <c r="I53" i="52" s="1"/>
  <c r="I29" i="52" s="1"/>
  <c r="K70" i="48"/>
  <c r="K42" i="48" s="1"/>
  <c r="K27" i="48" s="1"/>
  <c r="J120" i="54"/>
  <c r="J78" i="54" s="1"/>
  <c r="J64" i="54" s="1"/>
  <c r="J40" i="54" s="1"/>
  <c r="L72" i="51"/>
  <c r="L44" i="51" s="1"/>
  <c r="L29" i="51" s="1"/>
  <c r="L73" i="51"/>
  <c r="L45" i="51" s="1"/>
  <c r="L30" i="51" s="1"/>
  <c r="L122" i="56"/>
  <c r="J71" i="47"/>
  <c r="J43" i="47" s="1"/>
  <c r="J28" i="47" s="1"/>
  <c r="J105" i="52"/>
  <c r="J54" i="52" s="1"/>
  <c r="J30" i="52" s="1"/>
  <c r="K73" i="50"/>
  <c r="K45" i="50" s="1"/>
  <c r="K30" i="50" s="1"/>
  <c r="K90" i="48"/>
  <c r="I85" i="47"/>
  <c r="K87" i="49"/>
  <c r="J103" i="57"/>
  <c r="J52" i="57" s="1"/>
  <c r="J28" i="57" s="1"/>
  <c r="L108" i="56"/>
  <c r="L57" i="56" s="1"/>
  <c r="L33" i="56" s="1"/>
  <c r="J69" i="47"/>
  <c r="J41" i="47" s="1"/>
  <c r="J26" i="47" s="1"/>
  <c r="L72" i="49"/>
  <c r="L44" i="49" s="1"/>
  <c r="L29" i="49" s="1"/>
  <c r="I116" i="55"/>
  <c r="I74" i="51"/>
  <c r="I46" i="51" s="1"/>
  <c r="I31" i="51" s="1"/>
  <c r="I115" i="56"/>
  <c r="I73" i="56" s="1"/>
  <c r="I59" i="56" s="1"/>
  <c r="I35" i="56" s="1"/>
  <c r="K103" i="52"/>
  <c r="K52" i="52" s="1"/>
  <c r="K28" i="52" s="1"/>
  <c r="K121" i="52"/>
  <c r="J106" i="57"/>
  <c r="J55" i="57" s="1"/>
  <c r="J31" i="57" s="1"/>
  <c r="J90" i="48"/>
  <c r="I69" i="50"/>
  <c r="I41" i="50" s="1"/>
  <c r="I26" i="50" s="1"/>
  <c r="J84" i="49"/>
  <c r="J71" i="51"/>
  <c r="J43" i="51" s="1"/>
  <c r="J28" i="51" s="1"/>
  <c r="I120" i="52"/>
  <c r="M74" i="50"/>
  <c r="M46" i="50" s="1"/>
  <c r="M31" i="50" s="1"/>
  <c r="M72" i="47"/>
  <c r="M44" i="47" s="1"/>
  <c r="M29" i="47" s="1"/>
  <c r="L86" i="49"/>
  <c r="M119" i="56"/>
  <c r="J120" i="53"/>
  <c r="J78" i="53" s="1"/>
  <c r="J64" i="53" s="1"/>
  <c r="J40" i="53" s="1"/>
  <c r="L103" i="56"/>
  <c r="L52" i="56" s="1"/>
  <c r="L28" i="56" s="1"/>
  <c r="I102" i="52"/>
  <c r="I51" i="52" s="1"/>
  <c r="I27" i="52" s="1"/>
  <c r="M83" i="48"/>
  <c r="J75" i="49"/>
  <c r="J47" i="49" s="1"/>
  <c r="J32" i="49" s="1"/>
  <c r="K89" i="50"/>
  <c r="K71" i="46"/>
  <c r="K43" i="46" s="1"/>
  <c r="K28" i="46" s="1"/>
  <c r="K69" i="51"/>
  <c r="K41" i="51" s="1"/>
  <c r="K26" i="51" s="1"/>
  <c r="J76" i="49"/>
  <c r="J48" i="49" s="1"/>
  <c r="J33" i="49" s="1"/>
  <c r="M117" i="54"/>
  <c r="M75" i="54" s="1"/>
  <c r="M61" i="54" s="1"/>
  <c r="M37" i="54" s="1"/>
  <c r="K108" i="54"/>
  <c r="K57" i="54" s="1"/>
  <c r="K33" i="54" s="1"/>
  <c r="K101" i="56"/>
  <c r="K50" i="56" s="1"/>
  <c r="K26" i="56" s="1"/>
  <c r="L88" i="50"/>
  <c r="K84" i="49"/>
  <c r="M89" i="47"/>
  <c r="I117" i="53"/>
  <c r="I106" i="57"/>
  <c r="I55" i="57" s="1"/>
  <c r="I31" i="57" s="1"/>
  <c r="L86" i="48"/>
  <c r="J101" i="53"/>
  <c r="J50" i="53" s="1"/>
  <c r="J26" i="53" s="1"/>
  <c r="K71" i="51"/>
  <c r="K43" i="51" s="1"/>
  <c r="K28" i="51" s="1"/>
  <c r="I106" i="52"/>
  <c r="I55" i="52" s="1"/>
  <c r="I31" i="52" s="1"/>
  <c r="J108" i="57"/>
  <c r="J57" i="57" s="1"/>
  <c r="J33" i="57" s="1"/>
  <c r="K72" i="48"/>
  <c r="K44" i="48" s="1"/>
  <c r="K29" i="48" s="1"/>
  <c r="M119" i="57"/>
  <c r="M77" i="57" s="1"/>
  <c r="M63" i="57" s="1"/>
  <c r="M39" i="57" s="1"/>
  <c r="M103" i="56"/>
  <c r="M52" i="56" s="1"/>
  <c r="M28" i="56" s="1"/>
  <c r="I118" i="56"/>
  <c r="K84" i="46"/>
  <c r="L104" i="53"/>
  <c r="L53" i="53" s="1"/>
  <c r="L29" i="53" s="1"/>
  <c r="L119" i="57"/>
  <c r="J89" i="46"/>
  <c r="K69" i="48"/>
  <c r="K41" i="48" s="1"/>
  <c r="K26" i="48" s="1"/>
  <c r="I119" i="57"/>
  <c r="I77" i="57" s="1"/>
  <c r="I63" i="57" s="1"/>
  <c r="I39" i="57" s="1"/>
  <c r="I86" i="46"/>
  <c r="I106" i="56"/>
  <c r="I55" i="56" s="1"/>
  <c r="I31" i="56" s="1"/>
  <c r="K122" i="53"/>
  <c r="J73" i="46"/>
  <c r="J45" i="46" s="1"/>
  <c r="J30" i="46" s="1"/>
  <c r="M89" i="48"/>
  <c r="L119" i="53"/>
  <c r="M83" i="47"/>
  <c r="J122" i="53"/>
  <c r="J115" i="55"/>
  <c r="J73" i="55" s="1"/>
  <c r="J59" i="55" s="1"/>
  <c r="J35" i="55" s="1"/>
  <c r="J87" i="51"/>
  <c r="K85" i="49"/>
  <c r="K122" i="52"/>
  <c r="K80" i="52" s="1"/>
  <c r="K66" i="52" s="1"/>
  <c r="K42" i="52" s="1"/>
  <c r="M87" i="48"/>
  <c r="M121" i="52"/>
  <c r="M79" i="52" s="1"/>
  <c r="M65" i="52" s="1"/>
  <c r="M41" i="52" s="1"/>
  <c r="L72" i="50"/>
  <c r="L44" i="50" s="1"/>
  <c r="L29" i="50" s="1"/>
  <c r="M73" i="46"/>
  <c r="M45" i="46" s="1"/>
  <c r="M30" i="46" s="1"/>
  <c r="K73" i="47"/>
  <c r="K45" i="47" s="1"/>
  <c r="K30" i="47" s="1"/>
  <c r="L88" i="48"/>
  <c r="M87" i="46"/>
  <c r="J120" i="56"/>
  <c r="M117" i="53"/>
  <c r="M75" i="53" s="1"/>
  <c r="M61" i="53" s="1"/>
  <c r="M37" i="53" s="1"/>
  <c r="K73" i="51"/>
  <c r="K45" i="51" s="1"/>
  <c r="K30" i="51" s="1"/>
  <c r="J75" i="50"/>
  <c r="J47" i="50" s="1"/>
  <c r="J32" i="50" s="1"/>
  <c r="M72" i="48"/>
  <c r="M44" i="48" s="1"/>
  <c r="M29" i="48" s="1"/>
  <c r="J120" i="57"/>
  <c r="J78" i="57" s="1"/>
  <c r="J64" i="57" s="1"/>
  <c r="J40" i="57" s="1"/>
  <c r="I121" i="53"/>
  <c r="I79" i="53" s="1"/>
  <c r="I65" i="53" s="1"/>
  <c r="I41" i="53" s="1"/>
  <c r="K119" i="57"/>
  <c r="L73" i="46"/>
  <c r="L45" i="46" s="1"/>
  <c r="L30" i="46" s="1"/>
  <c r="I76" i="49"/>
  <c r="I48" i="49" s="1"/>
  <c r="I33" i="49" s="1"/>
  <c r="K72" i="49"/>
  <c r="K44" i="49" s="1"/>
  <c r="K29" i="49" s="1"/>
  <c r="M120" i="52"/>
  <c r="K115" i="57"/>
  <c r="J69" i="46"/>
  <c r="J41" i="46" s="1"/>
  <c r="J26" i="46" s="1"/>
  <c r="I70" i="48"/>
  <c r="I42" i="48" s="1"/>
  <c r="I27" i="48" s="1"/>
  <c r="J83" i="51"/>
  <c r="L84" i="49"/>
  <c r="K75" i="49"/>
  <c r="K47" i="49" s="1"/>
  <c r="K32" i="49" s="1"/>
  <c r="M69" i="47"/>
  <c r="M41" i="47" s="1"/>
  <c r="M26" i="47" s="1"/>
  <c r="K107" i="57"/>
  <c r="K56" i="57" s="1"/>
  <c r="K32" i="57" s="1"/>
  <c r="I86" i="49"/>
  <c r="L89" i="46"/>
  <c r="L73" i="49"/>
  <c r="L45" i="49" s="1"/>
  <c r="L30" i="49" s="1"/>
  <c r="K117" i="57"/>
  <c r="I90" i="48"/>
  <c r="I69" i="47"/>
  <c r="I41" i="47" s="1"/>
  <c r="I26" i="47" s="1"/>
  <c r="K118" i="56"/>
  <c r="K76" i="56" s="1"/>
  <c r="K62" i="56" s="1"/>
  <c r="K38" i="56" s="1"/>
  <c r="L90" i="51"/>
  <c r="M122" i="54"/>
  <c r="M80" i="54" s="1"/>
  <c r="M66" i="54" s="1"/>
  <c r="M42" i="54" s="1"/>
  <c r="J102" i="55"/>
  <c r="J51" i="55" s="1"/>
  <c r="J27" i="55" s="1"/>
  <c r="M70" i="46"/>
  <c r="M42" i="46" s="1"/>
  <c r="M27" i="46" s="1"/>
  <c r="I108" i="53"/>
  <c r="I57" i="53" s="1"/>
  <c r="I33" i="53" s="1"/>
  <c r="I101" i="57"/>
  <c r="I50" i="57" s="1"/>
  <c r="I26" i="57" s="1"/>
  <c r="K89" i="47"/>
  <c r="M105" i="53"/>
  <c r="M54" i="53" s="1"/>
  <c r="M30" i="53" s="1"/>
  <c r="M107" i="56"/>
  <c r="M56" i="56" s="1"/>
  <c r="M32" i="56" s="1"/>
  <c r="I85" i="51"/>
  <c r="K120" i="57"/>
  <c r="K76" i="51"/>
  <c r="K48" i="51" s="1"/>
  <c r="K33" i="51" s="1"/>
  <c r="I84" i="51"/>
  <c r="I85" i="50"/>
  <c r="L103" i="54"/>
  <c r="L52" i="54" s="1"/>
  <c r="L28" i="54" s="1"/>
  <c r="I83" i="47"/>
  <c r="M107" i="53"/>
  <c r="M56" i="53" s="1"/>
  <c r="M32" i="53" s="1"/>
  <c r="J116" i="54"/>
  <c r="M69" i="50"/>
  <c r="M41" i="50" s="1"/>
  <c r="M26" i="50" s="1"/>
  <c r="L119" i="54"/>
  <c r="L77" i="54" s="1"/>
  <c r="L63" i="54" s="1"/>
  <c r="L39" i="54" s="1"/>
  <c r="J103" i="54"/>
  <c r="J52" i="54" s="1"/>
  <c r="J28" i="54" s="1"/>
  <c r="M119" i="52"/>
  <c r="M77" i="52" s="1"/>
  <c r="M63" i="52" s="1"/>
  <c r="M39" i="52" s="1"/>
  <c r="M73" i="49"/>
  <c r="M45" i="49" s="1"/>
  <c r="M30" i="49" s="1"/>
  <c r="J121" i="54"/>
  <c r="J79" i="54" s="1"/>
  <c r="J65" i="54" s="1"/>
  <c r="J41" i="54" s="1"/>
  <c r="L84" i="50"/>
  <c r="I107" i="57"/>
  <c r="I56" i="57" s="1"/>
  <c r="I32" i="57" s="1"/>
  <c r="K122" i="54"/>
  <c r="K80" i="54" s="1"/>
  <c r="K66" i="54" s="1"/>
  <c r="K42" i="54" s="1"/>
  <c r="I84" i="47"/>
  <c r="I115" i="54"/>
  <c r="K83" i="46"/>
  <c r="K119" i="53"/>
  <c r="I87" i="48"/>
  <c r="L107" i="53"/>
  <c r="L56" i="53" s="1"/>
  <c r="L32" i="53" s="1"/>
  <c r="M75" i="48"/>
  <c r="M47" i="48" s="1"/>
  <c r="M32" i="48" s="1"/>
  <c r="M107" i="57"/>
  <c r="M56" i="57" s="1"/>
  <c r="M32" i="57" s="1"/>
  <c r="L73" i="48"/>
  <c r="L45" i="48" s="1"/>
  <c r="L30" i="48" s="1"/>
  <c r="I103" i="53"/>
  <c r="I52" i="53" s="1"/>
  <c r="I28" i="53" s="1"/>
  <c r="K88" i="51"/>
  <c r="J104" i="54"/>
  <c r="J53" i="54" s="1"/>
  <c r="J29" i="54" s="1"/>
  <c r="L107" i="55"/>
  <c r="L56" i="55" s="1"/>
  <c r="L32" i="55" s="1"/>
  <c r="J119" i="53"/>
  <c r="K71" i="49"/>
  <c r="K43" i="49" s="1"/>
  <c r="K28" i="49" s="1"/>
  <c r="M69" i="49"/>
  <c r="M41" i="49" s="1"/>
  <c r="M26" i="49" s="1"/>
  <c r="K106" i="57"/>
  <c r="K55" i="57" s="1"/>
  <c r="K31" i="57" s="1"/>
  <c r="L73" i="47"/>
  <c r="L45" i="47" s="1"/>
  <c r="L30" i="47" s="1"/>
  <c r="K85" i="48"/>
  <c r="K90" i="50"/>
  <c r="J85" i="51"/>
  <c r="L108" i="57"/>
  <c r="L57" i="57" s="1"/>
  <c r="L33" i="57" s="1"/>
  <c r="M76" i="46"/>
  <c r="M48" i="46" s="1"/>
  <c r="M33" i="46" s="1"/>
  <c r="L121" i="57"/>
  <c r="L79" i="57" s="1"/>
  <c r="L65" i="57" s="1"/>
  <c r="L41" i="57" s="1"/>
  <c r="M71" i="47"/>
  <c r="M43" i="47" s="1"/>
  <c r="M28" i="47" s="1"/>
  <c r="K76" i="47"/>
  <c r="K48" i="47" s="1"/>
  <c r="K33" i="47" s="1"/>
  <c r="I89" i="50"/>
  <c r="M73" i="47"/>
  <c r="M45" i="47" s="1"/>
  <c r="M30" i="47" s="1"/>
  <c r="J72" i="47"/>
  <c r="J44" i="47" s="1"/>
  <c r="J29" i="47" s="1"/>
  <c r="J117" i="52"/>
  <c r="J75" i="52" s="1"/>
  <c r="J61" i="52" s="1"/>
  <c r="J37" i="52" s="1"/>
  <c r="M122" i="57"/>
  <c r="J70" i="49"/>
  <c r="J42" i="49" s="1"/>
  <c r="J27" i="49" s="1"/>
  <c r="M83" i="46"/>
  <c r="J106" i="56"/>
  <c r="J55" i="56" s="1"/>
  <c r="J31" i="56" s="1"/>
  <c r="M84" i="50"/>
  <c r="L88" i="47"/>
  <c r="K69" i="46"/>
  <c r="K41" i="46" s="1"/>
  <c r="K26" i="46" s="1"/>
  <c r="M105" i="54"/>
  <c r="M54" i="54" s="1"/>
  <c r="M30" i="54" s="1"/>
  <c r="K107" i="54"/>
  <c r="K56" i="54" s="1"/>
  <c r="K32" i="54" s="1"/>
  <c r="I106" i="54"/>
  <c r="I55" i="54" s="1"/>
  <c r="I31" i="54" s="1"/>
  <c r="K116" i="55"/>
  <c r="K74" i="55" s="1"/>
  <c r="K60" i="55" s="1"/>
  <c r="K36" i="55" s="1"/>
  <c r="K70" i="51"/>
  <c r="K42" i="51" s="1"/>
  <c r="K27" i="51" s="1"/>
  <c r="I118" i="54"/>
  <c r="K88" i="46"/>
  <c r="K69" i="47"/>
  <c r="K41" i="47" s="1"/>
  <c r="K26" i="47" s="1"/>
  <c r="L86" i="47"/>
  <c r="I71" i="47"/>
  <c r="I43" i="47" s="1"/>
  <c r="I28" i="47" s="1"/>
  <c r="M84" i="49"/>
  <c r="M118" i="56"/>
  <c r="M76" i="56" s="1"/>
  <c r="M62" i="56" s="1"/>
  <c r="M38" i="56" s="1"/>
  <c r="M106" i="52"/>
  <c r="M55" i="52" s="1"/>
  <c r="M31" i="52" s="1"/>
  <c r="I108" i="54"/>
  <c r="I57" i="54" s="1"/>
  <c r="I33" i="54" s="1"/>
  <c r="J87" i="46"/>
  <c r="L71" i="47"/>
  <c r="L43" i="47" s="1"/>
  <c r="L28" i="47" s="1"/>
  <c r="K104" i="54"/>
  <c r="K53" i="54" s="1"/>
  <c r="K29" i="54" s="1"/>
  <c r="J101" i="56"/>
  <c r="J50" i="56" s="1"/>
  <c r="J26" i="56" s="1"/>
  <c r="K75" i="48"/>
  <c r="K47" i="48" s="1"/>
  <c r="K32" i="48" s="1"/>
  <c r="I75" i="46"/>
  <c r="I47" i="46" s="1"/>
  <c r="I32" i="46" s="1"/>
  <c r="L106" i="56"/>
  <c r="L55" i="56" s="1"/>
  <c r="L31" i="56" s="1"/>
  <c r="L87" i="50"/>
  <c r="I69" i="49"/>
  <c r="I41" i="49" s="1"/>
  <c r="I26" i="49" s="1"/>
  <c r="M86" i="46"/>
  <c r="K72" i="50"/>
  <c r="K44" i="50" s="1"/>
  <c r="K29" i="50" s="1"/>
  <c r="L121" i="55"/>
  <c r="J102" i="52"/>
  <c r="J51" i="52" s="1"/>
  <c r="J27" i="52" s="1"/>
  <c r="K85" i="47"/>
  <c r="J83" i="50"/>
  <c r="J73" i="48"/>
  <c r="J45" i="48" s="1"/>
  <c r="J30" i="48" s="1"/>
  <c r="K101" i="55"/>
  <c r="K50" i="55" s="1"/>
  <c r="K26" i="55" s="1"/>
  <c r="L71" i="46"/>
  <c r="L43" i="46" s="1"/>
  <c r="L28" i="46" s="1"/>
  <c r="I90" i="51"/>
  <c r="K105" i="54"/>
  <c r="K54" i="54" s="1"/>
  <c r="K30" i="54" s="1"/>
  <c r="K115" i="54"/>
  <c r="K108" i="57"/>
  <c r="K57" i="57" s="1"/>
  <c r="K33" i="57" s="1"/>
  <c r="J86" i="50"/>
  <c r="K106" i="53"/>
  <c r="K55" i="53" s="1"/>
  <c r="K31" i="53" s="1"/>
  <c r="J118" i="55"/>
  <c r="K76" i="46"/>
  <c r="K48" i="46" s="1"/>
  <c r="K33" i="46" s="1"/>
  <c r="K119" i="56"/>
  <c r="K77" i="56" s="1"/>
  <c r="K63" i="56" s="1"/>
  <c r="K39" i="56" s="1"/>
  <c r="J73" i="47"/>
  <c r="J45" i="47" s="1"/>
  <c r="J30" i="47" s="1"/>
  <c r="M122" i="53"/>
  <c r="J73" i="50"/>
  <c r="J45" i="50" s="1"/>
  <c r="J30" i="50" s="1"/>
  <c r="L107" i="52"/>
  <c r="L56" i="52" s="1"/>
  <c r="L32" i="52" s="1"/>
  <c r="L72" i="46"/>
  <c r="L44" i="46" s="1"/>
  <c r="L29" i="46" s="1"/>
  <c r="L84" i="46"/>
  <c r="I87" i="49"/>
  <c r="K102" i="52"/>
  <c r="K51" i="52" s="1"/>
  <c r="K27" i="52" s="1"/>
  <c r="J72" i="50"/>
  <c r="J44" i="50" s="1"/>
  <c r="J29" i="50" s="1"/>
  <c r="K70" i="50"/>
  <c r="K42" i="50" s="1"/>
  <c r="K27" i="50" s="1"/>
  <c r="J76" i="51"/>
  <c r="J48" i="51" s="1"/>
  <c r="J33" i="51" s="1"/>
  <c r="I119" i="55"/>
  <c r="K86" i="48"/>
  <c r="K122" i="55"/>
  <c r="K72" i="51"/>
  <c r="K44" i="51" s="1"/>
  <c r="K29" i="51" s="1"/>
  <c r="I74" i="46"/>
  <c r="I46" i="46" s="1"/>
  <c r="I31" i="46" s="1"/>
  <c r="I76" i="50"/>
  <c r="I48" i="50" s="1"/>
  <c r="I33" i="50" s="1"/>
  <c r="M104" i="56"/>
  <c r="M53" i="56" s="1"/>
  <c r="M29" i="56" s="1"/>
  <c r="L122" i="57"/>
  <c r="L80" i="57" s="1"/>
  <c r="L66" i="57" s="1"/>
  <c r="L42" i="57" s="1"/>
  <c r="I121" i="54"/>
  <c r="M88" i="48"/>
  <c r="L69" i="51"/>
  <c r="L41" i="51" s="1"/>
  <c r="L26" i="51" s="1"/>
  <c r="K74" i="51"/>
  <c r="K46" i="51" s="1"/>
  <c r="K31" i="51" s="1"/>
  <c r="J86" i="46"/>
  <c r="L76" i="49"/>
  <c r="L48" i="49" s="1"/>
  <c r="L33" i="49" s="1"/>
  <c r="K103" i="57"/>
  <c r="K52" i="57" s="1"/>
  <c r="K28" i="57" s="1"/>
  <c r="L90" i="47"/>
  <c r="I102" i="56"/>
  <c r="I51" i="56" s="1"/>
  <c r="I27" i="56" s="1"/>
  <c r="I88" i="46"/>
  <c r="L107" i="56"/>
  <c r="L56" i="56" s="1"/>
  <c r="L32" i="56" s="1"/>
  <c r="K118" i="54"/>
  <c r="K76" i="54" s="1"/>
  <c r="K62" i="54" s="1"/>
  <c r="K38" i="54" s="1"/>
  <c r="K74" i="49"/>
  <c r="K46" i="49" s="1"/>
  <c r="K31" i="49" s="1"/>
  <c r="J116" i="56"/>
  <c r="J85" i="47"/>
  <c r="L76" i="47"/>
  <c r="L48" i="47" s="1"/>
  <c r="L33" i="47" s="1"/>
  <c r="J88" i="50"/>
  <c r="J85" i="46"/>
  <c r="J105" i="56"/>
  <c r="J54" i="56" s="1"/>
  <c r="J30" i="56" s="1"/>
  <c r="J71" i="46"/>
  <c r="J43" i="46" s="1"/>
  <c r="J28" i="46" s="1"/>
  <c r="L86" i="50"/>
  <c r="L120" i="54"/>
  <c r="L69" i="47"/>
  <c r="L41" i="47" s="1"/>
  <c r="L26" i="47" s="1"/>
  <c r="L85" i="51"/>
  <c r="K105" i="57"/>
  <c r="K54" i="57" s="1"/>
  <c r="K30" i="57" s="1"/>
  <c r="K75" i="46"/>
  <c r="K47" i="46" s="1"/>
  <c r="K32" i="46" s="1"/>
  <c r="J117" i="55"/>
  <c r="J75" i="55" s="1"/>
  <c r="J61" i="55" s="1"/>
  <c r="J37" i="55" s="1"/>
  <c r="J76" i="48"/>
  <c r="J48" i="48" s="1"/>
  <c r="J33" i="48" s="1"/>
  <c r="L89" i="48"/>
  <c r="L118" i="54"/>
  <c r="L74" i="48"/>
  <c r="L46" i="48" s="1"/>
  <c r="L31" i="48" s="1"/>
  <c r="K118" i="55"/>
  <c r="I70" i="46"/>
  <c r="I42" i="46" s="1"/>
  <c r="I27" i="46" s="1"/>
  <c r="J106" i="55"/>
  <c r="J55" i="55" s="1"/>
  <c r="J31" i="55" s="1"/>
  <c r="J85" i="48"/>
  <c r="M71" i="48"/>
  <c r="M43" i="48" s="1"/>
  <c r="M28" i="48" s="1"/>
  <c r="K106" i="54"/>
  <c r="K55" i="54" s="1"/>
  <c r="K31" i="54" s="1"/>
  <c r="K90" i="47"/>
  <c r="L118" i="52"/>
  <c r="J83" i="47"/>
  <c r="K76" i="49"/>
  <c r="K48" i="49" s="1"/>
  <c r="K33" i="49" s="1"/>
  <c r="L83" i="50"/>
  <c r="L87" i="51"/>
  <c r="I121" i="56"/>
  <c r="I79" i="56" s="1"/>
  <c r="I65" i="56" s="1"/>
  <c r="I41" i="56" s="1"/>
  <c r="J74" i="46"/>
  <c r="J46" i="46" s="1"/>
  <c r="J31" i="46" s="1"/>
  <c r="M89" i="49"/>
  <c r="I108" i="55"/>
  <c r="I57" i="55" s="1"/>
  <c r="I33" i="55" s="1"/>
  <c r="I122" i="52"/>
  <c r="L87" i="48"/>
  <c r="M120" i="54"/>
  <c r="K84" i="51"/>
  <c r="M69" i="46"/>
  <c r="M41" i="46" s="1"/>
  <c r="M26" i="46" s="1"/>
  <c r="I104" i="57"/>
  <c r="I53" i="57" s="1"/>
  <c r="I29" i="57" s="1"/>
  <c r="L85" i="46"/>
  <c r="I101" i="54"/>
  <c r="I50" i="54" s="1"/>
  <c r="I26" i="54" s="1"/>
  <c r="J121" i="53"/>
  <c r="J79" i="53" s="1"/>
  <c r="J65" i="53" s="1"/>
  <c r="J41" i="53" s="1"/>
  <c r="L107" i="54"/>
  <c r="L56" i="54" s="1"/>
  <c r="L32" i="54" s="1"/>
  <c r="I88" i="50"/>
  <c r="L75" i="46"/>
  <c r="L47" i="46" s="1"/>
  <c r="L32" i="46" s="1"/>
  <c r="M103" i="52"/>
  <c r="M52" i="52" s="1"/>
  <c r="M28" i="52" s="1"/>
  <c r="I103" i="54"/>
  <c r="I52" i="54" s="1"/>
  <c r="I28" i="54" s="1"/>
  <c r="L103" i="57"/>
  <c r="L52" i="57" s="1"/>
  <c r="L28" i="57" s="1"/>
  <c r="L88" i="51"/>
  <c r="I74" i="49"/>
  <c r="I46" i="49" s="1"/>
  <c r="I31" i="49" s="1"/>
  <c r="K74" i="50"/>
  <c r="K46" i="50" s="1"/>
  <c r="K31" i="50" s="1"/>
  <c r="M108" i="52"/>
  <c r="M57" i="52" s="1"/>
  <c r="M33" i="52" s="1"/>
  <c r="K83" i="47"/>
  <c r="J76" i="50"/>
  <c r="J48" i="50" s="1"/>
  <c r="J33" i="50" s="1"/>
  <c r="L120" i="53"/>
  <c r="J87" i="49"/>
  <c r="K101" i="57"/>
  <c r="K50" i="57" s="1"/>
  <c r="K26" i="57" s="1"/>
  <c r="L70" i="48"/>
  <c r="L42" i="48" s="1"/>
  <c r="L27" i="48" s="1"/>
  <c r="M86" i="47"/>
  <c r="M108" i="57"/>
  <c r="M57" i="57" s="1"/>
  <c r="M33" i="57" s="1"/>
  <c r="K89" i="51"/>
  <c r="K84" i="47"/>
  <c r="I75" i="50"/>
  <c r="I47" i="50" s="1"/>
  <c r="I32" i="50" s="1"/>
  <c r="M83" i="50"/>
  <c r="I107" i="54"/>
  <c r="I56" i="54" s="1"/>
  <c r="I32" i="54" s="1"/>
  <c r="K87" i="50"/>
  <c r="K74" i="48"/>
  <c r="K46" i="48" s="1"/>
  <c r="K31" i="48" s="1"/>
  <c r="I104" i="56"/>
  <c r="I53" i="56" s="1"/>
  <c r="I29" i="56" s="1"/>
  <c r="L90" i="50"/>
  <c r="K117" i="54"/>
  <c r="K75" i="54" s="1"/>
  <c r="K61" i="54" s="1"/>
  <c r="K37" i="54" s="1"/>
  <c r="I74" i="47"/>
  <c r="I46" i="47" s="1"/>
  <c r="I31" i="47" s="1"/>
  <c r="M105" i="56"/>
  <c r="M54" i="56" s="1"/>
  <c r="M30" i="56" s="1"/>
  <c r="I105" i="54"/>
  <c r="I54" i="54" s="1"/>
  <c r="I30" i="54" s="1"/>
  <c r="K121" i="55"/>
  <c r="K79" i="55" s="1"/>
  <c r="K65" i="55" s="1"/>
  <c r="K41" i="55" s="1"/>
  <c r="L72" i="47"/>
  <c r="L44" i="47" s="1"/>
  <c r="L29" i="47" s="1"/>
  <c r="K121" i="57"/>
  <c r="K79" i="57" s="1"/>
  <c r="K65" i="57" s="1"/>
  <c r="K41" i="57" s="1"/>
  <c r="I73" i="46"/>
  <c r="I45" i="46" s="1"/>
  <c r="I30" i="46" s="1"/>
  <c r="L83" i="47"/>
  <c r="I101" i="52"/>
  <c r="I50" i="52" s="1"/>
  <c r="I26" i="52" s="1"/>
  <c r="J70" i="48"/>
  <c r="J42" i="48" s="1"/>
  <c r="J27" i="48" s="1"/>
  <c r="M75" i="49"/>
  <c r="M47" i="49" s="1"/>
  <c r="M32" i="49" s="1"/>
  <c r="M84" i="47"/>
  <c r="K108" i="53"/>
  <c r="K57" i="53" s="1"/>
  <c r="K33" i="53" s="1"/>
  <c r="J122" i="57"/>
  <c r="I105" i="53"/>
  <c r="I54" i="53" s="1"/>
  <c r="I30" i="53" s="1"/>
  <c r="M104" i="54"/>
  <c r="M53" i="54" s="1"/>
  <c r="M29" i="54" s="1"/>
  <c r="I108" i="52"/>
  <c r="I57" i="52" s="1"/>
  <c r="I33" i="52" s="1"/>
  <c r="I90" i="47"/>
  <c r="M108" i="53"/>
  <c r="M57" i="53" s="1"/>
  <c r="M33" i="53" s="1"/>
  <c r="J90" i="49"/>
  <c r="I84" i="48"/>
  <c r="K106" i="52"/>
  <c r="K55" i="52" s="1"/>
  <c r="K31" i="52" s="1"/>
  <c r="K84" i="50"/>
  <c r="M107" i="54"/>
  <c r="M56" i="54" s="1"/>
  <c r="M32" i="54" s="1"/>
  <c r="K105" i="55"/>
  <c r="K54" i="55" s="1"/>
  <c r="K30" i="55" s="1"/>
  <c r="K86" i="50"/>
  <c r="J84" i="50"/>
  <c r="I102" i="55"/>
  <c r="I51" i="55" s="1"/>
  <c r="I27" i="55" s="1"/>
  <c r="J74" i="47"/>
  <c r="J46" i="47" s="1"/>
  <c r="J31" i="47" s="1"/>
  <c r="L88" i="46"/>
  <c r="K101" i="54"/>
  <c r="K50" i="54" s="1"/>
  <c r="K26" i="54" s="1"/>
  <c r="K85" i="50"/>
  <c r="K89" i="48"/>
  <c r="M106" i="55"/>
  <c r="M55" i="55" s="1"/>
  <c r="M31" i="55" s="1"/>
  <c r="I104" i="54"/>
  <c r="I53" i="54" s="1"/>
  <c r="I29" i="54" s="1"/>
  <c r="L104" i="54"/>
  <c r="L53" i="54" s="1"/>
  <c r="L29" i="54" s="1"/>
  <c r="K121" i="53"/>
  <c r="K106" i="56"/>
  <c r="K55" i="56" s="1"/>
  <c r="K31" i="56" s="1"/>
  <c r="I90" i="50"/>
  <c r="L106" i="53"/>
  <c r="L55" i="53" s="1"/>
  <c r="L31" i="53" s="1"/>
  <c r="M70" i="48"/>
  <c r="M42" i="48" s="1"/>
  <c r="M27" i="48" s="1"/>
  <c r="K107" i="53"/>
  <c r="K56" i="53" s="1"/>
  <c r="K32" i="53" s="1"/>
  <c r="I83" i="48"/>
  <c r="M117" i="52"/>
  <c r="M75" i="52" s="1"/>
  <c r="M61" i="52" s="1"/>
  <c r="M37" i="52" s="1"/>
  <c r="I84" i="50"/>
  <c r="M84" i="48"/>
  <c r="I115" i="53"/>
  <c r="I73" i="53" s="1"/>
  <c r="I59" i="53" s="1"/>
  <c r="I35" i="53" s="1"/>
  <c r="K104" i="55"/>
  <c r="K53" i="55" s="1"/>
  <c r="K29" i="55" s="1"/>
  <c r="J118" i="53"/>
  <c r="J76" i="53" s="1"/>
  <c r="J62" i="53" s="1"/>
  <c r="J38" i="53" s="1"/>
  <c r="L121" i="54"/>
  <c r="L79" i="54" s="1"/>
  <c r="L65" i="54" s="1"/>
  <c r="L41" i="54" s="1"/>
  <c r="K119" i="55"/>
  <c r="K77" i="55" s="1"/>
  <c r="K63" i="55" s="1"/>
  <c r="K39" i="55" s="1"/>
  <c r="L69" i="50"/>
  <c r="L41" i="50" s="1"/>
  <c r="L26" i="50" s="1"/>
  <c r="I118" i="55"/>
  <c r="M120" i="53"/>
  <c r="L105" i="53"/>
  <c r="L54" i="53" s="1"/>
  <c r="L30" i="53" s="1"/>
  <c r="L74" i="46"/>
  <c r="L46" i="46" s="1"/>
  <c r="L31" i="46" s="1"/>
  <c r="I107" i="52"/>
  <c r="I56" i="52" s="1"/>
  <c r="I32" i="52" s="1"/>
  <c r="I70" i="50"/>
  <c r="I42" i="50" s="1"/>
  <c r="I27" i="50" s="1"/>
  <c r="M74" i="46"/>
  <c r="M46" i="46" s="1"/>
  <c r="M31" i="46" s="1"/>
  <c r="J116" i="52"/>
  <c r="J74" i="52" s="1"/>
  <c r="J60" i="52" s="1"/>
  <c r="J36" i="52" s="1"/>
  <c r="L105" i="57"/>
  <c r="L54" i="57" s="1"/>
  <c r="L30" i="57" s="1"/>
  <c r="J70" i="50"/>
  <c r="J42" i="50" s="1"/>
  <c r="J27" i="50" s="1"/>
  <c r="L90" i="48"/>
  <c r="M88" i="46"/>
  <c r="J119" i="57"/>
  <c r="J104" i="55"/>
  <c r="J53" i="55" s="1"/>
  <c r="J29" i="55" s="1"/>
  <c r="L105" i="56"/>
  <c r="L54" i="56" s="1"/>
  <c r="L30" i="56" s="1"/>
  <c r="M118" i="55"/>
  <c r="M76" i="55" s="1"/>
  <c r="M62" i="55" s="1"/>
  <c r="M38" i="55" s="1"/>
  <c r="L85" i="49"/>
  <c r="M90" i="49"/>
  <c r="M72" i="46"/>
  <c r="M44" i="46" s="1"/>
  <c r="M29" i="46" s="1"/>
  <c r="I105" i="52"/>
  <c r="I54" i="52" s="1"/>
  <c r="I30" i="52" s="1"/>
  <c r="I121" i="52"/>
  <c r="I108" i="57"/>
  <c r="I57" i="57" s="1"/>
  <c r="I33" i="57" s="1"/>
  <c r="I73" i="48"/>
  <c r="I45" i="48" s="1"/>
  <c r="I30" i="48" s="1"/>
  <c r="I122" i="57"/>
  <c r="I106" i="53"/>
  <c r="I55" i="53" s="1"/>
  <c r="I31" i="53" s="1"/>
  <c r="J105" i="54"/>
  <c r="J54" i="54" s="1"/>
  <c r="J30" i="54" s="1"/>
  <c r="M85" i="47"/>
  <c r="L74" i="47"/>
  <c r="L46" i="47" s="1"/>
  <c r="L31" i="47" s="1"/>
  <c r="M119" i="53"/>
  <c r="J115" i="53"/>
  <c r="J73" i="53" s="1"/>
  <c r="J59" i="53" s="1"/>
  <c r="J35" i="53" s="1"/>
  <c r="J90" i="47"/>
  <c r="L71" i="50"/>
  <c r="L43" i="50" s="1"/>
  <c r="L28" i="50" s="1"/>
  <c r="L71" i="49"/>
  <c r="L43" i="49" s="1"/>
  <c r="L28" i="49" s="1"/>
  <c r="M76" i="49"/>
  <c r="M48" i="49" s="1"/>
  <c r="M33" i="49" s="1"/>
  <c r="I85" i="46"/>
  <c r="L104" i="52"/>
  <c r="L53" i="52" s="1"/>
  <c r="L29" i="52" s="1"/>
  <c r="I88" i="47"/>
  <c r="J105" i="55"/>
  <c r="J54" i="55" s="1"/>
  <c r="J30" i="55" s="1"/>
  <c r="I120" i="53"/>
  <c r="I78" i="53" s="1"/>
  <c r="I64" i="53" s="1"/>
  <c r="I40" i="53" s="1"/>
  <c r="K117" i="52"/>
  <c r="K75" i="52" s="1"/>
  <c r="K61" i="52" s="1"/>
  <c r="K37" i="52" s="1"/>
  <c r="M108" i="55"/>
  <c r="M57" i="55" s="1"/>
  <c r="M33" i="55" s="1"/>
  <c r="K108" i="55"/>
  <c r="K57" i="55" s="1"/>
  <c r="K33" i="55" s="1"/>
  <c r="J71" i="48"/>
  <c r="J43" i="48" s="1"/>
  <c r="J28" i="48" s="1"/>
  <c r="K87" i="46"/>
  <c r="I71" i="48"/>
  <c r="I43" i="48" s="1"/>
  <c r="I28" i="48" s="1"/>
  <c r="I71" i="51"/>
  <c r="I43" i="51" s="1"/>
  <c r="I28" i="51" s="1"/>
  <c r="I117" i="54"/>
  <c r="I75" i="54" s="1"/>
  <c r="I61" i="54" s="1"/>
  <c r="I37" i="54" s="1"/>
  <c r="K88" i="48"/>
  <c r="K76" i="48"/>
  <c r="K48" i="48" s="1"/>
  <c r="K33" i="48" s="1"/>
  <c r="M85" i="48"/>
  <c r="M76" i="47"/>
  <c r="M48" i="47" s="1"/>
  <c r="M33" i="47" s="1"/>
  <c r="M117" i="56"/>
  <c r="M75" i="56" s="1"/>
  <c r="M61" i="56" s="1"/>
  <c r="M37" i="56" s="1"/>
  <c r="K73" i="46"/>
  <c r="K45" i="46" s="1"/>
  <c r="K30" i="46" s="1"/>
  <c r="K75" i="47"/>
  <c r="K47" i="47" s="1"/>
  <c r="K32" i="47" s="1"/>
  <c r="M121" i="54"/>
  <c r="M121" i="53"/>
  <c r="K116" i="52"/>
  <c r="K74" i="52" s="1"/>
  <c r="K60" i="52" s="1"/>
  <c r="K36" i="52" s="1"/>
  <c r="M118" i="53"/>
  <c r="M76" i="53" s="1"/>
  <c r="M62" i="53" s="1"/>
  <c r="M38" i="53" s="1"/>
  <c r="K104" i="52"/>
  <c r="K53" i="52" s="1"/>
  <c r="K29" i="52" s="1"/>
  <c r="I103" i="57"/>
  <c r="I52" i="57" s="1"/>
  <c r="I28" i="57" s="1"/>
  <c r="M122" i="55"/>
  <c r="M80" i="55" s="1"/>
  <c r="M66" i="55" s="1"/>
  <c r="M42" i="55" s="1"/>
  <c r="K71" i="50"/>
  <c r="K43" i="50" s="1"/>
  <c r="K28" i="50" s="1"/>
  <c r="M70" i="47"/>
  <c r="M42" i="47" s="1"/>
  <c r="M27" i="47" s="1"/>
  <c r="J106" i="52"/>
  <c r="J55" i="52" s="1"/>
  <c r="J31" i="52" s="1"/>
  <c r="L86" i="46"/>
  <c r="L90" i="46"/>
  <c r="I86" i="50"/>
  <c r="L75" i="47"/>
  <c r="L47" i="47" s="1"/>
  <c r="L32" i="47" s="1"/>
  <c r="L121" i="53"/>
  <c r="L79" i="53" s="1"/>
  <c r="L65" i="53" s="1"/>
  <c r="L41" i="53" s="1"/>
  <c r="K107" i="52"/>
  <c r="K56" i="52" s="1"/>
  <c r="K32" i="52" s="1"/>
  <c r="M71" i="50"/>
  <c r="M43" i="50" s="1"/>
  <c r="M28" i="50" s="1"/>
  <c r="I75" i="48"/>
  <c r="I47" i="48" s="1"/>
  <c r="I32" i="48" s="1"/>
  <c r="L83" i="51"/>
  <c r="I87" i="46"/>
  <c r="K87" i="47"/>
  <c r="I89" i="46"/>
  <c r="K122" i="57"/>
  <c r="M76" i="50"/>
  <c r="M48" i="50" s="1"/>
  <c r="M33" i="50" s="1"/>
  <c r="K73" i="48"/>
  <c r="K45" i="48" s="1"/>
  <c r="K30" i="48" s="1"/>
  <c r="J117" i="54"/>
  <c r="J75" i="54" s="1"/>
  <c r="J61" i="54" s="1"/>
  <c r="J37" i="54" s="1"/>
  <c r="F93" i="35"/>
  <c r="G91" i="35"/>
  <c r="D89" i="35"/>
  <c r="D91" i="35"/>
  <c r="F94" i="35"/>
  <c r="E89" i="35"/>
  <c r="G92" i="35"/>
  <c r="G94" i="35"/>
  <c r="I74" i="54"/>
  <c r="I60" i="54" s="1"/>
  <c r="I36" i="54" s="1"/>
  <c r="L77" i="56"/>
  <c r="L63" i="56" s="1"/>
  <c r="L39" i="56" s="1"/>
  <c r="I75" i="57"/>
  <c r="I61" i="57" s="1"/>
  <c r="I37" i="57" s="1"/>
  <c r="K80" i="53"/>
  <c r="K66" i="53" s="1"/>
  <c r="K42" i="53" s="1"/>
  <c r="L76" i="53"/>
  <c r="L62" i="53" s="1"/>
  <c r="L38" i="53" s="1"/>
  <c r="J74" i="53"/>
  <c r="J60" i="53" s="1"/>
  <c r="J36" i="53" s="1"/>
  <c r="M78" i="53"/>
  <c r="M64" i="53" s="1"/>
  <c r="M40" i="53" s="1"/>
  <c r="L78" i="54"/>
  <c r="L64" i="54" s="1"/>
  <c r="L40" i="54" s="1"/>
  <c r="K74" i="53"/>
  <c r="K60" i="53" s="1"/>
  <c r="K36" i="53" s="1"/>
  <c r="K78" i="54"/>
  <c r="K64" i="54" s="1"/>
  <c r="K40" i="54" s="1"/>
  <c r="I78" i="56"/>
  <c r="I64" i="56" s="1"/>
  <c r="I40" i="56" s="1"/>
  <c r="I79" i="52"/>
  <c r="I65" i="52" s="1"/>
  <c r="I41" i="52" s="1"/>
  <c r="K73" i="55"/>
  <c r="K59" i="55" s="1"/>
  <c r="K35" i="55" s="1"/>
  <c r="J79" i="56"/>
  <c r="J65" i="56" s="1"/>
  <c r="J41" i="56" s="1"/>
  <c r="M78" i="54"/>
  <c r="M64" i="54" s="1"/>
  <c r="M40" i="54" s="1"/>
  <c r="J74" i="54"/>
  <c r="J60" i="54" s="1"/>
  <c r="J36" i="54" s="1"/>
  <c r="J80" i="55"/>
  <c r="J66" i="55" s="1"/>
  <c r="J42" i="55" s="1"/>
  <c r="D19" i="35"/>
  <c r="E249" i="35" s="1"/>
  <c r="H92" i="35"/>
  <c r="D94" i="35"/>
  <c r="G89" i="35"/>
  <c r="E92" i="35"/>
  <c r="E88" i="35"/>
  <c r="F88" i="35"/>
  <c r="F90" i="35"/>
  <c r="H93" i="35"/>
  <c r="E87" i="35"/>
  <c r="E91" i="35"/>
  <c r="I75" i="55"/>
  <c r="I61" i="55" s="1"/>
  <c r="I37" i="55" s="1"/>
  <c r="I78" i="57"/>
  <c r="I64" i="57" s="1"/>
  <c r="I40" i="57" s="1"/>
  <c r="I73" i="55"/>
  <c r="I59" i="55" s="1"/>
  <c r="I35" i="55" s="1"/>
  <c r="K78" i="53"/>
  <c r="K64" i="53" s="1"/>
  <c r="K40" i="53" s="1"/>
  <c r="M79" i="55"/>
  <c r="M65" i="55" s="1"/>
  <c r="M41" i="55" s="1"/>
  <c r="L75" i="54"/>
  <c r="L61" i="54" s="1"/>
  <c r="L37" i="54" s="1"/>
  <c r="J80" i="57"/>
  <c r="J66" i="57" s="1"/>
  <c r="J42" i="57" s="1"/>
  <c r="J74" i="56"/>
  <c r="J60" i="56" s="1"/>
  <c r="J36" i="56" s="1"/>
  <c r="L76" i="57"/>
  <c r="L62" i="57" s="1"/>
  <c r="L38" i="57" s="1"/>
  <c r="L78" i="56"/>
  <c r="L64" i="56" s="1"/>
  <c r="L40" i="56" s="1"/>
  <c r="M79" i="53"/>
  <c r="M65" i="53" s="1"/>
  <c r="M41" i="53" s="1"/>
  <c r="J78" i="56"/>
  <c r="J64" i="56" s="1"/>
  <c r="J40" i="56" s="1"/>
  <c r="K76" i="57"/>
  <c r="K62" i="57" s="1"/>
  <c r="K38" i="57" s="1"/>
  <c r="I74" i="53"/>
  <c r="I60" i="53" s="1"/>
  <c r="I36" i="53" s="1"/>
  <c r="K77" i="57"/>
  <c r="K63" i="57" s="1"/>
  <c r="K39" i="57" s="1"/>
  <c r="K79" i="53"/>
  <c r="K65" i="53" s="1"/>
  <c r="K41" i="53" s="1"/>
  <c r="M78" i="52"/>
  <c r="M64" i="52" s="1"/>
  <c r="M40" i="52" s="1"/>
  <c r="K79" i="54"/>
  <c r="K65" i="54" s="1"/>
  <c r="K41" i="54" s="1"/>
  <c r="I73" i="57"/>
  <c r="I59" i="57" s="1"/>
  <c r="I35" i="57" s="1"/>
  <c r="I77" i="53"/>
  <c r="I63" i="53" s="1"/>
  <c r="I39" i="53" s="1"/>
  <c r="I76" i="54"/>
  <c r="I62" i="54" s="1"/>
  <c r="I38" i="54" s="1"/>
  <c r="I80" i="52"/>
  <c r="I66" i="52" s="1"/>
  <c r="I42" i="52" s="1"/>
  <c r="K76" i="52"/>
  <c r="K62" i="52" s="1"/>
  <c r="K38" i="52" s="1"/>
  <c r="M80" i="56"/>
  <c r="M66" i="56" s="1"/>
  <c r="M42" i="56" s="1"/>
  <c r="K78" i="55"/>
  <c r="K64" i="55" s="1"/>
  <c r="K40" i="55" s="1"/>
  <c r="M77" i="54"/>
  <c r="M63" i="54" s="1"/>
  <c r="M39" i="54" s="1"/>
  <c r="K73" i="53"/>
  <c r="K59" i="53" s="1"/>
  <c r="K35" i="53" s="1"/>
  <c r="J79" i="52"/>
  <c r="J65" i="52" s="1"/>
  <c r="J41" i="52" s="1"/>
  <c r="M80" i="52"/>
  <c r="M66" i="52" s="1"/>
  <c r="M42" i="52" s="1"/>
  <c r="L79" i="52"/>
  <c r="L65" i="52" s="1"/>
  <c r="L41" i="52" s="1"/>
  <c r="K75" i="56"/>
  <c r="K61" i="56" s="1"/>
  <c r="K37" i="56" s="1"/>
  <c r="H87" i="35"/>
  <c r="H88" i="35"/>
  <c r="H90" i="35"/>
  <c r="H248" i="35"/>
  <c r="M116" i="35"/>
  <c r="M102" i="35"/>
  <c r="M51" i="35" s="1"/>
  <c r="M27" i="35" s="1"/>
  <c r="E93" i="35"/>
  <c r="M103" i="35"/>
  <c r="M52" i="35" s="1"/>
  <c r="M28" i="35" s="1"/>
  <c r="M117" i="35"/>
  <c r="M118" i="35"/>
  <c r="M104" i="35"/>
  <c r="M53" i="35" s="1"/>
  <c r="M29" i="35" s="1"/>
  <c r="M115" i="35"/>
  <c r="M101" i="35"/>
  <c r="M50" i="35" s="1"/>
  <c r="M26" i="35" s="1"/>
  <c r="AZ100" i="35"/>
  <c r="AF100" i="35"/>
  <c r="BJ114" i="35"/>
  <c r="AP114" i="35"/>
  <c r="V114" i="35"/>
  <c r="BJ100" i="35"/>
  <c r="AP100" i="35"/>
  <c r="V100" i="35"/>
  <c r="AZ114" i="35"/>
  <c r="AF114" i="35"/>
  <c r="BL99" i="35"/>
  <c r="AR99" i="35"/>
  <c r="X99" i="35"/>
  <c r="BB113" i="35"/>
  <c r="AH113" i="35"/>
  <c r="BB99" i="35"/>
  <c r="AH99" i="35"/>
  <c r="BL113" i="35"/>
  <c r="AR113" i="35"/>
  <c r="X113" i="35"/>
  <c r="F249"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F248" i="35"/>
  <c r="F246" i="35" s="1"/>
  <c r="E51" i="36"/>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E248" i="35"/>
  <c r="E246" i="35" s="1"/>
  <c r="D249" i="35"/>
  <c r="G248" i="35"/>
  <c r="G249" i="35"/>
  <c r="D248" i="35"/>
  <c r="H249" i="35"/>
  <c r="H94" i="35"/>
  <c r="D87" i="35"/>
  <c r="L248" i="35"/>
  <c r="I249" i="35"/>
  <c r="J249" i="35"/>
  <c r="M248" i="35"/>
  <c r="M249" i="35"/>
  <c r="I248" i="35"/>
  <c r="K249" i="35"/>
  <c r="K246" i="35" s="1"/>
  <c r="B64" i="36"/>
  <c r="B73" i="36"/>
  <c r="B91" i="36"/>
  <c r="E88" i="36"/>
  <c r="B78" i="36"/>
  <c r="E87" i="36"/>
  <c r="BE29" i="36"/>
  <c r="BS29" i="36" s="1"/>
  <c r="B60" i="36"/>
  <c r="BX40" i="36" s="1"/>
  <c r="B87" i="36"/>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I75" i="56" l="1"/>
  <c r="I61" i="56" s="1"/>
  <c r="I37" i="56" s="1"/>
  <c r="K78" i="57"/>
  <c r="K64" i="57" s="1"/>
  <c r="K40" i="57" s="1"/>
  <c r="M79" i="54"/>
  <c r="M65" i="54" s="1"/>
  <c r="M41" i="54" s="1"/>
  <c r="J80" i="52"/>
  <c r="J66" i="52" s="1"/>
  <c r="J42" i="52" s="1"/>
  <c r="I77" i="56"/>
  <c r="I63" i="56" s="1"/>
  <c r="I39" i="56" s="1"/>
  <c r="I77" i="52"/>
  <c r="I63" i="52" s="1"/>
  <c r="I39" i="52" s="1"/>
  <c r="M76" i="57"/>
  <c r="M62" i="57" s="1"/>
  <c r="M38" i="57" s="1"/>
  <c r="J80" i="53"/>
  <c r="J66" i="53" s="1"/>
  <c r="J42" i="53" s="1"/>
  <c r="L75" i="52"/>
  <c r="L61" i="52" s="1"/>
  <c r="L37" i="52" s="1"/>
  <c r="I75" i="52"/>
  <c r="I61" i="52" s="1"/>
  <c r="I37" i="52" s="1"/>
  <c r="L78" i="57"/>
  <c r="L64" i="57" s="1"/>
  <c r="L40" i="57" s="1"/>
  <c r="K75" i="53"/>
  <c r="K61" i="53" s="1"/>
  <c r="K37" i="53" s="1"/>
  <c r="I76" i="52"/>
  <c r="I62" i="52" s="1"/>
  <c r="I38" i="52" s="1"/>
  <c r="L79" i="55"/>
  <c r="L65" i="55" s="1"/>
  <c r="L41" i="55" s="1"/>
  <c r="K77" i="53"/>
  <c r="K63" i="53" s="1"/>
  <c r="K39" i="53" s="1"/>
  <c r="K80" i="57"/>
  <c r="K66" i="57" s="1"/>
  <c r="K42" i="57" s="1"/>
  <c r="M77" i="53"/>
  <c r="M63" i="53" s="1"/>
  <c r="M39" i="53" s="1"/>
  <c r="J77" i="57"/>
  <c r="J63" i="57" s="1"/>
  <c r="J39" i="57" s="1"/>
  <c r="I76" i="55"/>
  <c r="I62" i="55" s="1"/>
  <c r="I38" i="55" s="1"/>
  <c r="I77" i="55"/>
  <c r="I63" i="55" s="1"/>
  <c r="I39" i="55" s="1"/>
  <c r="J77" i="53"/>
  <c r="J63" i="53" s="1"/>
  <c r="J39" i="53" s="1"/>
  <c r="L76" i="55"/>
  <c r="L62" i="55" s="1"/>
  <c r="L38" i="55" s="1"/>
  <c r="M78" i="57"/>
  <c r="M64" i="57" s="1"/>
  <c r="M40" i="57" s="1"/>
  <c r="K79" i="56"/>
  <c r="K65" i="56" s="1"/>
  <c r="K41" i="56" s="1"/>
  <c r="I80" i="57"/>
  <c r="I66" i="57" s="1"/>
  <c r="I42" i="57" s="1"/>
  <c r="K76" i="55"/>
  <c r="K62" i="55" s="1"/>
  <c r="K38" i="55" s="1"/>
  <c r="L77" i="53"/>
  <c r="L63" i="53" s="1"/>
  <c r="L39" i="53" s="1"/>
  <c r="I76" i="56"/>
  <c r="I62" i="56" s="1"/>
  <c r="I38" i="56" s="1"/>
  <c r="K79" i="52"/>
  <c r="K65" i="52" s="1"/>
  <c r="K41" i="52" s="1"/>
  <c r="I74" i="55"/>
  <c r="I60" i="55" s="1"/>
  <c r="I36" i="55" s="1"/>
  <c r="J74" i="55"/>
  <c r="J60" i="55" s="1"/>
  <c r="J36" i="55" s="1"/>
  <c r="I74" i="52"/>
  <c r="I60" i="52" s="1"/>
  <c r="I36" i="52" s="1"/>
  <c r="I80" i="54"/>
  <c r="I66" i="54" s="1"/>
  <c r="I42" i="54" s="1"/>
  <c r="K74" i="57"/>
  <c r="K60" i="57" s="1"/>
  <c r="K36" i="57" s="1"/>
  <c r="L75" i="56"/>
  <c r="L61" i="56" s="1"/>
  <c r="L37" i="56" s="1"/>
  <c r="J73" i="56"/>
  <c r="J59" i="56" s="1"/>
  <c r="J35" i="56" s="1"/>
  <c r="K80" i="56"/>
  <c r="K66" i="56" s="1"/>
  <c r="K42" i="56" s="1"/>
  <c r="M76" i="54"/>
  <c r="M62" i="54" s="1"/>
  <c r="M38" i="54" s="1"/>
  <c r="J75" i="56"/>
  <c r="J61" i="56" s="1"/>
  <c r="J37" i="56" s="1"/>
  <c r="L77" i="55"/>
  <c r="L63" i="55" s="1"/>
  <c r="L39" i="55" s="1"/>
  <c r="I74" i="56"/>
  <c r="I60" i="56" s="1"/>
  <c r="I36" i="56" s="1"/>
  <c r="L79" i="56"/>
  <c r="L65" i="56" s="1"/>
  <c r="L41" i="56" s="1"/>
  <c r="J73" i="57"/>
  <c r="J59" i="57" s="1"/>
  <c r="J35" i="57" s="1"/>
  <c r="M77" i="55"/>
  <c r="M63" i="55" s="1"/>
  <c r="M39" i="55" s="1"/>
  <c r="L76" i="52"/>
  <c r="L62" i="52" s="1"/>
  <c r="L38" i="52" s="1"/>
  <c r="K80" i="55"/>
  <c r="K66" i="55" s="1"/>
  <c r="K42" i="55" s="1"/>
  <c r="M80" i="53"/>
  <c r="M66" i="53" s="1"/>
  <c r="M42" i="53" s="1"/>
  <c r="J76" i="55"/>
  <c r="J62" i="55" s="1"/>
  <c r="J38" i="55" s="1"/>
  <c r="K73" i="54"/>
  <c r="K59" i="54" s="1"/>
  <c r="K35" i="54" s="1"/>
  <c r="L77" i="57"/>
  <c r="L63" i="57" s="1"/>
  <c r="L39" i="57" s="1"/>
  <c r="J77" i="55"/>
  <c r="J63" i="55" s="1"/>
  <c r="J39" i="55" s="1"/>
  <c r="K73" i="56"/>
  <c r="K59" i="56" s="1"/>
  <c r="K35" i="56" s="1"/>
  <c r="M79" i="56"/>
  <c r="M65" i="56" s="1"/>
  <c r="M41" i="56" s="1"/>
  <c r="J77" i="56"/>
  <c r="J63" i="56" s="1"/>
  <c r="J39" i="56" s="1"/>
  <c r="J74" i="57"/>
  <c r="J60" i="57" s="1"/>
  <c r="J36" i="57" s="1"/>
  <c r="L75" i="57"/>
  <c r="L61" i="57" s="1"/>
  <c r="L37" i="57" s="1"/>
  <c r="J76" i="57"/>
  <c r="J62" i="57" s="1"/>
  <c r="J38" i="57" s="1"/>
  <c r="M78" i="55"/>
  <c r="M64" i="55" s="1"/>
  <c r="M40" i="55" s="1"/>
  <c r="I77" i="54"/>
  <c r="I63" i="54" s="1"/>
  <c r="I39" i="54" s="1"/>
  <c r="J73" i="52"/>
  <c r="J59" i="52" s="1"/>
  <c r="J35" i="52" s="1"/>
  <c r="M75" i="55"/>
  <c r="M61" i="55" s="1"/>
  <c r="M37" i="55" s="1"/>
  <c r="I78" i="55"/>
  <c r="I64" i="55" s="1"/>
  <c r="I40" i="55" s="1"/>
  <c r="I80" i="56"/>
  <c r="I66" i="56" s="1"/>
  <c r="I42" i="56" s="1"/>
  <c r="L75" i="55"/>
  <c r="L61" i="55" s="1"/>
  <c r="L37" i="55" s="1"/>
  <c r="K77" i="54"/>
  <c r="K63" i="54" s="1"/>
  <c r="K39" i="54" s="1"/>
  <c r="K78" i="52"/>
  <c r="K64" i="52" s="1"/>
  <c r="K40" i="52" s="1"/>
  <c r="L76" i="54"/>
  <c r="L62" i="54" s="1"/>
  <c r="L38" i="54" s="1"/>
  <c r="M80" i="57"/>
  <c r="M66" i="57" s="1"/>
  <c r="M42" i="57" s="1"/>
  <c r="K73" i="57"/>
  <c r="K59" i="57" s="1"/>
  <c r="K35" i="57" s="1"/>
  <c r="I75" i="53"/>
  <c r="I61" i="53" s="1"/>
  <c r="I37" i="53" s="1"/>
  <c r="M77" i="56"/>
  <c r="M63" i="56" s="1"/>
  <c r="M39" i="56" s="1"/>
  <c r="I78" i="52"/>
  <c r="I64" i="52" s="1"/>
  <c r="I40" i="52" s="1"/>
  <c r="I79" i="57"/>
  <c r="I65" i="57" s="1"/>
  <c r="I41" i="57" s="1"/>
  <c r="J77" i="54"/>
  <c r="J63" i="54" s="1"/>
  <c r="J39" i="54" s="1"/>
  <c r="J77" i="52"/>
  <c r="J63" i="52" s="1"/>
  <c r="J39" i="52" s="1"/>
  <c r="I80" i="53"/>
  <c r="I66" i="53" s="1"/>
  <c r="I42" i="53" s="1"/>
  <c r="J78" i="55"/>
  <c r="J64" i="55" s="1"/>
  <c r="J40" i="55" s="1"/>
  <c r="I79" i="55"/>
  <c r="I65" i="55" s="1"/>
  <c r="I41" i="55" s="1"/>
  <c r="J76" i="54"/>
  <c r="J62" i="54" s="1"/>
  <c r="J38" i="54" s="1"/>
  <c r="M76" i="52"/>
  <c r="M62" i="52" s="1"/>
  <c r="M38" i="52" s="1"/>
  <c r="K74" i="56"/>
  <c r="K60" i="56" s="1"/>
  <c r="K36" i="56" s="1"/>
  <c r="L77" i="52"/>
  <c r="L63" i="52" s="1"/>
  <c r="L39" i="52" s="1"/>
  <c r="K73" i="52"/>
  <c r="K59" i="52" s="1"/>
  <c r="K35" i="52" s="1"/>
  <c r="L78" i="53"/>
  <c r="L64" i="53" s="1"/>
  <c r="L40" i="53" s="1"/>
  <c r="I79" i="54"/>
  <c r="I65" i="54" s="1"/>
  <c r="I41" i="54" s="1"/>
  <c r="I73" i="54"/>
  <c r="I59" i="54" s="1"/>
  <c r="I35" i="54" s="1"/>
  <c r="K75" i="57"/>
  <c r="K61" i="57" s="1"/>
  <c r="K37" i="57" s="1"/>
  <c r="L80" i="56"/>
  <c r="L66" i="56" s="1"/>
  <c r="L42" i="56" s="1"/>
  <c r="I73" i="52"/>
  <c r="I59" i="52" s="1"/>
  <c r="I35" i="52" s="1"/>
  <c r="I76" i="57"/>
  <c r="I62" i="57" s="1"/>
  <c r="I38" i="57" s="1"/>
  <c r="K78" i="56"/>
  <c r="K64" i="56" s="1"/>
  <c r="K40" i="56" s="1"/>
  <c r="I80" i="55"/>
  <c r="I66" i="55" s="1"/>
  <c r="I42" i="55" s="1"/>
  <c r="J76" i="52"/>
  <c r="J62" i="52" s="1"/>
  <c r="J38" i="52" s="1"/>
  <c r="J75" i="57"/>
  <c r="J61" i="57" s="1"/>
  <c r="J37" i="57" s="1"/>
  <c r="I78" i="54"/>
  <c r="I64" i="54" s="1"/>
  <c r="I40" i="54" s="1"/>
  <c r="M79" i="57"/>
  <c r="M65" i="57" s="1"/>
  <c r="M41" i="57" s="1"/>
  <c r="L80" i="55"/>
  <c r="L66" i="55" s="1"/>
  <c r="L42" i="55" s="1"/>
  <c r="AZ29" i="36"/>
  <c r="BX29" i="36" s="1"/>
  <c r="D246" i="35"/>
  <c r="E79" i="36"/>
  <c r="J246" i="35"/>
  <c r="E70" i="36"/>
  <c r="AP29" i="36" s="1"/>
  <c r="CH29" i="36" s="1"/>
  <c r="G246" i="35"/>
  <c r="L246" i="35"/>
  <c r="M246" i="35"/>
  <c r="H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AF29" i="36"/>
  <c r="CR29" i="36" s="1"/>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AK29" i="36" s="1"/>
  <c r="CM29" i="36" s="1"/>
  <c r="E69" i="36"/>
  <c r="AU29" i="36" s="1"/>
  <c r="CC29" i="36" s="1"/>
  <c r="E60" i="36"/>
  <c r="BS40" i="36" s="1"/>
  <c r="AA29" i="36"/>
  <c r="CW29" i="36" s="1"/>
  <c r="C161" i="35"/>
  <c r="L219" i="35" s="1"/>
  <c r="C154" i="35"/>
  <c r="C212" i="35" s="1"/>
  <c r="V29" i="36"/>
  <c r="DB29" i="36" s="1"/>
  <c r="E83" i="36"/>
  <c r="E74" i="36"/>
  <c r="E65" i="36"/>
  <c r="E92" i="36"/>
  <c r="C147" i="35"/>
  <c r="I147" i="35" s="1"/>
  <c r="E54" i="36"/>
  <c r="C175" i="35"/>
  <c r="C233" i="35" s="1"/>
  <c r="E58" i="36"/>
  <c r="C140" i="35"/>
  <c r="L198" i="35" s="1"/>
  <c r="E53" i="36"/>
  <c r="E91" i="36"/>
  <c r="E73" i="36"/>
  <c r="E82" i="36"/>
  <c r="E64" i="36"/>
  <c r="C168" i="35"/>
  <c r="C226" i="35" s="1"/>
  <c r="E57" i="36"/>
  <c r="M76" i="35"/>
  <c r="M62" i="35" s="1"/>
  <c r="M38" i="35" s="1"/>
  <c r="M74" i="35"/>
  <c r="M60" i="35" s="1"/>
  <c r="M36" i="35" s="1"/>
  <c r="M75" i="35"/>
  <c r="M61" i="35" s="1"/>
  <c r="M37" i="35" s="1"/>
  <c r="M73" i="35"/>
  <c r="M59" i="35" s="1"/>
  <c r="M35" i="35" s="1"/>
  <c r="C205" i="35"/>
  <c r="L205" i="35"/>
  <c r="F147" i="35"/>
  <c r="F205" i="35"/>
  <c r="O198" i="35"/>
  <c r="I198" i="35"/>
  <c r="F140" i="35"/>
  <c r="L140" i="35"/>
  <c r="L212" i="35"/>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O154" i="35" l="1"/>
  <c r="O212" i="35"/>
  <c r="F212" i="35"/>
  <c r="L233" i="35"/>
  <c r="I154" i="35"/>
  <c r="L226" i="35"/>
  <c r="O168" i="35"/>
  <c r="I175" i="35"/>
  <c r="C198" i="35"/>
  <c r="F226" i="35"/>
  <c r="O175" i="35"/>
  <c r="O233" i="35"/>
  <c r="I168" i="35"/>
  <c r="F233" i="35"/>
  <c r="O226" i="35"/>
  <c r="Q29" i="36"/>
  <c r="DG29" i="36" s="1"/>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AF49" i="36" l="1"/>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AH118" i="35"/>
  <c r="BJ105" i="35"/>
  <c r="BN122" i="35"/>
  <c r="AL119" i="35"/>
  <c r="AH105" i="35"/>
  <c r="BC106" i="35"/>
  <c r="AN117" i="35"/>
  <c r="BQ116" i="35"/>
  <c r="AV104" i="35"/>
  <c r="BP104" i="35"/>
  <c r="BM122" i="35"/>
  <c r="AN106" i="35"/>
  <c r="AU121" i="35"/>
  <c r="AN116" i="35"/>
  <c r="BA107" i="35"/>
  <c r="BG115" i="35"/>
  <c r="AI118" i="35"/>
  <c r="BM108" i="35"/>
  <c r="AX116" i="35"/>
  <c r="AX105" i="35"/>
  <c r="BK105" i="35"/>
  <c r="BN116" i="35"/>
  <c r="AP117" i="35"/>
  <c r="BM119" i="35"/>
  <c r="AR119" i="35"/>
  <c r="BF117" i="35"/>
  <c r="AU117" i="35"/>
  <c r="AP116" i="35"/>
  <c r="BH118" i="35"/>
  <c r="BI121" i="35"/>
  <c r="BN115" i="35"/>
  <c r="BQ106" i="35"/>
  <c r="AK119" i="35"/>
  <c r="AK115" i="35"/>
  <c r="BD120" i="35"/>
  <c r="AN102" i="35"/>
  <c r="AZ118" i="35"/>
  <c r="AM117" i="35"/>
  <c r="AG102" i="35"/>
  <c r="BP103" i="35"/>
  <c r="BR122" i="35"/>
  <c r="BO108" i="35"/>
  <c r="BQ102" i="35"/>
  <c r="AG101" i="35"/>
  <c r="AN120" i="35"/>
  <c r="AI121" i="35"/>
  <c r="BA106" i="35"/>
  <c r="AT104" i="35"/>
  <c r="AJ121" i="35"/>
  <c r="AM120" i="35"/>
  <c r="AU115" i="35"/>
  <c r="AY120" i="35"/>
  <c r="AQ122" i="35"/>
  <c r="AZ107" i="35"/>
  <c r="AI122" i="35"/>
  <c r="AM103" i="35"/>
  <c r="BQ119" i="35"/>
  <c r="AL103" i="35"/>
  <c r="AT108" i="35"/>
  <c r="AV101" i="35"/>
  <c r="BS120" i="35"/>
  <c r="BG108" i="35"/>
  <c r="AP121" i="35"/>
  <c r="AO106" i="35"/>
  <c r="AX103" i="35"/>
  <c r="AH102" i="35"/>
  <c r="AV121" i="35"/>
  <c r="AT116" i="35"/>
  <c r="AS117" i="35"/>
  <c r="AH120" i="35"/>
  <c r="BK115" i="35"/>
  <c r="AH117" i="35"/>
  <c r="AV116" i="35"/>
  <c r="AK118" i="35"/>
  <c r="BO118" i="35"/>
  <c r="AW101" i="35"/>
  <c r="BI120" i="35"/>
  <c r="BR101" i="35"/>
  <c r="BK108" i="35"/>
  <c r="BA103" i="35"/>
  <c r="AL120" i="35"/>
  <c r="AT122" i="35"/>
  <c r="BC119" i="35"/>
  <c r="AT105" i="35"/>
  <c r="AW102" i="35"/>
  <c r="AP120" i="35"/>
  <c r="AL105" i="35"/>
  <c r="AF103" i="35"/>
  <c r="BD117" i="35"/>
  <c r="AQ118" i="35"/>
  <c r="BE107" i="35"/>
  <c r="AZ116" i="35"/>
  <c r="BM101" i="35"/>
  <c r="BL102" i="35"/>
  <c r="AZ106" i="35"/>
  <c r="AY119" i="35"/>
  <c r="AR122" i="35"/>
  <c r="AM106" i="35"/>
  <c r="BI119" i="35"/>
  <c r="AO120" i="35"/>
  <c r="AU104" i="35"/>
  <c r="AJ102" i="35"/>
  <c r="BO122" i="35"/>
  <c r="BN106" i="35"/>
  <c r="BO104" i="35"/>
  <c r="BQ121" i="35"/>
  <c r="AQ108" i="35"/>
  <c r="BJ104" i="35"/>
  <c r="BK119" i="35"/>
  <c r="AG120" i="35"/>
  <c r="BK103" i="35"/>
  <c r="AW103" i="35"/>
  <c r="BF106" i="35"/>
  <c r="BD115" i="35"/>
  <c r="BN101" i="35"/>
  <c r="BI105" i="35"/>
  <c r="AI105" i="35"/>
  <c r="AK107" i="35"/>
  <c r="AU118" i="35"/>
  <c r="BF115" i="35"/>
  <c r="BJ101" i="35"/>
  <c r="BP121" i="35"/>
  <c r="AX120" i="35"/>
  <c r="AT120" i="35"/>
  <c r="AJ101" i="35"/>
  <c r="AR101" i="35"/>
  <c r="AS107" i="35"/>
  <c r="BN104" i="35"/>
  <c r="AV108" i="35"/>
  <c r="BJ107" i="35"/>
  <c r="AX101" i="35"/>
  <c r="BM117" i="35"/>
  <c r="AP106" i="35"/>
  <c r="AM107" i="35"/>
  <c r="AG103" i="35"/>
  <c r="BR116" i="35"/>
  <c r="AQ115" i="35"/>
  <c r="AL102" i="35"/>
  <c r="AN107" i="35"/>
  <c r="BE120" i="35"/>
  <c r="AW108" i="35"/>
  <c r="AW117" i="35"/>
  <c r="AW116" i="35"/>
  <c r="AH101" i="35"/>
  <c r="AQ121" i="35"/>
  <c r="AG115" i="35"/>
  <c r="BR104" i="35"/>
  <c r="AG104" i="35"/>
  <c r="BJ106" i="35"/>
  <c r="BE116" i="35"/>
  <c r="AP115" i="35"/>
  <c r="BK118" i="35"/>
  <c r="AU108" i="35"/>
  <c r="AI116" i="35"/>
  <c r="AT119" i="35"/>
  <c r="BA101" i="35"/>
  <c r="AN101" i="35"/>
  <c r="AX106" i="35"/>
  <c r="BJ118" i="35"/>
  <c r="BH107" i="35"/>
  <c r="BG103" i="35"/>
  <c r="AN118" i="35"/>
  <c r="BD107" i="35"/>
  <c r="AH119" i="35"/>
  <c r="AY106" i="35"/>
  <c r="AJ122" i="35"/>
  <c r="AJ116" i="35"/>
  <c r="BL121" i="35"/>
  <c r="AZ120" i="35"/>
  <c r="BN107" i="35"/>
  <c r="AZ102" i="35"/>
  <c r="BQ103" i="35"/>
  <c r="AV115" i="35"/>
  <c r="BQ107" i="35"/>
  <c r="BE101" i="35"/>
  <c r="AH104" i="35"/>
  <c r="BJ117" i="35"/>
  <c r="BH102" i="35"/>
  <c r="BC122" i="35"/>
  <c r="AH108" i="35"/>
  <c r="AQ105" i="35"/>
  <c r="AH107" i="35"/>
  <c r="BO119" i="35"/>
  <c r="AF101" i="35"/>
  <c r="BP102" i="35"/>
  <c r="BD121" i="35"/>
  <c r="BO106" i="35"/>
  <c r="BA104" i="35"/>
  <c r="AF102" i="35"/>
  <c r="BF122" i="35"/>
  <c r="BB116" i="35"/>
  <c r="BP122" i="35"/>
  <c r="BC116" i="35"/>
  <c r="AS122" i="35"/>
  <c r="AR117" i="35"/>
  <c r="AW120" i="35"/>
  <c r="AU106" i="35"/>
  <c r="AX117" i="35"/>
  <c r="BH106" i="35"/>
  <c r="BC108" i="35"/>
  <c r="BJ120" i="35"/>
  <c r="AR116" i="35"/>
  <c r="BB119" i="35"/>
  <c r="AS108" i="35"/>
  <c r="AL116" i="35"/>
  <c r="AF121" i="35"/>
  <c r="BD116" i="35"/>
  <c r="BD104" i="35"/>
  <c r="AV122" i="35"/>
  <c r="BA122" i="35"/>
  <c r="BQ120" i="35"/>
  <c r="AK108" i="35"/>
  <c r="AI107" i="35"/>
  <c r="BR103" i="35"/>
  <c r="AX115" i="35"/>
  <c r="AZ101" i="35"/>
  <c r="BA118" i="35"/>
  <c r="BH120" i="35"/>
  <c r="BH104" i="35"/>
  <c r="BC121" i="35"/>
  <c r="AF117" i="35"/>
  <c r="AU105" i="35"/>
  <c r="BO107" i="35"/>
  <c r="BP106" i="35"/>
  <c r="AF115" i="35"/>
  <c r="AW104" i="35"/>
  <c r="BK117" i="35"/>
  <c r="AM105" i="35"/>
  <c r="BK120" i="35"/>
  <c r="BP117" i="35"/>
  <c r="AJ105" i="35"/>
  <c r="BK116" i="35"/>
  <c r="BB104" i="35"/>
  <c r="BM118" i="35"/>
  <c r="AQ116" i="35"/>
  <c r="AQ106" i="35"/>
  <c r="AM102" i="35"/>
  <c r="BP115" i="35"/>
  <c r="AU103" i="35"/>
  <c r="BC117" i="35"/>
  <c r="BB105" i="35"/>
  <c r="BG118" i="35"/>
  <c r="AK121" i="35"/>
  <c r="AT118" i="35"/>
  <c r="AJ119" i="35"/>
  <c r="BC115" i="35"/>
  <c r="AZ104" i="35"/>
  <c r="BO105" i="35"/>
  <c r="AG105" i="35"/>
  <c r="BE108" i="35"/>
  <c r="BK122" i="35"/>
  <c r="AO122" i="35"/>
  <c r="BB117" i="35"/>
  <c r="BQ108" i="35"/>
  <c r="AP102" i="35"/>
  <c r="AP118" i="35"/>
  <c r="AN122" i="35"/>
  <c r="AJ118" i="35"/>
  <c r="BN105" i="35"/>
  <c r="AL108" i="35"/>
  <c r="BA119" i="35"/>
  <c r="BO116" i="35"/>
  <c r="BD118" i="35"/>
  <c r="BJ122" i="35"/>
  <c r="BB106" i="35"/>
  <c r="BA115" i="35"/>
  <c r="AX119" i="35"/>
  <c r="AX118" i="35"/>
  <c r="AT117" i="35"/>
  <c r="AH121" i="35"/>
  <c r="BA117" i="35"/>
  <c r="AI104" i="35"/>
  <c r="AO105" i="35"/>
  <c r="AP105" i="35"/>
  <c r="AU120" i="35"/>
  <c r="AI103" i="35"/>
  <c r="AI119" i="35"/>
  <c r="AF120" i="35"/>
  <c r="AR103" i="35"/>
  <c r="BG122" i="35"/>
  <c r="BN102" i="35"/>
  <c r="AR104" i="35"/>
  <c r="AW122" i="35"/>
  <c r="BG120" i="35"/>
  <c r="AR121" i="35"/>
  <c r="AM121" i="35"/>
  <c r="BC120" i="35"/>
  <c r="AJ103" i="35"/>
  <c r="BO102" i="35"/>
  <c r="AN103" i="35"/>
  <c r="BL101" i="35"/>
  <c r="AW106" i="35"/>
  <c r="AN104" i="35"/>
  <c r="AW118" i="35"/>
  <c r="BB103" i="35"/>
  <c r="AS102" i="35"/>
  <c r="BL107" i="35"/>
  <c r="AZ121" i="35"/>
  <c r="AM116" i="35"/>
  <c r="AS101" i="35"/>
  <c r="AR102" i="35"/>
  <c r="BJ119" i="35"/>
  <c r="AI101" i="35"/>
  <c r="AZ117" i="35"/>
  <c r="BP105" i="35"/>
  <c r="AK122" i="35"/>
  <c r="BN118" i="35"/>
  <c r="AF104" i="35"/>
  <c r="BO103" i="35"/>
  <c r="AT103" i="35"/>
  <c r="AL121" i="35"/>
  <c r="AJ106" i="35"/>
  <c r="BL115" i="35"/>
  <c r="BK121" i="35"/>
  <c r="BS121" i="35"/>
  <c r="BR120" i="35"/>
  <c r="AG119" i="35"/>
  <c r="AU102" i="35"/>
  <c r="AN108" i="35"/>
  <c r="BN119" i="35"/>
  <c r="BL122" i="35"/>
  <c r="AP103" i="35"/>
  <c r="BE122" i="35"/>
  <c r="BB115" i="35"/>
  <c r="BH101" i="35"/>
  <c r="BL117" i="35"/>
  <c r="BH122" i="35"/>
  <c r="AY122" i="35"/>
  <c r="AG108" i="35"/>
  <c r="AT121" i="35"/>
  <c r="BL104" i="35"/>
  <c r="BE115" i="35"/>
  <c r="BP120" i="35"/>
  <c r="AL104" i="35"/>
  <c r="BG102" i="35"/>
  <c r="AQ103" i="35"/>
  <c r="AK103" i="35"/>
  <c r="BF119" i="35"/>
  <c r="BG116" i="35"/>
  <c r="BP108" i="35"/>
  <c r="AT115" i="35"/>
  <c r="BI107" i="35"/>
  <c r="BN121" i="35"/>
  <c r="BE105" i="35"/>
  <c r="AW121" i="35"/>
  <c r="AI108" i="35"/>
  <c r="AX122" i="35"/>
  <c r="BL108" i="35"/>
  <c r="BF118" i="35"/>
  <c r="AL107" i="35"/>
  <c r="BF103" i="35"/>
  <c r="BG119" i="35"/>
  <c r="AY108" i="35"/>
  <c r="BQ104" i="35"/>
  <c r="AH116" i="35"/>
  <c r="AF108" i="35"/>
  <c r="BK101" i="35"/>
  <c r="BS107" i="35"/>
  <c r="AZ105" i="35"/>
  <c r="AQ120" i="35"/>
  <c r="BA121" i="35"/>
  <c r="BD106" i="35"/>
  <c r="AT102" i="35"/>
  <c r="AF106" i="35"/>
  <c r="BD102" i="35"/>
  <c r="AG106" i="35"/>
  <c r="BC104" i="35"/>
  <c r="AP122" i="35"/>
  <c r="BG104" i="35"/>
  <c r="AK117" i="35"/>
  <c r="BN120" i="35"/>
  <c r="AK104" i="35"/>
  <c r="BE102" i="35"/>
  <c r="AI106" i="35"/>
  <c r="AF116" i="35"/>
  <c r="AS105" i="35"/>
  <c r="BH119" i="35"/>
  <c r="BR119" i="35"/>
  <c r="BQ122" i="35"/>
  <c r="BJ108" i="35"/>
  <c r="AR107" i="35"/>
  <c r="AJ107" i="35"/>
  <c r="AV103" i="35"/>
  <c r="BF108" i="35"/>
  <c r="BB101" i="35"/>
  <c r="BL120" i="35"/>
  <c r="BF102" i="35"/>
  <c r="AI117" i="35"/>
  <c r="BQ117" i="35"/>
  <c r="AY107" i="35"/>
  <c r="BP101" i="35"/>
  <c r="AF105" i="35"/>
  <c r="BG101" i="35"/>
  <c r="BB107" i="35"/>
  <c r="AL101" i="35"/>
  <c r="BL105" i="35"/>
  <c r="BE104" i="35"/>
  <c r="AS115" i="35"/>
  <c r="AV107" i="35"/>
  <c r="BH108" i="35"/>
  <c r="AQ119" i="35"/>
  <c r="AW105" i="35"/>
  <c r="AM104" i="35"/>
  <c r="BM105" i="35"/>
  <c r="BC102" i="35"/>
  <c r="BR118" i="35"/>
  <c r="AR105" i="35"/>
  <c r="BR106" i="35"/>
  <c r="AV119" i="35"/>
  <c r="AU119" i="35"/>
  <c r="BG117" i="35"/>
  <c r="AX104" i="35"/>
  <c r="AK116" i="35"/>
  <c r="AI115" i="35"/>
  <c r="AL117" i="35"/>
  <c r="BD108" i="35"/>
  <c r="BR115" i="35"/>
  <c r="BM104" i="35"/>
  <c r="BB102" i="35"/>
  <c r="BA120" i="35"/>
  <c r="AG107" i="35"/>
  <c r="BD105" i="35"/>
  <c r="BF121" i="35"/>
  <c r="AG122" i="35"/>
  <c r="BI108" i="35"/>
  <c r="AX107" i="35"/>
  <c r="AS104" i="35"/>
  <c r="BM106" i="35"/>
  <c r="BK106" i="35"/>
  <c r="AZ122" i="35"/>
  <c r="AV117" i="35"/>
  <c r="BF120" i="35"/>
  <c r="BS122" i="35"/>
  <c r="AK102" i="35"/>
  <c r="BF105" i="35"/>
  <c r="AF118" i="35"/>
  <c r="BS105" i="35"/>
  <c r="BE106" i="35"/>
  <c r="BL116" i="35"/>
  <c r="AN115" i="35"/>
  <c r="BC107" i="35"/>
  <c r="BJ102" i="35"/>
  <c r="AQ102" i="35"/>
  <c r="AT107" i="35"/>
  <c r="AO107" i="35"/>
  <c r="BM116" i="35"/>
  <c r="AJ108" i="35"/>
  <c r="AZ103" i="35"/>
  <c r="BR121" i="35"/>
  <c r="AQ107" i="35"/>
  <c r="AU101" i="35"/>
  <c r="BR105" i="35"/>
  <c r="BH117" i="35"/>
  <c r="AJ115" i="35"/>
  <c r="AM122" i="35"/>
  <c r="BD101" i="35"/>
  <c r="AL122" i="35"/>
  <c r="BJ115" i="35"/>
  <c r="BA116" i="35"/>
  <c r="BL106" i="35"/>
  <c r="BK107" i="35"/>
  <c r="BD119" i="35"/>
  <c r="AJ117" i="35"/>
  <c r="BO117" i="35"/>
  <c r="AS119" i="35"/>
  <c r="BM121" i="35"/>
  <c r="BP119" i="35"/>
  <c r="BS106" i="35"/>
  <c r="AP101" i="35"/>
  <c r="AS106" i="35"/>
  <c r="AU116" i="35"/>
  <c r="BI106" i="35"/>
  <c r="BK104" i="35"/>
  <c r="BQ105" i="35"/>
  <c r="AH106" i="35"/>
  <c r="AL106" i="35"/>
  <c r="BF107" i="35"/>
  <c r="BC105" i="35"/>
  <c r="AN105" i="35"/>
  <c r="AS118" i="35"/>
  <c r="AK120" i="35"/>
  <c r="AF119" i="35"/>
  <c r="BH116" i="35"/>
  <c r="AV105" i="35"/>
  <c r="BP116" i="35"/>
  <c r="BO115" i="35"/>
  <c r="AV106" i="35"/>
  <c r="AM118" i="35"/>
  <c r="BA102" i="35"/>
  <c r="BK102" i="35"/>
  <c r="AS121" i="35"/>
  <c r="BL103" i="35"/>
  <c r="AZ115" i="35"/>
  <c r="BM115" i="35"/>
  <c r="AP104" i="35"/>
  <c r="BE119" i="35"/>
  <c r="BE103" i="35"/>
  <c r="BM120" i="35"/>
  <c r="AS120" i="35"/>
  <c r="BO120" i="35"/>
  <c r="AL118" i="35"/>
  <c r="AP119" i="35"/>
  <c r="BO121" i="35"/>
  <c r="BN103" i="35"/>
  <c r="AM108" i="35"/>
  <c r="AT106" i="35"/>
  <c r="BR107" i="35"/>
  <c r="BR117" i="35"/>
  <c r="BJ116" i="35"/>
  <c r="AR115" i="35"/>
  <c r="AU107" i="35"/>
  <c r="AN121" i="35"/>
  <c r="AK106" i="35"/>
  <c r="BE117" i="35"/>
  <c r="BD122" i="35"/>
  <c r="BB108" i="35"/>
  <c r="BD103" i="35"/>
  <c r="AP107" i="35"/>
  <c r="BN117" i="35"/>
  <c r="BH121" i="35"/>
  <c r="AX102" i="35"/>
  <c r="BP107" i="35"/>
  <c r="AF107" i="35"/>
  <c r="AY105" i="35"/>
  <c r="BG121" i="35"/>
  <c r="AG116" i="35"/>
  <c r="BO101" i="35"/>
  <c r="AX108" i="35"/>
  <c r="BQ101" i="35"/>
  <c r="BA105" i="35"/>
  <c r="BQ118" i="35"/>
  <c r="BA108" i="35"/>
  <c r="BS119" i="35"/>
  <c r="AR118" i="35"/>
  <c r="AZ108" i="35"/>
  <c r="AG121" i="35"/>
  <c r="BC118" i="35"/>
  <c r="BP118" i="35"/>
  <c r="BF101" i="35"/>
  <c r="BM103" i="35"/>
  <c r="AJ120" i="35"/>
  <c r="BI122" i="35"/>
  <c r="BC101" i="35"/>
  <c r="BR102" i="35"/>
  <c r="AR120" i="35"/>
  <c r="BF116" i="35"/>
  <c r="AR106" i="35"/>
  <c r="AQ117" i="35"/>
  <c r="BM107" i="35"/>
  <c r="AQ101" i="35"/>
  <c r="AJ104" i="35"/>
  <c r="AR108" i="35"/>
  <c r="AG117" i="35"/>
  <c r="BJ103" i="35"/>
  <c r="AV102" i="35"/>
  <c r="BL118" i="35"/>
  <c r="AX121" i="35"/>
  <c r="AZ119" i="35"/>
  <c r="AI102" i="35"/>
  <c r="BH103" i="35"/>
  <c r="BR108" i="35"/>
  <c r="AP108" i="35"/>
  <c r="AL115" i="35"/>
  <c r="BG106" i="35"/>
  <c r="AV118" i="35"/>
  <c r="AG118" i="35"/>
  <c r="AF122" i="35"/>
  <c r="AQ104" i="35"/>
  <c r="AS116" i="35"/>
  <c r="BF104" i="35"/>
  <c r="BS108" i="35"/>
  <c r="AW115" i="35"/>
  <c r="BG107" i="35"/>
  <c r="BH115" i="35"/>
  <c r="BL119" i="35"/>
  <c r="BB120" i="35"/>
  <c r="AH103" i="35"/>
  <c r="AO121" i="35"/>
  <c r="AT101" i="35"/>
  <c r="BB121" i="35"/>
  <c r="AM101" i="35"/>
  <c r="BG105" i="35"/>
  <c r="AM115" i="35"/>
  <c r="BE118" i="35"/>
  <c r="AW119" i="35"/>
  <c r="BC103" i="35"/>
  <c r="AM119" i="35"/>
  <c r="AW107" i="35"/>
  <c r="AH115" i="35"/>
  <c r="BJ121" i="35"/>
  <c r="AO119" i="35"/>
  <c r="AU122" i="35"/>
  <c r="AS103" i="35"/>
  <c r="AI120" i="35"/>
  <c r="BE121" i="35"/>
  <c r="BN108" i="35"/>
  <c r="AY121" i="35"/>
  <c r="BM102" i="35"/>
  <c r="AK101" i="35"/>
  <c r="BB122" i="35"/>
  <c r="BH105" i="35"/>
  <c r="AV120" i="35"/>
  <c r="AN119" i="35"/>
  <c r="BQ115" i="35"/>
  <c r="AO108" i="35"/>
  <c r="BB118" i="35"/>
  <c r="AK105" i="35"/>
  <c r="AH122" i="35"/>
  <c r="J122" i="35" l="1"/>
  <c r="G101" i="35"/>
  <c r="G50" i="35" s="1"/>
  <c r="G26" i="35" s="1"/>
  <c r="F122" i="35"/>
  <c r="K122" i="35"/>
  <c r="K80" i="35" s="1"/>
  <c r="K66" i="35" s="1"/>
  <c r="K42" i="35" s="1"/>
  <c r="H115" i="35"/>
  <c r="I105" i="35"/>
  <c r="I54" i="35" s="1"/>
  <c r="I30" i="35" s="1"/>
  <c r="K116" i="35"/>
  <c r="E104" i="35"/>
  <c r="E53" i="35" s="1"/>
  <c r="E29" i="35" s="1"/>
  <c r="M108" i="35"/>
  <c r="M57" i="35" s="1"/>
  <c r="M33" i="35" s="1"/>
  <c r="E115" i="35"/>
  <c r="L119" i="35"/>
  <c r="F101" i="35"/>
  <c r="F50" i="35" s="1"/>
  <c r="F26" i="35" s="1"/>
  <c r="H108" i="35"/>
  <c r="H57" i="35" s="1"/>
  <c r="H33" i="35" s="1"/>
  <c r="L104" i="35"/>
  <c r="L53" i="35" s="1"/>
  <c r="L29" i="35" s="1"/>
  <c r="I101" i="35"/>
  <c r="I50" i="35" s="1"/>
  <c r="I26" i="35" s="1"/>
  <c r="M107" i="35"/>
  <c r="M56" i="35" s="1"/>
  <c r="M32" i="35" s="1"/>
  <c r="L103" i="35"/>
  <c r="L52" i="35" s="1"/>
  <c r="L28" i="35" s="1"/>
  <c r="L107" i="35"/>
  <c r="L56" i="35" s="1"/>
  <c r="L32" i="35" s="1"/>
  <c r="J102" i="35"/>
  <c r="J51" i="35" s="1"/>
  <c r="J27" i="35" s="1"/>
  <c r="H103" i="35"/>
  <c r="H52" i="35" s="1"/>
  <c r="H28" i="35" s="1"/>
  <c r="G120" i="35"/>
  <c r="L115" i="35"/>
  <c r="K121" i="35"/>
  <c r="E103" i="35"/>
  <c r="E52" i="35" s="1"/>
  <c r="E28" i="35" s="1"/>
  <c r="K107" i="35"/>
  <c r="K56" i="35" s="1"/>
  <c r="K32" i="35" s="1"/>
  <c r="M119" i="35"/>
  <c r="D118" i="35"/>
  <c r="F115" i="35"/>
  <c r="F73" i="35" s="1"/>
  <c r="F59" i="35" s="1"/>
  <c r="F35" i="35" s="1"/>
  <c r="I102" i="35"/>
  <c r="I51" i="35" s="1"/>
  <c r="I27" i="35" s="1"/>
  <c r="K119" i="35"/>
  <c r="D120" i="35"/>
  <c r="G119" i="35"/>
  <c r="G103" i="35"/>
  <c r="G52" i="35" s="1"/>
  <c r="G28" i="35" s="1"/>
  <c r="H101" i="35"/>
  <c r="H50" i="35" s="1"/>
  <c r="H26" i="35" s="1"/>
  <c r="K115" i="35"/>
  <c r="K101" i="35"/>
  <c r="K50" i="35" s="1"/>
  <c r="K26" i="35" s="1"/>
  <c r="M105" i="35"/>
  <c r="M54" i="35" s="1"/>
  <c r="M30" i="35" s="1"/>
  <c r="G104" i="35"/>
  <c r="G53" i="35" s="1"/>
  <c r="G29" i="35" s="1"/>
  <c r="M121" i="35"/>
  <c r="E122" i="35"/>
  <c r="E80" i="35" s="1"/>
  <c r="E66" i="35" s="1"/>
  <c r="E42" i="35" s="1"/>
  <c r="F121" i="35"/>
  <c r="F103" i="35"/>
  <c r="F52" i="35" s="1"/>
  <c r="F28" i="35" s="1"/>
  <c r="I107" i="35"/>
  <c r="I56" i="35" s="1"/>
  <c r="I32" i="35" s="1"/>
  <c r="G105" i="35"/>
  <c r="G54" i="35" s="1"/>
  <c r="G30" i="35" s="1"/>
  <c r="E107" i="35"/>
  <c r="E56" i="35" s="1"/>
  <c r="E32" i="35" s="1"/>
  <c r="J117" i="35"/>
  <c r="E120" i="35"/>
  <c r="G115" i="35"/>
  <c r="G73" i="35" s="1"/>
  <c r="G59" i="35" s="1"/>
  <c r="G35" i="35" s="1"/>
  <c r="J108" i="35"/>
  <c r="J57" i="35" s="1"/>
  <c r="J33" i="35" s="1"/>
  <c r="D122" i="35"/>
  <c r="I116" i="35"/>
  <c r="E118" i="35"/>
  <c r="E76" i="35" s="1"/>
  <c r="E62" i="35" s="1"/>
  <c r="E38" i="35" s="1"/>
  <c r="H118" i="35"/>
  <c r="L122" i="35"/>
  <c r="J115" i="35"/>
  <c r="H102" i="35"/>
  <c r="H51" i="35" s="1"/>
  <c r="H27" i="35" s="1"/>
  <c r="M122" i="35"/>
  <c r="G102" i="35"/>
  <c r="G51" i="35" s="1"/>
  <c r="G27" i="35" s="1"/>
  <c r="M120" i="35"/>
  <c r="K104" i="35"/>
  <c r="K53" i="35" s="1"/>
  <c r="K29" i="35" s="1"/>
  <c r="E105" i="35"/>
  <c r="E54" i="35" s="1"/>
  <c r="E30" i="35" s="1"/>
  <c r="K106" i="35"/>
  <c r="K55" i="35" s="1"/>
  <c r="K31" i="35" s="1"/>
  <c r="E117" i="35"/>
  <c r="H119" i="35"/>
  <c r="H104" i="35"/>
  <c r="H53" i="35" s="1"/>
  <c r="H29" i="35" s="1"/>
  <c r="I121" i="35"/>
  <c r="I79" i="35" s="1"/>
  <c r="I65" i="35" s="1"/>
  <c r="I41" i="35" s="1"/>
  <c r="J101" i="35"/>
  <c r="J50" i="35" s="1"/>
  <c r="J26" i="35" s="1"/>
  <c r="D103" i="35"/>
  <c r="D52" i="35" s="1"/>
  <c r="D28" i="35" s="1"/>
  <c r="D105" i="35"/>
  <c r="D54" i="35" s="1"/>
  <c r="D30" i="35" s="1"/>
  <c r="J105" i="35"/>
  <c r="J54" i="35" s="1"/>
  <c r="J30" i="35" s="1"/>
  <c r="K102" i="35"/>
  <c r="K51" i="35" s="1"/>
  <c r="K27" i="35" s="1"/>
  <c r="G117" i="35"/>
  <c r="G75" i="35" s="1"/>
  <c r="G61" i="35" s="1"/>
  <c r="G37" i="35" s="1"/>
  <c r="H120" i="35"/>
  <c r="J120" i="35"/>
  <c r="H105" i="35"/>
  <c r="H54" i="35" s="1"/>
  <c r="H30" i="35" s="1"/>
  <c r="E121" i="35"/>
  <c r="E79" i="35" s="1"/>
  <c r="E65" i="35" s="1"/>
  <c r="E41" i="35" s="1"/>
  <c r="H107" i="35"/>
  <c r="H56" i="35" s="1"/>
  <c r="H32" i="35" s="1"/>
  <c r="K105" i="35"/>
  <c r="K54" i="35" s="1"/>
  <c r="K30" i="35" s="1"/>
  <c r="D115" i="35"/>
  <c r="I118" i="35"/>
  <c r="F117" i="35"/>
  <c r="F75" i="35" s="1"/>
  <c r="F61" i="35" s="1"/>
  <c r="F37" i="35" s="1"/>
  <c r="D116" i="35"/>
  <c r="D117" i="35"/>
  <c r="F120" i="35"/>
  <c r="G106" i="35"/>
  <c r="G55" i="35" s="1"/>
  <c r="G31" i="35" s="1"/>
  <c r="E116" i="35"/>
  <c r="I104" i="35"/>
  <c r="I53" i="35" s="1"/>
  <c r="I29" i="35" s="1"/>
  <c r="F102" i="35"/>
  <c r="F51" i="35" s="1"/>
  <c r="F27" i="35" s="1"/>
  <c r="I117" i="35"/>
  <c r="D107" i="35"/>
  <c r="D56" i="35" s="1"/>
  <c r="D32" i="35" s="1"/>
  <c r="M106" i="35"/>
  <c r="M55" i="35" s="1"/>
  <c r="M31" i="35" s="1"/>
  <c r="G107" i="35"/>
  <c r="G56" i="35" s="1"/>
  <c r="G32" i="35" s="1"/>
  <c r="E106" i="35"/>
  <c r="E55" i="35" s="1"/>
  <c r="E31" i="35" s="1"/>
  <c r="I108" i="35"/>
  <c r="I57" i="35" s="1"/>
  <c r="I33" i="35" s="1"/>
  <c r="D106" i="35"/>
  <c r="D55" i="35" s="1"/>
  <c r="D31" i="35" s="1"/>
  <c r="J103" i="35"/>
  <c r="J52" i="35" s="1"/>
  <c r="J28" i="35" s="1"/>
  <c r="K103" i="35"/>
  <c r="K52" i="35" s="1"/>
  <c r="K28" i="35" s="1"/>
  <c r="D121" i="35"/>
  <c r="G122" i="35"/>
  <c r="I106" i="35"/>
  <c r="I55" i="35" s="1"/>
  <c r="I31" i="35" s="1"/>
  <c r="J116" i="35"/>
  <c r="L121" i="35"/>
  <c r="D108" i="35"/>
  <c r="D57" i="35" s="1"/>
  <c r="D33" i="35" s="1"/>
  <c r="F116" i="35"/>
  <c r="F74" i="35" s="1"/>
  <c r="F60" i="35" s="1"/>
  <c r="F36" i="35" s="1"/>
  <c r="K120" i="35"/>
  <c r="H121" i="35"/>
  <c r="H79" i="35" s="1"/>
  <c r="H65" i="35" s="1"/>
  <c r="H41" i="35" s="1"/>
  <c r="K108" i="35"/>
  <c r="K57" i="35" s="1"/>
  <c r="K33" i="35" s="1"/>
  <c r="G121" i="35"/>
  <c r="G79" i="35" s="1"/>
  <c r="G65" i="35" s="1"/>
  <c r="G41" i="35" s="1"/>
  <c r="J107" i="35"/>
  <c r="J56" i="35" s="1"/>
  <c r="J32" i="35" s="1"/>
  <c r="L120" i="35"/>
  <c r="E101" i="35"/>
  <c r="E50" i="35" s="1"/>
  <c r="E26" i="35" s="1"/>
  <c r="J118" i="35"/>
  <c r="G108" i="35"/>
  <c r="G57" i="35" s="1"/>
  <c r="G33" i="35" s="1"/>
  <c r="E102" i="35"/>
  <c r="E51" i="35" s="1"/>
  <c r="E27" i="35" s="1"/>
  <c r="D102" i="35"/>
  <c r="D51" i="35" s="1"/>
  <c r="D27" i="35" s="1"/>
  <c r="K117" i="35"/>
  <c r="K75" i="35" s="1"/>
  <c r="K61" i="35" s="1"/>
  <c r="K37" i="35" s="1"/>
  <c r="L102" i="35"/>
  <c r="L51" i="35" s="1"/>
  <c r="L27" i="35" s="1"/>
  <c r="I115" i="35"/>
  <c r="I73" i="35" s="1"/>
  <c r="I59" i="35" s="1"/>
  <c r="I35" i="35" s="1"/>
  <c r="D101" i="35"/>
  <c r="D50" i="35" s="1"/>
  <c r="D26" i="35" s="1"/>
  <c r="I119" i="35"/>
  <c r="I77" i="35" s="1"/>
  <c r="I63" i="35" s="1"/>
  <c r="I39" i="35" s="1"/>
  <c r="I103" i="35"/>
  <c r="I52" i="35" s="1"/>
  <c r="I28" i="35" s="1"/>
  <c r="F107" i="35"/>
  <c r="F56" i="35" s="1"/>
  <c r="F32" i="35" s="1"/>
  <c r="K118" i="35"/>
  <c r="J104" i="35"/>
  <c r="J53" i="35" s="1"/>
  <c r="J29" i="35" s="1"/>
  <c r="F108" i="35"/>
  <c r="F57" i="35" s="1"/>
  <c r="F33" i="35" s="1"/>
  <c r="F104" i="35"/>
  <c r="F53" i="35" s="1"/>
  <c r="F29" i="35" s="1"/>
  <c r="E108" i="35"/>
  <c r="E57" i="35" s="1"/>
  <c r="E33" i="35" s="1"/>
  <c r="D119" i="35"/>
  <c r="D77" i="35" s="1"/>
  <c r="D63" i="35" s="1"/>
  <c r="D39" i="35" s="1"/>
  <c r="I120" i="35"/>
  <c r="L105" i="35"/>
  <c r="L54" i="35" s="1"/>
  <c r="L30" i="35" s="1"/>
  <c r="J106" i="35"/>
  <c r="J55" i="35" s="1"/>
  <c r="J31" i="35" s="1"/>
  <c r="G118" i="35"/>
  <c r="G76" i="35" s="1"/>
  <c r="G62" i="35" s="1"/>
  <c r="G38" i="35" s="1"/>
  <c r="F106" i="35"/>
  <c r="F55" i="35" s="1"/>
  <c r="F31" i="35" s="1"/>
  <c r="H116" i="35"/>
  <c r="H122" i="35"/>
  <c r="L108" i="35"/>
  <c r="L57" i="35" s="1"/>
  <c r="L33" i="35" s="1"/>
  <c r="L116" i="35"/>
  <c r="L74" i="35" s="1"/>
  <c r="L60" i="35" s="1"/>
  <c r="L36" i="35" s="1"/>
  <c r="F119" i="35"/>
  <c r="F77" i="35" s="1"/>
  <c r="F63" i="35" s="1"/>
  <c r="F39" i="35" s="1"/>
  <c r="E119" i="35"/>
  <c r="L106" i="35"/>
  <c r="L55" i="35" s="1"/>
  <c r="L31" i="35" s="1"/>
  <c r="L118" i="35"/>
  <c r="L76" i="35" s="1"/>
  <c r="L62" i="35" s="1"/>
  <c r="L38" i="35" s="1"/>
  <c r="H106" i="35"/>
  <c r="H55" i="35" s="1"/>
  <c r="H31" i="35" s="1"/>
  <c r="L117" i="35"/>
  <c r="J121" i="35"/>
  <c r="J79" i="35" s="1"/>
  <c r="J65" i="35" s="1"/>
  <c r="J41" i="35" s="1"/>
  <c r="L101" i="35"/>
  <c r="L50" i="35" s="1"/>
  <c r="L26" i="35" s="1"/>
  <c r="F105" i="35"/>
  <c r="F54" i="35" s="1"/>
  <c r="F30" i="35" s="1"/>
  <c r="H117" i="35"/>
  <c r="J119" i="35"/>
  <c r="J77" i="35" s="1"/>
  <c r="J63" i="35" s="1"/>
  <c r="J39" i="35" s="1"/>
  <c r="D104" i="35"/>
  <c r="D53" i="35" s="1"/>
  <c r="D29" i="35" s="1"/>
  <c r="G116" i="35"/>
  <c r="G74" i="35" s="1"/>
  <c r="G60" i="35" s="1"/>
  <c r="G36" i="35" s="1"/>
  <c r="I122" i="35"/>
  <c r="I80" i="35" s="1"/>
  <c r="I66" i="35" s="1"/>
  <c r="I42" i="35" s="1"/>
  <c r="F118" i="35"/>
  <c r="F76" i="35" s="1"/>
  <c r="F62" i="35" s="1"/>
  <c r="F38" i="35" s="1"/>
  <c r="L75" i="35"/>
  <c r="L61" i="35" s="1"/>
  <c r="L37" i="35" s="1"/>
  <c r="D80" i="35"/>
  <c r="D66" i="35" s="1"/>
  <c r="D42" i="35" s="1"/>
  <c r="K78" i="35"/>
  <c r="K64" i="35" s="1"/>
  <c r="K40" i="35" s="1"/>
  <c r="K74" i="35"/>
  <c r="K60" i="35" s="1"/>
  <c r="K36" i="35" s="1"/>
  <c r="H80" i="35"/>
  <c r="H66" i="35" s="1"/>
  <c r="H42" i="35" s="1"/>
  <c r="I74" i="35"/>
  <c r="I60" i="35" s="1"/>
  <c r="I36" i="35" s="1"/>
  <c r="J74" i="35"/>
  <c r="J60" i="35" s="1"/>
  <c r="J36" i="35" s="1"/>
  <c r="G78" i="35"/>
  <c r="G64" i="35" s="1"/>
  <c r="G40" i="35" s="1"/>
  <c r="M80" i="35"/>
  <c r="M66" i="35" s="1"/>
  <c r="M42" i="35" s="1"/>
  <c r="F80" i="35"/>
  <c r="F66" i="35" s="1"/>
  <c r="F42" i="35" s="1"/>
  <c r="F79" i="35"/>
  <c r="F65" i="35" s="1"/>
  <c r="F41" i="35" s="1"/>
  <c r="K77" i="35"/>
  <c r="K63" i="35" s="1"/>
  <c r="K39" i="35" s="1"/>
  <c r="D78" i="35"/>
  <c r="D64" i="35" s="1"/>
  <c r="D40" i="35" s="1"/>
  <c r="D79" i="35"/>
  <c r="D65" i="35" s="1"/>
  <c r="D41" i="35" s="1"/>
  <c r="H78" i="35"/>
  <c r="H64" i="35" s="1"/>
  <c r="H40" i="35" s="1"/>
  <c r="M77" i="35"/>
  <c r="M63" i="35" s="1"/>
  <c r="M39" i="35" s="1"/>
  <c r="E78" i="35"/>
  <c r="E64" i="35" s="1"/>
  <c r="E40" i="35" s="1"/>
  <c r="E73" i="35"/>
  <c r="E59" i="35" s="1"/>
  <c r="E35" i="35" s="1"/>
  <c r="D76" i="35"/>
  <c r="D62" i="35" s="1"/>
  <c r="D38" i="35" s="1"/>
  <c r="I75" i="35"/>
  <c r="I61" i="35" s="1"/>
  <c r="I37" i="35" s="1"/>
  <c r="E77" i="35"/>
  <c r="E63" i="35" s="1"/>
  <c r="E39" i="35" s="1"/>
  <c r="L79" i="35"/>
  <c r="L65" i="35" s="1"/>
  <c r="L41" i="35" s="1"/>
  <c r="J80" i="35"/>
  <c r="J66" i="35" s="1"/>
  <c r="J42" i="35" s="1"/>
  <c r="H76" i="35"/>
  <c r="H62" i="35" s="1"/>
  <c r="H38" i="35" s="1"/>
  <c r="B106" i="27"/>
  <c r="J76" i="35" l="1"/>
  <c r="J62" i="35" s="1"/>
  <c r="J38" i="35" s="1"/>
  <c r="L73" i="35"/>
  <c r="L59" i="35" s="1"/>
  <c r="L35" i="35" s="1"/>
  <c r="G77" i="35"/>
  <c r="G63" i="35" s="1"/>
  <c r="G39" i="35" s="1"/>
  <c r="K73" i="35"/>
  <c r="K59" i="35" s="1"/>
  <c r="K35" i="35" s="1"/>
  <c r="J75" i="35"/>
  <c r="J61" i="35" s="1"/>
  <c r="J37" i="35" s="1"/>
  <c r="I78" i="35"/>
  <c r="I64" i="35" s="1"/>
  <c r="I40" i="35" s="1"/>
  <c r="L77" i="35"/>
  <c r="L63" i="35" s="1"/>
  <c r="L39" i="35" s="1"/>
  <c r="H75" i="35"/>
  <c r="H61" i="35" s="1"/>
  <c r="H37" i="35" s="1"/>
  <c r="E75" i="35"/>
  <c r="E61" i="35" s="1"/>
  <c r="E37" i="35" s="1"/>
  <c r="D75" i="35"/>
  <c r="D61" i="35" s="1"/>
  <c r="D37" i="35" s="1"/>
  <c r="H74" i="35"/>
  <c r="H60" i="35" s="1"/>
  <c r="H36" i="35" s="1"/>
  <c r="K76" i="35"/>
  <c r="K62" i="35" s="1"/>
  <c r="K38" i="35" s="1"/>
  <c r="M79" i="35"/>
  <c r="M65" i="35" s="1"/>
  <c r="M41" i="35" s="1"/>
  <c r="F78" i="35"/>
  <c r="F64" i="35" s="1"/>
  <c r="F40" i="35" s="1"/>
  <c r="I76" i="35"/>
  <c r="I62" i="35" s="1"/>
  <c r="I38" i="35" s="1"/>
  <c r="H77" i="35"/>
  <c r="H63" i="35" s="1"/>
  <c r="H39" i="35" s="1"/>
  <c r="G80" i="35"/>
  <c r="G66" i="35" s="1"/>
  <c r="G42" i="35" s="1"/>
  <c r="D73" i="35"/>
  <c r="D59" i="35" s="1"/>
  <c r="D35" i="35" s="1"/>
  <c r="M78" i="35"/>
  <c r="M64" i="35" s="1"/>
  <c r="M40" i="35" s="1"/>
  <c r="J73" i="35"/>
  <c r="J59" i="35" s="1"/>
  <c r="J35" i="35" s="1"/>
  <c r="K79" i="35"/>
  <c r="K65" i="35" s="1"/>
  <c r="K41" i="35" s="1"/>
  <c r="L78" i="35"/>
  <c r="L64" i="35" s="1"/>
  <c r="L40" i="35" s="1"/>
  <c r="E74" i="35"/>
  <c r="E60" i="35" s="1"/>
  <c r="E36" i="35" s="1"/>
  <c r="D74" i="35"/>
  <c r="D60" i="35" s="1"/>
  <c r="D36" i="35" s="1"/>
  <c r="J78" i="35"/>
  <c r="J64" i="35" s="1"/>
  <c r="J40" i="35" s="1"/>
  <c r="L80" i="35"/>
  <c r="L66" i="35" s="1"/>
  <c r="L42" i="35" s="1"/>
  <c r="H73" i="35"/>
  <c r="H59" i="35" s="1"/>
  <c r="H35" i="35" s="1"/>
  <c r="B149" i="27"/>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6" i="33" s="1"/>
  <c r="J249" i="33"/>
  <c r="E246" i="33" l="1"/>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H246" i="53" s="1"/>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F214" i="49" s="1"/>
  <c r="H216" i="49"/>
  <c r="G217" i="48"/>
  <c r="H217" i="48"/>
  <c r="E217" i="48"/>
  <c r="F217" i="48"/>
  <c r="D217" i="48"/>
  <c r="H216" i="48"/>
  <c r="D216" i="48"/>
  <c r="D214" i="48" s="1"/>
  <c r="G216" i="48"/>
  <c r="E216" i="48"/>
  <c r="F216" i="48"/>
  <c r="F214" i="48" s="1"/>
  <c r="F216" i="46"/>
  <c r="G216" i="46"/>
  <c r="F217" i="46"/>
  <c r="H216" i="46"/>
  <c r="G217" i="46"/>
  <c r="H217" i="46"/>
  <c r="D216" i="46"/>
  <c r="D217" i="46"/>
  <c r="E216" i="46"/>
  <c r="E217" i="46"/>
  <c r="D217" i="47"/>
  <c r="D216" i="47"/>
  <c r="E217" i="47"/>
  <c r="G217" i="47"/>
  <c r="G216" i="47"/>
  <c r="E216" i="47"/>
  <c r="H216" i="47"/>
  <c r="H217" i="47"/>
  <c r="F217" i="47"/>
  <c r="F216" i="47"/>
  <c r="M51" i="4"/>
  <c r="D246" i="57" l="1"/>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99" i="26" l="1"/>
  <c r="Z99" i="26"/>
  <c r="R99" i="26"/>
  <c r="O99" i="26"/>
  <c r="AA99" i="26"/>
  <c r="S99" i="26"/>
  <c r="X99" i="26"/>
  <c r="P99" i="26"/>
  <c r="Y99" i="26"/>
  <c r="Q99" i="26"/>
  <c r="V99" i="26"/>
  <c r="N99" i="26"/>
  <c r="W99" i="26"/>
  <c r="T99" i="26"/>
  <c r="V47" i="26"/>
  <c r="X47" i="26"/>
  <c r="Y47" i="26"/>
  <c r="W47" i="26"/>
  <c r="AA47" i="26"/>
  <c r="O47" i="26"/>
  <c r="R47" i="26"/>
  <c r="Z47" i="26"/>
  <c r="Q47" i="26"/>
  <c r="U47" i="26"/>
  <c r="P47" i="26"/>
  <c r="S47" i="26"/>
  <c r="T47" i="26"/>
  <c r="N47" i="26"/>
  <c r="C19" i="26"/>
  <c r="C18" i="26"/>
  <c r="C26" i="26"/>
  <c r="T73" i="27"/>
  <c r="T71" i="27"/>
  <c r="D193" i="26"/>
  <c r="B57" i="27"/>
  <c r="T75" i="27"/>
  <c r="T69" i="27"/>
  <c r="F192" i="26"/>
  <c r="AI116" i="52"/>
  <c r="AP105" i="54"/>
  <c r="BK102" i="54"/>
  <c r="AH108" i="55"/>
  <c r="AQ69" i="46"/>
  <c r="AJ84" i="46"/>
  <c r="BM120" i="33"/>
  <c r="AH106" i="53"/>
  <c r="AF119" i="55"/>
  <c r="AZ103" i="52"/>
  <c r="BN118" i="55"/>
  <c r="BN101" i="57"/>
  <c r="BD103" i="53"/>
  <c r="BC105" i="52"/>
  <c r="BM107" i="55"/>
  <c r="BK108" i="53"/>
  <c r="BD120" i="56"/>
  <c r="AF116" i="33"/>
  <c r="BB120" i="53"/>
  <c r="AF70" i="47"/>
  <c r="BC107" i="54"/>
  <c r="AF115" i="56"/>
  <c r="BA121" i="53"/>
  <c r="AF107" i="53"/>
  <c r="AP105" i="56"/>
  <c r="BA106" i="53"/>
  <c r="BC108" i="53"/>
  <c r="BK115" i="56"/>
  <c r="AI74" i="48"/>
  <c r="BN75" i="47"/>
  <c r="BB89" i="49"/>
  <c r="AS120" i="56"/>
  <c r="BC70" i="49"/>
  <c r="BL85" i="49"/>
  <c r="BD90" i="51"/>
  <c r="AO102" i="33"/>
  <c r="BB74" i="47"/>
  <c r="BC106" i="53"/>
  <c r="BN86" i="48"/>
  <c r="AS105" i="33"/>
  <c r="BM71" i="46"/>
  <c r="BA118" i="54"/>
  <c r="AZ101" i="57"/>
  <c r="BM118" i="54"/>
  <c r="AJ117" i="55"/>
  <c r="BL105" i="56"/>
  <c r="AJ118" i="53"/>
  <c r="AR102" i="53"/>
  <c r="AT74" i="47"/>
  <c r="AR101" i="33"/>
  <c r="AQ73" i="49"/>
  <c r="BC69" i="46"/>
  <c r="AQ116" i="54"/>
  <c r="AS104" i="53"/>
  <c r="BB102" i="53"/>
  <c r="BA103" i="53"/>
  <c r="BA72" i="46"/>
  <c r="AQ89" i="50"/>
  <c r="BL86" i="49"/>
  <c r="AR73" i="46"/>
  <c r="AZ115" i="33"/>
  <c r="AT74" i="48"/>
  <c r="AI105" i="33"/>
  <c r="AH74" i="47"/>
  <c r="BB122" i="53"/>
  <c r="AT116" i="52"/>
  <c r="BB101" i="57"/>
  <c r="AS115" i="52"/>
  <c r="AR102" i="54"/>
  <c r="AQ104" i="54"/>
  <c r="BB73" i="47"/>
  <c r="BD102" i="54"/>
  <c r="AP106" i="52"/>
  <c r="BK115" i="53"/>
  <c r="AJ108" i="55"/>
  <c r="BL117" i="53"/>
  <c r="BJ118" i="57"/>
  <c r="BK75" i="51"/>
  <c r="BC76" i="46"/>
  <c r="AG69" i="47"/>
  <c r="AP121" i="52"/>
  <c r="AP119" i="54"/>
  <c r="BC104" i="57"/>
  <c r="BK90" i="46"/>
  <c r="BA87" i="51"/>
  <c r="AF86" i="50"/>
  <c r="AF85" i="48"/>
  <c r="AG116" i="53"/>
  <c r="AF101" i="54"/>
  <c r="AI107" i="54"/>
  <c r="AN121" i="33"/>
  <c r="BL84" i="49"/>
  <c r="AJ69" i="48"/>
  <c r="BN102" i="55"/>
  <c r="BC119" i="54"/>
  <c r="AP88" i="49"/>
  <c r="AR70" i="47"/>
  <c r="BM122" i="55"/>
  <c r="BN108" i="33"/>
  <c r="BN117" i="53"/>
  <c r="AH101" i="56"/>
  <c r="AF118" i="53"/>
  <c r="AZ118" i="52"/>
  <c r="BC73" i="50"/>
  <c r="AZ122" i="57"/>
  <c r="AH84" i="48"/>
  <c r="BB69" i="46"/>
  <c r="BC108" i="55"/>
  <c r="BL104" i="33"/>
  <c r="BB119" i="57"/>
  <c r="AH107" i="57"/>
  <c r="BC101" i="53"/>
  <c r="BL115" i="55"/>
  <c r="BJ84" i="50"/>
  <c r="AI84" i="48"/>
  <c r="BM120" i="55"/>
  <c r="AH84" i="51"/>
  <c r="AH101" i="55"/>
  <c r="BL104" i="56"/>
  <c r="AS116" i="52"/>
  <c r="AR115" i="52"/>
  <c r="BJ116" i="55"/>
  <c r="AI70" i="50"/>
  <c r="BB104" i="57"/>
  <c r="AI88" i="50"/>
  <c r="BD87" i="48"/>
  <c r="AP90" i="47"/>
  <c r="AP106" i="54"/>
  <c r="AM121" i="33"/>
  <c r="BD120" i="57"/>
  <c r="BC88" i="47"/>
  <c r="AG71" i="49"/>
  <c r="AJ116" i="53"/>
  <c r="AJ115" i="57"/>
  <c r="AZ122" i="53"/>
  <c r="BJ72" i="51"/>
  <c r="BA72" i="47"/>
  <c r="AJ104" i="56"/>
  <c r="AF115" i="57"/>
  <c r="BM119" i="56"/>
  <c r="BD117" i="55"/>
  <c r="AJ102" i="57"/>
  <c r="BN118" i="53"/>
  <c r="AH121" i="57"/>
  <c r="AJ73" i="48"/>
  <c r="AL106" i="33"/>
  <c r="AG69" i="48"/>
  <c r="BM120" i="54"/>
  <c r="AP117" i="53"/>
  <c r="AT116" i="54"/>
  <c r="BJ119" i="56"/>
  <c r="BL104" i="54"/>
  <c r="AS101" i="57"/>
  <c r="AI106" i="52"/>
  <c r="AJ116" i="54"/>
  <c r="AG103" i="54"/>
  <c r="BM118" i="53"/>
  <c r="AS106" i="55"/>
  <c r="BJ76" i="46"/>
  <c r="AG118" i="54"/>
  <c r="AG102" i="53"/>
  <c r="AG116" i="55"/>
  <c r="AT120" i="54"/>
  <c r="AH76" i="49"/>
  <c r="BJ90" i="48"/>
  <c r="AJ83" i="50"/>
  <c r="BL70" i="51"/>
  <c r="BN105" i="55"/>
  <c r="BA106" i="55"/>
  <c r="AG101" i="57"/>
  <c r="AJ115" i="53"/>
  <c r="AZ103" i="53"/>
  <c r="BB122" i="54"/>
  <c r="AS71" i="50"/>
  <c r="AQ75" i="48"/>
  <c r="BB108" i="52"/>
  <c r="AJ85" i="46"/>
  <c r="BJ101" i="57"/>
  <c r="AR121" i="57"/>
  <c r="BD120" i="52"/>
  <c r="AF115" i="52"/>
  <c r="AR86" i="46"/>
  <c r="AH72" i="49"/>
  <c r="AT84" i="47"/>
  <c r="BN119" i="53"/>
  <c r="BA105" i="55"/>
  <c r="BB116" i="56"/>
  <c r="BL76" i="49"/>
  <c r="AR117" i="55"/>
  <c r="BA122" i="56"/>
  <c r="BB105" i="57"/>
  <c r="BD121" i="33"/>
  <c r="AI115" i="53"/>
  <c r="AR88" i="48"/>
  <c r="AI88" i="46"/>
  <c r="BK108" i="55"/>
  <c r="BB101" i="56"/>
  <c r="BM120" i="56"/>
  <c r="BK83" i="47"/>
  <c r="BB108" i="54"/>
  <c r="AG87" i="49"/>
  <c r="AH87" i="46"/>
  <c r="AQ115" i="53"/>
  <c r="BL70" i="50"/>
  <c r="AQ87" i="50"/>
  <c r="AF76" i="51"/>
  <c r="BC117" i="54"/>
  <c r="BN104" i="56"/>
  <c r="AG119" i="53"/>
  <c r="BA106" i="57"/>
  <c r="BB104" i="52"/>
  <c r="AP102" i="53"/>
  <c r="AJ115" i="52"/>
  <c r="AR103" i="52"/>
  <c r="AP89" i="48"/>
  <c r="AP119" i="57"/>
  <c r="AQ106" i="52"/>
  <c r="AQ122" i="52"/>
  <c r="BJ115" i="56"/>
  <c r="BJ106" i="54"/>
  <c r="BM105" i="57"/>
  <c r="BM119" i="52"/>
  <c r="AG101" i="53"/>
  <c r="AF104" i="33"/>
  <c r="AG102" i="52"/>
  <c r="AH122" i="55"/>
  <c r="AR120" i="56"/>
  <c r="AS108" i="54"/>
  <c r="BM117" i="57"/>
  <c r="BN84" i="49"/>
  <c r="BC90" i="48"/>
  <c r="BB104" i="33"/>
  <c r="BL88" i="50"/>
  <c r="AM104" i="33"/>
  <c r="AZ72" i="48"/>
  <c r="BJ90" i="47"/>
  <c r="AG116" i="33"/>
  <c r="AP118" i="56"/>
  <c r="AT102" i="53"/>
  <c r="AQ120" i="54"/>
  <c r="AQ117" i="54"/>
  <c r="AI119" i="56"/>
  <c r="BC74" i="47"/>
  <c r="AQ86" i="47"/>
  <c r="AH84" i="46"/>
  <c r="AF117" i="33"/>
  <c r="AS116" i="57"/>
  <c r="AZ117" i="56"/>
  <c r="BK106" i="56"/>
  <c r="BC116" i="56"/>
  <c r="AI107" i="55"/>
  <c r="BB122" i="55"/>
  <c r="BA119" i="57"/>
  <c r="AS104" i="57"/>
  <c r="BD86" i="46"/>
  <c r="BJ103" i="56"/>
  <c r="BJ118" i="52"/>
  <c r="AQ116" i="55"/>
  <c r="AP83" i="47"/>
  <c r="AH117" i="52"/>
  <c r="AG103" i="56"/>
  <c r="AZ116" i="54"/>
  <c r="AP104" i="56"/>
  <c r="AS84" i="48"/>
  <c r="BK101" i="56"/>
  <c r="BA115" i="57"/>
  <c r="AQ103" i="52"/>
  <c r="AF107" i="52"/>
  <c r="AS83" i="47"/>
  <c r="BD69" i="47"/>
  <c r="BB108" i="56"/>
  <c r="AI105" i="57"/>
  <c r="AI103" i="56"/>
  <c r="AN116" i="33"/>
  <c r="AJ87" i="47"/>
  <c r="AT115" i="57"/>
  <c r="AZ116" i="53"/>
  <c r="AF119" i="54"/>
  <c r="AI106" i="54"/>
  <c r="AP108" i="54"/>
  <c r="AR115" i="57"/>
  <c r="BK119" i="52"/>
  <c r="AF104" i="54"/>
  <c r="BB102" i="54"/>
  <c r="AQ117" i="53"/>
  <c r="BJ102" i="55"/>
  <c r="AI89" i="50"/>
  <c r="AS119" i="54"/>
  <c r="BL107" i="53"/>
  <c r="AQ103" i="55"/>
  <c r="BD105" i="54"/>
  <c r="AJ106" i="33"/>
  <c r="AR88" i="50"/>
  <c r="AQ101" i="55"/>
  <c r="AZ101" i="54"/>
  <c r="AR101" i="55"/>
  <c r="BJ121" i="55"/>
  <c r="AP116" i="57"/>
  <c r="AF104" i="53"/>
  <c r="AP106" i="53"/>
  <c r="BJ121" i="54"/>
  <c r="AI118" i="54"/>
  <c r="AZ119" i="53"/>
  <c r="AG101" i="52"/>
  <c r="BD102" i="55"/>
  <c r="AR101" i="57"/>
  <c r="AQ121" i="53"/>
  <c r="BN73" i="49"/>
  <c r="BD115" i="52"/>
  <c r="AJ73" i="49"/>
  <c r="AZ69" i="49"/>
  <c r="AT117" i="52"/>
  <c r="AQ107" i="57"/>
  <c r="AZ116" i="52"/>
  <c r="AH118" i="56"/>
  <c r="AI87" i="47"/>
  <c r="AF107" i="55"/>
  <c r="AJ101" i="54"/>
  <c r="BL107" i="57"/>
  <c r="AH106" i="33"/>
  <c r="BK106" i="55"/>
  <c r="AS122" i="54"/>
  <c r="AI89" i="46"/>
  <c r="BN107" i="55"/>
  <c r="BD103" i="56"/>
  <c r="BB106" i="56"/>
  <c r="BA101" i="57"/>
  <c r="AS69" i="48"/>
  <c r="AX115" i="33"/>
  <c r="BL101" i="55"/>
  <c r="BC105" i="56"/>
  <c r="AP118" i="52"/>
  <c r="AH106" i="57"/>
  <c r="BL102" i="54"/>
  <c r="BP101" i="33"/>
  <c r="BL121" i="56"/>
  <c r="AH107" i="53"/>
  <c r="BD103" i="57"/>
  <c r="AQ108" i="52"/>
  <c r="BJ106" i="56"/>
  <c r="BL101" i="52"/>
  <c r="BM117" i="53"/>
  <c r="BA88" i="49"/>
  <c r="BL115" i="53"/>
  <c r="BA119" i="52"/>
  <c r="BC122" i="52"/>
  <c r="AH102" i="56"/>
  <c r="AG122" i="56"/>
  <c r="AT105" i="57"/>
  <c r="BB115" i="52"/>
  <c r="AS108" i="55"/>
  <c r="BM88" i="46"/>
  <c r="AI122" i="33"/>
  <c r="AG104" i="55"/>
  <c r="AF116" i="56"/>
  <c r="AP115" i="55"/>
  <c r="AK122" i="33"/>
  <c r="AR71" i="50"/>
  <c r="BC87" i="47"/>
  <c r="BJ87" i="48"/>
  <c r="BM76" i="48"/>
  <c r="AI90" i="46"/>
  <c r="BC86" i="51"/>
  <c r="BK74" i="48"/>
  <c r="AF72" i="48"/>
  <c r="AS87" i="50"/>
  <c r="BK122" i="56"/>
  <c r="BJ102" i="57"/>
  <c r="BC106" i="33"/>
  <c r="AH122" i="33"/>
  <c r="BG101" i="33"/>
  <c r="AQ74" i="48"/>
  <c r="AI122" i="52"/>
  <c r="AQ105" i="52"/>
  <c r="AS74" i="49"/>
  <c r="AI101" i="33"/>
  <c r="AS71" i="49"/>
  <c r="BJ83" i="46"/>
  <c r="AP90" i="51"/>
  <c r="AS105" i="54"/>
  <c r="AI102" i="56"/>
  <c r="BJ105" i="55"/>
  <c r="BJ119" i="54"/>
  <c r="AS119" i="52"/>
  <c r="BB118" i="53"/>
  <c r="AQ117" i="55"/>
  <c r="BJ106" i="52"/>
  <c r="BD120" i="55"/>
  <c r="AH71" i="47"/>
  <c r="AT88" i="51"/>
  <c r="AI106" i="55"/>
  <c r="BB122" i="56"/>
  <c r="AT105" i="55"/>
  <c r="AI105" i="54"/>
  <c r="BK87" i="48"/>
  <c r="AH104" i="52"/>
  <c r="AZ117" i="53"/>
  <c r="AJ102" i="56"/>
  <c r="AQ89" i="47"/>
  <c r="BN73" i="46"/>
  <c r="AI74" i="49"/>
  <c r="AS87" i="46"/>
  <c r="AS73" i="48"/>
  <c r="AH120" i="54"/>
  <c r="AT72" i="47"/>
  <c r="AQ105" i="56"/>
  <c r="BN115" i="57"/>
  <c r="BB86" i="48"/>
  <c r="AT69" i="47"/>
  <c r="BD84" i="48"/>
  <c r="BM70" i="46"/>
  <c r="BN90" i="50"/>
  <c r="AI107" i="33"/>
  <c r="AS116" i="33"/>
  <c r="BC102" i="56"/>
  <c r="BA105" i="52"/>
  <c r="BL108" i="54"/>
  <c r="BB86" i="46"/>
  <c r="BL87" i="48"/>
  <c r="BD84" i="49"/>
  <c r="AR107" i="56"/>
  <c r="AF103" i="54"/>
  <c r="BD121" i="54"/>
  <c r="BM108" i="52"/>
  <c r="AT117" i="55"/>
  <c r="AR119" i="56"/>
  <c r="BK121" i="53"/>
  <c r="BB108" i="57"/>
  <c r="BC122" i="53"/>
  <c r="AT120" i="55"/>
  <c r="AS86" i="47"/>
  <c r="AZ71" i="49"/>
  <c r="BI104" i="33"/>
  <c r="AJ102" i="53"/>
  <c r="BJ103" i="52"/>
  <c r="BB117" i="53"/>
  <c r="AR105" i="53"/>
  <c r="AR71" i="49"/>
  <c r="AI104" i="57"/>
  <c r="AP118" i="53"/>
  <c r="BN101" i="52"/>
  <c r="BD108" i="53"/>
  <c r="AZ116" i="56"/>
  <c r="BD87" i="51"/>
  <c r="BC83" i="48"/>
  <c r="BL116" i="33"/>
  <c r="BB83" i="50"/>
  <c r="BJ71" i="51"/>
  <c r="AT102" i="52"/>
  <c r="AI88" i="49"/>
  <c r="AJ69" i="46"/>
  <c r="AG106" i="55"/>
  <c r="BL108" i="55"/>
  <c r="AJ101" i="53"/>
  <c r="AH118" i="57"/>
  <c r="AY105" i="33"/>
  <c r="BN106" i="52"/>
  <c r="AT107" i="57"/>
  <c r="AH108" i="53"/>
  <c r="BB74" i="48"/>
  <c r="AI107" i="57"/>
  <c r="BD106" i="33"/>
  <c r="BD102" i="52"/>
  <c r="AQ89" i="49"/>
  <c r="AQ119" i="53"/>
  <c r="BA118" i="53"/>
  <c r="AG102" i="57"/>
  <c r="BJ106" i="33"/>
  <c r="BN71" i="49"/>
  <c r="BM70" i="49"/>
  <c r="AF116" i="55"/>
  <c r="BL105" i="55"/>
  <c r="BD121" i="55"/>
  <c r="BM121" i="54"/>
  <c r="BA121" i="55"/>
  <c r="AK119" i="33"/>
  <c r="AR121" i="56"/>
  <c r="BL119" i="57"/>
  <c r="AW118" i="33"/>
  <c r="BC101" i="52"/>
  <c r="AT119" i="54"/>
  <c r="BM73" i="49"/>
  <c r="BA117" i="55"/>
  <c r="AI103" i="53"/>
  <c r="AF106" i="52"/>
  <c r="BD86" i="51"/>
  <c r="AP120" i="56"/>
  <c r="AP115" i="52"/>
  <c r="BB116" i="53"/>
  <c r="BC107" i="52"/>
  <c r="AQ116" i="53"/>
  <c r="BM90" i="47"/>
  <c r="BJ106" i="55"/>
  <c r="AZ121" i="57"/>
  <c r="BC104" i="54"/>
  <c r="AQ119" i="57"/>
  <c r="AJ117" i="56"/>
  <c r="BD106" i="55"/>
  <c r="BN102" i="56"/>
  <c r="BD76" i="47"/>
  <c r="BA107" i="52"/>
  <c r="BP108" i="33"/>
  <c r="BL119" i="53"/>
  <c r="AF120" i="56"/>
  <c r="BC115" i="53"/>
  <c r="BL117" i="55"/>
  <c r="AZ115" i="56"/>
  <c r="BA102" i="53"/>
  <c r="BL103" i="52"/>
  <c r="BN120" i="54"/>
  <c r="BC101" i="56"/>
  <c r="AG102" i="54"/>
  <c r="AR87" i="48"/>
  <c r="AQ107" i="33"/>
  <c r="AZ88" i="50"/>
  <c r="BM88" i="48"/>
  <c r="AZ121" i="53"/>
  <c r="AP117" i="52"/>
  <c r="AR118" i="52"/>
  <c r="BB119" i="55"/>
  <c r="AJ101" i="55"/>
  <c r="AH117" i="56"/>
  <c r="BB101" i="53"/>
  <c r="AH117" i="57"/>
  <c r="AJ121" i="54"/>
  <c r="BN105" i="57"/>
  <c r="AG108" i="57"/>
  <c r="BD76" i="50"/>
  <c r="AJ108" i="33"/>
  <c r="BA90" i="49"/>
  <c r="BD72" i="49"/>
  <c r="AJ75" i="48"/>
  <c r="BA84" i="50"/>
  <c r="BN105" i="56"/>
  <c r="AG86" i="51"/>
  <c r="AQ118" i="52"/>
  <c r="BS102" i="33"/>
  <c r="AG105" i="54"/>
  <c r="BL69" i="49"/>
  <c r="AI102" i="54"/>
  <c r="BA73" i="46"/>
  <c r="BD106" i="57"/>
  <c r="AU116" i="33"/>
  <c r="AJ104" i="52"/>
  <c r="BB116" i="54"/>
  <c r="BD120" i="33"/>
  <c r="AG120" i="33"/>
  <c r="AG121" i="57"/>
  <c r="AT118" i="56"/>
  <c r="BL103" i="54"/>
  <c r="BD117" i="57"/>
  <c r="BM116" i="52"/>
  <c r="AF118" i="54"/>
  <c r="AF116" i="57"/>
  <c r="BB104" i="53"/>
  <c r="AH104" i="57"/>
  <c r="AG118" i="53"/>
  <c r="AZ102" i="55"/>
  <c r="AG115" i="56"/>
  <c r="AP86" i="46"/>
  <c r="AJ103" i="53"/>
  <c r="AQ102" i="57"/>
  <c r="AS107" i="55"/>
  <c r="AS122" i="53"/>
  <c r="AF122" i="52"/>
  <c r="AF87" i="50"/>
  <c r="BN119" i="57"/>
  <c r="AI104" i="53"/>
  <c r="BB121" i="53"/>
  <c r="AR117" i="53"/>
  <c r="BC122" i="54"/>
  <c r="BA70" i="51"/>
  <c r="AR87" i="47"/>
  <c r="AQ73" i="51"/>
  <c r="BM75" i="49"/>
  <c r="BM122" i="56"/>
  <c r="BJ105" i="53"/>
  <c r="BJ101" i="53"/>
  <c r="BM102" i="54"/>
  <c r="BK120" i="53"/>
  <c r="AH107" i="56"/>
  <c r="AT104" i="55"/>
  <c r="AQ70" i="50"/>
  <c r="AG86" i="46"/>
  <c r="BN70" i="46"/>
  <c r="AQ85" i="46"/>
  <c r="BC103" i="53"/>
  <c r="AH107" i="33"/>
  <c r="BN72" i="48"/>
  <c r="BM89" i="46"/>
  <c r="AQ102" i="55"/>
  <c r="AG70" i="51"/>
  <c r="AI106" i="56"/>
  <c r="BN104" i="53"/>
  <c r="AG115" i="57"/>
  <c r="AT84" i="48"/>
  <c r="BM85" i="48"/>
  <c r="AI121" i="54"/>
  <c r="BD122" i="53"/>
  <c r="AP84" i="51"/>
  <c r="BN103" i="33"/>
  <c r="AP85" i="47"/>
  <c r="AU120" i="33"/>
  <c r="BM121" i="56"/>
  <c r="BK107" i="55"/>
  <c r="AI116" i="56"/>
  <c r="AR115" i="53"/>
  <c r="AP102" i="52"/>
  <c r="AR108" i="54"/>
  <c r="BC87" i="50"/>
  <c r="BB115" i="55"/>
  <c r="BM122" i="33"/>
  <c r="BM101" i="55"/>
  <c r="AG73" i="49"/>
  <c r="BA108" i="57"/>
  <c r="AI103" i="52"/>
  <c r="AQ106" i="53"/>
  <c r="AS105" i="52"/>
  <c r="AT101" i="53"/>
  <c r="AS84" i="50"/>
  <c r="AQ108" i="55"/>
  <c r="AZ108" i="56"/>
  <c r="AF88" i="51"/>
  <c r="AR69" i="50"/>
  <c r="BD108" i="57"/>
  <c r="AT71" i="50"/>
  <c r="BN86" i="46"/>
  <c r="BN90" i="46"/>
  <c r="BC75" i="46"/>
  <c r="AJ83" i="46"/>
  <c r="BL116" i="57"/>
  <c r="BL102" i="56"/>
  <c r="AP101" i="56"/>
  <c r="AR117" i="56"/>
  <c r="AF103" i="55"/>
  <c r="AZ101" i="55"/>
  <c r="BB122" i="57"/>
  <c r="BD105" i="57"/>
  <c r="BA84" i="49"/>
  <c r="AG106" i="52"/>
  <c r="AI108" i="52"/>
  <c r="BD115" i="54"/>
  <c r="BC106" i="52"/>
  <c r="BC120" i="55"/>
  <c r="AS106" i="33"/>
  <c r="AZ87" i="49"/>
  <c r="BL105" i="53"/>
  <c r="BN104" i="52"/>
  <c r="BA108" i="52"/>
  <c r="BA118" i="55"/>
  <c r="AF119" i="57"/>
  <c r="AT102" i="57"/>
  <c r="AZ104" i="52"/>
  <c r="AP103" i="55"/>
  <c r="BJ117" i="55"/>
  <c r="BD117" i="56"/>
  <c r="BK73" i="47"/>
  <c r="BL121" i="52"/>
  <c r="BC83" i="51"/>
  <c r="AS105" i="57"/>
  <c r="BC117" i="53"/>
  <c r="AF107" i="54"/>
  <c r="AZ90" i="50"/>
  <c r="AI120" i="54"/>
  <c r="AG105" i="57"/>
  <c r="AP119" i="56"/>
  <c r="BN108" i="52"/>
  <c r="BM122" i="53"/>
  <c r="AG117" i="55"/>
  <c r="BD86" i="47"/>
  <c r="AF85" i="51"/>
  <c r="BC117" i="52"/>
  <c r="AS117" i="54"/>
  <c r="BB103" i="54"/>
  <c r="AQ84" i="51"/>
  <c r="AP101" i="52"/>
  <c r="AH76" i="50"/>
  <c r="AQ118" i="54"/>
  <c r="BM101" i="54"/>
  <c r="BK119" i="56"/>
  <c r="BL120" i="54"/>
  <c r="BJ75" i="51"/>
  <c r="AR101" i="54"/>
  <c r="AZ120" i="56"/>
  <c r="BD104" i="52"/>
  <c r="BB117" i="55"/>
  <c r="BC73" i="48"/>
  <c r="AR118" i="53"/>
  <c r="BD83" i="48"/>
  <c r="BM115" i="33"/>
  <c r="BM116" i="56"/>
  <c r="AJ103" i="57"/>
  <c r="AF106" i="53"/>
  <c r="AJ107" i="54"/>
  <c r="AF115" i="55"/>
  <c r="BQ119" i="33"/>
  <c r="BD89" i="49"/>
  <c r="BQ101" i="33"/>
  <c r="AR102" i="57"/>
  <c r="AR122" i="56"/>
  <c r="BM115" i="56"/>
  <c r="BL88" i="46"/>
  <c r="BM84" i="46"/>
  <c r="BE106" i="33"/>
  <c r="BC75" i="50"/>
  <c r="AI101" i="57"/>
  <c r="BD105" i="52"/>
  <c r="AJ108" i="53"/>
  <c r="AT106" i="54"/>
  <c r="BC108" i="33"/>
  <c r="BD119" i="54"/>
  <c r="AZ73" i="50"/>
  <c r="BL69" i="50"/>
  <c r="AK105" i="33"/>
  <c r="AT85" i="48"/>
  <c r="AZ118" i="56"/>
  <c r="BL105" i="57"/>
  <c r="AQ120" i="55"/>
  <c r="AJ118" i="52"/>
  <c r="BA75" i="47"/>
  <c r="BH106" i="33"/>
  <c r="BL117" i="57"/>
  <c r="BD90" i="50"/>
  <c r="BJ107" i="54"/>
  <c r="BC89" i="50"/>
  <c r="BC69" i="48"/>
  <c r="AT71" i="47"/>
  <c r="AS115" i="33"/>
  <c r="AH106" i="54"/>
  <c r="BB73" i="51"/>
  <c r="BJ88" i="50"/>
  <c r="AP105" i="57"/>
  <c r="BA106" i="52"/>
  <c r="AT115" i="54"/>
  <c r="AG70" i="49"/>
  <c r="BJ119" i="55"/>
  <c r="AP107" i="52"/>
  <c r="AR107" i="57"/>
  <c r="BN122" i="52"/>
  <c r="BM101" i="53"/>
  <c r="AT101" i="54"/>
  <c r="BC120" i="56"/>
  <c r="BC108" i="54"/>
  <c r="BN106" i="55"/>
  <c r="AS75" i="51"/>
  <c r="AS85" i="49"/>
  <c r="BL116" i="53"/>
  <c r="BF101" i="33"/>
  <c r="AF84" i="47"/>
  <c r="AZ106" i="55"/>
  <c r="AP108" i="53"/>
  <c r="AJ105" i="55"/>
  <c r="BB116" i="55"/>
  <c r="BA107" i="33"/>
  <c r="BA102" i="55"/>
  <c r="AT103" i="54"/>
  <c r="BJ103" i="55"/>
  <c r="AR103" i="56"/>
  <c r="AF121" i="52"/>
  <c r="AS107" i="52"/>
  <c r="BC106" i="55"/>
  <c r="AR104" i="55"/>
  <c r="AG116" i="57"/>
  <c r="BJ117" i="57"/>
  <c r="BN83" i="47"/>
  <c r="AJ108" i="57"/>
  <c r="AI115" i="55"/>
  <c r="AF122" i="53"/>
  <c r="BC115" i="55"/>
  <c r="BL116" i="54"/>
  <c r="BJ120" i="52"/>
  <c r="AT116" i="33"/>
  <c r="BC121" i="54"/>
  <c r="AZ117" i="55"/>
  <c r="BM121" i="55"/>
  <c r="AP103" i="54"/>
  <c r="AQ106" i="56"/>
  <c r="BD102" i="33"/>
  <c r="AF108" i="53"/>
  <c r="AI120" i="52"/>
  <c r="BK105" i="57"/>
  <c r="AI108" i="54"/>
  <c r="AR101" i="56"/>
  <c r="AT107" i="55"/>
  <c r="AF118" i="55"/>
  <c r="AT121" i="56"/>
  <c r="AF121" i="57"/>
  <c r="AH73" i="50"/>
  <c r="BC108" i="56"/>
  <c r="AZ106" i="53"/>
  <c r="AJ103" i="55"/>
  <c r="BL122" i="57"/>
  <c r="AZ102" i="56"/>
  <c r="AQ120" i="52"/>
  <c r="BK105" i="53"/>
  <c r="AG102" i="55"/>
  <c r="AR119" i="53"/>
  <c r="BM103" i="54"/>
  <c r="AT101" i="52"/>
  <c r="BL107" i="54"/>
  <c r="AZ117" i="54"/>
  <c r="AP121" i="53"/>
  <c r="BL74" i="46"/>
  <c r="AI108" i="55"/>
  <c r="AH117" i="54"/>
  <c r="BN74" i="48"/>
  <c r="BJ108" i="54"/>
  <c r="BK102" i="56"/>
  <c r="AJ105" i="56"/>
  <c r="AI101" i="54"/>
  <c r="BA120" i="57"/>
  <c r="AP105" i="55"/>
  <c r="BB120" i="55"/>
  <c r="AT107" i="54"/>
  <c r="BJ105" i="57"/>
  <c r="BB102" i="33"/>
  <c r="BL118" i="53"/>
  <c r="BB103" i="56"/>
  <c r="BC115" i="57"/>
  <c r="AQ120" i="57"/>
  <c r="AT102" i="54"/>
  <c r="BN104" i="55"/>
  <c r="AH85" i="50"/>
  <c r="BM75" i="50"/>
  <c r="AG72" i="48"/>
  <c r="BL73" i="50"/>
  <c r="AZ71" i="51"/>
  <c r="BN90" i="48"/>
  <c r="AS73" i="51"/>
  <c r="BK117" i="54"/>
  <c r="AP102" i="55"/>
  <c r="AO120" i="33"/>
  <c r="AG118" i="57"/>
  <c r="AG90" i="47"/>
  <c r="BK118" i="55"/>
  <c r="AF120" i="54"/>
  <c r="BK117" i="53"/>
  <c r="AQ103" i="53"/>
  <c r="AP119" i="53"/>
  <c r="BB119" i="53"/>
  <c r="BN108" i="54"/>
  <c r="AQ84" i="48"/>
  <c r="BM106" i="57"/>
  <c r="BO118" i="33"/>
  <c r="AF104" i="56"/>
  <c r="AF101" i="55"/>
  <c r="BN90" i="49"/>
  <c r="BA86" i="48"/>
  <c r="BM86" i="49"/>
  <c r="AG115" i="55"/>
  <c r="BK117" i="52"/>
  <c r="AF75" i="50"/>
  <c r="BB117" i="57"/>
  <c r="BJ75" i="48"/>
  <c r="AF85" i="50"/>
  <c r="BM86" i="47"/>
  <c r="BA76" i="50"/>
  <c r="AP88" i="48"/>
  <c r="BK120" i="57"/>
  <c r="AJ122" i="52"/>
  <c r="AR106" i="55"/>
  <c r="BL85" i="48"/>
  <c r="BL101" i="57"/>
  <c r="AS102" i="52"/>
  <c r="AZ104" i="54"/>
  <c r="AZ107" i="53"/>
  <c r="AP103" i="53"/>
  <c r="BJ105" i="54"/>
  <c r="AZ105" i="56"/>
  <c r="BD107" i="54"/>
  <c r="AG103" i="52"/>
  <c r="AH84" i="47"/>
  <c r="AF84" i="49"/>
  <c r="AJ122" i="53"/>
  <c r="AQ69" i="49"/>
  <c r="AZ105" i="33"/>
  <c r="AF75" i="51"/>
  <c r="AI83" i="51"/>
  <c r="AT102" i="56"/>
  <c r="BC118" i="57"/>
  <c r="BB101" i="55"/>
  <c r="BB119" i="56"/>
  <c r="AH73" i="47"/>
  <c r="AH108" i="52"/>
  <c r="AH118" i="54"/>
  <c r="BK102" i="33"/>
  <c r="BN118" i="56"/>
  <c r="BJ120" i="53"/>
  <c r="AQ118" i="55"/>
  <c r="BL117" i="54"/>
  <c r="BD116" i="57"/>
  <c r="AI117" i="52"/>
  <c r="BC107" i="55"/>
  <c r="AF117" i="54"/>
  <c r="AI107" i="52"/>
  <c r="AS103" i="52"/>
  <c r="AR88" i="49"/>
  <c r="BJ101" i="52"/>
  <c r="AG102" i="56"/>
  <c r="BK118" i="56"/>
  <c r="BB118" i="56"/>
  <c r="AG73" i="51"/>
  <c r="AR106" i="56"/>
  <c r="BA102" i="54"/>
  <c r="AF101" i="52"/>
  <c r="AP103" i="52"/>
  <c r="BC75" i="47"/>
  <c r="AF86" i="49"/>
  <c r="BC83" i="49"/>
  <c r="BL87" i="47"/>
  <c r="BB102" i="56"/>
  <c r="AR101" i="53"/>
  <c r="AH117" i="55"/>
  <c r="AF103" i="56"/>
  <c r="AJ104" i="54"/>
  <c r="AG120" i="56"/>
  <c r="AF116" i="53"/>
  <c r="BD102" i="53"/>
  <c r="AT117" i="56"/>
  <c r="AI117" i="53"/>
  <c r="AH115" i="52"/>
  <c r="BB120" i="56"/>
  <c r="AF73" i="49"/>
  <c r="BK103" i="56"/>
  <c r="AI104" i="56"/>
  <c r="AP116" i="56"/>
  <c r="AG76" i="48"/>
  <c r="AS104" i="56"/>
  <c r="AZ75" i="47"/>
  <c r="BD72" i="47"/>
  <c r="AS102" i="33"/>
  <c r="AH69" i="49"/>
  <c r="AF74" i="51"/>
  <c r="AF83" i="51"/>
  <c r="BC72" i="48"/>
  <c r="AR116" i="54"/>
  <c r="AJ117" i="57"/>
  <c r="BK76" i="49"/>
  <c r="AP121" i="55"/>
  <c r="BB115" i="56"/>
  <c r="AZ104" i="53"/>
  <c r="BJ104" i="52"/>
  <c r="BC73" i="47"/>
  <c r="BA83" i="48"/>
  <c r="BN120" i="52"/>
  <c r="AQ75" i="49"/>
  <c r="AQ122" i="56"/>
  <c r="BD118" i="53"/>
  <c r="AQ120" i="53"/>
  <c r="BA115" i="53"/>
  <c r="AJ69" i="50"/>
  <c r="BJ108" i="33"/>
  <c r="AQ120" i="33"/>
  <c r="BN85" i="46"/>
  <c r="BK89" i="50"/>
  <c r="BB108" i="53"/>
  <c r="BA122" i="57"/>
  <c r="AP75" i="48"/>
  <c r="BD116" i="53"/>
  <c r="BL120" i="55"/>
  <c r="AG101" i="56"/>
  <c r="AP115" i="57"/>
  <c r="BA70" i="48"/>
  <c r="BL75" i="48"/>
  <c r="AF69" i="48"/>
  <c r="AP118" i="54"/>
  <c r="BK103" i="52"/>
  <c r="AR86" i="47"/>
  <c r="BK71" i="50"/>
  <c r="BA104" i="53"/>
  <c r="BK103" i="33"/>
  <c r="AZ76" i="47"/>
  <c r="AJ116" i="33"/>
  <c r="AH122" i="56"/>
  <c r="AS120" i="54"/>
  <c r="AT117" i="53"/>
  <c r="BA101" i="53"/>
  <c r="BB103" i="57"/>
  <c r="AP121" i="33"/>
  <c r="AR73" i="47"/>
  <c r="AQ70" i="49"/>
  <c r="BN122" i="53"/>
  <c r="BM104" i="55"/>
  <c r="AJ72" i="49"/>
  <c r="AI90" i="49"/>
  <c r="BM73" i="51"/>
  <c r="AT101" i="55"/>
  <c r="BM105" i="55"/>
  <c r="AT118" i="55"/>
  <c r="BB90" i="49"/>
  <c r="BM85" i="46"/>
  <c r="AI119" i="55"/>
  <c r="BK104" i="54"/>
  <c r="BD102" i="57"/>
  <c r="AJ116" i="56"/>
  <c r="AH121" i="53"/>
  <c r="BC121" i="52"/>
  <c r="BM108" i="57"/>
  <c r="AF121" i="56"/>
  <c r="AR116" i="33"/>
  <c r="AQ101" i="52"/>
  <c r="BC70" i="48"/>
  <c r="AS115" i="57"/>
  <c r="AP116" i="53"/>
  <c r="BL118" i="57"/>
  <c r="BL108" i="57"/>
  <c r="BA85" i="50"/>
  <c r="BB72" i="47"/>
  <c r="AR104" i="54"/>
  <c r="AO122" i="33"/>
  <c r="BB118" i="52"/>
  <c r="BM106" i="52"/>
  <c r="BK105" i="33"/>
  <c r="BE102" i="33"/>
  <c r="BA101" i="55"/>
  <c r="AP101" i="53"/>
  <c r="BN76" i="49"/>
  <c r="BA120" i="56"/>
  <c r="BA103" i="54"/>
  <c r="BD108" i="52"/>
  <c r="AI101" i="55"/>
  <c r="BK101" i="33"/>
  <c r="AJ121" i="52"/>
  <c r="AH116" i="53"/>
  <c r="BJ115" i="57"/>
  <c r="AJ120" i="56"/>
  <c r="AZ107" i="55"/>
  <c r="AF117" i="56"/>
  <c r="BC120" i="57"/>
  <c r="BB107" i="52"/>
  <c r="BN121" i="54"/>
  <c r="AG120" i="57"/>
  <c r="BD115" i="55"/>
  <c r="BB121" i="57"/>
  <c r="BN108" i="53"/>
  <c r="BM106" i="54"/>
  <c r="BJ108" i="56"/>
  <c r="AQ121" i="57"/>
  <c r="BL107" i="56"/>
  <c r="BD122" i="54"/>
  <c r="BM121" i="33"/>
  <c r="AI118" i="56"/>
  <c r="AG74" i="49"/>
  <c r="BM108" i="55"/>
  <c r="BN90" i="51"/>
  <c r="AJ120" i="54"/>
  <c r="BK117" i="33"/>
  <c r="AJ122" i="56"/>
  <c r="AG103" i="33"/>
  <c r="AT108" i="55"/>
  <c r="AO105" i="33"/>
  <c r="AX108" i="33"/>
  <c r="BJ73" i="50"/>
  <c r="BJ86" i="48"/>
  <c r="AP115" i="33"/>
  <c r="AT86" i="51"/>
  <c r="AS74" i="46"/>
  <c r="BJ118" i="55"/>
  <c r="AY101" i="33"/>
  <c r="BJ85" i="50"/>
  <c r="BM104" i="56"/>
  <c r="BA70" i="49"/>
  <c r="BC108" i="57"/>
  <c r="AF85" i="47"/>
  <c r="AI83" i="50"/>
  <c r="BK89" i="51"/>
  <c r="BB83" i="47"/>
  <c r="AI70" i="48"/>
  <c r="BD72" i="46"/>
  <c r="BC71" i="50"/>
  <c r="BD70" i="46"/>
  <c r="BA116" i="52"/>
  <c r="BK90" i="47"/>
  <c r="BB121" i="54"/>
  <c r="AX119" i="33"/>
  <c r="AV115" i="33"/>
  <c r="BL119" i="33"/>
  <c r="AS74" i="51"/>
  <c r="BL74" i="48"/>
  <c r="BP115" i="33"/>
  <c r="BL121" i="33"/>
  <c r="AG122" i="33"/>
  <c r="AP106" i="55"/>
  <c r="AI115" i="52"/>
  <c r="AZ72" i="50"/>
  <c r="AI69" i="48"/>
  <c r="AP102" i="54"/>
  <c r="BA103" i="52"/>
  <c r="BJ74" i="49"/>
  <c r="AR69" i="47"/>
  <c r="BL69" i="46"/>
  <c r="AF76" i="47"/>
  <c r="BL90" i="51"/>
  <c r="BJ121" i="53"/>
  <c r="BM69" i="46"/>
  <c r="AR105" i="56"/>
  <c r="BK69" i="48"/>
  <c r="BA85" i="51"/>
  <c r="BJ83" i="50"/>
  <c r="AT70" i="48"/>
  <c r="AZ118" i="57"/>
  <c r="BN117" i="55"/>
  <c r="AP84" i="47"/>
  <c r="AF121" i="55"/>
  <c r="BD76" i="49"/>
  <c r="AP72" i="46"/>
  <c r="AI117" i="57"/>
  <c r="AS89" i="48"/>
  <c r="AP117" i="56"/>
  <c r="AH103" i="54"/>
  <c r="BL74" i="49"/>
  <c r="BJ69" i="49"/>
  <c r="AR90" i="46"/>
  <c r="BA105" i="56"/>
  <c r="BB73" i="50"/>
  <c r="AF71" i="48"/>
  <c r="AQ90" i="50"/>
  <c r="AQ119" i="54"/>
  <c r="AR104" i="52"/>
  <c r="BQ106" i="33"/>
  <c r="BR105" i="33"/>
  <c r="BC118" i="55"/>
  <c r="BQ122" i="33"/>
  <c r="AR103" i="53"/>
  <c r="AP120" i="52"/>
  <c r="BB120" i="52"/>
  <c r="BA83" i="50"/>
  <c r="AJ87" i="48"/>
  <c r="AH75" i="48"/>
  <c r="AR83" i="46"/>
  <c r="AT89" i="49"/>
  <c r="BI118" i="33"/>
  <c r="AZ115" i="53"/>
  <c r="AH120" i="33"/>
  <c r="AG107" i="33"/>
  <c r="AP102" i="56"/>
  <c r="AF76" i="50"/>
  <c r="AR73" i="49"/>
  <c r="AV104" i="33"/>
  <c r="BJ121" i="57"/>
  <c r="AF119" i="52"/>
  <c r="AZ119" i="52"/>
  <c r="AX101" i="33"/>
  <c r="BN102" i="52"/>
  <c r="AP70" i="50"/>
  <c r="BB69" i="47"/>
  <c r="AL107" i="33"/>
  <c r="AJ105" i="52"/>
  <c r="AG85" i="47"/>
  <c r="BF117" i="33"/>
  <c r="AH89" i="48"/>
  <c r="BJ90" i="49"/>
  <c r="AO108" i="33"/>
  <c r="AR84" i="47"/>
  <c r="BB88" i="51"/>
  <c r="BD121" i="57"/>
  <c r="AP90" i="49"/>
  <c r="AR102" i="33"/>
  <c r="BC119" i="33"/>
  <c r="BL73" i="48"/>
  <c r="BL89" i="50"/>
  <c r="BL86" i="48"/>
  <c r="BL106" i="54"/>
  <c r="AH122" i="57"/>
  <c r="BK84" i="49"/>
  <c r="BM76" i="46"/>
  <c r="AH76" i="47"/>
  <c r="AF118" i="33"/>
  <c r="AI70" i="51"/>
  <c r="AJ71" i="47"/>
  <c r="BC76" i="49"/>
  <c r="BN84" i="46"/>
  <c r="AF74" i="49"/>
  <c r="BL70" i="48"/>
  <c r="AI102" i="53"/>
  <c r="BN72" i="50"/>
  <c r="BC117" i="55"/>
  <c r="AZ120" i="55"/>
  <c r="AJ90" i="51"/>
  <c r="AI76" i="49"/>
  <c r="AF76" i="46"/>
  <c r="BG118" i="33"/>
  <c r="AI121" i="53"/>
  <c r="BC104" i="33"/>
  <c r="AI87" i="48"/>
  <c r="AP88" i="46"/>
  <c r="BJ72" i="49"/>
  <c r="BN120" i="55"/>
  <c r="BK120" i="56"/>
  <c r="BL73" i="51"/>
  <c r="BM72" i="47"/>
  <c r="AU119" i="33"/>
  <c r="BA121" i="57"/>
  <c r="AR107" i="55"/>
  <c r="BD116" i="54"/>
  <c r="AZ83" i="47"/>
  <c r="AF118" i="52"/>
  <c r="AG107" i="54"/>
  <c r="BJ74" i="46"/>
  <c r="BN106" i="53"/>
  <c r="BB83" i="48"/>
  <c r="BJ115" i="54"/>
  <c r="BK116" i="54"/>
  <c r="AH71" i="50"/>
  <c r="AS117" i="52"/>
  <c r="BP117" i="33"/>
  <c r="AT86" i="50"/>
  <c r="AF72" i="46"/>
  <c r="BD87" i="49"/>
  <c r="BC86" i="49"/>
  <c r="BL120" i="57"/>
  <c r="AQ108" i="53"/>
  <c r="BH118" i="33"/>
  <c r="AZ119" i="55"/>
  <c r="BC89" i="47"/>
  <c r="BC72" i="49"/>
  <c r="AL104" i="33"/>
  <c r="AP85" i="51"/>
  <c r="AJ120" i="33"/>
  <c r="AF116" i="54"/>
  <c r="BD89" i="47"/>
  <c r="BA75" i="49"/>
  <c r="BD84" i="47"/>
  <c r="AN119" i="33"/>
  <c r="BA76" i="48"/>
  <c r="BE108" i="33"/>
  <c r="AR117" i="52"/>
  <c r="AT122" i="53"/>
  <c r="AS108" i="57"/>
  <c r="BM105" i="54"/>
  <c r="AT89" i="50"/>
  <c r="BD103" i="33"/>
  <c r="BJ76" i="48"/>
  <c r="BG105" i="33"/>
  <c r="BD101" i="56"/>
  <c r="BN117" i="57"/>
  <c r="AH102" i="55"/>
  <c r="BC121" i="56"/>
  <c r="BL105" i="52"/>
  <c r="AS102" i="54"/>
  <c r="BJ115" i="33"/>
  <c r="AT88" i="46"/>
  <c r="BL103" i="53"/>
  <c r="BM115" i="55"/>
  <c r="BB90" i="46"/>
  <c r="AH120" i="53"/>
  <c r="AR84" i="51"/>
  <c r="AI85" i="49"/>
  <c r="AS120" i="33"/>
  <c r="AM115" i="33"/>
  <c r="BL108" i="33"/>
  <c r="BK86" i="51"/>
  <c r="BK101" i="52"/>
  <c r="AF102" i="55"/>
  <c r="AZ120" i="57"/>
  <c r="AH106" i="56"/>
  <c r="AS84" i="47"/>
  <c r="AH104" i="56"/>
  <c r="BL116" i="52"/>
  <c r="AH90" i="49"/>
  <c r="AH120" i="55"/>
  <c r="BN103" i="57"/>
  <c r="AG108" i="55"/>
  <c r="AP72" i="49"/>
  <c r="BD86" i="50"/>
  <c r="AZ118" i="54"/>
  <c r="BB85" i="50"/>
  <c r="BB88" i="48"/>
  <c r="AQ115" i="56"/>
  <c r="AF74" i="46"/>
  <c r="AF119" i="56"/>
  <c r="BB70" i="49"/>
  <c r="AS106" i="52"/>
  <c r="BB121" i="52"/>
  <c r="BL88" i="47"/>
  <c r="AF106" i="56"/>
  <c r="AI120" i="55"/>
  <c r="BQ116" i="33"/>
  <c r="AT115" i="55"/>
  <c r="BG116" i="33"/>
  <c r="AI70" i="49"/>
  <c r="BC73" i="49"/>
  <c r="BO119" i="33"/>
  <c r="AR83" i="49"/>
  <c r="AR69" i="49"/>
  <c r="AJ72" i="47"/>
  <c r="BK116" i="33"/>
  <c r="AP83" i="50"/>
  <c r="AT115" i="56"/>
  <c r="AF83" i="46"/>
  <c r="BD104" i="57"/>
  <c r="BN87" i="50"/>
  <c r="AQ72" i="51"/>
  <c r="BN121" i="57"/>
  <c r="BD122" i="33"/>
  <c r="AS76" i="49"/>
  <c r="AG85" i="48"/>
  <c r="BK122" i="52"/>
  <c r="AH72" i="46"/>
  <c r="AS70" i="46"/>
  <c r="AS119" i="56"/>
  <c r="AZ102" i="57"/>
  <c r="BI116" i="33"/>
  <c r="AQ74" i="50"/>
  <c r="AI120" i="57"/>
  <c r="AH115" i="53"/>
  <c r="BA84" i="46"/>
  <c r="BC117" i="56"/>
  <c r="AP104" i="52"/>
  <c r="BB108" i="55"/>
  <c r="AG105" i="52"/>
  <c r="BJ105" i="56"/>
  <c r="AG108" i="56"/>
  <c r="BN76" i="48"/>
  <c r="AR89" i="48"/>
  <c r="BK76" i="48"/>
  <c r="AP70" i="47"/>
  <c r="BC120" i="52"/>
  <c r="BJ115" i="55"/>
  <c r="BB88" i="50"/>
  <c r="BJ72" i="50"/>
  <c r="AQ106" i="55"/>
  <c r="BK104" i="56"/>
  <c r="AF121" i="53"/>
  <c r="BJ104" i="33"/>
  <c r="BC105" i="53"/>
  <c r="BA119" i="53"/>
  <c r="AS106" i="57"/>
  <c r="AQ105" i="57"/>
  <c r="BL118" i="52"/>
  <c r="AP72" i="51"/>
  <c r="BB71" i="49"/>
  <c r="AI101" i="52"/>
  <c r="BM121" i="52"/>
  <c r="AT108" i="54"/>
  <c r="AT88" i="49"/>
  <c r="BA119" i="54"/>
  <c r="AR101" i="52"/>
  <c r="BB107" i="53"/>
  <c r="BL105" i="54"/>
  <c r="AS105" i="56"/>
  <c r="BB83" i="49"/>
  <c r="BD84" i="50"/>
  <c r="AF71" i="46"/>
  <c r="BH102" i="33"/>
  <c r="BA73" i="50"/>
  <c r="AX121" i="33"/>
  <c r="AQ88" i="48"/>
  <c r="AQ103" i="56"/>
  <c r="AJ119" i="54"/>
  <c r="AQ72" i="46"/>
  <c r="AJ90" i="48"/>
  <c r="AM107" i="33"/>
  <c r="BM119" i="53"/>
  <c r="BB104" i="55"/>
  <c r="BK76" i="51"/>
  <c r="BO115" i="33"/>
  <c r="AJ102" i="55"/>
  <c r="AT103" i="33"/>
  <c r="BB90" i="48"/>
  <c r="AQ72" i="47"/>
  <c r="AP108" i="33"/>
  <c r="AI117" i="33"/>
  <c r="AT75" i="46"/>
  <c r="BL69" i="48"/>
  <c r="AQ121" i="33"/>
  <c r="AH117" i="33"/>
  <c r="BA69" i="48"/>
  <c r="BA121" i="56"/>
  <c r="AG83" i="46"/>
  <c r="BD83" i="46"/>
  <c r="AG87" i="47"/>
  <c r="AI104" i="54"/>
  <c r="AJ90" i="50"/>
  <c r="BE122" i="33"/>
  <c r="AH118" i="33"/>
  <c r="BC118" i="52"/>
  <c r="BM76" i="49"/>
  <c r="BD85" i="48"/>
  <c r="AH85" i="46"/>
  <c r="BJ102" i="54"/>
  <c r="AW103" i="33"/>
  <c r="AI105" i="55"/>
  <c r="BB117" i="52"/>
  <c r="BC71" i="49"/>
  <c r="AH86" i="47"/>
  <c r="BK115" i="54"/>
  <c r="BD103" i="54"/>
  <c r="BL76" i="51"/>
  <c r="AJ69" i="47"/>
  <c r="BJ107" i="56"/>
  <c r="AO101" i="33"/>
  <c r="AH104" i="55"/>
  <c r="AH69" i="51"/>
  <c r="BK122" i="55"/>
  <c r="AJ104" i="55"/>
  <c r="AT116" i="53"/>
  <c r="BA105" i="54"/>
  <c r="AS108" i="52"/>
  <c r="BM76" i="50"/>
  <c r="AR103" i="55"/>
  <c r="AJ119" i="52"/>
  <c r="BA120" i="52"/>
  <c r="BB103" i="55"/>
  <c r="AG117" i="57"/>
  <c r="AQ69" i="48"/>
  <c r="BA104" i="55"/>
  <c r="BA74" i="49"/>
  <c r="BA103" i="55"/>
  <c r="AI121" i="55"/>
  <c r="BC71" i="46"/>
  <c r="AQ118" i="53"/>
  <c r="AI87" i="50"/>
  <c r="AQ84" i="49"/>
  <c r="AF105" i="55"/>
  <c r="AG104" i="53"/>
  <c r="BN115" i="52"/>
  <c r="AL115" i="33"/>
  <c r="BJ108" i="53"/>
  <c r="AT76" i="47"/>
  <c r="BM103" i="52"/>
  <c r="AR76" i="46"/>
  <c r="AT108" i="52"/>
  <c r="AT73" i="49"/>
  <c r="AI122" i="56"/>
  <c r="AI90" i="48"/>
  <c r="AT108" i="57"/>
  <c r="BL115" i="57"/>
  <c r="BD118" i="56"/>
  <c r="AI119" i="52"/>
  <c r="BK119" i="53"/>
  <c r="BM106" i="56"/>
  <c r="AI118" i="57"/>
  <c r="AJ106" i="56"/>
  <c r="BD102" i="56"/>
  <c r="AZ85" i="47"/>
  <c r="BM108" i="54"/>
  <c r="AT84" i="49"/>
  <c r="BB107" i="57"/>
  <c r="BB85" i="47"/>
  <c r="BL87" i="50"/>
  <c r="AZ119" i="54"/>
  <c r="AQ86" i="48"/>
  <c r="AK115" i="33"/>
  <c r="AJ107" i="56"/>
  <c r="BF122" i="33"/>
  <c r="AP84" i="46"/>
  <c r="AV120" i="33"/>
  <c r="BE117" i="33"/>
  <c r="AF90" i="47"/>
  <c r="AH103" i="57"/>
  <c r="AT83" i="51"/>
  <c r="AI85" i="51"/>
  <c r="BN85" i="49"/>
  <c r="AZ105" i="53"/>
  <c r="AP103" i="33"/>
  <c r="BD88" i="50"/>
  <c r="AZ76" i="50"/>
  <c r="BA84" i="48"/>
  <c r="AQ71" i="48"/>
  <c r="BK85" i="51"/>
  <c r="AS75" i="46"/>
  <c r="BA121" i="54"/>
  <c r="AF108" i="52"/>
  <c r="AJ116" i="55"/>
  <c r="AM106" i="33"/>
  <c r="BO103" i="33"/>
  <c r="BN70" i="51"/>
  <c r="AP75" i="47"/>
  <c r="BA86" i="50"/>
  <c r="AT75" i="48"/>
  <c r="BC102" i="54"/>
  <c r="BF120" i="33"/>
  <c r="AY116" i="33"/>
  <c r="BJ115" i="53"/>
  <c r="BN73" i="51"/>
  <c r="AQ69" i="51"/>
  <c r="BP118" i="33"/>
  <c r="BA118" i="52"/>
  <c r="AR90" i="49"/>
  <c r="BL84" i="51"/>
  <c r="AQ72" i="48"/>
  <c r="BL71" i="46"/>
  <c r="BM118" i="56"/>
  <c r="AQ103" i="33"/>
  <c r="BK70" i="49"/>
  <c r="BJ84" i="49"/>
  <c r="BK90" i="51"/>
  <c r="AF122" i="54"/>
  <c r="BK88" i="46"/>
  <c r="BC120" i="53"/>
  <c r="BL85" i="51"/>
  <c r="AP88" i="50"/>
  <c r="BN85" i="48"/>
  <c r="AZ87" i="50"/>
  <c r="AF108" i="56"/>
  <c r="AG71" i="48"/>
  <c r="AQ107" i="54"/>
  <c r="BL75" i="47"/>
  <c r="BN121" i="33"/>
  <c r="BC86" i="48"/>
  <c r="BM121" i="53"/>
  <c r="AG118" i="52"/>
  <c r="BB120" i="54"/>
  <c r="BM115" i="52"/>
  <c r="BM105" i="33"/>
  <c r="AF72" i="50"/>
  <c r="AQ71" i="46"/>
  <c r="AJ116" i="52"/>
  <c r="AQ89" i="46"/>
  <c r="AI89" i="47"/>
  <c r="BC107" i="56"/>
  <c r="AX102" i="33"/>
  <c r="BD83" i="50"/>
  <c r="AT90" i="48"/>
  <c r="BL83" i="46"/>
  <c r="BN74" i="50"/>
  <c r="AZ73" i="47"/>
  <c r="BL90" i="50"/>
  <c r="AQ76" i="50"/>
  <c r="BM102" i="33"/>
  <c r="AU104" i="33"/>
  <c r="AZ74" i="48"/>
  <c r="AJ86" i="48"/>
  <c r="AY102" i="33"/>
  <c r="BL85" i="47"/>
  <c r="AR120" i="53"/>
  <c r="AS73" i="49"/>
  <c r="BJ102" i="33"/>
  <c r="BA89" i="50"/>
  <c r="BL72" i="50"/>
  <c r="BB101" i="54"/>
  <c r="BC90" i="51"/>
  <c r="AR76" i="47"/>
  <c r="BM102" i="57"/>
  <c r="AP70" i="48"/>
  <c r="BN115" i="53"/>
  <c r="AF87" i="49"/>
  <c r="AS84" i="49"/>
  <c r="AQ102" i="52"/>
  <c r="BK103" i="55"/>
  <c r="AT122" i="52"/>
  <c r="BQ102" i="33"/>
  <c r="AG89" i="51"/>
  <c r="AR122" i="54"/>
  <c r="AR105" i="52"/>
  <c r="BJ101" i="56"/>
  <c r="BJ116" i="56"/>
  <c r="BM115" i="57"/>
  <c r="AS120" i="55"/>
  <c r="AQ101" i="57"/>
  <c r="AS102" i="57"/>
  <c r="BK118" i="57"/>
  <c r="AS101" i="53"/>
  <c r="AZ103" i="54"/>
  <c r="BA86" i="47"/>
  <c r="BB105" i="53"/>
  <c r="BL118" i="56"/>
  <c r="BK115" i="57"/>
  <c r="BC86" i="46"/>
  <c r="BS108" i="33"/>
  <c r="AQ87" i="46"/>
  <c r="BS122" i="33"/>
  <c r="BC121" i="33"/>
  <c r="BB85" i="48"/>
  <c r="AG119" i="56"/>
  <c r="AF83" i="48"/>
  <c r="BJ85" i="47"/>
  <c r="AT75" i="50"/>
  <c r="BD117" i="33"/>
  <c r="AH70" i="50"/>
  <c r="AJ76" i="46"/>
  <c r="AH88" i="47"/>
  <c r="BD119" i="53"/>
  <c r="BB118" i="55"/>
  <c r="BD89" i="48"/>
  <c r="AJ76" i="47"/>
  <c r="BD118" i="57"/>
  <c r="AI84" i="50"/>
  <c r="AJ90" i="47"/>
  <c r="AP69" i="49"/>
  <c r="BK84" i="48"/>
  <c r="AR71" i="46"/>
  <c r="BC104" i="52"/>
  <c r="AP88" i="47"/>
  <c r="AZ122" i="33"/>
  <c r="AG73" i="46"/>
  <c r="BN85" i="50"/>
  <c r="AP85" i="46"/>
  <c r="BB87" i="49"/>
  <c r="AR119" i="33"/>
  <c r="AN120" i="33"/>
  <c r="AH75" i="50"/>
  <c r="AS90" i="48"/>
  <c r="AJ121" i="55"/>
  <c r="BL83" i="49"/>
  <c r="AK103" i="33"/>
  <c r="AZ115" i="52"/>
  <c r="AZ105" i="54"/>
  <c r="AG88" i="48"/>
  <c r="AQ108" i="56"/>
  <c r="BM71" i="47"/>
  <c r="AS104" i="52"/>
  <c r="AJ85" i="51"/>
  <c r="BC88" i="50"/>
  <c r="AZ87" i="46"/>
  <c r="AZ107" i="56"/>
  <c r="BN104" i="57"/>
  <c r="BB69" i="51"/>
  <c r="BK116" i="52"/>
  <c r="BN107" i="57"/>
  <c r="AT120" i="57"/>
  <c r="BR115" i="33"/>
  <c r="AS108" i="53"/>
  <c r="BL116" i="56"/>
  <c r="AJ119" i="55"/>
  <c r="AR70" i="48"/>
  <c r="AQ122" i="54"/>
  <c r="AI116" i="54"/>
  <c r="AS117" i="33"/>
  <c r="AH73" i="46"/>
  <c r="BJ117" i="56"/>
  <c r="BM75" i="48"/>
  <c r="BN103" i="55"/>
  <c r="AZ116" i="57"/>
  <c r="AF71" i="51"/>
  <c r="BQ118" i="33"/>
  <c r="AJ71" i="46"/>
  <c r="BK83" i="50"/>
  <c r="AP103" i="56"/>
  <c r="BC118" i="53"/>
  <c r="BL121" i="57"/>
  <c r="AG119" i="52"/>
  <c r="AQ90" i="51"/>
  <c r="AO121" i="33"/>
  <c r="AF75" i="48"/>
  <c r="BM120" i="52"/>
  <c r="AZ75" i="48"/>
  <c r="AG69" i="50"/>
  <c r="AI88" i="48"/>
  <c r="BA116" i="55"/>
  <c r="AZ105" i="55"/>
  <c r="BC85" i="46"/>
  <c r="BM71" i="51"/>
  <c r="AN118" i="33"/>
  <c r="AG120" i="55"/>
  <c r="AP71" i="49"/>
  <c r="AT103" i="57"/>
  <c r="BA108" i="55"/>
  <c r="AI86" i="48"/>
  <c r="BK106" i="33"/>
  <c r="AR102" i="55"/>
  <c r="AP89" i="51"/>
  <c r="BN86" i="51"/>
  <c r="AQ85" i="51"/>
  <c r="AS116" i="54"/>
  <c r="AQ83" i="51"/>
  <c r="AZ121" i="56"/>
  <c r="AF76" i="48"/>
  <c r="BA70" i="50"/>
  <c r="BR103" i="33"/>
  <c r="BB85" i="51"/>
  <c r="AI90" i="50"/>
  <c r="AR86" i="48"/>
  <c r="BM107" i="56"/>
  <c r="BB70" i="50"/>
  <c r="BL87" i="46"/>
  <c r="BB102" i="57"/>
  <c r="AQ90" i="47"/>
  <c r="BS103" i="33"/>
  <c r="AQ76" i="51"/>
  <c r="AF116" i="52"/>
  <c r="AQ105" i="33"/>
  <c r="AF71" i="49"/>
  <c r="AG76" i="51"/>
  <c r="AR88" i="47"/>
  <c r="BK119" i="54"/>
  <c r="AG88" i="50"/>
  <c r="AZ69" i="47"/>
  <c r="AF90" i="48"/>
  <c r="AP101" i="33"/>
  <c r="AN122" i="33"/>
  <c r="AH121" i="52"/>
  <c r="BL101" i="54"/>
  <c r="AH75" i="46"/>
  <c r="BL72" i="49"/>
  <c r="BL89" i="48"/>
  <c r="BM89" i="48"/>
  <c r="AZ108" i="57"/>
  <c r="BM104" i="54"/>
  <c r="BB74" i="51"/>
  <c r="BE118" i="33"/>
  <c r="AR106" i="57"/>
  <c r="AT84" i="50"/>
  <c r="BB116" i="57"/>
  <c r="AG101" i="54"/>
  <c r="AR115" i="55"/>
  <c r="AG85" i="46"/>
  <c r="AQ73" i="46"/>
  <c r="AZ105" i="52"/>
  <c r="BC83" i="46"/>
  <c r="AZ120" i="54"/>
  <c r="AZ115" i="57"/>
  <c r="AJ89" i="46"/>
  <c r="AS101" i="33"/>
  <c r="BC73" i="51"/>
  <c r="BN118" i="54"/>
  <c r="AG106" i="57"/>
  <c r="BK106" i="53"/>
  <c r="AJ106" i="54"/>
  <c r="BL103" i="55"/>
  <c r="BK101" i="53"/>
  <c r="AI103" i="54"/>
  <c r="BG121" i="33"/>
  <c r="BD87" i="47"/>
  <c r="BD69" i="50"/>
  <c r="BD88" i="48"/>
  <c r="BD118" i="54"/>
  <c r="BD74" i="48"/>
  <c r="AP70" i="49"/>
  <c r="BJ90" i="51"/>
  <c r="AF87" i="51"/>
  <c r="BK76" i="46"/>
  <c r="BJ86" i="49"/>
  <c r="BK116" i="55"/>
  <c r="AQ116" i="57"/>
  <c r="AR118" i="57"/>
  <c r="AZ70" i="47"/>
  <c r="AT85" i="51"/>
  <c r="AH69" i="50"/>
  <c r="AS70" i="50"/>
  <c r="BS107" i="33"/>
  <c r="AZ102" i="53"/>
  <c r="AF117" i="55"/>
  <c r="AS115" i="54"/>
  <c r="AI83" i="47"/>
  <c r="AZ85" i="46"/>
  <c r="AG75" i="51"/>
  <c r="BN122" i="57"/>
  <c r="BN90" i="47"/>
  <c r="BL117" i="52"/>
  <c r="BM105" i="52"/>
  <c r="BA102" i="57"/>
  <c r="AX105" i="33"/>
  <c r="BM89" i="47"/>
  <c r="AF101" i="53"/>
  <c r="AG102" i="33"/>
  <c r="AI118" i="53"/>
  <c r="AT121" i="33"/>
  <c r="BN69" i="48"/>
  <c r="BD86" i="48"/>
  <c r="AG121" i="52"/>
  <c r="AH72" i="47"/>
  <c r="BA103" i="33"/>
  <c r="BB72" i="50"/>
  <c r="BA120" i="33"/>
  <c r="AJ76" i="51"/>
  <c r="BC121" i="57"/>
  <c r="BH122" i="33"/>
  <c r="BK70" i="51"/>
  <c r="BA72" i="50"/>
  <c r="BB70" i="46"/>
  <c r="BH103" i="33"/>
  <c r="BL122" i="54"/>
  <c r="BA105" i="53"/>
  <c r="AT104" i="54"/>
  <c r="BC106" i="56"/>
  <c r="AZ83" i="48"/>
  <c r="AI71" i="48"/>
  <c r="BN116" i="53"/>
  <c r="BA90" i="51"/>
  <c r="BD85" i="50"/>
  <c r="AH119" i="53"/>
  <c r="AT118" i="53"/>
  <c r="AI105" i="53"/>
  <c r="BL89" i="46"/>
  <c r="AF101" i="57"/>
  <c r="AH115" i="33"/>
  <c r="BJ120" i="56"/>
  <c r="AF102" i="53"/>
  <c r="BL107" i="33"/>
  <c r="BN103" i="53"/>
  <c r="AT103" i="55"/>
  <c r="BA118" i="56"/>
  <c r="BC75" i="48"/>
  <c r="BK119" i="55"/>
  <c r="AF86" i="51"/>
  <c r="AR119" i="57"/>
  <c r="BM90" i="48"/>
  <c r="AQ72" i="50"/>
  <c r="AZ83" i="49"/>
  <c r="BK88" i="48"/>
  <c r="AM120" i="33"/>
  <c r="AZ69" i="48"/>
  <c r="BA122" i="55"/>
  <c r="BA107" i="55"/>
  <c r="AG122" i="54"/>
  <c r="BD116" i="33"/>
  <c r="AK102" i="33"/>
  <c r="AZ104" i="55"/>
  <c r="AP105" i="52"/>
  <c r="BC74" i="46"/>
  <c r="BB122" i="52"/>
  <c r="AP120" i="54"/>
  <c r="BL120" i="52"/>
  <c r="BA107" i="53"/>
  <c r="AQ71" i="49"/>
  <c r="AH101" i="52"/>
  <c r="AF122" i="57"/>
  <c r="AR108" i="33"/>
  <c r="AH117" i="53"/>
  <c r="BN74" i="46"/>
  <c r="AW120" i="33"/>
  <c r="BR122" i="33"/>
  <c r="BN121" i="55"/>
  <c r="BB90" i="47"/>
  <c r="BK117" i="55"/>
  <c r="BN102" i="54"/>
  <c r="AI76" i="46"/>
  <c r="BD120" i="54"/>
  <c r="AS119" i="57"/>
  <c r="BN115" i="54"/>
  <c r="BN104" i="33"/>
  <c r="AP116" i="52"/>
  <c r="BM102" i="56"/>
  <c r="AJ88" i="48"/>
  <c r="AZ76" i="51"/>
  <c r="BA74" i="46"/>
  <c r="AR120" i="55"/>
  <c r="AG83" i="50"/>
  <c r="AH103" i="55"/>
  <c r="BM102" i="52"/>
  <c r="AR105" i="57"/>
  <c r="BJ104" i="53"/>
  <c r="BK119" i="57"/>
  <c r="AP74" i="47"/>
  <c r="AF106" i="33"/>
  <c r="BK106" i="57"/>
  <c r="AQ106" i="54"/>
  <c r="AZ76" i="46"/>
  <c r="AS116" i="55"/>
  <c r="AQ106" i="57"/>
  <c r="AJ122" i="55"/>
  <c r="AG121" i="53"/>
  <c r="AS118" i="53"/>
  <c r="AJ101" i="57"/>
  <c r="BK84" i="51"/>
  <c r="BJ102" i="56"/>
  <c r="BK121" i="56"/>
  <c r="AI120" i="56"/>
  <c r="BD115" i="57"/>
  <c r="AS116" i="56"/>
  <c r="AQ102" i="56"/>
  <c r="AZ70" i="46"/>
  <c r="BE120" i="33"/>
  <c r="AR70" i="49"/>
  <c r="BB73" i="46"/>
  <c r="AG108" i="33"/>
  <c r="BJ107" i="57"/>
  <c r="BB69" i="48"/>
  <c r="BJ118" i="53"/>
  <c r="BB84" i="49"/>
  <c r="BL76" i="47"/>
  <c r="AX107" i="33"/>
  <c r="BL71" i="51"/>
  <c r="AI73" i="48"/>
  <c r="BN69" i="47"/>
  <c r="AQ121" i="56"/>
  <c r="BL75" i="46"/>
  <c r="BB76" i="47"/>
  <c r="AG89" i="50"/>
  <c r="BD106" i="56"/>
  <c r="AI75" i="51"/>
  <c r="BD75" i="48"/>
  <c r="AR89" i="50"/>
  <c r="BB106" i="57"/>
  <c r="BA101" i="33"/>
  <c r="BS121" i="33"/>
  <c r="AQ75" i="47"/>
  <c r="AT72" i="48"/>
  <c r="AZ89" i="51"/>
  <c r="BK83" i="49"/>
  <c r="AS108" i="33"/>
  <c r="BJ108" i="52"/>
  <c r="AQ87" i="51"/>
  <c r="AJ71" i="49"/>
  <c r="AP107" i="56"/>
  <c r="BA89" i="47"/>
  <c r="BB89" i="51"/>
  <c r="BB71" i="50"/>
  <c r="BL84" i="48"/>
  <c r="AR107" i="54"/>
  <c r="AZ70" i="49"/>
  <c r="AQ115" i="52"/>
  <c r="AY120" i="33"/>
  <c r="BD101" i="52"/>
  <c r="AP101" i="57"/>
  <c r="BK102" i="55"/>
  <c r="BN105" i="52"/>
  <c r="BA117" i="52"/>
  <c r="AG75" i="48"/>
  <c r="AZ121" i="54"/>
  <c r="AJ105" i="33"/>
  <c r="AT76" i="46"/>
  <c r="AR117" i="54"/>
  <c r="AI122" i="55"/>
  <c r="BL74" i="51"/>
  <c r="BA104" i="54"/>
  <c r="AG120" i="53"/>
  <c r="AO107" i="33"/>
  <c r="AH102" i="53"/>
  <c r="AR103" i="54"/>
  <c r="AT119" i="57"/>
  <c r="BD108" i="54"/>
  <c r="AS69" i="46"/>
  <c r="BL103" i="56"/>
  <c r="AJ105" i="54"/>
  <c r="AJ70" i="50"/>
  <c r="AR122" i="52"/>
  <c r="BJ122" i="55"/>
  <c r="BD101" i="54"/>
  <c r="AZ106" i="56"/>
  <c r="AS104" i="33"/>
  <c r="BL76" i="48"/>
  <c r="BA88" i="46"/>
  <c r="BD83" i="49"/>
  <c r="BK74" i="47"/>
  <c r="BC101" i="55"/>
  <c r="AF73" i="48"/>
  <c r="BD106" i="54"/>
  <c r="BA116" i="56"/>
  <c r="AP117" i="55"/>
  <c r="BM118" i="57"/>
  <c r="BA122" i="52"/>
  <c r="BA122" i="53"/>
  <c r="AF117" i="53"/>
  <c r="AP75" i="46"/>
  <c r="BB75" i="49"/>
  <c r="BN101" i="53"/>
  <c r="AN107" i="33"/>
  <c r="BM108" i="53"/>
  <c r="BD120" i="53"/>
  <c r="BM84" i="48"/>
  <c r="BN119" i="56"/>
  <c r="AT121" i="54"/>
  <c r="AF104" i="55"/>
  <c r="AJ106" i="55"/>
  <c r="AI73" i="47"/>
  <c r="BM116" i="57"/>
  <c r="AP118" i="55"/>
  <c r="AR70" i="50"/>
  <c r="AS83" i="50"/>
  <c r="AI106" i="53"/>
  <c r="BJ102" i="52"/>
  <c r="AH84" i="50"/>
  <c r="AT120" i="52"/>
  <c r="AZ74" i="46"/>
  <c r="AI88" i="51"/>
  <c r="BD108" i="33"/>
  <c r="AI115" i="56"/>
  <c r="AR108" i="56"/>
  <c r="BA121" i="52"/>
  <c r="BQ117" i="33"/>
  <c r="AG88" i="47"/>
  <c r="AH74" i="46"/>
  <c r="AT89" i="48"/>
  <c r="AQ73" i="48"/>
  <c r="BD115" i="33"/>
  <c r="AF86" i="46"/>
  <c r="AT69" i="49"/>
  <c r="AR74" i="48"/>
  <c r="BO108" i="33"/>
  <c r="AH86" i="49"/>
  <c r="BK84" i="50"/>
  <c r="BC85" i="51"/>
  <c r="AP74" i="49"/>
  <c r="BL107" i="52"/>
  <c r="AJ71" i="50"/>
  <c r="BL122" i="52"/>
  <c r="AH83" i="46"/>
  <c r="AJ84" i="47"/>
  <c r="AG83" i="47"/>
  <c r="AJ83" i="48"/>
  <c r="BM88" i="47"/>
  <c r="AJ72" i="48"/>
  <c r="AH85" i="47"/>
  <c r="BC85" i="49"/>
  <c r="BN106" i="33"/>
  <c r="BJ103" i="33"/>
  <c r="BD89" i="51"/>
  <c r="AF104" i="57"/>
  <c r="AT105" i="52"/>
  <c r="BB102" i="52"/>
  <c r="AR105" i="54"/>
  <c r="BI105" i="33"/>
  <c r="AQ90" i="46"/>
  <c r="BK121" i="57"/>
  <c r="AK106" i="33"/>
  <c r="BD107" i="57"/>
  <c r="BC90" i="47"/>
  <c r="BM83" i="48"/>
  <c r="AP76" i="50"/>
  <c r="BK69" i="47"/>
  <c r="BL70" i="47"/>
  <c r="AH83" i="51"/>
  <c r="AF90" i="51"/>
  <c r="AM122" i="33"/>
  <c r="AI89" i="49"/>
  <c r="BM85" i="51"/>
  <c r="BM74" i="48"/>
  <c r="AT101" i="56"/>
  <c r="BC118" i="33"/>
  <c r="BR102" i="33"/>
  <c r="BH119" i="33"/>
  <c r="BK72" i="46"/>
  <c r="AT117" i="54"/>
  <c r="BN115" i="33"/>
  <c r="AG104" i="33"/>
  <c r="AT74" i="46"/>
  <c r="AR120" i="57"/>
  <c r="BC90" i="49"/>
  <c r="AP74" i="46"/>
  <c r="AG72" i="47"/>
  <c r="AQ90" i="49"/>
  <c r="AP74" i="50"/>
  <c r="AT121" i="57"/>
  <c r="AH101" i="33"/>
  <c r="AG76" i="47"/>
  <c r="AJ71" i="51"/>
  <c r="AG74" i="50"/>
  <c r="BC115" i="33"/>
  <c r="BJ87" i="49"/>
  <c r="BS104" i="33"/>
  <c r="BB103" i="52"/>
  <c r="AG117" i="33"/>
  <c r="BM72" i="46"/>
  <c r="AY106" i="33"/>
  <c r="BC74" i="48"/>
  <c r="BB87" i="46"/>
  <c r="AG121" i="55"/>
  <c r="BD83" i="51"/>
  <c r="AZ83" i="46"/>
  <c r="AR88" i="51"/>
  <c r="BM117" i="54"/>
  <c r="AS102" i="55"/>
  <c r="AQ105" i="54"/>
  <c r="BC101" i="57"/>
  <c r="AZ106" i="52"/>
  <c r="AF70" i="49"/>
  <c r="BD118" i="55"/>
  <c r="AF73" i="51"/>
  <c r="BK118" i="53"/>
  <c r="BN107" i="56"/>
  <c r="AF105" i="54"/>
  <c r="AH87" i="47"/>
  <c r="AH115" i="57"/>
  <c r="AI102" i="55"/>
  <c r="AJ121" i="56"/>
  <c r="BJ75" i="49"/>
  <c r="BJ102" i="53"/>
  <c r="AR106" i="54"/>
  <c r="AG104" i="57"/>
  <c r="AJ75" i="49"/>
  <c r="AZ119" i="56"/>
  <c r="BL69" i="51"/>
  <c r="BD101" i="53"/>
  <c r="BL104" i="55"/>
  <c r="BM70" i="48"/>
  <c r="AR116" i="56"/>
  <c r="BA107" i="57"/>
  <c r="AR73" i="50"/>
  <c r="BR108" i="33"/>
  <c r="AS74" i="50"/>
  <c r="BN106" i="56"/>
  <c r="BN118" i="52"/>
  <c r="AG87" i="50"/>
  <c r="AV108" i="33"/>
  <c r="BA107" i="56"/>
  <c r="AZ107" i="57"/>
  <c r="AT117" i="33"/>
  <c r="AT90" i="47"/>
  <c r="AG104" i="52"/>
  <c r="AZ120" i="33"/>
  <c r="AP71" i="46"/>
  <c r="AR89" i="47"/>
  <c r="AI85" i="48"/>
  <c r="AS69" i="47"/>
  <c r="AJ87" i="49"/>
  <c r="AT87" i="51"/>
  <c r="AQ115" i="55"/>
  <c r="AS85" i="51"/>
  <c r="BJ104" i="57"/>
  <c r="AT107" i="33"/>
  <c r="BL119" i="52"/>
  <c r="BA83" i="51"/>
  <c r="AJ84" i="50"/>
  <c r="BN84" i="48"/>
  <c r="AU106" i="33"/>
  <c r="BF105" i="33"/>
  <c r="BM118" i="52"/>
  <c r="AS87" i="47"/>
  <c r="BB85" i="46"/>
  <c r="AF108" i="33"/>
  <c r="AH86" i="50"/>
  <c r="AP120" i="33"/>
  <c r="AH103" i="33"/>
  <c r="AI71" i="47"/>
  <c r="BJ71" i="47"/>
  <c r="AJ106" i="52"/>
  <c r="BN89" i="49"/>
  <c r="BC85" i="50"/>
  <c r="AQ104" i="57"/>
  <c r="AF122" i="33"/>
  <c r="BD106" i="53"/>
  <c r="BA74" i="50"/>
  <c r="AG105" i="53"/>
  <c r="BC116" i="33"/>
  <c r="BG103" i="33"/>
  <c r="BJ84" i="51"/>
  <c r="AT87" i="49"/>
  <c r="BF102" i="33"/>
  <c r="AS88" i="46"/>
  <c r="AR72" i="50"/>
  <c r="BG115" i="33"/>
  <c r="BJ101" i="55"/>
  <c r="AR89" i="51"/>
  <c r="AJ70" i="48"/>
  <c r="BJ89" i="51"/>
  <c r="AI84" i="49"/>
  <c r="AQ76" i="48"/>
  <c r="AP121" i="54"/>
  <c r="BD70" i="49"/>
  <c r="BM73" i="47"/>
  <c r="BK104" i="55"/>
  <c r="AT105" i="33"/>
  <c r="AZ84" i="46"/>
  <c r="AZ84" i="50"/>
  <c r="AS90" i="51"/>
  <c r="BK86" i="50"/>
  <c r="AS106" i="53"/>
  <c r="BK102" i="53"/>
  <c r="AH115" i="55"/>
  <c r="BA88" i="50"/>
  <c r="AP69" i="50"/>
  <c r="BJ73" i="51"/>
  <c r="BB105" i="54"/>
  <c r="AP104" i="57"/>
  <c r="AF102" i="56"/>
  <c r="AZ105" i="57"/>
  <c r="AF103" i="52"/>
  <c r="AJ118" i="54"/>
  <c r="AT115" i="52"/>
  <c r="AZ106" i="54"/>
  <c r="BC119" i="52"/>
  <c r="BL72" i="48"/>
  <c r="AG117" i="52"/>
  <c r="AH115" i="56"/>
  <c r="AF121" i="54"/>
  <c r="BC103" i="55"/>
  <c r="AS89" i="49"/>
  <c r="AP119" i="55"/>
  <c r="BG120" i="33"/>
  <c r="BN103" i="56"/>
  <c r="AZ101" i="56"/>
  <c r="BK116" i="56"/>
  <c r="AI71" i="51"/>
  <c r="BN116" i="57"/>
  <c r="AZ121" i="52"/>
  <c r="AQ101" i="53"/>
  <c r="AZ104" i="56"/>
  <c r="AG117" i="53"/>
  <c r="AR122" i="55"/>
  <c r="AR116" i="53"/>
  <c r="AT115" i="53"/>
  <c r="BC102" i="52"/>
  <c r="BM89" i="51"/>
  <c r="AP87" i="51"/>
  <c r="AP101" i="54"/>
  <c r="AI70" i="46"/>
  <c r="AG84" i="46"/>
  <c r="AP76" i="51"/>
  <c r="AJ119" i="57"/>
  <c r="BM83" i="49"/>
  <c r="BK89" i="49"/>
  <c r="BL75" i="50"/>
  <c r="AO106" i="33"/>
  <c r="AP89" i="50"/>
  <c r="BC74" i="51"/>
  <c r="BQ107" i="33"/>
  <c r="BM72" i="49"/>
  <c r="BP103" i="33"/>
  <c r="AG70" i="46"/>
  <c r="BC117" i="57"/>
  <c r="AQ103" i="57"/>
  <c r="AF120" i="33"/>
  <c r="AJ106" i="57"/>
  <c r="AT74" i="49"/>
  <c r="AS89" i="46"/>
  <c r="AP106" i="33"/>
  <c r="AF118" i="57"/>
  <c r="AQ122" i="33"/>
  <c r="BH115" i="33"/>
  <c r="BD76" i="51"/>
  <c r="AH107" i="52"/>
  <c r="BC70" i="47"/>
  <c r="BD69" i="49"/>
  <c r="AH86" i="51"/>
  <c r="BA84" i="47"/>
  <c r="BJ90" i="50"/>
  <c r="BE105" i="33"/>
  <c r="BM84" i="50"/>
  <c r="AT69" i="50"/>
  <c r="AS83" i="51"/>
  <c r="BQ103" i="33"/>
  <c r="AI122" i="57"/>
  <c r="BJ87" i="47"/>
  <c r="BJ74" i="51"/>
  <c r="BA72" i="48"/>
  <c r="BL102" i="33"/>
  <c r="BL106" i="55"/>
  <c r="AJ89" i="47"/>
  <c r="AX117" i="33"/>
  <c r="AT87" i="46"/>
  <c r="AG119" i="54"/>
  <c r="AG84" i="51"/>
  <c r="AJ88" i="47"/>
  <c r="AH87" i="48"/>
  <c r="AH120" i="57"/>
  <c r="BD105" i="56"/>
  <c r="AG101" i="33"/>
  <c r="AI117" i="56"/>
  <c r="AS122" i="56"/>
  <c r="AH85" i="48"/>
  <c r="AZ103" i="56"/>
  <c r="AL102" i="33"/>
  <c r="AJ101" i="52"/>
  <c r="AP89" i="49"/>
  <c r="AG74" i="47"/>
  <c r="AP117" i="57"/>
  <c r="AP69" i="46"/>
  <c r="AR85" i="48"/>
  <c r="BK122" i="57"/>
  <c r="AJ118" i="33"/>
  <c r="BM115" i="53"/>
  <c r="BK107" i="33"/>
  <c r="AG84" i="50"/>
  <c r="AR74" i="46"/>
  <c r="AG118" i="33"/>
  <c r="AQ107" i="56"/>
  <c r="AZ115" i="55"/>
  <c r="AI108" i="53"/>
  <c r="AZ120" i="52"/>
  <c r="AS72" i="51"/>
  <c r="BB85" i="49"/>
  <c r="BA83" i="49"/>
  <c r="AT69" i="51"/>
  <c r="BD104" i="54"/>
  <c r="BJ88" i="47"/>
  <c r="AZ89" i="50"/>
  <c r="AH76" i="48"/>
  <c r="AQ119" i="33"/>
  <c r="BB106" i="33"/>
  <c r="AR121" i="55"/>
  <c r="BK85" i="47"/>
  <c r="AS76" i="46"/>
  <c r="AP75" i="51"/>
  <c r="BN102" i="53"/>
  <c r="AH121" i="54"/>
  <c r="BK83" i="51"/>
  <c r="AZ86" i="50"/>
  <c r="AH89" i="46"/>
  <c r="AS104" i="55"/>
  <c r="AY115" i="33"/>
  <c r="BN69" i="46"/>
  <c r="AZ89" i="46"/>
  <c r="AJ90" i="46"/>
  <c r="AH72" i="48"/>
  <c r="BK84" i="47"/>
  <c r="AF120" i="55"/>
  <c r="BC116" i="53"/>
  <c r="AZ116" i="55"/>
  <c r="BC87" i="46"/>
  <c r="AR87" i="51"/>
  <c r="AF84" i="46"/>
  <c r="BB75" i="46"/>
  <c r="BM119" i="33"/>
  <c r="BM108" i="56"/>
  <c r="AM101" i="33"/>
  <c r="BA104" i="57"/>
  <c r="BL104" i="57"/>
  <c r="BK120" i="52"/>
  <c r="AP122" i="55"/>
  <c r="AR118" i="55"/>
  <c r="BD75" i="47"/>
  <c r="BC76" i="50"/>
  <c r="AZ119" i="33"/>
  <c r="BC121" i="53"/>
  <c r="AR104" i="57"/>
  <c r="AI119" i="57"/>
  <c r="BK107" i="57"/>
  <c r="BA71" i="48"/>
  <c r="AF70" i="48"/>
  <c r="BJ101" i="33"/>
  <c r="AJ107" i="55"/>
  <c r="BA69" i="50"/>
  <c r="AI122" i="53"/>
  <c r="BL75" i="51"/>
  <c r="AG83" i="51"/>
  <c r="BA89" i="51"/>
  <c r="BA75" i="51"/>
  <c r="BJ106" i="57"/>
  <c r="AR85" i="49"/>
  <c r="BJ119" i="57"/>
  <c r="AF107" i="33"/>
  <c r="BN87" i="49"/>
  <c r="BI119" i="33"/>
  <c r="BJ88" i="51"/>
  <c r="BJ122" i="57"/>
  <c r="BJ116" i="33"/>
  <c r="BM117" i="55"/>
  <c r="BC104" i="55"/>
  <c r="AH103" i="53"/>
  <c r="AG107" i="53"/>
  <c r="AH89" i="49"/>
  <c r="BN89" i="51"/>
  <c r="BK89" i="48"/>
  <c r="AR87" i="49"/>
  <c r="AT101" i="57"/>
  <c r="AG105" i="55"/>
  <c r="AP116" i="55"/>
  <c r="AJ115" i="54"/>
  <c r="AI117" i="55"/>
  <c r="AF73" i="50"/>
  <c r="AR84" i="49"/>
  <c r="AT102" i="33"/>
  <c r="BN101" i="56"/>
  <c r="AF89" i="47"/>
  <c r="AS108" i="56"/>
  <c r="BC105" i="54"/>
  <c r="AS85" i="46"/>
  <c r="AF121" i="33"/>
  <c r="BD122" i="55"/>
  <c r="AS87" i="48"/>
  <c r="AL117" i="33"/>
  <c r="BH107" i="33"/>
  <c r="AT107" i="52"/>
  <c r="AP76" i="46"/>
  <c r="BG119" i="33"/>
  <c r="BK119" i="33"/>
  <c r="BB75" i="50"/>
  <c r="AH71" i="48"/>
  <c r="AS86" i="50"/>
  <c r="BF106" i="33"/>
  <c r="AF103" i="33"/>
  <c r="BC115" i="56"/>
  <c r="BJ73" i="46"/>
  <c r="BG117" i="33"/>
  <c r="AQ115" i="54"/>
  <c r="BJ101" i="54"/>
  <c r="AZ85" i="49"/>
  <c r="AI108" i="57"/>
  <c r="AF89" i="49"/>
  <c r="AO103" i="33"/>
  <c r="BJ88" i="46"/>
  <c r="AI71" i="50"/>
  <c r="AJ102" i="52"/>
  <c r="AX122" i="33"/>
  <c r="AH89" i="47"/>
  <c r="AT107" i="56"/>
  <c r="BA76" i="51"/>
  <c r="BG106" i="33"/>
  <c r="BJ75" i="46"/>
  <c r="BA87" i="47"/>
  <c r="BB120" i="33"/>
  <c r="AQ121" i="55"/>
  <c r="AH88" i="51"/>
  <c r="AF101" i="33"/>
  <c r="BB104" i="56"/>
  <c r="BK115" i="55"/>
  <c r="BC75" i="51"/>
  <c r="AI72" i="51"/>
  <c r="AG73" i="50"/>
  <c r="AQ103" i="54"/>
  <c r="BC119" i="56"/>
  <c r="BD90" i="49"/>
  <c r="BL88" i="49"/>
  <c r="BJ70" i="50"/>
  <c r="AS104" i="54"/>
  <c r="BM87" i="50"/>
  <c r="BM118" i="55"/>
  <c r="BD121" i="56"/>
  <c r="AH87" i="50"/>
  <c r="AP86" i="48"/>
  <c r="AG103" i="53"/>
  <c r="BC88" i="46"/>
  <c r="AJ101" i="33"/>
  <c r="BI121" i="33"/>
  <c r="BD88" i="49"/>
  <c r="AJ103" i="33"/>
  <c r="AW115" i="33"/>
  <c r="AR75" i="50"/>
  <c r="BC69" i="47"/>
  <c r="AZ76" i="48"/>
  <c r="AT104" i="53"/>
  <c r="AG70" i="47"/>
  <c r="BA70" i="46"/>
  <c r="AS120" i="53"/>
  <c r="AH88" i="50"/>
  <c r="AF105" i="33"/>
  <c r="BD71" i="49"/>
  <c r="AT121" i="52"/>
  <c r="AI87" i="49"/>
  <c r="BL88" i="51"/>
  <c r="BD88" i="51"/>
  <c r="BM103" i="55"/>
  <c r="BM122" i="57"/>
  <c r="BB90" i="50"/>
  <c r="AH102" i="57"/>
  <c r="AH101" i="54"/>
  <c r="AK104" i="33"/>
  <c r="BK73" i="48"/>
  <c r="BA121" i="33"/>
  <c r="AZ104" i="33"/>
  <c r="BK83" i="46"/>
  <c r="BE115" i="33"/>
  <c r="BB71" i="51"/>
  <c r="AF120" i="57"/>
  <c r="AT85" i="47"/>
  <c r="AG108" i="53"/>
  <c r="AJ88" i="46"/>
  <c r="BD71" i="48"/>
  <c r="BD85" i="49"/>
  <c r="AF76" i="49"/>
  <c r="AZ86" i="51"/>
  <c r="BJ88" i="48"/>
  <c r="AS117" i="55"/>
  <c r="BK120" i="33"/>
  <c r="AG86" i="49"/>
  <c r="AP89" i="47"/>
  <c r="AF119" i="53"/>
  <c r="BL86" i="51"/>
  <c r="AT71" i="46"/>
  <c r="AG115" i="54"/>
  <c r="AG105" i="33"/>
  <c r="BN115" i="56"/>
  <c r="BN83" i="50"/>
  <c r="BO121" i="33"/>
  <c r="BA101" i="52"/>
  <c r="AG84" i="48"/>
  <c r="BJ72" i="46"/>
  <c r="BK87" i="50"/>
  <c r="BK108" i="33"/>
  <c r="AT74" i="50"/>
  <c r="BJ121" i="33"/>
  <c r="BC86" i="47"/>
  <c r="AZ75" i="49"/>
  <c r="BR117" i="33"/>
  <c r="BQ108" i="33"/>
  <c r="AT89" i="51"/>
  <c r="BC89" i="48"/>
  <c r="AP76" i="48"/>
  <c r="AR73" i="51"/>
  <c r="BL85" i="46"/>
  <c r="AZ76" i="49"/>
  <c r="AG85" i="49"/>
  <c r="AH69" i="46"/>
  <c r="AZ106" i="57"/>
  <c r="AI72" i="49"/>
  <c r="AZ88" i="47"/>
  <c r="AQ89" i="51"/>
  <c r="AI69" i="46"/>
  <c r="AG122" i="55"/>
  <c r="AH121" i="55"/>
  <c r="BK71" i="51"/>
  <c r="AQ116" i="33"/>
  <c r="AI73" i="51"/>
  <c r="BB89" i="48"/>
  <c r="BA107" i="54"/>
  <c r="BA83" i="47"/>
  <c r="BA104" i="52"/>
  <c r="AP116" i="33"/>
  <c r="BI107" i="33"/>
  <c r="BF115" i="33"/>
  <c r="AI71" i="46"/>
  <c r="AI87" i="51"/>
  <c r="AP86" i="49"/>
  <c r="AZ71" i="47"/>
  <c r="AZ83" i="50"/>
  <c r="AZ102" i="54"/>
  <c r="AJ73" i="50"/>
  <c r="AQ87" i="48"/>
  <c r="AH75" i="51"/>
  <c r="BA122" i="33"/>
  <c r="BA76" i="47"/>
  <c r="BN87" i="46"/>
  <c r="AS120" i="57"/>
  <c r="BA119" i="55"/>
  <c r="BJ86" i="46"/>
  <c r="AH102" i="54"/>
  <c r="BJ122" i="54"/>
  <c r="AS86" i="51"/>
  <c r="AJ86" i="46"/>
  <c r="BN84" i="50"/>
  <c r="BA86" i="49"/>
  <c r="BM74" i="51"/>
  <c r="BB70" i="47"/>
  <c r="AS116" i="53"/>
  <c r="BM103" i="56"/>
  <c r="BB102" i="55"/>
  <c r="AT108" i="56"/>
  <c r="AQ72" i="49"/>
  <c r="AQ86" i="46"/>
  <c r="AZ85" i="51"/>
  <c r="BL83" i="51"/>
  <c r="AL119" i="33"/>
  <c r="BC120" i="33"/>
  <c r="AS75" i="48"/>
  <c r="AR108" i="53"/>
  <c r="AZ117" i="33"/>
  <c r="AR103" i="33"/>
  <c r="BL90" i="47"/>
  <c r="AH87" i="49"/>
  <c r="AI101" i="56"/>
  <c r="BK85" i="49"/>
  <c r="BJ84" i="46"/>
  <c r="BL74" i="50"/>
  <c r="AF118" i="56"/>
  <c r="BD116" i="55"/>
  <c r="BD75" i="46"/>
  <c r="AF115" i="53"/>
  <c r="AR72" i="48"/>
  <c r="BL121" i="53"/>
  <c r="BD119" i="57"/>
  <c r="BK107" i="52"/>
  <c r="BB69" i="49"/>
  <c r="BC106" i="57"/>
  <c r="BJ117" i="33"/>
  <c r="BM74" i="50"/>
  <c r="BK106" i="54"/>
  <c r="AZ108" i="53"/>
  <c r="BM107" i="57"/>
  <c r="AQ89" i="48"/>
  <c r="BB105" i="55"/>
  <c r="BA105" i="33"/>
  <c r="BB119" i="52"/>
  <c r="AM102" i="33"/>
  <c r="BL70" i="49"/>
  <c r="AQ120" i="56"/>
  <c r="AS102" i="56"/>
  <c r="BB116" i="52"/>
  <c r="AT105" i="56"/>
  <c r="BC116" i="57"/>
  <c r="AQ115" i="57"/>
  <c r="AQ83" i="49"/>
  <c r="BK69" i="51"/>
  <c r="AI116" i="33"/>
  <c r="BJ69" i="50"/>
  <c r="AR104" i="33"/>
  <c r="AU108" i="33"/>
  <c r="AG72" i="49"/>
  <c r="AT102" i="55"/>
  <c r="AQ118" i="57"/>
  <c r="AJ121" i="33"/>
  <c r="AI118" i="52"/>
  <c r="AS86" i="48"/>
  <c r="AJ83" i="51"/>
  <c r="AF85" i="49"/>
  <c r="BM115" i="54"/>
  <c r="AH69" i="48"/>
  <c r="AS88" i="49"/>
  <c r="BD73" i="51"/>
  <c r="AS69" i="50"/>
  <c r="BC101" i="54"/>
  <c r="BM76" i="47"/>
  <c r="BB108" i="33"/>
  <c r="BM119" i="57"/>
  <c r="BL104" i="53"/>
  <c r="BD117" i="54"/>
  <c r="AQ87" i="47"/>
  <c r="AQ119" i="52"/>
  <c r="BC108" i="52"/>
  <c r="AZ101" i="33"/>
  <c r="AT107" i="53"/>
  <c r="AH103" i="56"/>
  <c r="AR108" i="57"/>
  <c r="BB107" i="54"/>
  <c r="AJ103" i="52"/>
  <c r="AJ105" i="57"/>
  <c r="BN102" i="57"/>
  <c r="BB105" i="56"/>
  <c r="AP108" i="55"/>
  <c r="BL102" i="53"/>
  <c r="AX106" i="33"/>
  <c r="BB73" i="48"/>
  <c r="AP107" i="54"/>
  <c r="AR121" i="53"/>
  <c r="AF105" i="57"/>
  <c r="BD119" i="56"/>
  <c r="BJ118" i="33"/>
  <c r="AR72" i="46"/>
  <c r="BN76" i="50"/>
  <c r="AZ101" i="53"/>
  <c r="AZ117" i="52"/>
  <c r="AI101" i="53"/>
  <c r="BL122" i="56"/>
  <c r="AZ74" i="49"/>
  <c r="AQ104" i="56"/>
  <c r="BN73" i="50"/>
  <c r="BF104" i="33"/>
  <c r="AF70" i="46"/>
  <c r="BC119" i="57"/>
  <c r="BB106" i="55"/>
  <c r="AR107" i="53"/>
  <c r="AS69" i="51"/>
  <c r="AL101" i="33"/>
  <c r="BB105" i="33"/>
  <c r="BC90" i="46"/>
  <c r="BD105" i="53"/>
  <c r="AQ107" i="53"/>
  <c r="AS88" i="48"/>
  <c r="BD121" i="53"/>
  <c r="AL108" i="33"/>
  <c r="AJ84" i="48"/>
  <c r="AR88" i="46"/>
  <c r="AJ75" i="46"/>
  <c r="AG103" i="55"/>
  <c r="AS101" i="52"/>
  <c r="BF118" i="33"/>
  <c r="BC87" i="48"/>
  <c r="BC83" i="47"/>
  <c r="AV105" i="33"/>
  <c r="BB72" i="48"/>
  <c r="AZ73" i="48"/>
  <c r="AQ104" i="52"/>
  <c r="AT106" i="56"/>
  <c r="BD73" i="49"/>
  <c r="BE101" i="33"/>
  <c r="AP119" i="52"/>
  <c r="BD84" i="46"/>
  <c r="AW105" i="33"/>
  <c r="AS121" i="53"/>
  <c r="BK116" i="53"/>
  <c r="AZ90" i="46"/>
  <c r="AQ74" i="46"/>
  <c r="AG84" i="47"/>
  <c r="BK121" i="54"/>
  <c r="AT71" i="49"/>
  <c r="AF89" i="50"/>
  <c r="AG90" i="49"/>
  <c r="AP85" i="50"/>
  <c r="BJ120" i="57"/>
  <c r="BD85" i="47"/>
  <c r="BK72" i="51"/>
  <c r="BL103" i="57"/>
  <c r="BO116" i="33"/>
  <c r="AG104" i="56"/>
  <c r="BJ85" i="49"/>
  <c r="BD72" i="51"/>
  <c r="AQ115" i="33"/>
  <c r="AI118" i="55"/>
  <c r="BE119" i="33"/>
  <c r="AT122" i="56"/>
  <c r="BC88" i="51"/>
  <c r="BD71" i="50"/>
  <c r="AS103" i="57"/>
  <c r="AZ84" i="49"/>
  <c r="AQ104" i="33"/>
  <c r="AZ69" i="46"/>
  <c r="AF88" i="47"/>
  <c r="AT84" i="46"/>
  <c r="AY119" i="33"/>
  <c r="AG107" i="55"/>
  <c r="AS90" i="46"/>
  <c r="AG69" i="49"/>
  <c r="BB72" i="49"/>
  <c r="BB76" i="48"/>
  <c r="AZ108" i="33"/>
  <c r="BS101" i="33"/>
  <c r="AN117" i="33"/>
  <c r="AU107" i="33"/>
  <c r="BB84" i="50"/>
  <c r="BA73" i="51"/>
  <c r="AT120" i="53"/>
  <c r="BM103" i="33"/>
  <c r="BG104" i="33"/>
  <c r="AG89" i="49"/>
  <c r="BK75" i="50"/>
  <c r="AT86" i="49"/>
  <c r="AQ102" i="33"/>
  <c r="AF72" i="47"/>
  <c r="AR121" i="54"/>
  <c r="AI89" i="51"/>
  <c r="BB89" i="47"/>
  <c r="BM107" i="53"/>
  <c r="AJ89" i="51"/>
  <c r="AQ122" i="57"/>
  <c r="BM107" i="52"/>
  <c r="BJ69" i="48"/>
  <c r="BM103" i="53"/>
  <c r="BD115" i="53"/>
  <c r="AI115" i="57"/>
  <c r="AI71" i="49"/>
  <c r="AH118" i="53"/>
  <c r="BA116" i="57"/>
  <c r="BA74" i="47"/>
  <c r="AP117" i="54"/>
  <c r="AI105" i="52"/>
  <c r="BN71" i="48"/>
  <c r="BJ105" i="52"/>
  <c r="BJ104" i="56"/>
  <c r="AH108" i="57"/>
  <c r="AS118" i="33"/>
  <c r="AT76" i="50"/>
  <c r="AG122" i="57"/>
  <c r="BK101" i="54"/>
  <c r="AH106" i="55"/>
  <c r="BB75" i="51"/>
  <c r="AQ70" i="48"/>
  <c r="BK90" i="48"/>
  <c r="BK106" i="52"/>
  <c r="BD101" i="57"/>
  <c r="AZ108" i="52"/>
  <c r="BN104" i="54"/>
  <c r="BA89" i="46"/>
  <c r="AQ74" i="47"/>
  <c r="BA108" i="53"/>
  <c r="BN70" i="49"/>
  <c r="BB76" i="49"/>
  <c r="AG116" i="54"/>
  <c r="BA89" i="49"/>
  <c r="AQ121" i="52"/>
  <c r="BK73" i="49"/>
  <c r="BS116" i="33"/>
  <c r="AR85" i="50"/>
  <c r="AP84" i="48"/>
  <c r="AF101" i="56"/>
  <c r="AJ86" i="47"/>
  <c r="BN69" i="49"/>
  <c r="AG86" i="47"/>
  <c r="AZ87" i="48"/>
  <c r="AH86" i="48"/>
  <c r="AG72" i="46"/>
  <c r="AG106" i="33"/>
  <c r="AI121" i="52"/>
  <c r="AP120" i="55"/>
  <c r="AI69" i="51"/>
  <c r="AT88" i="47"/>
  <c r="AF86" i="47"/>
  <c r="AR75" i="46"/>
  <c r="AS118" i="54"/>
  <c r="BK73" i="50"/>
  <c r="AG72" i="50"/>
  <c r="BC70" i="50"/>
  <c r="AT83" i="49"/>
  <c r="BB121" i="33"/>
  <c r="AZ71" i="46"/>
  <c r="BA122" i="54"/>
  <c r="AQ73" i="50"/>
  <c r="AZ75" i="51"/>
  <c r="AG116" i="52"/>
  <c r="BJ84" i="47"/>
  <c r="AH70" i="48"/>
  <c r="AP85" i="49"/>
  <c r="AS86" i="49"/>
  <c r="BR104" i="33"/>
  <c r="AI74" i="47"/>
  <c r="AR119" i="55"/>
  <c r="AT106" i="53"/>
  <c r="AM116" i="33"/>
  <c r="AR76" i="48"/>
  <c r="AZ69" i="51"/>
  <c r="AP121" i="57"/>
  <c r="BK71" i="48"/>
  <c r="BK83" i="48"/>
  <c r="AH105" i="53"/>
  <c r="AV122" i="33"/>
  <c r="AF90" i="50"/>
  <c r="BA72" i="49"/>
  <c r="BJ76" i="51"/>
  <c r="AG71" i="51"/>
  <c r="AI119" i="53"/>
  <c r="AI73" i="50"/>
  <c r="BL73" i="46"/>
  <c r="BC103" i="54"/>
  <c r="AH120" i="52"/>
  <c r="AG120" i="54"/>
  <c r="BJ83" i="47"/>
  <c r="AO117" i="33"/>
  <c r="AR119" i="54"/>
  <c r="BJ70" i="48"/>
  <c r="AR105" i="55"/>
  <c r="AJ71" i="48"/>
  <c r="AS70" i="49"/>
  <c r="AI86" i="50"/>
  <c r="BJ74" i="48"/>
  <c r="BL90" i="46"/>
  <c r="BB69" i="50"/>
  <c r="AF122" i="56"/>
  <c r="BB118" i="57"/>
  <c r="AF105" i="53"/>
  <c r="AT90" i="46"/>
  <c r="AG76" i="50"/>
  <c r="AH104" i="54"/>
  <c r="AF84" i="50"/>
  <c r="AZ86" i="47"/>
  <c r="AG70" i="48"/>
  <c r="BC119" i="53"/>
  <c r="AG105" i="56"/>
  <c r="BA88" i="51"/>
  <c r="BJ75" i="47"/>
  <c r="BC70" i="51"/>
  <c r="AS69" i="49"/>
  <c r="AF115" i="54"/>
  <c r="AG84" i="49"/>
  <c r="AN105" i="33"/>
  <c r="BB70" i="51"/>
  <c r="AJ84" i="51"/>
  <c r="AU118" i="33"/>
  <c r="AT104" i="57"/>
  <c r="BM87" i="46"/>
  <c r="AQ117" i="33"/>
  <c r="AI74" i="51"/>
  <c r="AQ108" i="54"/>
  <c r="AQ118" i="56"/>
  <c r="AS89" i="47"/>
  <c r="AH116" i="33"/>
  <c r="AZ70" i="51"/>
  <c r="BL85" i="50"/>
  <c r="AH105" i="33"/>
  <c r="BB84" i="48"/>
  <c r="AR70" i="46"/>
  <c r="AQ85" i="47"/>
  <c r="BN106" i="57"/>
  <c r="BF119" i="33"/>
  <c r="AH90" i="48"/>
  <c r="BL71" i="47"/>
  <c r="BM73" i="48"/>
  <c r="BR121" i="33"/>
  <c r="BQ104" i="33"/>
  <c r="BM118" i="33"/>
  <c r="AX116" i="33"/>
  <c r="BN86" i="50"/>
  <c r="BM73" i="50"/>
  <c r="BD119" i="52"/>
  <c r="AJ89" i="48"/>
  <c r="BD115" i="56"/>
  <c r="AG85" i="51"/>
  <c r="AS73" i="46"/>
  <c r="AP107" i="57"/>
  <c r="BL72" i="51"/>
  <c r="BB74" i="49"/>
  <c r="AW107" i="33"/>
  <c r="BD71" i="51"/>
  <c r="AT115" i="33"/>
  <c r="BB89" i="50"/>
  <c r="AQ71" i="47"/>
  <c r="AQ107" i="55"/>
  <c r="BN70" i="50"/>
  <c r="AJ108" i="56"/>
  <c r="BI103" i="33"/>
  <c r="BM73" i="46"/>
  <c r="AT106" i="33"/>
  <c r="AT122" i="55"/>
  <c r="BS106" i="33"/>
  <c r="BC101" i="33"/>
  <c r="BN88" i="47"/>
  <c r="AJ115" i="56"/>
  <c r="BN88" i="46"/>
  <c r="AF71" i="50"/>
  <c r="BB101" i="33"/>
  <c r="AF105" i="52"/>
  <c r="BN117" i="33"/>
  <c r="AT72" i="50"/>
  <c r="BA106" i="33"/>
  <c r="AS72" i="48"/>
  <c r="BD105" i="33"/>
  <c r="BM86" i="48"/>
  <c r="AT87" i="50"/>
  <c r="AZ70" i="48"/>
  <c r="AZ74" i="50"/>
  <c r="AR87" i="46"/>
  <c r="AQ90" i="48"/>
  <c r="BN116" i="33"/>
  <c r="AJ87" i="50"/>
  <c r="BP121" i="33"/>
  <c r="BD122" i="57"/>
  <c r="AI73" i="46"/>
  <c r="AH106" i="52"/>
  <c r="BD69" i="48"/>
  <c r="AI69" i="47"/>
  <c r="BS120" i="33"/>
  <c r="AJ117" i="53"/>
  <c r="AF69" i="46"/>
  <c r="AZ73" i="49"/>
  <c r="AR85" i="51"/>
  <c r="AS122" i="55"/>
  <c r="AI75" i="48"/>
  <c r="AS103" i="55"/>
  <c r="AT86" i="46"/>
  <c r="AS70" i="48"/>
  <c r="BJ86" i="50"/>
  <c r="AP122" i="53"/>
  <c r="AY107" i="33"/>
  <c r="BJ121" i="56"/>
  <c r="AR84" i="48"/>
  <c r="BM75" i="47"/>
  <c r="BA117" i="56"/>
  <c r="AF70" i="51"/>
  <c r="AI70" i="47"/>
  <c r="AR120" i="52"/>
  <c r="AF90" i="49"/>
  <c r="BK75" i="46"/>
  <c r="AG117" i="54"/>
  <c r="BN102" i="33"/>
  <c r="AT73" i="46"/>
  <c r="BN121" i="52"/>
  <c r="AZ89" i="47"/>
  <c r="AG115" i="52"/>
  <c r="AI102" i="52"/>
  <c r="BC120" i="54"/>
  <c r="BM122" i="52"/>
  <c r="AI103" i="57"/>
  <c r="BJ69" i="51"/>
  <c r="BC103" i="57"/>
  <c r="AQ76" i="46"/>
  <c r="AF87" i="47"/>
  <c r="AF85" i="46"/>
  <c r="AF103" i="53"/>
  <c r="AT90" i="49"/>
  <c r="AT69" i="46"/>
  <c r="AI121" i="57"/>
  <c r="AQ86" i="51"/>
  <c r="BM71" i="48"/>
  <c r="AR75" i="48"/>
  <c r="BA118" i="57"/>
  <c r="BM101" i="57"/>
  <c r="AF70" i="50"/>
  <c r="BB71" i="47"/>
  <c r="BD72" i="50"/>
  <c r="AZ122" i="56"/>
  <c r="BN122" i="54"/>
  <c r="AZ101" i="52"/>
  <c r="BC105" i="33"/>
  <c r="BM83" i="46"/>
  <c r="AS76" i="47"/>
  <c r="AS105" i="53"/>
  <c r="AF75" i="47"/>
  <c r="AR83" i="48"/>
  <c r="AS121" i="54"/>
  <c r="BO117" i="33"/>
  <c r="AF102" i="57"/>
  <c r="AJ118" i="57"/>
  <c r="AJ108" i="52"/>
  <c r="AJ74" i="46"/>
  <c r="AZ88" i="48"/>
  <c r="BD107" i="55"/>
  <c r="BF103" i="33"/>
  <c r="BJ107" i="53"/>
  <c r="AT105" i="54"/>
  <c r="BD104" i="56"/>
  <c r="AH116" i="54"/>
  <c r="AH74" i="50"/>
  <c r="BM117" i="56"/>
  <c r="AH119" i="33"/>
  <c r="BM69" i="47"/>
  <c r="AF88" i="50"/>
  <c r="AH90" i="46"/>
  <c r="BK87" i="49"/>
  <c r="AJ120" i="55"/>
  <c r="AJ106" i="53"/>
  <c r="AH115" i="54"/>
  <c r="AZ88" i="49"/>
  <c r="AR108" i="52"/>
  <c r="AT87" i="47"/>
  <c r="BK88" i="49"/>
  <c r="AF106" i="54"/>
  <c r="BK108" i="57"/>
  <c r="AH83" i="48"/>
  <c r="AI108" i="33"/>
  <c r="BI106" i="33"/>
  <c r="AS84" i="51"/>
  <c r="BD69" i="46"/>
  <c r="AJ70" i="46"/>
  <c r="AR72" i="51"/>
  <c r="AP89" i="46"/>
  <c r="AQ73" i="47"/>
  <c r="BQ121" i="33"/>
  <c r="AI120" i="53"/>
  <c r="AZ102" i="33"/>
  <c r="BA101" i="54"/>
  <c r="AZ85" i="50"/>
  <c r="BJ108" i="55"/>
  <c r="AR69" i="48"/>
  <c r="BK71" i="47"/>
  <c r="AI84" i="51"/>
  <c r="AR116" i="55"/>
  <c r="BM74" i="47"/>
  <c r="AM108" i="33"/>
  <c r="BL72" i="47"/>
  <c r="AQ101" i="54"/>
  <c r="BJ88" i="49"/>
  <c r="BN87" i="47"/>
  <c r="AT122" i="57"/>
  <c r="AK107" i="33"/>
  <c r="AJ70" i="49"/>
  <c r="BN101" i="33"/>
  <c r="BC118" i="54"/>
  <c r="AL118" i="33"/>
  <c r="BJ118" i="54"/>
  <c r="AQ88" i="47"/>
  <c r="AJ115" i="55"/>
  <c r="BN75" i="50"/>
  <c r="BK71" i="46"/>
  <c r="BB84" i="46"/>
  <c r="AH116" i="56"/>
  <c r="AP86" i="47"/>
  <c r="AT106" i="55"/>
  <c r="BL119" i="56"/>
  <c r="BJ89" i="48"/>
  <c r="AZ107" i="52"/>
  <c r="BM88" i="51"/>
  <c r="BM117" i="52"/>
  <c r="BN105" i="33"/>
  <c r="BA71" i="51"/>
  <c r="BJ103" i="57"/>
  <c r="AR71" i="47"/>
  <c r="AH72" i="51"/>
  <c r="AW122" i="33"/>
  <c r="BM74" i="49"/>
  <c r="AV101" i="33"/>
  <c r="AJ89" i="49"/>
  <c r="AI88" i="47"/>
  <c r="AY118" i="33"/>
  <c r="AF102" i="54"/>
  <c r="AQ84" i="47"/>
  <c r="BM89" i="50"/>
  <c r="BN115" i="55"/>
  <c r="AQ119" i="55"/>
  <c r="AJ74" i="49"/>
  <c r="BN85" i="47"/>
  <c r="AS70" i="47"/>
  <c r="AF108" i="54"/>
  <c r="BM69" i="51"/>
  <c r="BM90" i="49"/>
  <c r="AS120" i="52"/>
  <c r="AR76" i="49"/>
  <c r="AI116" i="53"/>
  <c r="AZ74" i="47"/>
  <c r="AP73" i="48"/>
  <c r="BK86" i="46"/>
  <c r="AR117" i="33"/>
  <c r="AT75" i="49"/>
  <c r="BS115" i="33"/>
  <c r="BJ72" i="47"/>
  <c r="AT106" i="57"/>
  <c r="AP69" i="51"/>
  <c r="AK108" i="33"/>
  <c r="BM108" i="33"/>
  <c r="BN76" i="47"/>
  <c r="AI89" i="48"/>
  <c r="AT76" i="48"/>
  <c r="BK118" i="54"/>
  <c r="AG115" i="53"/>
  <c r="BL117" i="56"/>
  <c r="BD72" i="48"/>
  <c r="AG73" i="48"/>
  <c r="AQ102" i="54"/>
  <c r="BM104" i="57"/>
  <c r="BB103" i="53"/>
  <c r="AZ119" i="57"/>
  <c r="AR72" i="49"/>
  <c r="BA71" i="47"/>
  <c r="BN76" i="51"/>
  <c r="AF120" i="53"/>
  <c r="AG89" i="47"/>
  <c r="AT83" i="50"/>
  <c r="AS121" i="55"/>
  <c r="BC119" i="55"/>
  <c r="BO107" i="33"/>
  <c r="AZ102" i="52"/>
  <c r="AP102" i="57"/>
  <c r="BD122" i="56"/>
  <c r="BA76" i="49"/>
  <c r="BL71" i="50"/>
  <c r="BC102" i="53"/>
  <c r="AJ117" i="33"/>
  <c r="AS76" i="50"/>
  <c r="AG86" i="50"/>
  <c r="AS83" i="48"/>
  <c r="AR85" i="46"/>
  <c r="AS119" i="53"/>
  <c r="AF69" i="50"/>
  <c r="AS74" i="48"/>
  <c r="BC117" i="33"/>
  <c r="AP76" i="47"/>
  <c r="AJ84" i="49"/>
  <c r="BA73" i="48"/>
  <c r="BN76" i="46"/>
  <c r="AH121" i="33"/>
  <c r="AP71" i="51"/>
  <c r="AP84" i="49"/>
  <c r="BM90" i="51"/>
  <c r="AT88" i="50"/>
  <c r="BJ119" i="52"/>
  <c r="AI104" i="52"/>
  <c r="AI76" i="48"/>
  <c r="BC122" i="55"/>
  <c r="BL86" i="50"/>
  <c r="AZ73" i="51"/>
  <c r="BN83" i="51"/>
  <c r="AJ75" i="47"/>
  <c r="AG74" i="51"/>
  <c r="BD70" i="47"/>
  <c r="BK121" i="33"/>
  <c r="BL71" i="48"/>
  <c r="BK85" i="50"/>
  <c r="AI102" i="57"/>
  <c r="BN70" i="47"/>
  <c r="AZ84" i="48"/>
  <c r="AQ86" i="49"/>
  <c r="BR119" i="33"/>
  <c r="AM119" i="33"/>
  <c r="AT70" i="50"/>
  <c r="BJ119" i="53"/>
  <c r="AJ85" i="47"/>
  <c r="AQ88" i="46"/>
  <c r="AT72" i="46"/>
  <c r="AZ117" i="57"/>
  <c r="AI72" i="47"/>
  <c r="AH116" i="52"/>
  <c r="BL105" i="33"/>
  <c r="BJ70" i="49"/>
  <c r="AL103" i="33"/>
  <c r="BB76" i="46"/>
  <c r="BA75" i="46"/>
  <c r="AP108" i="52"/>
  <c r="AT90" i="50"/>
  <c r="AQ86" i="50"/>
  <c r="AS87" i="51"/>
  <c r="AJ85" i="50"/>
  <c r="BG102" i="33"/>
  <c r="AG70" i="50"/>
  <c r="BN119" i="52"/>
  <c r="AS73" i="47"/>
  <c r="AZ106" i="33"/>
  <c r="BM101" i="52"/>
  <c r="AQ105" i="53"/>
  <c r="AP121" i="56"/>
  <c r="AS84" i="46"/>
  <c r="AQ75" i="46"/>
  <c r="AT103" i="52"/>
  <c r="BR120" i="33"/>
  <c r="BD116" i="56"/>
  <c r="BL106" i="52"/>
  <c r="BB115" i="53"/>
  <c r="BD108" i="56"/>
  <c r="AI74" i="50"/>
  <c r="AG86" i="48"/>
  <c r="AL116" i="33"/>
  <c r="AH122" i="54"/>
  <c r="BJ122" i="53"/>
  <c r="AP115" i="56"/>
  <c r="AH120" i="56"/>
  <c r="AG108" i="54"/>
  <c r="BS118" i="33"/>
  <c r="BC87" i="49"/>
  <c r="AJ86" i="49"/>
  <c r="AY121" i="33"/>
  <c r="BJ89" i="50"/>
  <c r="BK86" i="47"/>
  <c r="AS118" i="57"/>
  <c r="AQ102" i="53"/>
  <c r="BN105" i="54"/>
  <c r="BA106" i="56"/>
  <c r="BL102" i="57"/>
  <c r="BD73" i="46"/>
  <c r="AR118" i="56"/>
  <c r="BN103" i="54"/>
  <c r="AF106" i="57"/>
  <c r="AH103" i="52"/>
  <c r="AJ103" i="54"/>
  <c r="AG106" i="56"/>
  <c r="AG107" i="57"/>
  <c r="BM83" i="47"/>
  <c r="BN101" i="54"/>
  <c r="BB121" i="56"/>
  <c r="AZ121" i="55"/>
  <c r="BJ117" i="52"/>
  <c r="AG122" i="53"/>
  <c r="BK105" i="55"/>
  <c r="AZ72" i="47"/>
  <c r="AS89" i="51"/>
  <c r="BA120" i="53"/>
  <c r="AR122" i="53"/>
  <c r="BA108" i="56"/>
  <c r="AH83" i="49"/>
  <c r="AJ75" i="50"/>
  <c r="AI85" i="50"/>
  <c r="AZ85" i="48"/>
  <c r="AI75" i="47"/>
  <c r="BA89" i="48"/>
  <c r="BC69" i="50"/>
  <c r="BN119" i="55"/>
  <c r="AQ108" i="33"/>
  <c r="AF74" i="50"/>
  <c r="AS88" i="47"/>
  <c r="BC72" i="51"/>
  <c r="AN115" i="33"/>
  <c r="AH69" i="47"/>
  <c r="BL87" i="51"/>
  <c r="BN71" i="46"/>
  <c r="BK75" i="49"/>
  <c r="AR103" i="57"/>
  <c r="AH102" i="52"/>
  <c r="BB89" i="46"/>
  <c r="BB106" i="52"/>
  <c r="BL76" i="50"/>
  <c r="AS72" i="47"/>
  <c r="AS118" i="56"/>
  <c r="AZ75" i="50"/>
  <c r="BM106" i="53"/>
  <c r="BD74" i="46"/>
  <c r="AP70" i="51"/>
  <c r="AP73" i="46"/>
  <c r="AJ122" i="33"/>
  <c r="BD73" i="47"/>
  <c r="AT71" i="51"/>
  <c r="AJ85" i="49"/>
  <c r="BC84" i="46"/>
  <c r="AT119" i="53"/>
  <c r="BD107" i="53"/>
  <c r="BN69" i="50"/>
  <c r="AR104" i="56"/>
  <c r="AS115" i="55"/>
  <c r="AG71" i="46"/>
  <c r="BI101" i="33"/>
  <c r="BD70" i="50"/>
  <c r="BL102" i="55"/>
  <c r="AJ117" i="54"/>
  <c r="AT108" i="33"/>
  <c r="AF102" i="52"/>
  <c r="BP102" i="33"/>
  <c r="BK122" i="54"/>
  <c r="AW117" i="33"/>
  <c r="AP115" i="53"/>
  <c r="AZ122" i="55"/>
  <c r="AR117" i="57"/>
  <c r="BA120" i="55"/>
  <c r="AG103" i="57"/>
  <c r="AP104" i="53"/>
  <c r="BN85" i="51"/>
  <c r="BI115" i="33"/>
  <c r="BM119" i="55"/>
  <c r="AH119" i="52"/>
  <c r="BJ73" i="49"/>
  <c r="BN116" i="55"/>
  <c r="BN107" i="52"/>
  <c r="BK71" i="49"/>
  <c r="AG89" i="46"/>
  <c r="AF88" i="46"/>
  <c r="AS107" i="54"/>
  <c r="AI72" i="50"/>
  <c r="AT116" i="57"/>
  <c r="BJ106" i="53"/>
  <c r="BL88" i="48"/>
  <c r="AQ105" i="55"/>
  <c r="AI116" i="57"/>
  <c r="BB88" i="47"/>
  <c r="BB105" i="52"/>
  <c r="AP118" i="57"/>
  <c r="BK103" i="54"/>
  <c r="AH71" i="46"/>
  <c r="AP101" i="55"/>
  <c r="BB117" i="54"/>
  <c r="BI108" i="33"/>
  <c r="AF83" i="50"/>
  <c r="BB120" i="57"/>
  <c r="AP74" i="51"/>
  <c r="BJ103" i="53"/>
  <c r="AJ116" i="57"/>
  <c r="AT116" i="56"/>
  <c r="AS121" i="52"/>
  <c r="AQ76" i="49"/>
  <c r="AP103" i="57"/>
  <c r="BC107" i="33"/>
  <c r="BL89" i="47"/>
  <c r="BN119" i="33"/>
  <c r="AR89" i="49"/>
  <c r="BM74" i="46"/>
  <c r="BM106" i="33"/>
  <c r="BB70" i="48"/>
  <c r="AT118" i="54"/>
  <c r="AP117" i="33"/>
  <c r="AP90" i="50"/>
  <c r="BQ120" i="33"/>
  <c r="BD107" i="52"/>
  <c r="AQ122" i="55"/>
  <c r="AS117" i="57"/>
  <c r="AI104" i="33"/>
  <c r="BA69" i="49"/>
  <c r="AH122" i="52"/>
  <c r="BJ71" i="48"/>
  <c r="BK118" i="33"/>
  <c r="AT104" i="56"/>
  <c r="AT116" i="55"/>
  <c r="AQ70" i="47"/>
  <c r="AS115" i="56"/>
  <c r="BK69" i="46"/>
  <c r="AR86" i="49"/>
  <c r="AI119" i="54"/>
  <c r="AS85" i="47"/>
  <c r="AT117" i="57"/>
  <c r="AS72" i="49"/>
  <c r="AZ89" i="48"/>
  <c r="BK122" i="33"/>
  <c r="AT118" i="33"/>
  <c r="BL90" i="49"/>
  <c r="BJ115" i="52"/>
  <c r="AR108" i="55"/>
  <c r="AH104" i="53"/>
  <c r="BA108" i="33"/>
  <c r="AT120" i="33"/>
  <c r="AP86" i="50"/>
  <c r="AH83" i="47"/>
  <c r="BD107" i="56"/>
  <c r="AR76" i="50"/>
  <c r="AT119" i="55"/>
  <c r="AS106" i="56"/>
  <c r="BC76" i="48"/>
  <c r="AP107" i="33"/>
  <c r="AN103" i="33"/>
  <c r="AG83" i="49"/>
  <c r="AG71" i="50"/>
  <c r="BC121" i="55"/>
  <c r="BA105" i="57"/>
  <c r="AG120" i="52"/>
  <c r="BC72" i="47"/>
  <c r="BE107" i="33"/>
  <c r="BJ85" i="51"/>
  <c r="AQ83" i="50"/>
  <c r="AQ101" i="56"/>
  <c r="BB106" i="53"/>
  <c r="AS75" i="50"/>
  <c r="AF89" i="51"/>
  <c r="AJ72" i="51"/>
  <c r="AT90" i="51"/>
  <c r="BB115" i="54"/>
  <c r="BC74" i="50"/>
  <c r="AT108" i="53"/>
  <c r="BM86" i="50"/>
  <c r="AF120" i="52"/>
  <c r="BM119" i="54"/>
  <c r="BJ87" i="51"/>
  <c r="BD85" i="46"/>
  <c r="AT73" i="50"/>
  <c r="BL121" i="55"/>
  <c r="BB83" i="46"/>
  <c r="AP108" i="57"/>
  <c r="AR69" i="51"/>
  <c r="BH121" i="33"/>
  <c r="AP105" i="53"/>
  <c r="AP84" i="50"/>
  <c r="AR74" i="49"/>
  <c r="AI75" i="46"/>
  <c r="AF83" i="49"/>
  <c r="BA115" i="33"/>
  <c r="BM69" i="49"/>
  <c r="AV118" i="33"/>
  <c r="BB86" i="47"/>
  <c r="BD83" i="47"/>
  <c r="BL115" i="33"/>
  <c r="AT85" i="46"/>
  <c r="BJ73" i="48"/>
  <c r="BB74" i="50"/>
  <c r="BK107" i="56"/>
  <c r="BJ83" i="49"/>
  <c r="BD121" i="52"/>
  <c r="BB86" i="50"/>
  <c r="AR75" i="51"/>
  <c r="AI76" i="47"/>
  <c r="BP122" i="33"/>
  <c r="BF116" i="33"/>
  <c r="AF117" i="57"/>
  <c r="AH105" i="52"/>
  <c r="AP70" i="46"/>
  <c r="BN73" i="47"/>
  <c r="BM101" i="56"/>
  <c r="BC76" i="51"/>
  <c r="BJ104" i="55"/>
  <c r="BA117" i="33"/>
  <c r="BB72" i="46"/>
  <c r="BA84" i="51"/>
  <c r="BL83" i="47"/>
  <c r="AG106" i="53"/>
  <c r="AT86" i="47"/>
  <c r="AZ104" i="57"/>
  <c r="BK122" i="53"/>
  <c r="BN108" i="55"/>
  <c r="BL117" i="33"/>
  <c r="BK107" i="54"/>
  <c r="BL106" i="33"/>
  <c r="BM76" i="51"/>
  <c r="AS101" i="56"/>
  <c r="BJ70" i="51"/>
  <c r="AS76" i="48"/>
  <c r="BL106" i="53"/>
  <c r="AQ74" i="49"/>
  <c r="BA117" i="54"/>
  <c r="AQ76" i="47"/>
  <c r="AZ72" i="51"/>
  <c r="AZ90" i="51"/>
  <c r="AZ108" i="55"/>
  <c r="AP75" i="49"/>
  <c r="AI69" i="50"/>
  <c r="AH107" i="54"/>
  <c r="BL102" i="52"/>
  <c r="BC90" i="50"/>
  <c r="AH118" i="52"/>
  <c r="BA117" i="57"/>
  <c r="AF108" i="57"/>
  <c r="AH72" i="50"/>
  <c r="BL73" i="49"/>
  <c r="BJ87" i="46"/>
  <c r="BM87" i="51"/>
  <c r="BJ86" i="51"/>
  <c r="BL107" i="55"/>
  <c r="AG76" i="46"/>
  <c r="AF88" i="49"/>
  <c r="AS75" i="47"/>
  <c r="AS75" i="49"/>
  <c r="BK118" i="52"/>
  <c r="AT84" i="51"/>
  <c r="BK75" i="48"/>
  <c r="AF115" i="33"/>
  <c r="BA70" i="47"/>
  <c r="BM102" i="55"/>
  <c r="BK72" i="47"/>
  <c r="BN88" i="48"/>
  <c r="AW106" i="33"/>
  <c r="AM117" i="33"/>
  <c r="AG87" i="48"/>
  <c r="AS83" i="49"/>
  <c r="AU103" i="33"/>
  <c r="BC84" i="51"/>
  <c r="BD108" i="55"/>
  <c r="BG107" i="33"/>
  <c r="AH87" i="51"/>
  <c r="BN118" i="57"/>
  <c r="BJ74" i="47"/>
  <c r="AF73" i="46"/>
  <c r="BN120" i="53"/>
  <c r="BJ89" i="46"/>
  <c r="AJ104" i="33"/>
  <c r="AT119" i="52"/>
  <c r="AT72" i="51"/>
  <c r="BJ89" i="47"/>
  <c r="AK118" i="33"/>
  <c r="AN108" i="33"/>
  <c r="AZ69" i="50"/>
  <c r="AH76" i="46"/>
  <c r="AI116" i="55"/>
  <c r="AZ73" i="46"/>
  <c r="AJ70" i="51"/>
  <c r="BD75" i="50"/>
  <c r="BB87" i="51"/>
  <c r="AV121" i="33"/>
  <c r="BB86" i="51"/>
  <c r="BO122" i="33"/>
  <c r="AR84" i="50"/>
  <c r="AP87" i="50"/>
  <c r="AG121" i="54"/>
  <c r="AQ84" i="50"/>
  <c r="AJ87" i="46"/>
  <c r="AJ102" i="33"/>
  <c r="BM87" i="49"/>
  <c r="BB74" i="46"/>
  <c r="AJ88" i="51"/>
  <c r="AI117" i="54"/>
  <c r="BO120" i="33"/>
  <c r="BK102" i="52"/>
  <c r="BD73" i="50"/>
  <c r="AH70" i="49"/>
  <c r="BJ85" i="48"/>
  <c r="AJ76" i="49"/>
  <c r="BA71" i="50"/>
  <c r="BJ71" i="49"/>
  <c r="AG69" i="46"/>
  <c r="BA102" i="56"/>
  <c r="AJ88" i="50"/>
  <c r="BA115" i="55"/>
  <c r="BJ71" i="46"/>
  <c r="AR121" i="52"/>
  <c r="AQ85" i="48"/>
  <c r="BL115" i="54"/>
  <c r="BE104" i="33"/>
  <c r="AG89" i="48"/>
  <c r="AH86" i="46"/>
  <c r="AR72" i="47"/>
  <c r="AT83" i="47"/>
  <c r="BI117" i="33"/>
  <c r="BL83" i="48"/>
  <c r="AH122" i="53"/>
  <c r="BN120" i="56"/>
  <c r="BM90" i="46"/>
  <c r="BM70" i="51"/>
  <c r="AZ86" i="48"/>
  <c r="AT73" i="48"/>
  <c r="BK70" i="47"/>
  <c r="BA108" i="54"/>
  <c r="BM107" i="33"/>
  <c r="AG83" i="48"/>
  <c r="BJ121" i="52"/>
  <c r="AI118" i="33"/>
  <c r="AG88" i="49"/>
  <c r="AJ122" i="54"/>
  <c r="AJ85" i="48"/>
  <c r="BK84" i="46"/>
  <c r="AR75" i="47"/>
  <c r="AF72" i="51"/>
  <c r="BA102" i="52"/>
  <c r="BA90" i="50"/>
  <c r="BK88" i="50"/>
  <c r="AQ84" i="46"/>
  <c r="AV107" i="33"/>
  <c r="AS90" i="50"/>
  <c r="AR106" i="33"/>
  <c r="AH102" i="33"/>
  <c r="BN71" i="47"/>
  <c r="BA88" i="47"/>
  <c r="AW116" i="33"/>
  <c r="AQ83" i="48"/>
  <c r="BK103" i="57"/>
  <c r="BN117" i="52"/>
  <c r="AS72" i="50"/>
  <c r="AJ89" i="50"/>
  <c r="AF69" i="49"/>
  <c r="AT83" i="46"/>
  <c r="BL70" i="46"/>
  <c r="BC75" i="49"/>
  <c r="AS121" i="56"/>
  <c r="AI75" i="49"/>
  <c r="AH73" i="51"/>
  <c r="AQ85" i="49"/>
  <c r="AS71" i="46"/>
  <c r="AQ71" i="50"/>
  <c r="BA119" i="33"/>
  <c r="AS119" i="33"/>
  <c r="BJ89" i="49"/>
  <c r="BN86" i="47"/>
  <c r="BJ86" i="47"/>
  <c r="BK72" i="50"/>
  <c r="AG73" i="47"/>
  <c r="AH74" i="48"/>
  <c r="BM104" i="33"/>
  <c r="BS119" i="33"/>
  <c r="BK74" i="51"/>
  <c r="AI106" i="57"/>
  <c r="BM117" i="33"/>
  <c r="AH71" i="49"/>
  <c r="BD71" i="46"/>
  <c r="BL87" i="49"/>
  <c r="AF88" i="48"/>
  <c r="AF107" i="56"/>
  <c r="AF119" i="33"/>
  <c r="AH108" i="33"/>
  <c r="AP85" i="48"/>
  <c r="AJ73" i="47"/>
  <c r="AP90" i="48"/>
  <c r="AS121" i="57"/>
  <c r="AJ108" i="54"/>
  <c r="BA73" i="49"/>
  <c r="AH105" i="56"/>
  <c r="AX103" i="33"/>
  <c r="AJ76" i="48"/>
  <c r="BN119" i="54"/>
  <c r="AP69" i="47"/>
  <c r="BK102" i="57"/>
  <c r="BR116" i="33"/>
  <c r="AT85" i="50"/>
  <c r="AR106" i="52"/>
  <c r="BL104" i="52"/>
  <c r="BK74" i="49"/>
  <c r="AJ70" i="47"/>
  <c r="AS71" i="48"/>
  <c r="BB107" i="56"/>
  <c r="BD90" i="46"/>
  <c r="AH101" i="57"/>
  <c r="BA75" i="48"/>
  <c r="AG108" i="52"/>
  <c r="BM122" i="54"/>
  <c r="BL101" i="53"/>
  <c r="AQ108" i="57"/>
  <c r="BM106" i="55"/>
  <c r="AI75" i="50"/>
  <c r="BK120" i="55"/>
  <c r="BN88" i="51"/>
  <c r="BN73" i="48"/>
  <c r="BA87" i="46"/>
  <c r="AQ88" i="50"/>
  <c r="BM101" i="33"/>
  <c r="BC122" i="57"/>
  <c r="AT104" i="52"/>
  <c r="BK107" i="53"/>
  <c r="BL108" i="56"/>
  <c r="AZ107" i="33"/>
  <c r="BJ84" i="48"/>
  <c r="AP90" i="46"/>
  <c r="AS101" i="55"/>
  <c r="BB101" i="52"/>
  <c r="BD103" i="55"/>
  <c r="BJ118" i="56"/>
  <c r="AR86" i="51"/>
  <c r="AP71" i="50"/>
  <c r="AT87" i="48"/>
  <c r="AH73" i="49"/>
  <c r="AT69" i="48"/>
  <c r="BJ104" i="54"/>
  <c r="BM121" i="57"/>
  <c r="BC107" i="53"/>
  <c r="BL118" i="33"/>
  <c r="BC72" i="50"/>
  <c r="BJ83" i="51"/>
  <c r="BK70" i="50"/>
  <c r="AR120" i="33"/>
  <c r="BC106" i="54"/>
  <c r="BD74" i="51"/>
  <c r="AS117" i="53"/>
  <c r="BJ69" i="47"/>
  <c r="AQ70" i="51"/>
  <c r="AN106" i="33"/>
  <c r="AQ69" i="50"/>
  <c r="BA85" i="48"/>
  <c r="BC70" i="46"/>
  <c r="BK72" i="48"/>
  <c r="AF71" i="47"/>
  <c r="AP72" i="50"/>
  <c r="AF84" i="51"/>
  <c r="BD87" i="46"/>
  <c r="BM88" i="50"/>
  <c r="AS122" i="52"/>
  <c r="BD86" i="49"/>
  <c r="AT73" i="47"/>
  <c r="BD75" i="51"/>
  <c r="AI84" i="47"/>
  <c r="BK69" i="50"/>
  <c r="BK104" i="52"/>
  <c r="BC103" i="56"/>
  <c r="AG104" i="54"/>
  <c r="AQ69" i="47"/>
  <c r="AP122" i="52"/>
  <c r="BE103" i="33"/>
  <c r="AS88" i="51"/>
  <c r="AJ76" i="50"/>
  <c r="BE116" i="33"/>
  <c r="BR118" i="33"/>
  <c r="AI107" i="53"/>
  <c r="AP73" i="47"/>
  <c r="BC73" i="46"/>
  <c r="BD104" i="53"/>
  <c r="BL76" i="46"/>
  <c r="AP105" i="33"/>
  <c r="BR101" i="33"/>
  <c r="BM116" i="55"/>
  <c r="AO119" i="33"/>
  <c r="BM89" i="49"/>
  <c r="AG117" i="56"/>
  <c r="AZ87" i="47"/>
  <c r="AQ75" i="51"/>
  <c r="BJ87" i="50"/>
  <c r="AJ101" i="56"/>
  <c r="AS70" i="51"/>
  <c r="AR86" i="50"/>
  <c r="AK116" i="33"/>
  <c r="AT83" i="48"/>
  <c r="BK90" i="50"/>
  <c r="AS83" i="46"/>
  <c r="AI90" i="51"/>
  <c r="BK89" i="46"/>
  <c r="AJ72" i="50"/>
  <c r="AR107" i="33"/>
  <c r="AG85" i="50"/>
  <c r="BD90" i="47"/>
  <c r="AP71" i="47"/>
  <c r="AI73" i="49"/>
  <c r="BK115" i="52"/>
  <c r="BL84" i="46"/>
  <c r="BL108" i="53"/>
  <c r="BD116" i="52"/>
  <c r="BB117" i="56"/>
  <c r="AR90" i="51"/>
  <c r="AQ118" i="33"/>
  <c r="BD122" i="52"/>
  <c r="BM103" i="57"/>
  <c r="BD118" i="52"/>
  <c r="BJ107" i="55"/>
  <c r="AJ118" i="55"/>
  <c r="AI121" i="56"/>
  <c r="AP107" i="55"/>
  <c r="BB88" i="49"/>
  <c r="AG107" i="56"/>
  <c r="BM104" i="53"/>
  <c r="AM105" i="33"/>
  <c r="BJ103" i="54"/>
  <c r="AJ104" i="53"/>
  <c r="AF69" i="47"/>
  <c r="BB87" i="47"/>
  <c r="BJ117" i="54"/>
  <c r="AH119" i="56"/>
  <c r="AQ74" i="51"/>
  <c r="AP120" i="53"/>
  <c r="BK101" i="57"/>
  <c r="BC105" i="57"/>
  <c r="BL106" i="56"/>
  <c r="BL101" i="56"/>
  <c r="AT105" i="53"/>
  <c r="AJ69" i="49"/>
  <c r="BN121" i="56"/>
  <c r="AJ120" i="52"/>
  <c r="AT103" i="53"/>
  <c r="AG122" i="52"/>
  <c r="BN72" i="47"/>
  <c r="AH105" i="54"/>
  <c r="AR75" i="49"/>
  <c r="AT89" i="47"/>
  <c r="BB118" i="33"/>
  <c r="BM84" i="51"/>
  <c r="AH108" i="54"/>
  <c r="BC102" i="33"/>
  <c r="AP75" i="50"/>
  <c r="BA118" i="33"/>
  <c r="AP73" i="51"/>
  <c r="AJ83" i="47"/>
  <c r="AP122" i="56"/>
  <c r="AS118" i="55"/>
  <c r="AP122" i="54"/>
  <c r="AL105" i="33"/>
  <c r="BL118" i="55"/>
  <c r="AF74" i="48"/>
  <c r="BD87" i="50"/>
  <c r="AG69" i="51"/>
  <c r="BB71" i="46"/>
  <c r="AF90" i="46"/>
  <c r="AZ107" i="54"/>
  <c r="BH120" i="33"/>
  <c r="AK117" i="33"/>
  <c r="AJ88" i="49"/>
  <c r="AM118" i="33"/>
  <c r="AR118" i="33"/>
  <c r="AZ87" i="51"/>
  <c r="AJ120" i="57"/>
  <c r="AZ116" i="33"/>
  <c r="AH73" i="48"/>
  <c r="BI122" i="33"/>
  <c r="AZ89" i="49"/>
  <c r="BA85" i="49"/>
  <c r="BL120" i="33"/>
  <c r="BA90" i="47"/>
  <c r="BB118" i="54"/>
  <c r="BB87" i="50"/>
  <c r="BF107" i="33"/>
  <c r="AR76" i="51"/>
  <c r="BK88" i="47"/>
  <c r="AV103" i="33"/>
  <c r="BH104" i="33"/>
  <c r="AI85" i="47"/>
  <c r="BB84" i="51"/>
  <c r="BA69" i="51"/>
  <c r="BA102" i="33"/>
  <c r="BM85" i="49"/>
  <c r="BB86" i="49"/>
  <c r="BN87" i="48"/>
  <c r="BB75" i="48"/>
  <c r="AZ90" i="49"/>
  <c r="AS85" i="48"/>
  <c r="AT70" i="46"/>
  <c r="AS103" i="33"/>
  <c r="AP120" i="57"/>
  <c r="AH85" i="49"/>
  <c r="BK70" i="48"/>
  <c r="AJ69" i="51"/>
  <c r="AJ87" i="51"/>
  <c r="AQ106" i="33"/>
  <c r="AT88" i="48"/>
  <c r="BB72" i="51"/>
  <c r="BK108" i="54"/>
  <c r="BK86" i="49"/>
  <c r="AW104" i="33"/>
  <c r="AZ84" i="47"/>
  <c r="AJ105" i="53"/>
  <c r="BN83" i="48"/>
  <c r="BA101" i="56"/>
  <c r="BC76" i="47"/>
  <c r="AH89" i="50"/>
  <c r="AR105" i="33"/>
  <c r="BD76" i="46"/>
  <c r="BO104" i="33"/>
  <c r="AR104" i="53"/>
  <c r="AQ121" i="54"/>
  <c r="BK105" i="52"/>
  <c r="AG75" i="46"/>
  <c r="AI72" i="46"/>
  <c r="BC107" i="57"/>
  <c r="BA87" i="49"/>
  <c r="AH108" i="56"/>
  <c r="BD90" i="48"/>
  <c r="BP106" i="33"/>
  <c r="BC83" i="50"/>
  <c r="AG76" i="49"/>
  <c r="AZ71" i="48"/>
  <c r="AS121" i="33"/>
  <c r="BJ85" i="46"/>
  <c r="AP87" i="48"/>
  <c r="AT70" i="47"/>
  <c r="BC115" i="54"/>
  <c r="BK86" i="48"/>
  <c r="AF74" i="47"/>
  <c r="AZ74" i="51"/>
  <c r="AT122" i="33"/>
  <c r="AS119" i="55"/>
  <c r="BM90" i="50"/>
  <c r="BD73" i="48"/>
  <c r="BA106" i="54"/>
  <c r="AK120" i="33"/>
  <c r="AH85" i="51"/>
  <c r="AX118" i="33"/>
  <c r="AS107" i="56"/>
  <c r="AO116" i="33"/>
  <c r="BC116" i="54"/>
  <c r="AJ74" i="50"/>
  <c r="BK104" i="57"/>
  <c r="BN71" i="50"/>
  <c r="AS107" i="57"/>
  <c r="AI102" i="33"/>
  <c r="BK120" i="54"/>
  <c r="AT89" i="46"/>
  <c r="AF87" i="46"/>
  <c r="AH75" i="47"/>
  <c r="AK121" i="33"/>
  <c r="BJ108" i="57"/>
  <c r="AI83" i="49"/>
  <c r="AH89" i="51"/>
  <c r="AQ101" i="33"/>
  <c r="BK105" i="54"/>
  <c r="BC105" i="55"/>
  <c r="AR90" i="50"/>
  <c r="AI103" i="33"/>
  <c r="AG88" i="51"/>
  <c r="BL119" i="54"/>
  <c r="AY117" i="33"/>
  <c r="BJ76" i="50"/>
  <c r="BJ76" i="49"/>
  <c r="BA103" i="57"/>
  <c r="AI76" i="50"/>
  <c r="BC84" i="48"/>
  <c r="AS103" i="56"/>
  <c r="AN102" i="33"/>
  <c r="BN74" i="51"/>
  <c r="AP116" i="54"/>
  <c r="BN84" i="51"/>
  <c r="AZ103" i="33"/>
  <c r="AS74" i="47"/>
  <c r="AF73" i="47"/>
  <c r="AQ75" i="50"/>
  <c r="BN75" i="49"/>
  <c r="AQ116" i="56"/>
  <c r="BJ122" i="52"/>
  <c r="BJ69" i="46"/>
  <c r="AQ116" i="52"/>
  <c r="BF121" i="33"/>
  <c r="BB71" i="48"/>
  <c r="BJ70" i="47"/>
  <c r="AG119" i="33"/>
  <c r="BO101" i="33"/>
  <c r="AJ117" i="52"/>
  <c r="BC86" i="50"/>
  <c r="BD74" i="50"/>
  <c r="AH90" i="47"/>
  <c r="BC118" i="56"/>
  <c r="BL103" i="33"/>
  <c r="AV106" i="33"/>
  <c r="BM105" i="53"/>
  <c r="AJ103" i="56"/>
  <c r="BN74" i="49"/>
  <c r="AF75" i="49"/>
  <c r="AP107" i="53"/>
  <c r="BI102" i="33"/>
  <c r="BD104" i="33"/>
  <c r="AT71" i="48"/>
  <c r="AR83" i="51"/>
  <c r="BN117" i="54"/>
  <c r="AG101" i="55"/>
  <c r="AP106" i="57"/>
  <c r="AJ121" i="53"/>
  <c r="AI86" i="51"/>
  <c r="BL115" i="56"/>
  <c r="AS115" i="53"/>
  <c r="AS76" i="51"/>
  <c r="BA90" i="48"/>
  <c r="AF102" i="33"/>
  <c r="BL72" i="46"/>
  <c r="BA116" i="53"/>
  <c r="AR71" i="48"/>
  <c r="AQ83" i="47"/>
  <c r="AZ121" i="33"/>
  <c r="AO115" i="33"/>
  <c r="AT70" i="51"/>
  <c r="AP73" i="49"/>
  <c r="BS105" i="33"/>
  <c r="BM72" i="50"/>
  <c r="BM85" i="47"/>
  <c r="AS106" i="54"/>
  <c r="AJ107" i="33"/>
  <c r="BK103" i="53"/>
  <c r="BN105" i="53"/>
  <c r="BN116" i="56"/>
  <c r="BD70" i="51"/>
  <c r="AQ122" i="53"/>
  <c r="AS118" i="52"/>
  <c r="BC103" i="52"/>
  <c r="BB106" i="54"/>
  <c r="AZ90" i="48"/>
  <c r="BL108" i="52"/>
  <c r="BB117" i="33"/>
  <c r="AZ75" i="46"/>
  <c r="BD119" i="55"/>
  <c r="BJ120" i="54"/>
  <c r="BA88" i="48"/>
  <c r="BJ120" i="33"/>
  <c r="AP71" i="48"/>
  <c r="AP88" i="51"/>
  <c r="BK88" i="51"/>
  <c r="AI86" i="49"/>
  <c r="BD105" i="55"/>
  <c r="AJ118" i="56"/>
  <c r="BA115" i="56"/>
  <c r="BK108" i="52"/>
  <c r="BB119" i="54"/>
  <c r="BD117" i="52"/>
  <c r="AJ115" i="33"/>
  <c r="BB87" i="48"/>
  <c r="BA116" i="54"/>
  <c r="BM70" i="47"/>
  <c r="BN106" i="54"/>
  <c r="AS103" i="53"/>
  <c r="AI119" i="33"/>
  <c r="AR90" i="47"/>
  <c r="AW102" i="33"/>
  <c r="BQ105" i="33"/>
  <c r="BL122" i="55"/>
  <c r="AZ118" i="55"/>
  <c r="BN83" i="49"/>
  <c r="BL89" i="49"/>
  <c r="BN88" i="49"/>
  <c r="AS72" i="46"/>
  <c r="AH88" i="46"/>
  <c r="AS71" i="47"/>
  <c r="AR87" i="50"/>
  <c r="AT118" i="57"/>
  <c r="BM120" i="53"/>
  <c r="AZ120" i="53"/>
  <c r="BK90" i="49"/>
  <c r="BC69" i="51"/>
  <c r="BL89" i="51"/>
  <c r="AZ84" i="51"/>
  <c r="BI120" i="33"/>
  <c r="AG118" i="55"/>
  <c r="AH119" i="57"/>
  <c r="BA115" i="52"/>
  <c r="AH76" i="51"/>
  <c r="BK74" i="50"/>
  <c r="BG122" i="33"/>
  <c r="BD69" i="51"/>
  <c r="AT119" i="33"/>
  <c r="AZ118" i="53"/>
  <c r="AI122" i="54"/>
  <c r="AS107" i="53"/>
  <c r="AT72" i="49"/>
  <c r="AJ74" i="51"/>
  <c r="AT120" i="56"/>
  <c r="BL75" i="49"/>
  <c r="BH105" i="33"/>
  <c r="BJ122" i="33"/>
  <c r="BK76" i="47"/>
  <c r="BB90" i="51"/>
  <c r="BA73" i="47"/>
  <c r="AU101" i="33"/>
  <c r="AJ119" i="33"/>
  <c r="AJ107" i="52"/>
  <c r="BN118" i="33"/>
  <c r="AJ83" i="49"/>
  <c r="BC84" i="50"/>
  <c r="BM107" i="54"/>
  <c r="BC84" i="47"/>
  <c r="BB121" i="55"/>
  <c r="AQ119" i="56"/>
  <c r="AJ121" i="57"/>
  <c r="BM87" i="48"/>
  <c r="BJ90" i="46"/>
  <c r="BA74" i="48"/>
  <c r="AW108" i="33"/>
  <c r="AX104" i="33"/>
  <c r="AS103" i="54"/>
  <c r="BL86" i="47"/>
  <c r="BD89" i="50"/>
  <c r="BF108" i="33"/>
  <c r="BN86" i="49"/>
  <c r="BM75" i="46"/>
  <c r="BM86" i="51"/>
  <c r="AP102" i="33"/>
  <c r="BN84" i="47"/>
  <c r="BA71" i="49"/>
  <c r="AH118" i="55"/>
  <c r="AJ86" i="50"/>
  <c r="BC72" i="46"/>
  <c r="BL84" i="47"/>
  <c r="AG87" i="51"/>
  <c r="BL118" i="54"/>
  <c r="AI83" i="48"/>
  <c r="BP116" i="33"/>
  <c r="BD88" i="46"/>
  <c r="AF87" i="48"/>
  <c r="AR74" i="47"/>
  <c r="AP87" i="49"/>
  <c r="BK76" i="50"/>
  <c r="AP76" i="49"/>
  <c r="BL84" i="50"/>
  <c r="BN87" i="51"/>
  <c r="AP72" i="47"/>
  <c r="AQ85" i="50"/>
  <c r="AG121" i="33"/>
  <c r="BC85" i="48"/>
  <c r="BM85" i="50"/>
  <c r="AJ74" i="48"/>
  <c r="AP83" i="48"/>
  <c r="AP87" i="46"/>
  <c r="BB107" i="33"/>
  <c r="AY122" i="33"/>
  <c r="AF108" i="55"/>
  <c r="AR74" i="50"/>
  <c r="AI108" i="56"/>
  <c r="BL74" i="47"/>
  <c r="BL119" i="55"/>
  <c r="BA74" i="51"/>
  <c r="AQ88" i="51"/>
  <c r="BL116" i="55"/>
  <c r="BL120" i="53"/>
  <c r="AQ88" i="49"/>
  <c r="BD89" i="46"/>
  <c r="BM104" i="52"/>
  <c r="AT121" i="55"/>
  <c r="BK73" i="51"/>
  <c r="BM71" i="50"/>
  <c r="AR116" i="57"/>
  <c r="AG74" i="48"/>
  <c r="AT75" i="51"/>
  <c r="AT119" i="56"/>
  <c r="AO118" i="33"/>
  <c r="BQ115" i="33"/>
  <c r="BB107" i="55"/>
  <c r="AH84" i="49"/>
  <c r="BB76" i="50"/>
  <c r="BN122" i="55"/>
  <c r="AR74" i="51"/>
  <c r="BN75" i="46"/>
  <c r="AZ71" i="50"/>
  <c r="AZ70" i="50"/>
  <c r="AS73" i="50"/>
  <c r="AF83" i="47"/>
  <c r="AP104" i="54"/>
  <c r="BN75" i="48"/>
  <c r="AT101" i="33"/>
  <c r="AG72" i="51"/>
  <c r="BA104" i="33"/>
  <c r="BN89" i="50"/>
  <c r="AG90" i="46"/>
  <c r="BO105" i="33"/>
  <c r="BK85" i="46"/>
  <c r="AF75" i="46"/>
  <c r="BA72" i="51"/>
  <c r="AF89" i="48"/>
  <c r="BK121" i="52"/>
  <c r="AU102" i="33"/>
  <c r="BD101" i="55"/>
  <c r="BN107" i="33"/>
  <c r="BJ122" i="56"/>
  <c r="AH119" i="54"/>
  <c r="AV119" i="33"/>
  <c r="BM70" i="50"/>
  <c r="AI90" i="47"/>
  <c r="AI121" i="33"/>
  <c r="AZ103" i="55"/>
  <c r="BN70" i="48"/>
  <c r="BL106" i="57"/>
  <c r="AG75" i="47"/>
  <c r="BN108" i="56"/>
  <c r="BN120" i="33"/>
  <c r="AW119" i="33"/>
  <c r="AV117" i="33"/>
  <c r="BM87" i="47"/>
  <c r="BK101" i="55"/>
  <c r="AG90" i="51"/>
  <c r="BN101" i="55"/>
  <c r="BP119" i="33"/>
  <c r="AI105" i="56"/>
  <c r="AZ83" i="51"/>
  <c r="AP118" i="33"/>
  <c r="AH107" i="55"/>
  <c r="AU117" i="33"/>
  <c r="BA83" i="46"/>
  <c r="BS117" i="33"/>
  <c r="BC84" i="49"/>
  <c r="BN120" i="57"/>
  <c r="BC103" i="33"/>
  <c r="BN122" i="33"/>
  <c r="BB122" i="33"/>
  <c r="AT74" i="51"/>
  <c r="BA87" i="50"/>
  <c r="BH101" i="33"/>
  <c r="BD118" i="33"/>
  <c r="AY103" i="33"/>
  <c r="BB75" i="47"/>
  <c r="AQ107" i="52"/>
  <c r="AP104" i="33"/>
  <c r="AR116" i="52"/>
  <c r="AJ107" i="57"/>
  <c r="BE121" i="33"/>
  <c r="BM69" i="50"/>
  <c r="BA120" i="54"/>
  <c r="AP69" i="48"/>
  <c r="BG108" i="33"/>
  <c r="AH74" i="49"/>
  <c r="AJ73" i="51"/>
  <c r="AR118" i="54"/>
  <c r="BH117" i="33"/>
  <c r="BA86" i="51"/>
  <c r="AI120" i="33"/>
  <c r="BN89" i="46"/>
  <c r="AG119" i="55"/>
  <c r="BN122" i="56"/>
  <c r="BC85" i="47"/>
  <c r="AF104" i="52"/>
  <c r="BD76" i="48"/>
  <c r="BC71" i="51"/>
  <c r="AZ90" i="47"/>
  <c r="AP87" i="47"/>
  <c r="BD70" i="48"/>
  <c r="BJ116" i="54"/>
  <c r="BC87" i="51"/>
  <c r="BD101" i="33"/>
  <c r="AH88" i="48"/>
  <c r="BC88" i="49"/>
  <c r="AP106" i="56"/>
  <c r="AU121" i="33"/>
  <c r="AP115" i="54"/>
  <c r="AI107" i="56"/>
  <c r="BA104" i="56"/>
  <c r="AR73" i="48"/>
  <c r="AP119" i="33"/>
  <c r="AF69" i="51"/>
  <c r="AF106" i="55"/>
  <c r="AP73" i="50"/>
  <c r="AJ73" i="46"/>
  <c r="BC102" i="57"/>
  <c r="BB104" i="54"/>
  <c r="AT70" i="49"/>
  <c r="AQ117" i="57"/>
  <c r="AU105" i="33"/>
  <c r="AI85" i="46"/>
  <c r="BM72" i="48"/>
  <c r="AR102" i="52"/>
  <c r="BC102" i="55"/>
  <c r="AR69" i="46"/>
  <c r="AJ104" i="57"/>
  <c r="BC116" i="52"/>
  <c r="BO102" i="33"/>
  <c r="AL122" i="33"/>
  <c r="BB115" i="33"/>
  <c r="AT76" i="49"/>
  <c r="AI106" i="33"/>
  <c r="BK104" i="53"/>
  <c r="AF105" i="56"/>
  <c r="BA103" i="56"/>
  <c r="BB116" i="33"/>
  <c r="AR107" i="52"/>
  <c r="AG75" i="49"/>
  <c r="BJ75" i="50"/>
  <c r="BC104" i="53"/>
  <c r="BJ116" i="57"/>
  <c r="AH101" i="53"/>
  <c r="AG75" i="50"/>
  <c r="AR122" i="33"/>
  <c r="AG71" i="47"/>
  <c r="AT75" i="47"/>
  <c r="AP104" i="55"/>
  <c r="AJ107" i="53"/>
  <c r="BJ76" i="47"/>
  <c r="AI74" i="46"/>
  <c r="BC89" i="49"/>
  <c r="BL122" i="53"/>
  <c r="AH105" i="55"/>
  <c r="AZ88" i="51"/>
  <c r="BA119" i="56"/>
  <c r="AG88" i="46"/>
  <c r="AT73" i="51"/>
  <c r="AU115" i="33"/>
  <c r="AV116" i="33"/>
  <c r="AI103" i="55"/>
  <c r="BK104" i="33"/>
  <c r="AI76" i="51"/>
  <c r="BJ107" i="33"/>
  <c r="BN89" i="47"/>
  <c r="AH90" i="50"/>
  <c r="BM71" i="49"/>
  <c r="AQ83" i="46"/>
  <c r="BA115" i="54"/>
  <c r="AH71" i="51"/>
  <c r="BL90" i="48"/>
  <c r="BC122" i="56"/>
  <c r="BD84" i="51"/>
  <c r="AF72" i="49"/>
  <c r="AG87" i="46"/>
  <c r="BC71" i="48"/>
  <c r="AJ72" i="46"/>
  <c r="BN72" i="46"/>
  <c r="AT85" i="49"/>
  <c r="AJ122" i="57"/>
  <c r="BA76" i="46"/>
  <c r="AT86" i="48"/>
  <c r="BP120" i="33"/>
  <c r="BK73" i="46"/>
  <c r="AI84" i="46"/>
  <c r="AS107" i="33"/>
  <c r="AQ87" i="49"/>
  <c r="AH74" i="51"/>
  <c r="AP122" i="33"/>
  <c r="BD74" i="47"/>
  <c r="BN107" i="53"/>
  <c r="BB88" i="46"/>
  <c r="AI83" i="46"/>
  <c r="AF117" i="52"/>
  <c r="BL71" i="49"/>
  <c r="BP105" i="33"/>
  <c r="BN116" i="52"/>
  <c r="AR115" i="54"/>
  <c r="AW121" i="33"/>
  <c r="AS88" i="50"/>
  <c r="AK101" i="33"/>
  <c r="AJ102" i="54"/>
  <c r="BC88" i="48"/>
  <c r="AG116" i="56"/>
  <c r="BD103" i="52"/>
  <c r="AF84" i="48"/>
  <c r="BK69" i="49"/>
  <c r="AZ72" i="46"/>
  <c r="BB119" i="33"/>
  <c r="AT118" i="52"/>
  <c r="AI72" i="48"/>
  <c r="BL115" i="52"/>
  <c r="BR107" i="33"/>
  <c r="AP83" i="51"/>
  <c r="AP86" i="51"/>
  <c r="AZ118" i="33"/>
  <c r="AP74" i="48"/>
  <c r="BD71" i="47"/>
  <c r="BN74" i="47"/>
  <c r="BC71" i="47"/>
  <c r="AG74" i="46"/>
  <c r="AR106" i="53"/>
  <c r="BA85" i="47"/>
  <c r="BM116" i="54"/>
  <c r="AJ119" i="56"/>
  <c r="BJ72" i="48"/>
  <c r="BJ119" i="33"/>
  <c r="AZ108" i="54"/>
  <c r="BJ116" i="53"/>
  <c r="AS122" i="57"/>
  <c r="AT76" i="51"/>
  <c r="AG119" i="57"/>
  <c r="AT121" i="53"/>
  <c r="BN108" i="57"/>
  <c r="AH75" i="49"/>
  <c r="BK121" i="55"/>
  <c r="BM86" i="46"/>
  <c r="BM84" i="47"/>
  <c r="AH88" i="49"/>
  <c r="AT122" i="54"/>
  <c r="AY108" i="33"/>
  <c r="BM102" i="53"/>
  <c r="AG107" i="52"/>
  <c r="AS105" i="55"/>
  <c r="AP83" i="46"/>
  <c r="BA75" i="50"/>
  <c r="AI115" i="54"/>
  <c r="AQ117" i="56"/>
  <c r="BH108" i="33"/>
  <c r="BL121" i="54"/>
  <c r="BN71" i="51"/>
  <c r="AS85" i="50"/>
  <c r="BB103" i="33"/>
  <c r="AZ88" i="46"/>
  <c r="AH83" i="50"/>
  <c r="AH104" i="33"/>
  <c r="AH119" i="55"/>
  <c r="BM116" i="53"/>
  <c r="BN69" i="51"/>
  <c r="BD106" i="52"/>
  <c r="BK70" i="46"/>
  <c r="BN83" i="46"/>
  <c r="BM88" i="49"/>
  <c r="AZ103" i="57"/>
  <c r="AM103" i="33"/>
  <c r="AZ86" i="49"/>
  <c r="AW101" i="33"/>
  <c r="AX120" i="33"/>
  <c r="BK87" i="47"/>
  <c r="BL69" i="47"/>
  <c r="AR120" i="54"/>
  <c r="BK72" i="49"/>
  <c r="BC116" i="55"/>
  <c r="AS102" i="53"/>
  <c r="BK89" i="47"/>
  <c r="AL120" i="33"/>
  <c r="BB73" i="49"/>
  <c r="BL122" i="33"/>
  <c r="BK87" i="51"/>
  <c r="AI87" i="46"/>
  <c r="AJ86" i="51"/>
  <c r="AF86" i="48"/>
  <c r="AR119" i="52"/>
  <c r="AS71" i="51"/>
  <c r="AP108" i="56"/>
  <c r="AF89" i="46"/>
  <c r="BR106" i="33"/>
  <c r="BM75" i="51"/>
  <c r="BK105" i="56"/>
  <c r="BN72" i="51"/>
  <c r="AH105" i="57"/>
  <c r="BA117" i="53"/>
  <c r="AF122" i="55"/>
  <c r="AT106" i="52"/>
  <c r="BD117" i="53"/>
  <c r="BJ105" i="33"/>
  <c r="AL121" i="33"/>
  <c r="AZ122" i="54"/>
  <c r="BC89" i="46"/>
  <c r="AG106" i="54"/>
  <c r="AP122" i="57"/>
  <c r="AS87" i="49"/>
  <c r="BJ71" i="50"/>
  <c r="BJ70" i="46"/>
  <c r="AJ119" i="53"/>
  <c r="BL120" i="56"/>
  <c r="AU122" i="33"/>
  <c r="AS90" i="47"/>
  <c r="AS122" i="33"/>
  <c r="AN101" i="33"/>
  <c r="AS101" i="54"/>
  <c r="BN107" i="54"/>
  <c r="AN104" i="33"/>
  <c r="AR90" i="48"/>
  <c r="BK117" i="56"/>
  <c r="AS86" i="46"/>
  <c r="BM72" i="51"/>
  <c r="AG118" i="56"/>
  <c r="AR70" i="51"/>
  <c r="BA69" i="47"/>
  <c r="AJ90" i="49"/>
  <c r="BJ120" i="55"/>
  <c r="AZ122" i="52"/>
  <c r="BJ83" i="48"/>
  <c r="BC104" i="56"/>
  <c r="AS117" i="56"/>
  <c r="AI69" i="49"/>
  <c r="BM84" i="49"/>
  <c r="BJ73" i="47"/>
  <c r="AH116" i="55"/>
  <c r="BA71" i="46"/>
  <c r="BP107" i="33"/>
  <c r="AP72" i="48"/>
  <c r="AR115" i="56"/>
  <c r="BN116" i="54"/>
  <c r="AR121" i="33"/>
  <c r="BM83" i="50"/>
  <c r="AS89" i="50"/>
  <c r="AJ74" i="47"/>
  <c r="AQ104" i="55"/>
  <c r="BJ117" i="53"/>
  <c r="AQ104" i="53"/>
  <c r="AH121" i="56"/>
  <c r="BA69" i="46"/>
  <c r="AG115" i="33"/>
  <c r="BL86" i="46"/>
  <c r="BA90" i="46"/>
  <c r="BK75" i="47"/>
  <c r="BN117" i="56"/>
  <c r="BD104" i="55"/>
  <c r="BM120" i="57"/>
  <c r="AF107" i="57"/>
  <c r="BD119" i="33"/>
  <c r="AH116" i="57"/>
  <c r="BO106" i="33"/>
  <c r="AR122" i="57"/>
  <c r="BJ107" i="52"/>
  <c r="AH70" i="51"/>
  <c r="AJ120" i="53"/>
  <c r="BD75" i="49"/>
  <c r="BK87" i="46"/>
  <c r="BP104" i="33"/>
  <c r="BC115" i="52"/>
  <c r="AH70" i="46"/>
  <c r="AZ72" i="49"/>
  <c r="BC69" i="49"/>
  <c r="BJ74" i="50"/>
  <c r="BL101" i="33"/>
  <c r="BN103" i="52"/>
  <c r="BK117" i="57"/>
  <c r="BA87" i="48"/>
  <c r="AZ86" i="46"/>
  <c r="BK116" i="57"/>
  <c r="BB76" i="51"/>
  <c r="BA116" i="33"/>
  <c r="BD74" i="49"/>
  <c r="AI104" i="55"/>
  <c r="BL83" i="50"/>
  <c r="AI86" i="46"/>
  <c r="AR115" i="33"/>
  <c r="BD107" i="33"/>
  <c r="BM83" i="51"/>
  <c r="AG90" i="50"/>
  <c r="BN72" i="49"/>
  <c r="AI115" i="33"/>
  <c r="AH70" i="47"/>
  <c r="BM105" i="56"/>
  <c r="AR89" i="46"/>
  <c r="AP83" i="49"/>
  <c r="BK74" i="46"/>
  <c r="AR102" i="56"/>
  <c r="AQ117" i="52"/>
  <c r="BK108" i="56"/>
  <c r="AT103" i="56"/>
  <c r="BN121" i="53"/>
  <c r="BC122" i="33"/>
  <c r="BK85" i="48"/>
  <c r="BB84" i="47"/>
  <c r="AF103" i="57"/>
  <c r="BK115" i="33"/>
  <c r="BN89" i="48"/>
  <c r="BN88" i="50"/>
  <c r="AG121" i="56"/>
  <c r="BM69" i="48"/>
  <c r="BM116" i="33"/>
  <c r="BD88" i="47"/>
  <c r="AS90" i="49"/>
  <c r="BD85" i="51"/>
  <c r="AT104" i="33"/>
  <c r="BB115" i="57"/>
  <c r="BC89" i="51"/>
  <c r="AG90" i="48"/>
  <c r="BL73" i="47"/>
  <c r="AQ70" i="46"/>
  <c r="BH116" i="33"/>
  <c r="AR84" i="46"/>
  <c r="AY104" i="33"/>
  <c r="AI86" i="47"/>
  <c r="AR85" i="47"/>
  <c r="AZ115" i="54"/>
  <c r="BN75" i="51"/>
  <c r="AV102" i="33"/>
  <c r="BA85" i="46"/>
  <c r="BJ116" i="52"/>
  <c r="AH90" i="51"/>
  <c r="BA86" i="46"/>
  <c r="AR83" i="47"/>
  <c r="BB83" i="51"/>
  <c r="BC74" i="49"/>
  <c r="AR83" i="50"/>
  <c r="AR71" i="51"/>
  <c r="AJ75" i="51"/>
  <c r="AQ71" i="51"/>
  <c r="AO104" i="33"/>
  <c r="M104" i="33" l="1"/>
  <c r="M53" i="33" s="1"/>
  <c r="M29" i="33" s="1"/>
  <c r="H75" i="51"/>
  <c r="H47" i="51" s="1"/>
  <c r="H32" i="51" s="1"/>
  <c r="F90" i="51"/>
  <c r="G86" i="47"/>
  <c r="E90" i="48"/>
  <c r="E121" i="56"/>
  <c r="D103" i="57"/>
  <c r="D52" i="57" s="1"/>
  <c r="D28" i="57" s="1"/>
  <c r="F70" i="47"/>
  <c r="F42" i="47" s="1"/>
  <c r="F27" i="47" s="1"/>
  <c r="G115" i="33"/>
  <c r="E90" i="50"/>
  <c r="G86" i="46"/>
  <c r="G104" i="55"/>
  <c r="G53" i="55" s="1"/>
  <c r="G29" i="55" s="1"/>
  <c r="F70" i="46"/>
  <c r="F42" i="46" s="1"/>
  <c r="F27" i="46" s="1"/>
  <c r="H120" i="53"/>
  <c r="F70" i="51"/>
  <c r="F42" i="51" s="1"/>
  <c r="F27" i="51" s="1"/>
  <c r="F116" i="57"/>
  <c r="D107" i="57"/>
  <c r="D56" i="57" s="1"/>
  <c r="D32" i="57" s="1"/>
  <c r="E115" i="33"/>
  <c r="F121" i="56"/>
  <c r="H74" i="47"/>
  <c r="H46" i="47" s="1"/>
  <c r="H31" i="47" s="1"/>
  <c r="F116" i="55"/>
  <c r="G69" i="49"/>
  <c r="G41" i="49" s="1"/>
  <c r="G26" i="49" s="1"/>
  <c r="H90" i="49"/>
  <c r="E118" i="56"/>
  <c r="L104" i="33"/>
  <c r="L53" i="33" s="1"/>
  <c r="L29" i="33" s="1"/>
  <c r="L101" i="33"/>
  <c r="L50" i="33" s="1"/>
  <c r="L26" i="33" s="1"/>
  <c r="H119" i="53"/>
  <c r="E106" i="54"/>
  <c r="E55" i="54" s="1"/>
  <c r="E31" i="54" s="1"/>
  <c r="J121" i="33"/>
  <c r="D122" i="55"/>
  <c r="F105" i="57"/>
  <c r="F54" i="57" s="1"/>
  <c r="F30" i="57" s="1"/>
  <c r="D89" i="46"/>
  <c r="D86" i="48"/>
  <c r="H86" i="51"/>
  <c r="G87" i="46"/>
  <c r="J120" i="33"/>
  <c r="J78" i="33" s="1"/>
  <c r="K103" i="33"/>
  <c r="K52" i="33" s="1"/>
  <c r="K28" i="33" s="1"/>
  <c r="F119" i="55"/>
  <c r="F104" i="33"/>
  <c r="F53" i="33" s="1"/>
  <c r="F29" i="33" s="1"/>
  <c r="F83" i="50"/>
  <c r="G115" i="54"/>
  <c r="E107" i="52"/>
  <c r="E56" i="52" s="1"/>
  <c r="E32" i="52" s="1"/>
  <c r="F88" i="49"/>
  <c r="F75" i="49"/>
  <c r="F47" i="49" s="1"/>
  <c r="F32" i="49" s="1"/>
  <c r="E119" i="57"/>
  <c r="H119" i="56"/>
  <c r="E74" i="46"/>
  <c r="E46" i="46" s="1"/>
  <c r="E31" i="46" s="1"/>
  <c r="G72" i="48"/>
  <c r="G44" i="48" s="1"/>
  <c r="G29" i="48" s="1"/>
  <c r="D84" i="48"/>
  <c r="E116" i="56"/>
  <c r="H102" i="54"/>
  <c r="H51" i="54" s="1"/>
  <c r="H27" i="54" s="1"/>
  <c r="I101" i="33"/>
  <c r="I50" i="33" s="1"/>
  <c r="I26" i="33" s="1"/>
  <c r="D117" i="52"/>
  <c r="G83" i="46"/>
  <c r="F74" i="51"/>
  <c r="F46" i="51" s="1"/>
  <c r="F31" i="51" s="1"/>
  <c r="G84" i="46"/>
  <c r="H122" i="57"/>
  <c r="H72" i="46"/>
  <c r="H44" i="46" s="1"/>
  <c r="H29" i="46" s="1"/>
  <c r="E87" i="46"/>
  <c r="D72" i="49"/>
  <c r="D44" i="49" s="1"/>
  <c r="D29" i="49" s="1"/>
  <c r="F71" i="51"/>
  <c r="F43" i="51" s="1"/>
  <c r="F28" i="51" s="1"/>
  <c r="F90" i="50"/>
  <c r="G76" i="51"/>
  <c r="G48" i="51" s="1"/>
  <c r="G33" i="51" s="1"/>
  <c r="G103" i="55"/>
  <c r="G52" i="55" s="1"/>
  <c r="G28" i="55" s="1"/>
  <c r="E88" i="46"/>
  <c r="F105" i="55"/>
  <c r="F54" i="55" s="1"/>
  <c r="F30" i="55" s="1"/>
  <c r="G74" i="46"/>
  <c r="G46" i="46" s="1"/>
  <c r="G31" i="46" s="1"/>
  <c r="H107" i="53"/>
  <c r="H56" i="53" s="1"/>
  <c r="H32" i="53" s="1"/>
  <c r="E71" i="47"/>
  <c r="E43" i="47" s="1"/>
  <c r="E28" i="47" s="1"/>
  <c r="E75" i="50"/>
  <c r="E47" i="50" s="1"/>
  <c r="E32" i="50" s="1"/>
  <c r="F101" i="53"/>
  <c r="F50" i="53" s="1"/>
  <c r="F26" i="53" s="1"/>
  <c r="E75" i="49"/>
  <c r="E47" i="49" s="1"/>
  <c r="E32" i="49" s="1"/>
  <c r="D105" i="56"/>
  <c r="D54" i="56" s="1"/>
  <c r="D30" i="56" s="1"/>
  <c r="G106" i="33"/>
  <c r="G55" i="33" s="1"/>
  <c r="G31" i="33" s="1"/>
  <c r="J122" i="33"/>
  <c r="H104" i="57"/>
  <c r="H53" i="57" s="1"/>
  <c r="H29" i="57" s="1"/>
  <c r="G85" i="46"/>
  <c r="H73" i="46"/>
  <c r="H45" i="46" s="1"/>
  <c r="H30" i="46" s="1"/>
  <c r="D106" i="55"/>
  <c r="D55" i="55" s="1"/>
  <c r="D31" i="55" s="1"/>
  <c r="D69" i="51"/>
  <c r="D41" i="51" s="1"/>
  <c r="D26" i="51" s="1"/>
  <c r="G107" i="56"/>
  <c r="G56" i="56" s="1"/>
  <c r="G32" i="56" s="1"/>
  <c r="F88" i="48"/>
  <c r="D104" i="52"/>
  <c r="D53" i="52" s="1"/>
  <c r="D29" i="52" s="1"/>
  <c r="E119" i="55"/>
  <c r="E77" i="55" s="1"/>
  <c r="E63" i="55" s="1"/>
  <c r="E39" i="55" s="1"/>
  <c r="G120" i="33"/>
  <c r="H73" i="51"/>
  <c r="H45" i="51" s="1"/>
  <c r="H30" i="51" s="1"/>
  <c r="F74" i="49"/>
  <c r="F46" i="49" s="1"/>
  <c r="F31" i="49" s="1"/>
  <c r="H107" i="57"/>
  <c r="H56" i="57" s="1"/>
  <c r="H32" i="57" s="1"/>
  <c r="F107" i="55"/>
  <c r="F56" i="55" s="1"/>
  <c r="F32" i="55" s="1"/>
  <c r="G105" i="56"/>
  <c r="G54" i="56" s="1"/>
  <c r="G30" i="56" s="1"/>
  <c r="E90" i="51"/>
  <c r="E75" i="47"/>
  <c r="E47" i="47" s="1"/>
  <c r="E32" i="47" s="1"/>
  <c r="G121" i="33"/>
  <c r="G90" i="47"/>
  <c r="F119" i="54"/>
  <c r="D89" i="48"/>
  <c r="D75" i="46"/>
  <c r="D47" i="46" s="1"/>
  <c r="D32" i="46" s="1"/>
  <c r="E90" i="46"/>
  <c r="E72" i="51"/>
  <c r="E44" i="51" s="1"/>
  <c r="E29" i="51" s="1"/>
  <c r="D83" i="47"/>
  <c r="F84" i="49"/>
  <c r="M118" i="33"/>
  <c r="M76" i="33" s="1"/>
  <c r="E74" i="48"/>
  <c r="E46" i="48" s="1"/>
  <c r="E31" i="48" s="1"/>
  <c r="G108" i="56"/>
  <c r="G57" i="56" s="1"/>
  <c r="G33" i="56" s="1"/>
  <c r="D108" i="55"/>
  <c r="D57" i="55" s="1"/>
  <c r="D33" i="55" s="1"/>
  <c r="H74" i="48"/>
  <c r="H46" i="48" s="1"/>
  <c r="H31" i="48" s="1"/>
  <c r="E121" i="33"/>
  <c r="D87" i="48"/>
  <c r="G83" i="48"/>
  <c r="E87" i="51"/>
  <c r="H86" i="50"/>
  <c r="F118" i="55"/>
  <c r="F76" i="55" s="1"/>
  <c r="F62" i="55" s="1"/>
  <c r="F38" i="55" s="1"/>
  <c r="H121" i="57"/>
  <c r="H83" i="49"/>
  <c r="H107" i="52"/>
  <c r="H56" i="52" s="1"/>
  <c r="H32" i="52" s="1"/>
  <c r="H119" i="33"/>
  <c r="H77" i="33" s="1"/>
  <c r="H74" i="51"/>
  <c r="H46" i="51" s="1"/>
  <c r="H31" i="51" s="1"/>
  <c r="G122" i="54"/>
  <c r="F76" i="51"/>
  <c r="F48" i="51" s="1"/>
  <c r="F33" i="51" s="1"/>
  <c r="F119" i="57"/>
  <c r="F77" i="57" s="1"/>
  <c r="F63" i="57" s="1"/>
  <c r="F39" i="57" s="1"/>
  <c r="E118" i="55"/>
  <c r="F88" i="46"/>
  <c r="G119" i="33"/>
  <c r="H115" i="33"/>
  <c r="H73" i="33" s="1"/>
  <c r="H118" i="56"/>
  <c r="G86" i="49"/>
  <c r="H107" i="33"/>
  <c r="H56" i="33" s="1"/>
  <c r="H32" i="33" s="1"/>
  <c r="M115" i="33"/>
  <c r="M73" i="33" s="1"/>
  <c r="D102" i="33"/>
  <c r="D51" i="33" s="1"/>
  <c r="D27" i="33" s="1"/>
  <c r="G86" i="51"/>
  <c r="H121" i="53"/>
  <c r="E101" i="55"/>
  <c r="E50" i="55" s="1"/>
  <c r="E26" i="55" s="1"/>
  <c r="D75" i="49"/>
  <c r="D47" i="49" s="1"/>
  <c r="D32" i="49" s="1"/>
  <c r="H103" i="56"/>
  <c r="H52" i="56" s="1"/>
  <c r="H28" i="56" s="1"/>
  <c r="F90" i="47"/>
  <c r="H117" i="52"/>
  <c r="H75" i="52" s="1"/>
  <c r="H61" i="52" s="1"/>
  <c r="H37" i="52" s="1"/>
  <c r="E119" i="33"/>
  <c r="D73" i="47"/>
  <c r="D45" i="47" s="1"/>
  <c r="D30" i="47" s="1"/>
  <c r="L102" i="33"/>
  <c r="L51" i="33" s="1"/>
  <c r="L27" i="33" s="1"/>
  <c r="G76" i="50"/>
  <c r="G48" i="50" s="1"/>
  <c r="G33" i="50" s="1"/>
  <c r="E88" i="51"/>
  <c r="G103" i="33"/>
  <c r="G52" i="33" s="1"/>
  <c r="G28" i="33" s="1"/>
  <c r="F89" i="51"/>
  <c r="G83" i="49"/>
  <c r="I121" i="33"/>
  <c r="F75" i="47"/>
  <c r="F47" i="47" s="1"/>
  <c r="F32" i="47" s="1"/>
  <c r="D87" i="46"/>
  <c r="G102" i="33"/>
  <c r="G51" i="33" s="1"/>
  <c r="G27" i="33" s="1"/>
  <c r="H74" i="50"/>
  <c r="H46" i="50" s="1"/>
  <c r="H31" i="50" s="1"/>
  <c r="M116" i="33"/>
  <c r="F85" i="51"/>
  <c r="I120" i="33"/>
  <c r="D74" i="47"/>
  <c r="D46" i="47" s="1"/>
  <c r="D31" i="47" s="1"/>
  <c r="E76" i="49"/>
  <c r="E48" i="49" s="1"/>
  <c r="E33" i="49" s="1"/>
  <c r="F108" i="56"/>
  <c r="F57" i="56" s="1"/>
  <c r="F33" i="56" s="1"/>
  <c r="G72" i="46"/>
  <c r="G44" i="46" s="1"/>
  <c r="G29" i="46" s="1"/>
  <c r="E75" i="46"/>
  <c r="E47" i="46" s="1"/>
  <c r="E32" i="46" s="1"/>
  <c r="F89" i="50"/>
  <c r="H105" i="53"/>
  <c r="H54" i="53" s="1"/>
  <c r="H30" i="53" s="1"/>
  <c r="H87" i="51"/>
  <c r="H69" i="51"/>
  <c r="H41" i="51" s="1"/>
  <c r="H26" i="51" s="1"/>
  <c r="F85" i="49"/>
  <c r="G85" i="47"/>
  <c r="F73" i="48"/>
  <c r="F45" i="48" s="1"/>
  <c r="F30" i="48" s="1"/>
  <c r="H120" i="57"/>
  <c r="K118" i="33"/>
  <c r="H88" i="49"/>
  <c r="I117" i="33"/>
  <c r="D90" i="46"/>
  <c r="E69" i="51"/>
  <c r="E41" i="51" s="1"/>
  <c r="E26" i="51" s="1"/>
  <c r="D74" i="48"/>
  <c r="D46" i="48" s="1"/>
  <c r="D31" i="48" s="1"/>
  <c r="J105" i="33"/>
  <c r="J54" i="33" s="1"/>
  <c r="J30" i="33" s="1"/>
  <c r="H83" i="47"/>
  <c r="F108" i="54"/>
  <c r="F57" i="54" s="1"/>
  <c r="F33" i="54" s="1"/>
  <c r="F105" i="54"/>
  <c r="F54" i="54" s="1"/>
  <c r="F30" i="54" s="1"/>
  <c r="E122" i="52"/>
  <c r="E80" i="52" s="1"/>
  <c r="E66" i="52" s="1"/>
  <c r="E42" i="52" s="1"/>
  <c r="H120" i="52"/>
  <c r="H69" i="49"/>
  <c r="H41" i="49" s="1"/>
  <c r="H26" i="49" s="1"/>
  <c r="F119" i="56"/>
  <c r="D69" i="47"/>
  <c r="D41" i="47" s="1"/>
  <c r="D26" i="47" s="1"/>
  <c r="H104" i="53"/>
  <c r="H53" i="53" s="1"/>
  <c r="H29" i="53" s="1"/>
  <c r="K105" i="33"/>
  <c r="K54" i="33" s="1"/>
  <c r="K30" i="33" s="1"/>
  <c r="E107" i="56"/>
  <c r="E56" i="56" s="1"/>
  <c r="E32" i="56" s="1"/>
  <c r="G121" i="56"/>
  <c r="G79" i="56" s="1"/>
  <c r="G65" i="56" s="1"/>
  <c r="G41" i="56" s="1"/>
  <c r="H118" i="55"/>
  <c r="G73" i="49"/>
  <c r="G45" i="49" s="1"/>
  <c r="G30" i="49" s="1"/>
  <c r="E85" i="50"/>
  <c r="H72" i="50"/>
  <c r="H44" i="50" s="1"/>
  <c r="H29" i="50" s="1"/>
  <c r="G90" i="51"/>
  <c r="I116" i="33"/>
  <c r="H101" i="56"/>
  <c r="H50" i="56" s="1"/>
  <c r="H26" i="56" s="1"/>
  <c r="E117" i="56"/>
  <c r="E75" i="56" s="1"/>
  <c r="E61" i="56" s="1"/>
  <c r="E37" i="56" s="1"/>
  <c r="M119" i="33"/>
  <c r="G107" i="53"/>
  <c r="G56" i="53" s="1"/>
  <c r="G32" i="53" s="1"/>
  <c r="H76" i="50"/>
  <c r="H48" i="50" s="1"/>
  <c r="H33" i="50" s="1"/>
  <c r="E104" i="54"/>
  <c r="E53" i="54" s="1"/>
  <c r="E29" i="54" s="1"/>
  <c r="G84" i="47"/>
  <c r="D84" i="51"/>
  <c r="D71" i="47"/>
  <c r="D43" i="47" s="1"/>
  <c r="D28" i="47" s="1"/>
  <c r="L106" i="33"/>
  <c r="L55" i="33" s="1"/>
  <c r="L31" i="33" s="1"/>
  <c r="F73" i="49"/>
  <c r="F45" i="49" s="1"/>
  <c r="F30" i="49" s="1"/>
  <c r="G75" i="50"/>
  <c r="G47" i="50" s="1"/>
  <c r="G32" i="50" s="1"/>
  <c r="E108" i="52"/>
  <c r="E57" i="52" s="1"/>
  <c r="E33" i="52" s="1"/>
  <c r="F101" i="57"/>
  <c r="F50" i="57" s="1"/>
  <c r="F26" i="57" s="1"/>
  <c r="H70" i="47"/>
  <c r="H42" i="47" s="1"/>
  <c r="H27" i="47" s="1"/>
  <c r="H76" i="48"/>
  <c r="H48" i="48" s="1"/>
  <c r="H33" i="48" s="1"/>
  <c r="F105" i="56"/>
  <c r="F54" i="56" s="1"/>
  <c r="F30" i="56" s="1"/>
  <c r="H108" i="54"/>
  <c r="H57" i="54" s="1"/>
  <c r="H33" i="54" s="1"/>
  <c r="H73" i="47"/>
  <c r="H45" i="47" s="1"/>
  <c r="H30" i="47" s="1"/>
  <c r="F108" i="33"/>
  <c r="F57" i="33" s="1"/>
  <c r="F33" i="33" s="1"/>
  <c r="D119" i="33"/>
  <c r="D107" i="56"/>
  <c r="D56" i="56" s="1"/>
  <c r="D32" i="56" s="1"/>
  <c r="D88" i="48"/>
  <c r="F71" i="49"/>
  <c r="F43" i="49" s="1"/>
  <c r="F28" i="49" s="1"/>
  <c r="G106" i="57"/>
  <c r="G55" i="57" s="1"/>
  <c r="G31" i="57" s="1"/>
  <c r="F74" i="48"/>
  <c r="F46" i="48" s="1"/>
  <c r="F31" i="48" s="1"/>
  <c r="E73" i="47"/>
  <c r="E45" i="47" s="1"/>
  <c r="E30" i="47" s="1"/>
  <c r="F73" i="51"/>
  <c r="F45" i="51" s="1"/>
  <c r="F30" i="51" s="1"/>
  <c r="G75" i="49"/>
  <c r="G47" i="49" s="1"/>
  <c r="G32" i="49" s="1"/>
  <c r="D69" i="49"/>
  <c r="D41" i="49" s="1"/>
  <c r="D26" i="49" s="1"/>
  <c r="H89" i="50"/>
  <c r="F102" i="33"/>
  <c r="F51" i="33" s="1"/>
  <c r="F27" i="33" s="1"/>
  <c r="D72" i="51"/>
  <c r="D44" i="51" s="1"/>
  <c r="D29" i="51" s="1"/>
  <c r="H85" i="48"/>
  <c r="H122" i="54"/>
  <c r="E88" i="49"/>
  <c r="G118" i="33"/>
  <c r="E83" i="48"/>
  <c r="F122" i="53"/>
  <c r="F86" i="46"/>
  <c r="E89" i="48"/>
  <c r="H88" i="50"/>
  <c r="E69" i="46"/>
  <c r="E41" i="46" s="1"/>
  <c r="E26" i="46" s="1"/>
  <c r="H76" i="49"/>
  <c r="H48" i="49" s="1"/>
  <c r="H33" i="49" s="1"/>
  <c r="F70" i="49"/>
  <c r="F42" i="49" s="1"/>
  <c r="F27" i="49" s="1"/>
  <c r="G117" i="54"/>
  <c r="G75" i="54" s="1"/>
  <c r="G61" i="54" s="1"/>
  <c r="G37" i="54" s="1"/>
  <c r="H88" i="51"/>
  <c r="H102" i="33"/>
  <c r="H51" i="33" s="1"/>
  <c r="H27" i="33" s="1"/>
  <c r="H87" i="46"/>
  <c r="E121" i="54"/>
  <c r="E79" i="54" s="1"/>
  <c r="E65" i="54" s="1"/>
  <c r="E41" i="54" s="1"/>
  <c r="H70" i="51"/>
  <c r="H42" i="51" s="1"/>
  <c r="H27" i="51" s="1"/>
  <c r="G116" i="55"/>
  <c r="F76" i="46"/>
  <c r="F48" i="46" s="1"/>
  <c r="F33" i="46" s="1"/>
  <c r="L108" i="33"/>
  <c r="L57" i="33" s="1"/>
  <c r="L33" i="33" s="1"/>
  <c r="I118" i="33"/>
  <c r="H104" i="33"/>
  <c r="H53" i="33" s="1"/>
  <c r="H29" i="33" s="1"/>
  <c r="D73" i="46"/>
  <c r="D45" i="46" s="1"/>
  <c r="D30" i="46" s="1"/>
  <c r="F87" i="51"/>
  <c r="E87" i="48"/>
  <c r="K117" i="33"/>
  <c r="K75" i="33" s="1"/>
  <c r="D115" i="33"/>
  <c r="D88" i="49"/>
  <c r="E76" i="46"/>
  <c r="E48" i="46" s="1"/>
  <c r="E33" i="46" s="1"/>
  <c r="F72" i="50"/>
  <c r="F44" i="50" s="1"/>
  <c r="F29" i="50" s="1"/>
  <c r="D108" i="57"/>
  <c r="D57" i="57" s="1"/>
  <c r="D33" i="57" s="1"/>
  <c r="F118" i="52"/>
  <c r="F76" i="52" s="1"/>
  <c r="F62" i="52" s="1"/>
  <c r="F38" i="52" s="1"/>
  <c r="F107" i="54"/>
  <c r="F56" i="54" s="1"/>
  <c r="F32" i="54" s="1"/>
  <c r="G69" i="50"/>
  <c r="G41" i="50" s="1"/>
  <c r="G26" i="50" s="1"/>
  <c r="E106" i="53"/>
  <c r="E55" i="53" s="1"/>
  <c r="E31" i="53" s="1"/>
  <c r="F105" i="52"/>
  <c r="F54" i="52" s="1"/>
  <c r="F30" i="52" s="1"/>
  <c r="D117" i="57"/>
  <c r="D75" i="57" s="1"/>
  <c r="D61" i="57" s="1"/>
  <c r="D37" i="57" s="1"/>
  <c r="G76" i="47"/>
  <c r="G48" i="47" s="1"/>
  <c r="G33" i="47" s="1"/>
  <c r="D83" i="49"/>
  <c r="G75" i="46"/>
  <c r="G47" i="46" s="1"/>
  <c r="G32" i="46" s="1"/>
  <c r="D120" i="52"/>
  <c r="H72" i="51"/>
  <c r="H44" i="51" s="1"/>
  <c r="H29" i="51" s="1"/>
  <c r="D89" i="51"/>
  <c r="E120" i="52"/>
  <c r="E78" i="52" s="1"/>
  <c r="E64" i="52" s="1"/>
  <c r="E40" i="52" s="1"/>
  <c r="E71" i="50"/>
  <c r="E43" i="50" s="1"/>
  <c r="E28" i="50" s="1"/>
  <c r="E83" i="49"/>
  <c r="L103" i="33"/>
  <c r="L52" i="33" s="1"/>
  <c r="L28" i="33" s="1"/>
  <c r="F83" i="47"/>
  <c r="F104" i="53"/>
  <c r="F53" i="53" s="1"/>
  <c r="F29" i="53" s="1"/>
  <c r="G119" i="54"/>
  <c r="F122" i="52"/>
  <c r="G104" i="33"/>
  <c r="G53" i="33" s="1"/>
  <c r="G29" i="33" s="1"/>
  <c r="H116" i="57"/>
  <c r="D83" i="50"/>
  <c r="F71" i="46"/>
  <c r="F43" i="46" s="1"/>
  <c r="F28" i="46" s="1"/>
  <c r="G116" i="57"/>
  <c r="G74" i="57" s="1"/>
  <c r="G60" i="57" s="1"/>
  <c r="G36" i="57" s="1"/>
  <c r="G72" i="50"/>
  <c r="G44" i="50" s="1"/>
  <c r="G29" i="50" s="1"/>
  <c r="D88" i="46"/>
  <c r="E89" i="46"/>
  <c r="F119" i="52"/>
  <c r="F77" i="52" s="1"/>
  <c r="F63" i="52" s="1"/>
  <c r="F39" i="52" s="1"/>
  <c r="E103" i="57"/>
  <c r="E52" i="57" s="1"/>
  <c r="E28" i="57" s="1"/>
  <c r="D102" i="52"/>
  <c r="D51" i="52" s="1"/>
  <c r="D27" i="52" s="1"/>
  <c r="H117" i="54"/>
  <c r="E71" i="46"/>
  <c r="E43" i="46" s="1"/>
  <c r="E28" i="46" s="1"/>
  <c r="H85" i="49"/>
  <c r="H122" i="33"/>
  <c r="F102" i="52"/>
  <c r="F51" i="52" s="1"/>
  <c r="F27" i="52" s="1"/>
  <c r="F69" i="47"/>
  <c r="F41" i="47" s="1"/>
  <c r="F26" i="47" s="1"/>
  <c r="L115" i="33"/>
  <c r="L73" i="33" s="1"/>
  <c r="D74" i="50"/>
  <c r="D46" i="50" s="1"/>
  <c r="D31" i="50" s="1"/>
  <c r="G75" i="47"/>
  <c r="G47" i="47" s="1"/>
  <c r="G32" i="47" s="1"/>
  <c r="G85" i="50"/>
  <c r="H75" i="50"/>
  <c r="H47" i="50" s="1"/>
  <c r="H32" i="50" s="1"/>
  <c r="F83" i="49"/>
  <c r="E122" i="53"/>
  <c r="E107" i="57"/>
  <c r="E56" i="57" s="1"/>
  <c r="E32" i="57" s="1"/>
  <c r="E106" i="56"/>
  <c r="E55" i="56" s="1"/>
  <c r="E31" i="56" s="1"/>
  <c r="H103" i="54"/>
  <c r="H52" i="54" s="1"/>
  <c r="H28" i="54" s="1"/>
  <c r="F103" i="52"/>
  <c r="F52" i="52" s="1"/>
  <c r="F28" i="52" s="1"/>
  <c r="D106" i="57"/>
  <c r="D55" i="57" s="1"/>
  <c r="D31" i="57" s="1"/>
  <c r="H86" i="49"/>
  <c r="E108" i="54"/>
  <c r="E57" i="54" s="1"/>
  <c r="E33" i="54" s="1"/>
  <c r="F120" i="56"/>
  <c r="F122" i="54"/>
  <c r="F80" i="54" s="1"/>
  <c r="F66" i="54" s="1"/>
  <c r="F42" i="54" s="1"/>
  <c r="J116" i="33"/>
  <c r="E86" i="48"/>
  <c r="G74" i="50"/>
  <c r="G46" i="50" s="1"/>
  <c r="G31" i="50" s="1"/>
  <c r="E70" i="50"/>
  <c r="E42" i="50" s="1"/>
  <c r="E27" i="50" s="1"/>
  <c r="H85" i="50"/>
  <c r="J103" i="33"/>
  <c r="J52" i="33" s="1"/>
  <c r="J28" i="33" s="1"/>
  <c r="F116" i="52"/>
  <c r="F74" i="52" s="1"/>
  <c r="F60" i="52" s="1"/>
  <c r="F36" i="52" s="1"/>
  <c r="G72" i="47"/>
  <c r="G44" i="47" s="1"/>
  <c r="G29" i="47" s="1"/>
  <c r="H85" i="47"/>
  <c r="K119" i="33"/>
  <c r="K77" i="33" s="1"/>
  <c r="G102" i="57"/>
  <c r="G51" i="57" s="1"/>
  <c r="G27" i="57" s="1"/>
  <c r="E74" i="51"/>
  <c r="E46" i="51" s="1"/>
  <c r="E31" i="51" s="1"/>
  <c r="H75" i="47"/>
  <c r="H47" i="47" s="1"/>
  <c r="H32" i="47" s="1"/>
  <c r="G76" i="48"/>
  <c r="G48" i="48" s="1"/>
  <c r="G33" i="48" s="1"/>
  <c r="G104" i="52"/>
  <c r="G53" i="52" s="1"/>
  <c r="G29" i="52" s="1"/>
  <c r="F121" i="33"/>
  <c r="H84" i="49"/>
  <c r="D69" i="50"/>
  <c r="D41" i="50" s="1"/>
  <c r="D26" i="50" s="1"/>
  <c r="E86" i="50"/>
  <c r="H117" i="33"/>
  <c r="H75" i="33" s="1"/>
  <c r="E89" i="47"/>
  <c r="D120" i="53"/>
  <c r="E73" i="48"/>
  <c r="E45" i="48" s="1"/>
  <c r="E30" i="48" s="1"/>
  <c r="E115" i="53"/>
  <c r="G89" i="48"/>
  <c r="I108" i="33"/>
  <c r="I57" i="33" s="1"/>
  <c r="I33" i="33" s="1"/>
  <c r="G116" i="53"/>
  <c r="D108" i="54"/>
  <c r="D57" i="54" s="1"/>
  <c r="D33" i="54" s="1"/>
  <c r="H74" i="49"/>
  <c r="H46" i="49" s="1"/>
  <c r="H31" i="49" s="1"/>
  <c r="D102" i="54"/>
  <c r="D51" i="54" s="1"/>
  <c r="D27" i="54" s="1"/>
  <c r="G88" i="47"/>
  <c r="H89" i="49"/>
  <c r="F72" i="51"/>
  <c r="F44" i="51" s="1"/>
  <c r="F29" i="51" s="1"/>
  <c r="F116" i="56"/>
  <c r="H115" i="55"/>
  <c r="J118" i="33"/>
  <c r="J76" i="33" s="1"/>
  <c r="H70" i="49"/>
  <c r="H42" i="49" s="1"/>
  <c r="H27" i="49" s="1"/>
  <c r="I107" i="33"/>
  <c r="I56" i="33" s="1"/>
  <c r="I32" i="33" s="1"/>
  <c r="K108" i="33"/>
  <c r="K57" i="33" s="1"/>
  <c r="K33" i="33" s="1"/>
  <c r="G84" i="51"/>
  <c r="G120" i="53"/>
  <c r="H70" i="46"/>
  <c r="H42" i="46" s="1"/>
  <c r="H27" i="46" s="1"/>
  <c r="G108" i="33"/>
  <c r="G57" i="33" s="1"/>
  <c r="G33" i="33" s="1"/>
  <c r="F83" i="48"/>
  <c r="D106" i="54"/>
  <c r="D55" i="54" s="1"/>
  <c r="D31" i="54" s="1"/>
  <c r="F115" i="54"/>
  <c r="H106" i="53"/>
  <c r="H55" i="53" s="1"/>
  <c r="H31" i="53" s="1"/>
  <c r="H120" i="55"/>
  <c r="H78" i="55" s="1"/>
  <c r="H64" i="55" s="1"/>
  <c r="H40" i="55" s="1"/>
  <c r="F90" i="46"/>
  <c r="D88" i="50"/>
  <c r="F119" i="33"/>
  <c r="F74" i="50"/>
  <c r="F46" i="50" s="1"/>
  <c r="F31" i="50" s="1"/>
  <c r="F116" i="54"/>
  <c r="H74" i="46"/>
  <c r="H46" i="46" s="1"/>
  <c r="H31" i="46" s="1"/>
  <c r="H108" i="52"/>
  <c r="H57" i="52" s="1"/>
  <c r="H33" i="52" s="1"/>
  <c r="H118" i="57"/>
  <c r="H76" i="57" s="1"/>
  <c r="H62" i="57" s="1"/>
  <c r="H38" i="57" s="1"/>
  <c r="D102" i="57"/>
  <c r="D51" i="57" s="1"/>
  <c r="D27" i="57" s="1"/>
  <c r="D75" i="47"/>
  <c r="D47" i="47" s="1"/>
  <c r="D32" i="47" s="1"/>
  <c r="D70" i="50"/>
  <c r="D42" i="50" s="1"/>
  <c r="D27" i="50" s="1"/>
  <c r="G121" i="57"/>
  <c r="G79" i="57" s="1"/>
  <c r="G65" i="57" s="1"/>
  <c r="G41" i="57" s="1"/>
  <c r="D103" i="53"/>
  <c r="D52" i="53" s="1"/>
  <c r="D28" i="53" s="1"/>
  <c r="D85" i="46"/>
  <c r="D87" i="47"/>
  <c r="G103" i="57"/>
  <c r="G52" i="57" s="1"/>
  <c r="G28" i="57" s="1"/>
  <c r="G102" i="52"/>
  <c r="G51" i="52" s="1"/>
  <c r="G27" i="52" s="1"/>
  <c r="E115" i="52"/>
  <c r="E117" i="54"/>
  <c r="D90" i="49"/>
  <c r="G70" i="47"/>
  <c r="G42" i="47" s="1"/>
  <c r="G27" i="47" s="1"/>
  <c r="D70" i="51"/>
  <c r="D42" i="51" s="1"/>
  <c r="D27" i="51" s="1"/>
  <c r="G75" i="48"/>
  <c r="G47" i="48" s="1"/>
  <c r="G32" i="48" s="1"/>
  <c r="D69" i="46"/>
  <c r="D41" i="46" s="1"/>
  <c r="D26" i="46" s="1"/>
  <c r="H117" i="53"/>
  <c r="G69" i="47"/>
  <c r="G41" i="47" s="1"/>
  <c r="G26" i="47" s="1"/>
  <c r="F106" i="52"/>
  <c r="F55" i="52" s="1"/>
  <c r="F31" i="52" s="1"/>
  <c r="G73" i="46"/>
  <c r="G45" i="46" s="1"/>
  <c r="G30" i="46" s="1"/>
  <c r="H87" i="50"/>
  <c r="D105" i="52"/>
  <c r="D54" i="52" s="1"/>
  <c r="D30" i="52" s="1"/>
  <c r="D71" i="50"/>
  <c r="D43" i="50" s="1"/>
  <c r="D28" i="50" s="1"/>
  <c r="H115" i="56"/>
  <c r="H73" i="56" s="1"/>
  <c r="H59" i="56" s="1"/>
  <c r="H35" i="56" s="1"/>
  <c r="H108" i="56"/>
  <c r="H57" i="56" s="1"/>
  <c r="H33" i="56" s="1"/>
  <c r="E85" i="51"/>
  <c r="H89" i="48"/>
  <c r="F90" i="48"/>
  <c r="F105" i="33"/>
  <c r="F54" i="33" s="1"/>
  <c r="F30" i="33" s="1"/>
  <c r="F116" i="33"/>
  <c r="F74" i="33" s="1"/>
  <c r="G74" i="51"/>
  <c r="G46" i="51" s="1"/>
  <c r="G31" i="51" s="1"/>
  <c r="H84" i="51"/>
  <c r="L105" i="33"/>
  <c r="L54" i="33" s="1"/>
  <c r="L30" i="33" s="1"/>
  <c r="E84" i="49"/>
  <c r="D115" i="54"/>
  <c r="E105" i="56"/>
  <c r="E54" i="56" s="1"/>
  <c r="E30" i="56" s="1"/>
  <c r="E70" i="48"/>
  <c r="E42" i="48" s="1"/>
  <c r="E27" i="48" s="1"/>
  <c r="D84" i="50"/>
  <c r="F104" i="54"/>
  <c r="F53" i="54" s="1"/>
  <c r="F29" i="54" s="1"/>
  <c r="E76" i="50"/>
  <c r="E48" i="50" s="1"/>
  <c r="E33" i="50" s="1"/>
  <c r="D105" i="53"/>
  <c r="D54" i="53" s="1"/>
  <c r="D30" i="53" s="1"/>
  <c r="D122" i="56"/>
  <c r="G86" i="50"/>
  <c r="H71" i="48"/>
  <c r="H43" i="48" s="1"/>
  <c r="H28" i="48" s="1"/>
  <c r="M117" i="33"/>
  <c r="E120" i="54"/>
  <c r="F120" i="52"/>
  <c r="F78" i="52" s="1"/>
  <c r="F64" i="52" s="1"/>
  <c r="F40" i="52" s="1"/>
  <c r="G73" i="50"/>
  <c r="G45" i="50" s="1"/>
  <c r="G30" i="50" s="1"/>
  <c r="G119" i="53"/>
  <c r="E71" i="51"/>
  <c r="E43" i="51" s="1"/>
  <c r="E28" i="51" s="1"/>
  <c r="D90" i="50"/>
  <c r="F105" i="53"/>
  <c r="F54" i="53" s="1"/>
  <c r="F30" i="53" s="1"/>
  <c r="K116" i="33"/>
  <c r="G74" i="47"/>
  <c r="G46" i="47" s="1"/>
  <c r="G31" i="47" s="1"/>
  <c r="F70" i="48"/>
  <c r="F42" i="48" s="1"/>
  <c r="F27" i="48" s="1"/>
  <c r="E116" i="52"/>
  <c r="E74" i="52" s="1"/>
  <c r="E60" i="52" s="1"/>
  <c r="E36" i="52" s="1"/>
  <c r="E72" i="50"/>
  <c r="E44" i="50" s="1"/>
  <c r="E29" i="50" s="1"/>
  <c r="D86" i="47"/>
  <c r="G69" i="51"/>
  <c r="G41" i="51" s="1"/>
  <c r="G26" i="51" s="1"/>
  <c r="G121" i="52"/>
  <c r="E106" i="33"/>
  <c r="E55" i="33" s="1"/>
  <c r="E31" i="33" s="1"/>
  <c r="E72" i="46"/>
  <c r="E44" i="46" s="1"/>
  <c r="E29" i="46" s="1"/>
  <c r="F86" i="48"/>
  <c r="E86" i="47"/>
  <c r="H86" i="47"/>
  <c r="D101" i="56"/>
  <c r="D50" i="56" s="1"/>
  <c r="D26" i="56" s="1"/>
  <c r="E116" i="54"/>
  <c r="F106" i="55"/>
  <c r="F55" i="55" s="1"/>
  <c r="F31" i="55" s="1"/>
  <c r="E122" i="57"/>
  <c r="F108" i="57"/>
  <c r="F57" i="57" s="1"/>
  <c r="F33" i="57" s="1"/>
  <c r="G105" i="52"/>
  <c r="G54" i="52" s="1"/>
  <c r="G30" i="52" s="1"/>
  <c r="F118" i="53"/>
  <c r="F76" i="53" s="1"/>
  <c r="F62" i="53" s="1"/>
  <c r="F38" i="53" s="1"/>
  <c r="G71" i="49"/>
  <c r="G43" i="49" s="1"/>
  <c r="G28" i="49" s="1"/>
  <c r="G115" i="57"/>
  <c r="H89" i="51"/>
  <c r="G89" i="51"/>
  <c r="D72" i="47"/>
  <c r="D44" i="47" s="1"/>
  <c r="D29" i="47" s="1"/>
  <c r="E89" i="49"/>
  <c r="L117" i="33"/>
  <c r="L75" i="33" s="1"/>
  <c r="E69" i="49"/>
  <c r="E41" i="49" s="1"/>
  <c r="E26" i="49" s="1"/>
  <c r="E107" i="55"/>
  <c r="E56" i="55" s="1"/>
  <c r="E32" i="55" s="1"/>
  <c r="D88" i="47"/>
  <c r="G118" i="55"/>
  <c r="E104" i="56"/>
  <c r="E53" i="56" s="1"/>
  <c r="E29" i="56" s="1"/>
  <c r="E90" i="49"/>
  <c r="D89" i="50"/>
  <c r="E84" i="47"/>
  <c r="E103" i="55"/>
  <c r="E52" i="55" s="1"/>
  <c r="E28" i="55" s="1"/>
  <c r="H75" i="46"/>
  <c r="H47" i="46" s="1"/>
  <c r="H32" i="46" s="1"/>
  <c r="H84" i="48"/>
  <c r="J108" i="33"/>
  <c r="J57" i="33" s="1"/>
  <c r="J33" i="33" s="1"/>
  <c r="J101" i="33"/>
  <c r="J50" i="33" s="1"/>
  <c r="J26" i="33" s="1"/>
  <c r="D70" i="46"/>
  <c r="D42" i="46" s="1"/>
  <c r="D27" i="46" s="1"/>
  <c r="G101" i="53"/>
  <c r="G50" i="53" s="1"/>
  <c r="G26" i="53" s="1"/>
  <c r="D105" i="57"/>
  <c r="D54" i="57" s="1"/>
  <c r="D30" i="57" s="1"/>
  <c r="H105" i="57"/>
  <c r="H54" i="57" s="1"/>
  <c r="H30" i="57" s="1"/>
  <c r="H103" i="52"/>
  <c r="H52" i="52" s="1"/>
  <c r="H28" i="52" s="1"/>
  <c r="F103" i="56"/>
  <c r="F52" i="56" s="1"/>
  <c r="F28" i="56" s="1"/>
  <c r="F69" i="48"/>
  <c r="F41" i="48" s="1"/>
  <c r="F26" i="48" s="1"/>
  <c r="D85" i="49"/>
  <c r="H83" i="51"/>
  <c r="G118" i="52"/>
  <c r="G76" i="52" s="1"/>
  <c r="G62" i="52" s="1"/>
  <c r="G38" i="52" s="1"/>
  <c r="H121" i="33"/>
  <c r="H79" i="33" s="1"/>
  <c r="E72" i="49"/>
  <c r="E44" i="49" s="1"/>
  <c r="E29" i="49" s="1"/>
  <c r="G116" i="33"/>
  <c r="K102" i="33"/>
  <c r="K51" i="33" s="1"/>
  <c r="K27" i="33" s="1"/>
  <c r="D115" i="53"/>
  <c r="D118" i="56"/>
  <c r="D76" i="56" s="1"/>
  <c r="D62" i="56" s="1"/>
  <c r="D38" i="56" s="1"/>
  <c r="G101" i="56"/>
  <c r="G50" i="56" s="1"/>
  <c r="G26" i="56" s="1"/>
  <c r="F87" i="49"/>
  <c r="J119" i="33"/>
  <c r="H86" i="46"/>
  <c r="F102" i="54"/>
  <c r="F51" i="54" s="1"/>
  <c r="F27" i="54" s="1"/>
  <c r="F75" i="51"/>
  <c r="F47" i="51" s="1"/>
  <c r="F32" i="51" s="1"/>
  <c r="H73" i="50"/>
  <c r="H45" i="50" s="1"/>
  <c r="H30" i="50" s="1"/>
  <c r="G87" i="51"/>
  <c r="G71" i="46"/>
  <c r="G43" i="46" s="1"/>
  <c r="G28" i="46" s="1"/>
  <c r="G73" i="51"/>
  <c r="G45" i="51" s="1"/>
  <c r="G30" i="51" s="1"/>
  <c r="F121" i="55"/>
  <c r="F79" i="55" s="1"/>
  <c r="F65" i="55" s="1"/>
  <c r="F41" i="55" s="1"/>
  <c r="E122" i="55"/>
  <c r="E80" i="55" s="1"/>
  <c r="E66" i="55" s="1"/>
  <c r="E42" i="55" s="1"/>
  <c r="G69" i="46"/>
  <c r="G41" i="46" s="1"/>
  <c r="G26" i="46" s="1"/>
  <c r="G72" i="49"/>
  <c r="G44" i="49" s="1"/>
  <c r="G29" i="49" s="1"/>
  <c r="F69" i="46"/>
  <c r="F41" i="46" s="1"/>
  <c r="F26" i="46" s="1"/>
  <c r="E85" i="49"/>
  <c r="E84" i="48"/>
  <c r="E105" i="33"/>
  <c r="E54" i="33" s="1"/>
  <c r="E30" i="33" s="1"/>
  <c r="E115" i="54"/>
  <c r="D119" i="53"/>
  <c r="D77" i="53" s="1"/>
  <c r="D63" i="53" s="1"/>
  <c r="D39" i="53" s="1"/>
  <c r="E86" i="49"/>
  <c r="D76" i="49"/>
  <c r="D48" i="49" s="1"/>
  <c r="D33" i="49" s="1"/>
  <c r="H88" i="46"/>
  <c r="E108" i="53"/>
  <c r="E57" i="53" s="1"/>
  <c r="E33" i="53" s="1"/>
  <c r="D120" i="57"/>
  <c r="I104" i="33"/>
  <c r="I53" i="33" s="1"/>
  <c r="I29" i="33" s="1"/>
  <c r="F101" i="54"/>
  <c r="F50" i="54" s="1"/>
  <c r="F26" i="54" s="1"/>
  <c r="F102" i="57"/>
  <c r="F51" i="57" s="1"/>
  <c r="F27" i="57" s="1"/>
  <c r="G87" i="49"/>
  <c r="D105" i="33"/>
  <c r="D54" i="33" s="1"/>
  <c r="D30" i="33" s="1"/>
  <c r="F88" i="50"/>
  <c r="E70" i="47"/>
  <c r="E42" i="47" s="1"/>
  <c r="E27" i="47" s="1"/>
  <c r="H103" i="33"/>
  <c r="H52" i="33" s="1"/>
  <c r="H28" i="33" s="1"/>
  <c r="H101" i="33"/>
  <c r="H50" i="33" s="1"/>
  <c r="H26" i="33" s="1"/>
  <c r="E103" i="53"/>
  <c r="E52" i="53" s="1"/>
  <c r="E28" i="53" s="1"/>
  <c r="F87" i="50"/>
  <c r="E73" i="50"/>
  <c r="E45" i="50" s="1"/>
  <c r="E30" i="50" s="1"/>
  <c r="G72" i="51"/>
  <c r="G44" i="51" s="1"/>
  <c r="G29" i="51" s="1"/>
  <c r="D101" i="33"/>
  <c r="F88" i="51"/>
  <c r="F89" i="47"/>
  <c r="H102" i="52"/>
  <c r="H51" i="52" s="1"/>
  <c r="H27" i="52" s="1"/>
  <c r="G71" i="50"/>
  <c r="G43" i="50" s="1"/>
  <c r="G28" i="50" s="1"/>
  <c r="M103" i="33"/>
  <c r="M52" i="33" s="1"/>
  <c r="M28" i="33" s="1"/>
  <c r="D89" i="49"/>
  <c r="G108" i="57"/>
  <c r="G57" i="57" s="1"/>
  <c r="G33" i="57" s="1"/>
  <c r="D103" i="33"/>
  <c r="D52" i="33" s="1"/>
  <c r="D28" i="33" s="1"/>
  <c r="F71" i="48"/>
  <c r="F43" i="48" s="1"/>
  <c r="F28" i="48" s="1"/>
  <c r="J117" i="33"/>
  <c r="J75" i="33" s="1"/>
  <c r="D121" i="33"/>
  <c r="D89" i="47"/>
  <c r="D73" i="50"/>
  <c r="D45" i="50" s="1"/>
  <c r="D30" i="50" s="1"/>
  <c r="G117" i="55"/>
  <c r="H115" i="54"/>
  <c r="E105" i="55"/>
  <c r="E54" i="55" s="1"/>
  <c r="E30" i="55" s="1"/>
  <c r="F89" i="49"/>
  <c r="E107" i="53"/>
  <c r="E56" i="53" s="1"/>
  <c r="E32" i="53" s="1"/>
  <c r="F103" i="53"/>
  <c r="F52" i="53" s="1"/>
  <c r="F28" i="53" s="1"/>
  <c r="D107" i="33"/>
  <c r="D56" i="33" s="1"/>
  <c r="D32" i="33" s="1"/>
  <c r="E83" i="51"/>
  <c r="G122" i="53"/>
  <c r="H107" i="55"/>
  <c r="H56" i="55" s="1"/>
  <c r="H32" i="55" s="1"/>
  <c r="D70" i="48"/>
  <c r="D42" i="48" s="1"/>
  <c r="D27" i="48" s="1"/>
  <c r="G119" i="57"/>
  <c r="G77" i="57" s="1"/>
  <c r="G63" i="57" s="1"/>
  <c r="G39" i="57" s="1"/>
  <c r="K101" i="33"/>
  <c r="K50" i="33" s="1"/>
  <c r="K26" i="33" s="1"/>
  <c r="D84" i="46"/>
  <c r="D120" i="55"/>
  <c r="D78" i="55" s="1"/>
  <c r="D64" i="55" s="1"/>
  <c r="D40" i="55" s="1"/>
  <c r="F72" i="48"/>
  <c r="F44" i="48" s="1"/>
  <c r="F29" i="48" s="1"/>
  <c r="H90" i="46"/>
  <c r="F89" i="46"/>
  <c r="F121" i="54"/>
  <c r="F79" i="54" s="1"/>
  <c r="F65" i="54" s="1"/>
  <c r="F41" i="54" s="1"/>
  <c r="F76" i="48"/>
  <c r="F48" i="48" s="1"/>
  <c r="F33" i="48" s="1"/>
  <c r="G108" i="53"/>
  <c r="G57" i="53" s="1"/>
  <c r="G33" i="53" s="1"/>
  <c r="E118" i="33"/>
  <c r="E84" i="50"/>
  <c r="H118" i="33"/>
  <c r="H76" i="33" s="1"/>
  <c r="E74" i="47"/>
  <c r="E46" i="47" s="1"/>
  <c r="E31" i="47" s="1"/>
  <c r="H101" i="52"/>
  <c r="H50" i="52" s="1"/>
  <c r="H26" i="52" s="1"/>
  <c r="J102" i="33"/>
  <c r="J51" i="33" s="1"/>
  <c r="J27" i="33" s="1"/>
  <c r="F85" i="48"/>
  <c r="G117" i="56"/>
  <c r="E101" i="33"/>
  <c r="E50" i="33" s="1"/>
  <c r="E26" i="33" s="1"/>
  <c r="F120" i="57"/>
  <c r="F87" i="48"/>
  <c r="H88" i="47"/>
  <c r="E84" i="51"/>
  <c r="E119" i="54"/>
  <c r="H89" i="47"/>
  <c r="G122" i="57"/>
  <c r="G80" i="57" s="1"/>
  <c r="G66" i="57" s="1"/>
  <c r="G42" i="57" s="1"/>
  <c r="F86" i="51"/>
  <c r="F107" i="52"/>
  <c r="F56" i="52" s="1"/>
  <c r="F32" i="52" s="1"/>
  <c r="D118" i="57"/>
  <c r="D76" i="57" s="1"/>
  <c r="D62" i="57" s="1"/>
  <c r="D38" i="57" s="1"/>
  <c r="H106" i="57"/>
  <c r="H55" i="57" s="1"/>
  <c r="H31" i="57" s="1"/>
  <c r="D120" i="33"/>
  <c r="E70" i="46"/>
  <c r="E42" i="46" s="1"/>
  <c r="E27" i="46" s="1"/>
  <c r="M106" i="33"/>
  <c r="M55" i="33" s="1"/>
  <c r="M31" i="33" s="1"/>
  <c r="H119" i="57"/>
  <c r="E84" i="46"/>
  <c r="G70" i="46"/>
  <c r="G42" i="46" s="1"/>
  <c r="G27" i="46" s="1"/>
  <c r="E117" i="53"/>
  <c r="E75" i="53" s="1"/>
  <c r="E61" i="53" s="1"/>
  <c r="E37" i="53" s="1"/>
  <c r="G71" i="51"/>
  <c r="G43" i="51" s="1"/>
  <c r="G28" i="51" s="1"/>
  <c r="D121" i="54"/>
  <c r="F115" i="56"/>
  <c r="E117" i="52"/>
  <c r="E75" i="52" s="1"/>
  <c r="E61" i="52" s="1"/>
  <c r="E37" i="52" s="1"/>
  <c r="H118" i="54"/>
  <c r="D103" i="52"/>
  <c r="D52" i="52" s="1"/>
  <c r="D28" i="52" s="1"/>
  <c r="D102" i="56"/>
  <c r="D51" i="56" s="1"/>
  <c r="D27" i="56" s="1"/>
  <c r="F115" i="55"/>
  <c r="F73" i="55" s="1"/>
  <c r="F59" i="55" s="1"/>
  <c r="F35" i="55" s="1"/>
  <c r="G84" i="49"/>
  <c r="H70" i="48"/>
  <c r="H42" i="48" s="1"/>
  <c r="H27" i="48" s="1"/>
  <c r="E105" i="53"/>
  <c r="E54" i="53" s="1"/>
  <c r="E30" i="53" s="1"/>
  <c r="D122" i="33"/>
  <c r="D80" i="33" s="1"/>
  <c r="H106" i="52"/>
  <c r="H55" i="52" s="1"/>
  <c r="H31" i="52" s="1"/>
  <c r="G71" i="47"/>
  <c r="G43" i="47" s="1"/>
  <c r="G28" i="47" s="1"/>
  <c r="F103" i="33"/>
  <c r="F52" i="33" s="1"/>
  <c r="F28" i="33" s="1"/>
  <c r="F86" i="50"/>
  <c r="D108" i="33"/>
  <c r="D57" i="33" s="1"/>
  <c r="D33" i="33" s="1"/>
  <c r="H84" i="50"/>
  <c r="H87" i="49"/>
  <c r="G85" i="48"/>
  <c r="E104" i="52"/>
  <c r="E53" i="52" s="1"/>
  <c r="E29" i="52" s="1"/>
  <c r="E87" i="50"/>
  <c r="H75" i="49"/>
  <c r="H47" i="49" s="1"/>
  <c r="H32" i="49" s="1"/>
  <c r="E104" i="57"/>
  <c r="E53" i="57" s="1"/>
  <c r="E29" i="57" s="1"/>
  <c r="H121" i="56"/>
  <c r="G102" i="55"/>
  <c r="G51" i="55" s="1"/>
  <c r="G27" i="55" s="1"/>
  <c r="F115" i="57"/>
  <c r="F87" i="47"/>
  <c r="D105" i="54"/>
  <c r="D54" i="54" s="1"/>
  <c r="D30" i="54" s="1"/>
  <c r="D73" i="51"/>
  <c r="D45" i="51" s="1"/>
  <c r="D30" i="51" s="1"/>
  <c r="D70" i="49"/>
  <c r="D42" i="49" s="1"/>
  <c r="D27" i="49" s="1"/>
  <c r="E121" i="55"/>
  <c r="E79" i="55" s="1"/>
  <c r="E65" i="55" s="1"/>
  <c r="E41" i="55" s="1"/>
  <c r="E117" i="33"/>
  <c r="E74" i="50"/>
  <c r="E46" i="50" s="1"/>
  <c r="E31" i="50" s="1"/>
  <c r="H71" i="51"/>
  <c r="H43" i="51" s="1"/>
  <c r="H28" i="51" s="1"/>
  <c r="E76" i="47"/>
  <c r="E48" i="47" s="1"/>
  <c r="E33" i="47" s="1"/>
  <c r="F101" i="33"/>
  <c r="F50" i="33" s="1"/>
  <c r="F26" i="33" s="1"/>
  <c r="E72" i="47"/>
  <c r="E44" i="47" s="1"/>
  <c r="E29" i="47" s="1"/>
  <c r="E104" i="33"/>
  <c r="E53" i="33" s="1"/>
  <c r="E29" i="33" s="1"/>
  <c r="G89" i="49"/>
  <c r="K122" i="33"/>
  <c r="K80" i="33" s="1"/>
  <c r="D90" i="51"/>
  <c r="F83" i="51"/>
  <c r="I106" i="33"/>
  <c r="I55" i="33" s="1"/>
  <c r="I31" i="33" s="1"/>
  <c r="D104" i="57"/>
  <c r="D53" i="57" s="1"/>
  <c r="D29" i="57" s="1"/>
  <c r="F85" i="47"/>
  <c r="H72" i="48"/>
  <c r="H44" i="48" s="1"/>
  <c r="H29" i="48" s="1"/>
  <c r="H83" i="48"/>
  <c r="E83" i="47"/>
  <c r="H84" i="47"/>
  <c r="F83" i="46"/>
  <c r="H71" i="50"/>
  <c r="H43" i="50" s="1"/>
  <c r="H28" i="50" s="1"/>
  <c r="F86" i="49"/>
  <c r="D86" i="46"/>
  <c r="F74" i="46"/>
  <c r="F46" i="46" s="1"/>
  <c r="F31" i="46" s="1"/>
  <c r="E88" i="47"/>
  <c r="G115" i="56"/>
  <c r="G73" i="56" s="1"/>
  <c r="G59" i="56" s="1"/>
  <c r="G35" i="56" s="1"/>
  <c r="G88" i="51"/>
  <c r="F84" i="50"/>
  <c r="G106" i="53"/>
  <c r="G55" i="53" s="1"/>
  <c r="G31" i="53" s="1"/>
  <c r="G73" i="47"/>
  <c r="G45" i="47" s="1"/>
  <c r="G30" i="47" s="1"/>
  <c r="H106" i="55"/>
  <c r="H55" i="55" s="1"/>
  <c r="H31" i="55" s="1"/>
  <c r="D104" i="55"/>
  <c r="D53" i="55" s="1"/>
  <c r="D29" i="55" s="1"/>
  <c r="L107" i="33"/>
  <c r="L56" i="33" s="1"/>
  <c r="L32" i="33" s="1"/>
  <c r="D117" i="53"/>
  <c r="D75" i="53" s="1"/>
  <c r="D61" i="53" s="1"/>
  <c r="D37" i="53" s="1"/>
  <c r="D73" i="48"/>
  <c r="D45" i="48" s="1"/>
  <c r="D30" i="48" s="1"/>
  <c r="H70" i="50"/>
  <c r="H42" i="50" s="1"/>
  <c r="H27" i="50" s="1"/>
  <c r="H105" i="54"/>
  <c r="H54" i="54" s="1"/>
  <c r="H30" i="54" s="1"/>
  <c r="F102" i="53"/>
  <c r="F51" i="53" s="1"/>
  <c r="F27" i="53" s="1"/>
  <c r="M107" i="33"/>
  <c r="M56" i="33" s="1"/>
  <c r="M32" i="33" s="1"/>
  <c r="E120" i="53"/>
  <c r="E78" i="53" s="1"/>
  <c r="E64" i="53" s="1"/>
  <c r="E40" i="53" s="1"/>
  <c r="G122" i="55"/>
  <c r="G80" i="55" s="1"/>
  <c r="G66" i="55" s="1"/>
  <c r="G42" i="55" s="1"/>
  <c r="H105" i="33"/>
  <c r="H54" i="33" s="1"/>
  <c r="H30" i="33" s="1"/>
  <c r="E75" i="48"/>
  <c r="E47" i="48" s="1"/>
  <c r="E32" i="48" s="1"/>
  <c r="H71" i="49"/>
  <c r="H43" i="49" s="1"/>
  <c r="H28" i="49" s="1"/>
  <c r="G75" i="51"/>
  <c r="G47" i="51" s="1"/>
  <c r="G32" i="51" s="1"/>
  <c r="E89" i="50"/>
  <c r="G73" i="48"/>
  <c r="G45" i="48" s="1"/>
  <c r="G30" i="48" s="1"/>
  <c r="E108" i="33"/>
  <c r="E57" i="33" s="1"/>
  <c r="E33" i="33" s="1"/>
  <c r="G120" i="56"/>
  <c r="G78" i="56" s="1"/>
  <c r="G64" i="56" s="1"/>
  <c r="G40" i="56" s="1"/>
  <c r="H101" i="57"/>
  <c r="H50" i="57" s="1"/>
  <c r="H26" i="57" s="1"/>
  <c r="E121" i="53"/>
  <c r="E79" i="53" s="1"/>
  <c r="E65" i="53" s="1"/>
  <c r="E41" i="53" s="1"/>
  <c r="H122" i="55"/>
  <c r="D106" i="33"/>
  <c r="D55" i="33" s="1"/>
  <c r="D31" i="33" s="1"/>
  <c r="F103" i="55"/>
  <c r="F52" i="55" s="1"/>
  <c r="F28" i="55" s="1"/>
  <c r="E83" i="50"/>
  <c r="H88" i="48"/>
  <c r="G76" i="46"/>
  <c r="G48" i="46" s="1"/>
  <c r="G33" i="46" s="1"/>
  <c r="F117" i="53"/>
  <c r="F75" i="53" s="1"/>
  <c r="F61" i="53" s="1"/>
  <c r="F37" i="53" s="1"/>
  <c r="D122" i="57"/>
  <c r="D80" i="57" s="1"/>
  <c r="D66" i="57" s="1"/>
  <c r="D42" i="57" s="1"/>
  <c r="F101" i="52"/>
  <c r="F50" i="52" s="1"/>
  <c r="F26" i="52" s="1"/>
  <c r="I102" i="33"/>
  <c r="I51" i="33" s="1"/>
  <c r="I27" i="33" s="1"/>
  <c r="E122" i="54"/>
  <c r="E80" i="54" s="1"/>
  <c r="E66" i="54" s="1"/>
  <c r="E42" i="54" s="1"/>
  <c r="K120" i="33"/>
  <c r="D86" i="51"/>
  <c r="D102" i="53"/>
  <c r="D51" i="53" s="1"/>
  <c r="D27" i="53" s="1"/>
  <c r="F115" i="33"/>
  <c r="D101" i="57"/>
  <c r="D50" i="57" s="1"/>
  <c r="D26" i="57" s="1"/>
  <c r="G105" i="53"/>
  <c r="G54" i="53" s="1"/>
  <c r="G30" i="53" s="1"/>
  <c r="F119" i="53"/>
  <c r="F77" i="53" s="1"/>
  <c r="F63" i="53" s="1"/>
  <c r="F39" i="53" s="1"/>
  <c r="G71" i="48"/>
  <c r="G43" i="48" s="1"/>
  <c r="G28" i="48" s="1"/>
  <c r="H76" i="51"/>
  <c r="H48" i="51" s="1"/>
  <c r="H33" i="51" s="1"/>
  <c r="F72" i="47"/>
  <c r="F44" i="47" s="1"/>
  <c r="F29" i="47" s="1"/>
  <c r="E121" i="52"/>
  <c r="E79" i="52" s="1"/>
  <c r="E65" i="52" s="1"/>
  <c r="E41" i="52" s="1"/>
  <c r="G118" i="53"/>
  <c r="E102" i="33"/>
  <c r="E51" i="33" s="1"/>
  <c r="E27" i="33" s="1"/>
  <c r="D101" i="53"/>
  <c r="D50" i="53" s="1"/>
  <c r="D26" i="53" s="1"/>
  <c r="E75" i="51"/>
  <c r="E47" i="51" s="1"/>
  <c r="E32" i="51" s="1"/>
  <c r="G83" i="47"/>
  <c r="D117" i="55"/>
  <c r="F69" i="50"/>
  <c r="F41" i="50" s="1"/>
  <c r="F26" i="50" s="1"/>
  <c r="D87" i="51"/>
  <c r="G103" i="54"/>
  <c r="G52" i="54" s="1"/>
  <c r="G28" i="54" s="1"/>
  <c r="H106" i="54"/>
  <c r="H55" i="54" s="1"/>
  <c r="H31" i="54" s="1"/>
  <c r="E106" i="57"/>
  <c r="E55" i="57" s="1"/>
  <c r="E31" i="57" s="1"/>
  <c r="H89" i="46"/>
  <c r="E85" i="46"/>
  <c r="E101" i="54"/>
  <c r="E50" i="54" s="1"/>
  <c r="E26" i="54" s="1"/>
  <c r="F75" i="46"/>
  <c r="F47" i="46" s="1"/>
  <c r="F32" i="46" s="1"/>
  <c r="F121" i="52"/>
  <c r="F79" i="52" s="1"/>
  <c r="F65" i="52" s="1"/>
  <c r="F41" i="52" s="1"/>
  <c r="L122" i="33"/>
  <c r="D90" i="48"/>
  <c r="E88" i="50"/>
  <c r="E76" i="51"/>
  <c r="E48" i="51" s="1"/>
  <c r="E33" i="51" s="1"/>
  <c r="D71" i="49"/>
  <c r="D43" i="49" s="1"/>
  <c r="D28" i="49" s="1"/>
  <c r="D116" i="52"/>
  <c r="D74" i="52" s="1"/>
  <c r="D60" i="52" s="1"/>
  <c r="D36" i="52" s="1"/>
  <c r="G90" i="50"/>
  <c r="D76" i="48"/>
  <c r="D48" i="48" s="1"/>
  <c r="D33" i="48" s="1"/>
  <c r="G86" i="48"/>
  <c r="E120" i="55"/>
  <c r="L118" i="33"/>
  <c r="L76" i="33" s="1"/>
  <c r="G88" i="48"/>
  <c r="E69" i="50"/>
  <c r="E41" i="50" s="1"/>
  <c r="E26" i="50" s="1"/>
  <c r="D75" i="48"/>
  <c r="D47" i="48" s="1"/>
  <c r="D32" i="48" s="1"/>
  <c r="M121" i="33"/>
  <c r="M79" i="33" s="1"/>
  <c r="E119" i="52"/>
  <c r="E77" i="52" s="1"/>
  <c r="E63" i="52" s="1"/>
  <c r="E39" i="52" s="1"/>
  <c r="H71" i="46"/>
  <c r="H43" i="46" s="1"/>
  <c r="H28" i="46" s="1"/>
  <c r="D71" i="51"/>
  <c r="D43" i="51" s="1"/>
  <c r="D28" i="51" s="1"/>
  <c r="F73" i="46"/>
  <c r="F45" i="46" s="1"/>
  <c r="F30" i="46" s="1"/>
  <c r="G116" i="54"/>
  <c r="G74" i="54" s="1"/>
  <c r="G60" i="54" s="1"/>
  <c r="G36" i="54" s="1"/>
  <c r="H119" i="55"/>
  <c r="H85" i="51"/>
  <c r="E88" i="48"/>
  <c r="I103" i="33"/>
  <c r="I52" i="33" s="1"/>
  <c r="I28" i="33" s="1"/>
  <c r="H121" i="55"/>
  <c r="H79" i="55" s="1"/>
  <c r="H65" i="55" s="1"/>
  <c r="H41" i="55" s="1"/>
  <c r="F75" i="50"/>
  <c r="F47" i="50" s="1"/>
  <c r="F32" i="50" s="1"/>
  <c r="L120" i="33"/>
  <c r="E73" i="46"/>
  <c r="E45" i="46" s="1"/>
  <c r="E30" i="46" s="1"/>
  <c r="H90" i="47"/>
  <c r="G84" i="50"/>
  <c r="H76" i="47"/>
  <c r="H48" i="47" s="1"/>
  <c r="H33" i="47" s="1"/>
  <c r="F88" i="47"/>
  <c r="H76" i="46"/>
  <c r="H48" i="46" s="1"/>
  <c r="H33" i="46" s="1"/>
  <c r="F70" i="50"/>
  <c r="F42" i="50" s="1"/>
  <c r="F27" i="50" s="1"/>
  <c r="D83" i="48"/>
  <c r="E119" i="56"/>
  <c r="E77" i="56" s="1"/>
  <c r="E63" i="56" s="1"/>
  <c r="E39" i="56" s="1"/>
  <c r="E89" i="51"/>
  <c r="D87" i="49"/>
  <c r="H86" i="48"/>
  <c r="G89" i="47"/>
  <c r="H116" i="52"/>
  <c r="H74" i="52" s="1"/>
  <c r="H60" i="52" s="1"/>
  <c r="H36" i="52" s="1"/>
  <c r="D72" i="50"/>
  <c r="D44" i="50" s="1"/>
  <c r="D29" i="50" s="1"/>
  <c r="E118" i="52"/>
  <c r="E76" i="52" s="1"/>
  <c r="E62" i="52" s="1"/>
  <c r="E38" i="52" s="1"/>
  <c r="E71" i="48"/>
  <c r="E43" i="48" s="1"/>
  <c r="E28" i="48" s="1"/>
  <c r="D108" i="56"/>
  <c r="D57" i="56" s="1"/>
  <c r="D33" i="56" s="1"/>
  <c r="D122" i="54"/>
  <c r="K106" i="33"/>
  <c r="K55" i="33" s="1"/>
  <c r="K31" i="33" s="1"/>
  <c r="H116" i="55"/>
  <c r="H74" i="55" s="1"/>
  <c r="H60" i="55" s="1"/>
  <c r="H36" i="55" s="1"/>
  <c r="D108" i="52"/>
  <c r="D57" i="52" s="1"/>
  <c r="D33" i="52" s="1"/>
  <c r="G85" i="51"/>
  <c r="F103" i="57"/>
  <c r="F52" i="57" s="1"/>
  <c r="F28" i="57" s="1"/>
  <c r="D90" i="47"/>
  <c r="H107" i="56"/>
  <c r="H56" i="56" s="1"/>
  <c r="H32" i="56" s="1"/>
  <c r="I115" i="33"/>
  <c r="H106" i="56"/>
  <c r="H55" i="56" s="1"/>
  <c r="H31" i="56" s="1"/>
  <c r="G118" i="57"/>
  <c r="G119" i="52"/>
  <c r="G77" i="52" s="1"/>
  <c r="G63" i="52" s="1"/>
  <c r="G39" i="52" s="1"/>
  <c r="G90" i="48"/>
  <c r="G122" i="56"/>
  <c r="J115" i="33"/>
  <c r="J73" i="33" s="1"/>
  <c r="E104" i="53"/>
  <c r="E53" i="53" s="1"/>
  <c r="E29" i="53" s="1"/>
  <c r="D105" i="55"/>
  <c r="D54" i="55" s="1"/>
  <c r="D30" i="55" s="1"/>
  <c r="G87" i="50"/>
  <c r="G121" i="55"/>
  <c r="G79" i="55" s="1"/>
  <c r="G65" i="55" s="1"/>
  <c r="G41" i="55" s="1"/>
  <c r="E117" i="57"/>
  <c r="E75" i="57" s="1"/>
  <c r="E61" i="57" s="1"/>
  <c r="E37" i="57" s="1"/>
  <c r="H119" i="52"/>
  <c r="H104" i="55"/>
  <c r="H53" i="55" s="1"/>
  <c r="H29" i="55" s="1"/>
  <c r="F69" i="51"/>
  <c r="F41" i="51" s="1"/>
  <c r="F26" i="51" s="1"/>
  <c r="F104" i="55"/>
  <c r="F53" i="55" s="1"/>
  <c r="F29" i="55" s="1"/>
  <c r="M101" i="33"/>
  <c r="M50" i="33" s="1"/>
  <c r="M26" i="33" s="1"/>
  <c r="H69" i="47"/>
  <c r="H41" i="47" s="1"/>
  <c r="H26" i="47" s="1"/>
  <c r="F86" i="47"/>
  <c r="G105" i="55"/>
  <c r="G54" i="55" s="1"/>
  <c r="G30" i="55" s="1"/>
  <c r="F85" i="46"/>
  <c r="F118" i="33"/>
  <c r="F76" i="33" s="1"/>
  <c r="H90" i="50"/>
  <c r="G104" i="54"/>
  <c r="G53" i="54" s="1"/>
  <c r="G29" i="54" s="1"/>
  <c r="E87" i="47"/>
  <c r="E83" i="46"/>
  <c r="F117" i="33"/>
  <c r="F75" i="33" s="1"/>
  <c r="G117" i="33"/>
  <c r="G75" i="33" s="1"/>
  <c r="H102" i="55"/>
  <c r="H51" i="55" s="1"/>
  <c r="H27" i="55" s="1"/>
  <c r="K107" i="33"/>
  <c r="K56" i="33" s="1"/>
  <c r="K32" i="33" s="1"/>
  <c r="H90" i="48"/>
  <c r="H119" i="54"/>
  <c r="D71" i="46"/>
  <c r="D43" i="46" s="1"/>
  <c r="D28" i="46" s="1"/>
  <c r="G101" i="52"/>
  <c r="G50" i="52" s="1"/>
  <c r="G26" i="52" s="1"/>
  <c r="D121" i="53"/>
  <c r="E108" i="56"/>
  <c r="E57" i="56" s="1"/>
  <c r="E33" i="56" s="1"/>
  <c r="E105" i="52"/>
  <c r="E54" i="52" s="1"/>
  <c r="E30" i="52" s="1"/>
  <c r="F115" i="53"/>
  <c r="F73" i="53" s="1"/>
  <c r="F59" i="53" s="1"/>
  <c r="F35" i="53" s="1"/>
  <c r="G120" i="57"/>
  <c r="G78" i="57" s="1"/>
  <c r="G64" i="57" s="1"/>
  <c r="G40" i="57" s="1"/>
  <c r="F72" i="46"/>
  <c r="F44" i="46" s="1"/>
  <c r="F29" i="46" s="1"/>
  <c r="E85" i="48"/>
  <c r="D83" i="46"/>
  <c r="H72" i="47"/>
  <c r="H44" i="47" s="1"/>
  <c r="H29" i="47" s="1"/>
  <c r="G70" i="49"/>
  <c r="G42" i="49" s="1"/>
  <c r="G27" i="49" s="1"/>
  <c r="G120" i="55"/>
  <c r="D106" i="56"/>
  <c r="D55" i="56" s="1"/>
  <c r="D31" i="56" s="1"/>
  <c r="D119" i="56"/>
  <c r="D77" i="56" s="1"/>
  <c r="D63" i="56" s="1"/>
  <c r="D39" i="56" s="1"/>
  <c r="D74" i="46"/>
  <c r="D46" i="46" s="1"/>
  <c r="D31" i="46" s="1"/>
  <c r="E108" i="55"/>
  <c r="E57" i="55" s="1"/>
  <c r="E33" i="55" s="1"/>
  <c r="F120" i="55"/>
  <c r="F90" i="49"/>
  <c r="F104" i="56"/>
  <c r="F53" i="56" s="1"/>
  <c r="F29" i="56" s="1"/>
  <c r="F106" i="56"/>
  <c r="F55" i="56" s="1"/>
  <c r="F31" i="56" s="1"/>
  <c r="D102" i="55"/>
  <c r="D51" i="55" s="1"/>
  <c r="D27" i="55" s="1"/>
  <c r="K115" i="33"/>
  <c r="K73" i="33" s="1"/>
  <c r="G85" i="49"/>
  <c r="F120" i="53"/>
  <c r="F102" i="55"/>
  <c r="F51" i="55" s="1"/>
  <c r="F27" i="55" s="1"/>
  <c r="L119" i="33"/>
  <c r="L77" i="33" s="1"/>
  <c r="D116" i="54"/>
  <c r="D74" i="54" s="1"/>
  <c r="D60" i="54" s="1"/>
  <c r="D36" i="54" s="1"/>
  <c r="H120" i="33"/>
  <c r="J104" i="33"/>
  <c r="J53" i="33" s="1"/>
  <c r="J29" i="33" s="1"/>
  <c r="D72" i="46"/>
  <c r="D44" i="46" s="1"/>
  <c r="D29" i="46" s="1"/>
  <c r="F71" i="50"/>
  <c r="F43" i="50" s="1"/>
  <c r="F28" i="50" s="1"/>
  <c r="E107" i="54"/>
  <c r="E56" i="54" s="1"/>
  <c r="E32" i="54" s="1"/>
  <c r="D118" i="52"/>
  <c r="D76" i="52" s="1"/>
  <c r="D62" i="52" s="1"/>
  <c r="D38" i="52" s="1"/>
  <c r="G87" i="48"/>
  <c r="G121" i="53"/>
  <c r="G79" i="53" s="1"/>
  <c r="G65" i="53" s="1"/>
  <c r="G41" i="53" s="1"/>
  <c r="D76" i="46"/>
  <c r="D48" i="46" s="1"/>
  <c r="D33" i="46" s="1"/>
  <c r="G76" i="49"/>
  <c r="G48" i="49" s="1"/>
  <c r="G33" i="49" s="1"/>
  <c r="H90" i="51"/>
  <c r="G102" i="53"/>
  <c r="G51" i="53" s="1"/>
  <c r="G27" i="53" s="1"/>
  <c r="D74" i="49"/>
  <c r="D46" i="49" s="1"/>
  <c r="D31" i="49" s="1"/>
  <c r="H71" i="47"/>
  <c r="H43" i="47" s="1"/>
  <c r="H28" i="47" s="1"/>
  <c r="G70" i="51"/>
  <c r="G42" i="51" s="1"/>
  <c r="G27" i="51" s="1"/>
  <c r="D118" i="33"/>
  <c r="F76" i="47"/>
  <c r="F48" i="47" s="1"/>
  <c r="F33" i="47" s="1"/>
  <c r="F122" i="57"/>
  <c r="F80" i="57" s="1"/>
  <c r="F66" i="57" s="1"/>
  <c r="F42" i="57" s="1"/>
  <c r="M108" i="33"/>
  <c r="M57" i="33" s="1"/>
  <c r="M33" i="33" s="1"/>
  <c r="F89" i="48"/>
  <c r="E85" i="47"/>
  <c r="H105" i="52"/>
  <c r="H54" i="52" s="1"/>
  <c r="H30" i="52" s="1"/>
  <c r="J107" i="33"/>
  <c r="J56" i="33" s="1"/>
  <c r="J32" i="33" s="1"/>
  <c r="D119" i="52"/>
  <c r="D77" i="52" s="1"/>
  <c r="D63" i="52" s="1"/>
  <c r="D39" i="52" s="1"/>
  <c r="D76" i="50"/>
  <c r="D48" i="50" s="1"/>
  <c r="D33" i="50" s="1"/>
  <c r="E107" i="33"/>
  <c r="E56" i="33" s="1"/>
  <c r="E32" i="33" s="1"/>
  <c r="F120" i="33"/>
  <c r="F78" i="33" s="1"/>
  <c r="F75" i="48"/>
  <c r="F47" i="48" s="1"/>
  <c r="F32" i="48" s="1"/>
  <c r="H87" i="48"/>
  <c r="D71" i="48"/>
  <c r="D43" i="48" s="1"/>
  <c r="D28" i="48" s="1"/>
  <c r="F103" i="54"/>
  <c r="F52" i="54" s="1"/>
  <c r="F28" i="54" s="1"/>
  <c r="G117" i="57"/>
  <c r="D121" i="55"/>
  <c r="D76" i="47"/>
  <c r="D48" i="47" s="1"/>
  <c r="D33" i="47" s="1"/>
  <c r="G69" i="48"/>
  <c r="G41" i="48" s="1"/>
  <c r="G26" i="48" s="1"/>
  <c r="G115" i="52"/>
  <c r="E122" i="33"/>
  <c r="E80" i="33" s="1"/>
  <c r="G70" i="48"/>
  <c r="G42" i="48" s="1"/>
  <c r="G27" i="48" s="1"/>
  <c r="G83" i="50"/>
  <c r="D85" i="47"/>
  <c r="M105" i="33"/>
  <c r="M54" i="33" s="1"/>
  <c r="M30" i="33" s="1"/>
  <c r="E103" i="33"/>
  <c r="E52" i="33" s="1"/>
  <c r="E28" i="33" s="1"/>
  <c r="H122" i="56"/>
  <c r="H80" i="56" s="1"/>
  <c r="H66" i="56" s="1"/>
  <c r="H42" i="56" s="1"/>
  <c r="H120" i="54"/>
  <c r="H78" i="54" s="1"/>
  <c r="H64" i="54" s="1"/>
  <c r="H40" i="54" s="1"/>
  <c r="E74" i="49"/>
  <c r="E46" i="49" s="1"/>
  <c r="E31" i="49" s="1"/>
  <c r="G118" i="56"/>
  <c r="E120" i="57"/>
  <c r="E78" i="57" s="1"/>
  <c r="E64" i="57" s="1"/>
  <c r="E40" i="57" s="1"/>
  <c r="D117" i="56"/>
  <c r="H120" i="56"/>
  <c r="H78" i="56" s="1"/>
  <c r="H64" i="56" s="1"/>
  <c r="H40" i="56" s="1"/>
  <c r="F116" i="53"/>
  <c r="F74" i="53" s="1"/>
  <c r="F60" i="53" s="1"/>
  <c r="F36" i="53" s="1"/>
  <c r="H121" i="52"/>
  <c r="H79" i="52" s="1"/>
  <c r="H65" i="52" s="1"/>
  <c r="H41" i="52" s="1"/>
  <c r="G101" i="55"/>
  <c r="G50" i="55" s="1"/>
  <c r="G26" i="55" s="1"/>
  <c r="M122" i="33"/>
  <c r="D121" i="56"/>
  <c r="F121" i="53"/>
  <c r="F79" i="53" s="1"/>
  <c r="F65" i="53" s="1"/>
  <c r="F41" i="53" s="1"/>
  <c r="H116" i="56"/>
  <c r="G119" i="55"/>
  <c r="G77" i="55" s="1"/>
  <c r="G63" i="55" s="1"/>
  <c r="G39" i="55" s="1"/>
  <c r="G90" i="49"/>
  <c r="H72" i="49"/>
  <c r="H44" i="49" s="1"/>
  <c r="H29" i="49" s="1"/>
  <c r="F122" i="56"/>
  <c r="F80" i="56" s="1"/>
  <c r="F66" i="56" s="1"/>
  <c r="F42" i="56" s="1"/>
  <c r="H116" i="33"/>
  <c r="H74" i="33" s="1"/>
  <c r="D69" i="48"/>
  <c r="D41" i="48" s="1"/>
  <c r="D26" i="48" s="1"/>
  <c r="E101" i="56"/>
  <c r="E50" i="56" s="1"/>
  <c r="E26" i="56" s="1"/>
  <c r="H69" i="50"/>
  <c r="H41" i="50" s="1"/>
  <c r="H26" i="50" s="1"/>
  <c r="H117" i="57"/>
  <c r="D83" i="51"/>
  <c r="D74" i="51"/>
  <c r="D46" i="51" s="1"/>
  <c r="D31" i="51" s="1"/>
  <c r="F69" i="49"/>
  <c r="F41" i="49" s="1"/>
  <c r="F26" i="49" s="1"/>
  <c r="E76" i="48"/>
  <c r="E48" i="48" s="1"/>
  <c r="E33" i="48" s="1"/>
  <c r="G104" i="56"/>
  <c r="G53" i="56" s="1"/>
  <c r="G29" i="56" s="1"/>
  <c r="D73" i="49"/>
  <c r="D45" i="49" s="1"/>
  <c r="D30" i="49" s="1"/>
  <c r="F115" i="52"/>
  <c r="F73" i="52" s="1"/>
  <c r="F59" i="52" s="1"/>
  <c r="F35" i="52" s="1"/>
  <c r="G117" i="53"/>
  <c r="D116" i="53"/>
  <c r="E120" i="56"/>
  <c r="E78" i="56" s="1"/>
  <c r="E64" i="56" s="1"/>
  <c r="E40" i="56" s="1"/>
  <c r="H104" i="54"/>
  <c r="H53" i="54" s="1"/>
  <c r="H29" i="54" s="1"/>
  <c r="D103" i="56"/>
  <c r="D52" i="56" s="1"/>
  <c r="D28" i="56" s="1"/>
  <c r="F117" i="55"/>
  <c r="F75" i="55" s="1"/>
  <c r="F61" i="55" s="1"/>
  <c r="F37" i="55" s="1"/>
  <c r="D86" i="49"/>
  <c r="D101" i="52"/>
  <c r="D50" i="52" s="1"/>
  <c r="D26" i="52" s="1"/>
  <c r="E73" i="51"/>
  <c r="E45" i="51" s="1"/>
  <c r="E30" i="51" s="1"/>
  <c r="E102" i="56"/>
  <c r="E51" i="56" s="1"/>
  <c r="E27" i="56" s="1"/>
  <c r="G107" i="52"/>
  <c r="G56" i="52" s="1"/>
  <c r="G32" i="52" s="1"/>
  <c r="D117" i="54"/>
  <c r="G117" i="52"/>
  <c r="F118" i="54"/>
  <c r="F76" i="54" s="1"/>
  <c r="F62" i="54" s="1"/>
  <c r="F38" i="54" s="1"/>
  <c r="F108" i="52"/>
  <c r="F57" i="52" s="1"/>
  <c r="F33" i="52" s="1"/>
  <c r="F73" i="47"/>
  <c r="F45" i="47" s="1"/>
  <c r="F30" i="47" s="1"/>
  <c r="G83" i="51"/>
  <c r="D75" i="51"/>
  <c r="D47" i="51" s="1"/>
  <c r="D32" i="51" s="1"/>
  <c r="H122" i="53"/>
  <c r="H80" i="53" s="1"/>
  <c r="H66" i="53" s="1"/>
  <c r="H42" i="53" s="1"/>
  <c r="D84" i="49"/>
  <c r="F84" i="47"/>
  <c r="E103" i="52"/>
  <c r="E52" i="52" s="1"/>
  <c r="E28" i="52" s="1"/>
  <c r="H122" i="52"/>
  <c r="H80" i="52" s="1"/>
  <c r="H66" i="52" s="1"/>
  <c r="H42" i="52" s="1"/>
  <c r="D85" i="50"/>
  <c r="D75" i="50"/>
  <c r="D47" i="50" s="1"/>
  <c r="D32" i="50" s="1"/>
  <c r="E115" i="55"/>
  <c r="D101" i="55"/>
  <c r="D50" i="55" s="1"/>
  <c r="D26" i="55" s="1"/>
  <c r="D104" i="56"/>
  <c r="D53" i="56" s="1"/>
  <c r="D29" i="56" s="1"/>
  <c r="D120" i="54"/>
  <c r="D78" i="54" s="1"/>
  <c r="D64" i="54" s="1"/>
  <c r="D40" i="54" s="1"/>
  <c r="E90" i="47"/>
  <c r="E118" i="57"/>
  <c r="E76" i="57" s="1"/>
  <c r="E62" i="57" s="1"/>
  <c r="E38" i="57" s="1"/>
  <c r="M120" i="33"/>
  <c r="E72" i="48"/>
  <c r="E44" i="48" s="1"/>
  <c r="E29" i="48" s="1"/>
  <c r="F85" i="50"/>
  <c r="G101" i="54"/>
  <c r="G50" i="54" s="1"/>
  <c r="G26" i="54" s="1"/>
  <c r="H105" i="56"/>
  <c r="H54" i="56" s="1"/>
  <c r="H30" i="56" s="1"/>
  <c r="F117" i="54"/>
  <c r="G108" i="55"/>
  <c r="G57" i="55" s="1"/>
  <c r="G33" i="55" s="1"/>
  <c r="E102" i="55"/>
  <c r="E51" i="55" s="1"/>
  <c r="E27" i="55" s="1"/>
  <c r="H103" i="55"/>
  <c r="H52" i="55" s="1"/>
  <c r="H28" i="55" s="1"/>
  <c r="F73" i="50"/>
  <c r="F45" i="50" s="1"/>
  <c r="F30" i="50" s="1"/>
  <c r="D121" i="57"/>
  <c r="D79" i="57" s="1"/>
  <c r="D65" i="57" s="1"/>
  <c r="D41" i="57" s="1"/>
  <c r="D118" i="55"/>
  <c r="D76" i="55" s="1"/>
  <c r="D62" i="55" s="1"/>
  <c r="D38" i="55" s="1"/>
  <c r="G108" i="54"/>
  <c r="G57" i="54" s="1"/>
  <c r="G33" i="54" s="1"/>
  <c r="G120" i="52"/>
  <c r="D108" i="53"/>
  <c r="D57" i="53" s="1"/>
  <c r="D33" i="53" s="1"/>
  <c r="D122" i="53"/>
  <c r="D80" i="53" s="1"/>
  <c r="D66" i="53" s="1"/>
  <c r="D42" i="53" s="1"/>
  <c r="G115" i="55"/>
  <c r="G73" i="55" s="1"/>
  <c r="G59" i="55" s="1"/>
  <c r="G35" i="55" s="1"/>
  <c r="H108" i="57"/>
  <c r="H57" i="57" s="1"/>
  <c r="H33" i="57" s="1"/>
  <c r="E116" i="57"/>
  <c r="D121" i="52"/>
  <c r="H105" i="55"/>
  <c r="H54" i="55" s="1"/>
  <c r="H30" i="55" s="1"/>
  <c r="D84" i="47"/>
  <c r="E70" i="49"/>
  <c r="E42" i="49" s="1"/>
  <c r="E27" i="49" s="1"/>
  <c r="F106" i="54"/>
  <c r="F55" i="54" s="1"/>
  <c r="F31" i="54" s="1"/>
  <c r="H118" i="52"/>
  <c r="I105" i="33"/>
  <c r="I54" i="33" s="1"/>
  <c r="I30" i="33" s="1"/>
  <c r="H108" i="53"/>
  <c r="H57" i="53" s="1"/>
  <c r="H33" i="53" s="1"/>
  <c r="G101" i="57"/>
  <c r="G50" i="57" s="1"/>
  <c r="G26" i="57" s="1"/>
  <c r="D115" i="55"/>
  <c r="H107" i="54"/>
  <c r="H56" i="54" s="1"/>
  <c r="H32" i="54" s="1"/>
  <c r="D106" i="53"/>
  <c r="D55" i="53" s="1"/>
  <c r="D31" i="53" s="1"/>
  <c r="H103" i="57"/>
  <c r="H52" i="57" s="1"/>
  <c r="H28" i="57" s="1"/>
  <c r="F76" i="50"/>
  <c r="F48" i="50" s="1"/>
  <c r="F33" i="50" s="1"/>
  <c r="D85" i="51"/>
  <c r="E117" i="55"/>
  <c r="E105" i="57"/>
  <c r="E54" i="57" s="1"/>
  <c r="E30" i="57" s="1"/>
  <c r="G120" i="54"/>
  <c r="D107" i="54"/>
  <c r="D56" i="54" s="1"/>
  <c r="D32" i="54" s="1"/>
  <c r="D119" i="57"/>
  <c r="D77" i="57" s="1"/>
  <c r="D63" i="57" s="1"/>
  <c r="D39" i="57" s="1"/>
  <c r="G108" i="52"/>
  <c r="G57" i="52" s="1"/>
  <c r="G33" i="52" s="1"/>
  <c r="E106" i="52"/>
  <c r="E55" i="52" s="1"/>
  <c r="E31" i="52" s="1"/>
  <c r="D103" i="55"/>
  <c r="D52" i="55" s="1"/>
  <c r="D28" i="55" s="1"/>
  <c r="H83" i="46"/>
  <c r="D88" i="51"/>
  <c r="G103" i="52"/>
  <c r="G52" i="52" s="1"/>
  <c r="G28" i="52" s="1"/>
  <c r="E73" i="49"/>
  <c r="E45" i="49" s="1"/>
  <c r="E30" i="49" s="1"/>
  <c r="G116" i="56"/>
  <c r="G121" i="54"/>
  <c r="G79" i="54" s="1"/>
  <c r="G65" i="54" s="1"/>
  <c r="G41" i="54" s="1"/>
  <c r="E115" i="57"/>
  <c r="G106" i="56"/>
  <c r="G55" i="56" s="1"/>
  <c r="G31" i="56" s="1"/>
  <c r="E70" i="51"/>
  <c r="E42" i="51" s="1"/>
  <c r="E27" i="51" s="1"/>
  <c r="F107" i="33"/>
  <c r="F56" i="33" s="1"/>
  <c r="F32" i="33" s="1"/>
  <c r="E86" i="46"/>
  <c r="F107" i="56"/>
  <c r="F56" i="56" s="1"/>
  <c r="F32" i="56" s="1"/>
  <c r="G104" i="53"/>
  <c r="G53" i="53" s="1"/>
  <c r="G29" i="53" s="1"/>
  <c r="D87" i="50"/>
  <c r="D122" i="52"/>
  <c r="D80" i="52" s="1"/>
  <c r="D66" i="52" s="1"/>
  <c r="D42" i="52" s="1"/>
  <c r="H103" i="53"/>
  <c r="H52" i="53" s="1"/>
  <c r="H28" i="53" s="1"/>
  <c r="E115" i="56"/>
  <c r="E118" i="53"/>
  <c r="E76" i="53" s="1"/>
  <c r="E62" i="53" s="1"/>
  <c r="E38" i="53" s="1"/>
  <c r="F104" i="57"/>
  <c r="F53" i="57" s="1"/>
  <c r="F29" i="57" s="1"/>
  <c r="D116" i="57"/>
  <c r="D74" i="57" s="1"/>
  <c r="D60" i="57" s="1"/>
  <c r="D36" i="57" s="1"/>
  <c r="D118" i="54"/>
  <c r="E121" i="57"/>
  <c r="E79" i="57" s="1"/>
  <c r="E65" i="57" s="1"/>
  <c r="E41" i="57" s="1"/>
  <c r="E120" i="33"/>
  <c r="E78" i="33" s="1"/>
  <c r="H104" i="52"/>
  <c r="H53" i="52" s="1"/>
  <c r="H29" i="52" s="1"/>
  <c r="G102" i="54"/>
  <c r="G51" i="54" s="1"/>
  <c r="G27" i="54" s="1"/>
  <c r="E105" i="54"/>
  <c r="E54" i="54" s="1"/>
  <c r="E30" i="54" s="1"/>
  <c r="E86" i="51"/>
  <c r="H75" i="48"/>
  <c r="H47" i="48" s="1"/>
  <c r="H32" i="48" s="1"/>
  <c r="H108" i="33"/>
  <c r="H57" i="33" s="1"/>
  <c r="H33" i="33" s="1"/>
  <c r="E108" i="57"/>
  <c r="E57" i="57" s="1"/>
  <c r="E33" i="57" s="1"/>
  <c r="H121" i="54"/>
  <c r="H79" i="54" s="1"/>
  <c r="H65" i="54" s="1"/>
  <c r="H41" i="54" s="1"/>
  <c r="F117" i="57"/>
  <c r="F75" i="57" s="1"/>
  <c r="F61" i="57" s="1"/>
  <c r="F37" i="57" s="1"/>
  <c r="F117" i="56"/>
  <c r="F75" i="56" s="1"/>
  <c r="F61" i="56" s="1"/>
  <c r="F37" i="56" s="1"/>
  <c r="H101" i="55"/>
  <c r="H50" i="55" s="1"/>
  <c r="H26" i="55" s="1"/>
  <c r="E102" i="54"/>
  <c r="E51" i="54" s="1"/>
  <c r="E27" i="54" s="1"/>
  <c r="D120" i="56"/>
  <c r="D78" i="56" s="1"/>
  <c r="D64" i="56" s="1"/>
  <c r="D40" i="56" s="1"/>
  <c r="H117" i="56"/>
  <c r="H75" i="56" s="1"/>
  <c r="H61" i="56" s="1"/>
  <c r="H37" i="56" s="1"/>
  <c r="D106" i="52"/>
  <c r="D55" i="52" s="1"/>
  <c r="D31" i="52" s="1"/>
  <c r="G103" i="53"/>
  <c r="G52" i="53" s="1"/>
  <c r="G28" i="53" s="1"/>
  <c r="I119" i="33"/>
  <c r="I77" i="33" s="1"/>
  <c r="D116" i="55"/>
  <c r="D74" i="55" s="1"/>
  <c r="D60" i="55" s="1"/>
  <c r="D36" i="55" s="1"/>
  <c r="E102" i="57"/>
  <c r="E51" i="57" s="1"/>
  <c r="E27" i="57" s="1"/>
  <c r="G107" i="57"/>
  <c r="G56" i="57" s="1"/>
  <c r="G32" i="57" s="1"/>
  <c r="F108" i="53"/>
  <c r="F57" i="53" s="1"/>
  <c r="F33" i="53" s="1"/>
  <c r="F118" i="57"/>
  <c r="H101" i="53"/>
  <c r="H50" i="53" s="1"/>
  <c r="H26" i="53" s="1"/>
  <c r="E106" i="55"/>
  <c r="E55" i="55" s="1"/>
  <c r="E31" i="55" s="1"/>
  <c r="H69" i="46"/>
  <c r="H41" i="46" s="1"/>
  <c r="H26" i="46" s="1"/>
  <c r="G88" i="49"/>
  <c r="G104" i="57"/>
  <c r="G53" i="57" s="1"/>
  <c r="G29" i="57" s="1"/>
  <c r="H102" i="53"/>
  <c r="H51" i="53" s="1"/>
  <c r="H27" i="53" s="1"/>
  <c r="D103" i="54"/>
  <c r="D52" i="54" s="1"/>
  <c r="D28" i="54" s="1"/>
  <c r="G107" i="33"/>
  <c r="G56" i="33" s="1"/>
  <c r="G32" i="33" s="1"/>
  <c r="F120" i="54"/>
  <c r="F78" i="54" s="1"/>
  <c r="F64" i="54" s="1"/>
  <c r="F40" i="54" s="1"/>
  <c r="G74" i="49"/>
  <c r="G46" i="49" s="1"/>
  <c r="G31" i="49" s="1"/>
  <c r="H102" i="56"/>
  <c r="H51" i="56" s="1"/>
  <c r="H27" i="56" s="1"/>
  <c r="F104" i="52"/>
  <c r="F53" i="52" s="1"/>
  <c r="F29" i="52" s="1"/>
  <c r="G105" i="54"/>
  <c r="G54" i="54" s="1"/>
  <c r="G30" i="54" s="1"/>
  <c r="G106" i="55"/>
  <c r="G55" i="55" s="1"/>
  <c r="G31" i="55" s="1"/>
  <c r="F71" i="47"/>
  <c r="F43" i="47" s="1"/>
  <c r="F28" i="47" s="1"/>
  <c r="G102" i="56"/>
  <c r="G51" i="56" s="1"/>
  <c r="G27" i="56" s="1"/>
  <c r="G101" i="33"/>
  <c r="G50" i="33" s="1"/>
  <c r="G26" i="33" s="1"/>
  <c r="G122" i="52"/>
  <c r="F122" i="33"/>
  <c r="F80" i="33" s="1"/>
  <c r="D72" i="48"/>
  <c r="D44" i="48" s="1"/>
  <c r="D29" i="48" s="1"/>
  <c r="G90" i="46"/>
  <c r="I122" i="33"/>
  <c r="I80" i="33" s="1"/>
  <c r="D116" i="56"/>
  <c r="D74" i="56" s="1"/>
  <c r="D60" i="56" s="1"/>
  <c r="D36" i="56" s="1"/>
  <c r="E104" i="55"/>
  <c r="E53" i="55" s="1"/>
  <c r="E29" i="55" s="1"/>
  <c r="G122" i="33"/>
  <c r="G80" i="33" s="1"/>
  <c r="E122" i="56"/>
  <c r="E80" i="56" s="1"/>
  <c r="E66" i="56" s="1"/>
  <c r="E42" i="56" s="1"/>
  <c r="F102" i="56"/>
  <c r="F51" i="56" s="1"/>
  <c r="F27" i="56" s="1"/>
  <c r="F107" i="53"/>
  <c r="F56" i="53" s="1"/>
  <c r="F32" i="53" s="1"/>
  <c r="F106" i="57"/>
  <c r="F55" i="57" s="1"/>
  <c r="F31" i="57" s="1"/>
  <c r="G89" i="46"/>
  <c r="F106" i="33"/>
  <c r="F55" i="33" s="1"/>
  <c r="F31" i="33" s="1"/>
  <c r="H101" i="54"/>
  <c r="H50" i="54" s="1"/>
  <c r="H26" i="54" s="1"/>
  <c r="D107" i="55"/>
  <c r="D56" i="55" s="1"/>
  <c r="D32" i="55" s="1"/>
  <c r="G87" i="47"/>
  <c r="F118" i="56"/>
  <c r="F76" i="56" s="1"/>
  <c r="F62" i="56" s="1"/>
  <c r="F38" i="56" s="1"/>
  <c r="H73" i="49"/>
  <c r="H45" i="49" s="1"/>
  <c r="H30" i="49" s="1"/>
  <c r="E101" i="52"/>
  <c r="E50" i="52" s="1"/>
  <c r="E26" i="52" s="1"/>
  <c r="G118" i="54"/>
  <c r="G76" i="54" s="1"/>
  <c r="G62" i="54" s="1"/>
  <c r="G38" i="54" s="1"/>
  <c r="D104" i="53"/>
  <c r="D53" i="53" s="1"/>
  <c r="D29" i="53" s="1"/>
  <c r="H106" i="33"/>
  <c r="H55" i="33" s="1"/>
  <c r="H31" i="33" s="1"/>
  <c r="G89" i="50"/>
  <c r="D104" i="54"/>
  <c r="D53" i="54" s="1"/>
  <c r="D29" i="54" s="1"/>
  <c r="G106" i="54"/>
  <c r="G55" i="54" s="1"/>
  <c r="G31" i="54" s="1"/>
  <c r="D119" i="54"/>
  <c r="D77" i="54" s="1"/>
  <c r="D63" i="54" s="1"/>
  <c r="D39" i="54" s="1"/>
  <c r="H87" i="47"/>
  <c r="L116" i="33"/>
  <c r="L74" i="33" s="1"/>
  <c r="G103" i="56"/>
  <c r="G52" i="56" s="1"/>
  <c r="G28" i="56" s="1"/>
  <c r="G105" i="57"/>
  <c r="G54" i="57" s="1"/>
  <c r="G30" i="57" s="1"/>
  <c r="D107" i="52"/>
  <c r="D56" i="52" s="1"/>
  <c r="D32" i="52" s="1"/>
  <c r="E103" i="56"/>
  <c r="E52" i="56" s="1"/>
  <c r="E28" i="56" s="1"/>
  <c r="F117" i="52"/>
  <c r="F75" i="52" s="1"/>
  <c r="F61" i="52" s="1"/>
  <c r="F37" i="52" s="1"/>
  <c r="G107" i="55"/>
  <c r="G56" i="55" s="1"/>
  <c r="G32" i="55" s="1"/>
  <c r="D117" i="33"/>
  <c r="D75" i="33" s="1"/>
  <c r="F84" i="46"/>
  <c r="G119" i="56"/>
  <c r="G77" i="56" s="1"/>
  <c r="G63" i="56" s="1"/>
  <c r="G39" i="56" s="1"/>
  <c r="E116" i="33"/>
  <c r="E74" i="33" s="1"/>
  <c r="K104" i="33"/>
  <c r="K53" i="33" s="1"/>
  <c r="K29" i="33" s="1"/>
  <c r="F122" i="55"/>
  <c r="E102" i="52"/>
  <c r="E51" i="52" s="1"/>
  <c r="E27" i="52" s="1"/>
  <c r="D104" i="33"/>
  <c r="D53" i="33" s="1"/>
  <c r="D29" i="33" s="1"/>
  <c r="E101" i="53"/>
  <c r="E50" i="53" s="1"/>
  <c r="E26" i="53" s="1"/>
  <c r="H115" i="52"/>
  <c r="H73" i="52" s="1"/>
  <c r="H59" i="52" s="1"/>
  <c r="H35" i="52" s="1"/>
  <c r="E119" i="53"/>
  <c r="E77" i="53" s="1"/>
  <c r="E63" i="53" s="1"/>
  <c r="E39" i="53" s="1"/>
  <c r="D76" i="51"/>
  <c r="D48" i="51" s="1"/>
  <c r="D33" i="51" s="1"/>
  <c r="F87" i="46"/>
  <c r="E87" i="49"/>
  <c r="G88" i="46"/>
  <c r="G115" i="53"/>
  <c r="G73" i="53" s="1"/>
  <c r="G59" i="53" s="1"/>
  <c r="G35" i="53" s="1"/>
  <c r="F72" i="49"/>
  <c r="F44" i="49" s="1"/>
  <c r="F29" i="49" s="1"/>
  <c r="D115" i="52"/>
  <c r="D73" i="52" s="1"/>
  <c r="D59" i="52" s="1"/>
  <c r="D35" i="52" s="1"/>
  <c r="H85" i="46"/>
  <c r="H115" i="53"/>
  <c r="E101" i="57"/>
  <c r="E50" i="57" s="1"/>
  <c r="E26" i="57" s="1"/>
  <c r="H83" i="50"/>
  <c r="F76" i="49"/>
  <c r="F48" i="49" s="1"/>
  <c r="F33" i="49" s="1"/>
  <c r="E116" i="55"/>
  <c r="E102" i="53"/>
  <c r="E51" i="53" s="1"/>
  <c r="E27" i="53" s="1"/>
  <c r="E118" i="54"/>
  <c r="E103" i="54"/>
  <c r="E52" i="54" s="1"/>
  <c r="E28" i="54" s="1"/>
  <c r="H116" i="54"/>
  <c r="H74" i="54" s="1"/>
  <c r="H60" i="54" s="1"/>
  <c r="H36" i="54" s="1"/>
  <c r="G106" i="52"/>
  <c r="G55" i="52" s="1"/>
  <c r="G31" i="52" s="1"/>
  <c r="E69" i="48"/>
  <c r="E41" i="48" s="1"/>
  <c r="E26" i="48" s="1"/>
  <c r="J106" i="33"/>
  <c r="J55" i="33" s="1"/>
  <c r="J31" i="33" s="1"/>
  <c r="H73" i="48"/>
  <c r="H45" i="48" s="1"/>
  <c r="H30" i="48" s="1"/>
  <c r="F121" i="57"/>
  <c r="F79" i="57" s="1"/>
  <c r="F65" i="57" s="1"/>
  <c r="F41" i="57" s="1"/>
  <c r="H102" i="57"/>
  <c r="H51" i="57" s="1"/>
  <c r="H27" i="57" s="1"/>
  <c r="D115" i="57"/>
  <c r="D73" i="57" s="1"/>
  <c r="D59" i="57" s="1"/>
  <c r="D35" i="57" s="1"/>
  <c r="H104" i="56"/>
  <c r="H53" i="56" s="1"/>
  <c r="H29" i="56" s="1"/>
  <c r="H115" i="57"/>
  <c r="H73" i="57" s="1"/>
  <c r="H59" i="57" s="1"/>
  <c r="H35" i="57" s="1"/>
  <c r="H116" i="53"/>
  <c r="H74" i="53" s="1"/>
  <c r="H60" i="53" s="1"/>
  <c r="H36" i="53" s="1"/>
  <c r="E71" i="49"/>
  <c r="E43" i="49" s="1"/>
  <c r="E28" i="49" s="1"/>
  <c r="K121" i="33"/>
  <c r="K79" i="33" s="1"/>
  <c r="G88" i="50"/>
  <c r="G70" i="50"/>
  <c r="G42" i="50" s="1"/>
  <c r="G27" i="50" s="1"/>
  <c r="F101" i="55"/>
  <c r="F50" i="55" s="1"/>
  <c r="F26" i="55" s="1"/>
  <c r="F84" i="51"/>
  <c r="G84" i="48"/>
  <c r="F107" i="57"/>
  <c r="F56" i="57" s="1"/>
  <c r="F32" i="57" s="1"/>
  <c r="F84" i="48"/>
  <c r="D118" i="53"/>
  <c r="F101" i="56"/>
  <c r="F50" i="56" s="1"/>
  <c r="F26" i="56" s="1"/>
  <c r="H69" i="48"/>
  <c r="H41" i="48" s="1"/>
  <c r="H26" i="48" s="1"/>
  <c r="L121" i="33"/>
  <c r="G107" i="54"/>
  <c r="G56" i="54" s="1"/>
  <c r="G32" i="54" s="1"/>
  <c r="D101" i="54"/>
  <c r="D50" i="54" s="1"/>
  <c r="D26" i="54" s="1"/>
  <c r="E116" i="53"/>
  <c r="D85" i="48"/>
  <c r="D86" i="50"/>
  <c r="E69" i="47"/>
  <c r="E41" i="47" s="1"/>
  <c r="E26" i="47" s="1"/>
  <c r="H108" i="55"/>
  <c r="H57" i="55" s="1"/>
  <c r="H33" i="55" s="1"/>
  <c r="F74" i="47"/>
  <c r="F46" i="47" s="1"/>
  <c r="F31" i="47" s="1"/>
  <c r="G105" i="33"/>
  <c r="G54" i="33" s="1"/>
  <c r="G30" i="33" s="1"/>
  <c r="H118" i="53"/>
  <c r="H76" i="53" s="1"/>
  <c r="H62" i="53" s="1"/>
  <c r="H38" i="53" s="1"/>
  <c r="H117" i="55"/>
  <c r="H75" i="55" s="1"/>
  <c r="H61" i="55" s="1"/>
  <c r="H37" i="55" s="1"/>
  <c r="M102" i="33"/>
  <c r="M51" i="33" s="1"/>
  <c r="M27" i="33" s="1"/>
  <c r="G74" i="48"/>
  <c r="G46" i="48" s="1"/>
  <c r="G31" i="48" s="1"/>
  <c r="D107" i="53"/>
  <c r="D56" i="53" s="1"/>
  <c r="D32" i="53" s="1"/>
  <c r="D115" i="56"/>
  <c r="D73" i="56" s="1"/>
  <c r="D59" i="56" s="1"/>
  <c r="D35" i="56" s="1"/>
  <c r="D70" i="47"/>
  <c r="D42" i="47" s="1"/>
  <c r="D27" i="47" s="1"/>
  <c r="D116" i="33"/>
  <c r="D74" i="33" s="1"/>
  <c r="D119" i="55"/>
  <c r="D77" i="55" s="1"/>
  <c r="D63" i="55" s="1"/>
  <c r="D39" i="55" s="1"/>
  <c r="F106" i="53"/>
  <c r="F55" i="53" s="1"/>
  <c r="F31" i="53" s="1"/>
  <c r="H84" i="46"/>
  <c r="F108" i="55"/>
  <c r="F57" i="55" s="1"/>
  <c r="F33" i="55" s="1"/>
  <c r="G116" i="52"/>
  <c r="G74" i="52" s="1"/>
  <c r="G60" i="52" s="1"/>
  <c r="G36" i="52" s="1"/>
  <c r="G74" i="56"/>
  <c r="G60" i="56" s="1"/>
  <c r="G36" i="56" s="1"/>
  <c r="D76" i="53"/>
  <c r="D62" i="53" s="1"/>
  <c r="D38" i="53" s="1"/>
  <c r="F76" i="57"/>
  <c r="F62" i="57" s="1"/>
  <c r="F38" i="57" s="1"/>
  <c r="H76" i="52"/>
  <c r="H62" i="52" s="1"/>
  <c r="H38" i="52" s="1"/>
  <c r="H77" i="55"/>
  <c r="H63" i="55" s="1"/>
  <c r="H39" i="55" s="1"/>
  <c r="F78" i="56"/>
  <c r="F64" i="56" s="1"/>
  <c r="F40" i="56" s="1"/>
  <c r="H76" i="55"/>
  <c r="H62" i="55" s="1"/>
  <c r="H38" i="55" s="1"/>
  <c r="E74" i="54"/>
  <c r="E60" i="54" s="1"/>
  <c r="E36" i="54" s="1"/>
  <c r="E73" i="54"/>
  <c r="E59" i="54" s="1"/>
  <c r="E35" i="54" s="1"/>
  <c r="F77" i="33"/>
  <c r="G80" i="54"/>
  <c r="G66" i="54" s="1"/>
  <c r="G42" i="54" s="1"/>
  <c r="F77" i="54"/>
  <c r="F63" i="54" s="1"/>
  <c r="F39" i="54" s="1"/>
  <c r="G78" i="33"/>
  <c r="D76" i="54"/>
  <c r="D62" i="54" s="1"/>
  <c r="D38" i="54" s="1"/>
  <c r="M77" i="33"/>
  <c r="H78" i="52"/>
  <c r="H64" i="52" s="1"/>
  <c r="H40" i="52" s="1"/>
  <c r="F77" i="55"/>
  <c r="F63" i="55" s="1"/>
  <c r="F39" i="55" s="1"/>
  <c r="F78" i="53"/>
  <c r="F64" i="53" s="1"/>
  <c r="F40" i="53" s="1"/>
  <c r="G78" i="54"/>
  <c r="G64" i="54" s="1"/>
  <c r="G40" i="54" s="1"/>
  <c r="D75" i="56"/>
  <c r="D61" i="56" s="1"/>
  <c r="D37" i="56" s="1"/>
  <c r="H80" i="55"/>
  <c r="H66" i="55" s="1"/>
  <c r="H42" i="55" s="1"/>
  <c r="H78" i="33"/>
  <c r="E75" i="33"/>
  <c r="E76" i="33"/>
  <c r="E75" i="54"/>
  <c r="E61" i="54" s="1"/>
  <c r="E37" i="54" s="1"/>
  <c r="E73" i="33"/>
  <c r="G73" i="52"/>
  <c r="G59" i="52" s="1"/>
  <c r="G35" i="52" s="1"/>
  <c r="E78" i="55"/>
  <c r="E64" i="55" s="1"/>
  <c r="E40" i="55" s="1"/>
  <c r="H77" i="52"/>
  <c r="H63" i="52" s="1"/>
  <c r="H39" i="52" s="1"/>
  <c r="D76" i="33"/>
  <c r="F73" i="33"/>
  <c r="G75" i="56"/>
  <c r="G61" i="56" s="1"/>
  <c r="G37" i="56" s="1"/>
  <c r="D78" i="52"/>
  <c r="D64" i="52" s="1"/>
  <c r="D40" i="52" s="1"/>
  <c r="G77" i="33"/>
  <c r="G74" i="55"/>
  <c r="G60" i="55" s="1"/>
  <c r="G36" i="55" s="1"/>
  <c r="F79" i="56"/>
  <c r="F65" i="56" s="1"/>
  <c r="F41" i="56" s="1"/>
  <c r="H78" i="53"/>
  <c r="H64" i="53" s="1"/>
  <c r="H40" i="53" s="1"/>
  <c r="D80" i="55"/>
  <c r="D66" i="55" s="1"/>
  <c r="D42" i="55" s="1"/>
  <c r="C20" i="26"/>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AF69" i="27"/>
  <c r="G74" i="33" l="1"/>
  <c r="G76" i="33"/>
  <c r="G79" i="52"/>
  <c r="G65" i="52" s="1"/>
  <c r="G41" i="52" s="1"/>
  <c r="D79" i="52"/>
  <c r="D65" i="52" s="1"/>
  <c r="D41" i="52" s="1"/>
  <c r="D79" i="53"/>
  <c r="D65" i="53" s="1"/>
  <c r="D41" i="53" s="1"/>
  <c r="I78" i="33"/>
  <c r="E76" i="56"/>
  <c r="E62" i="56" s="1"/>
  <c r="E38" i="56" s="1"/>
  <c r="F74" i="57"/>
  <c r="F60" i="57" s="1"/>
  <c r="F36" i="57" s="1"/>
  <c r="E74" i="57"/>
  <c r="E60" i="57" s="1"/>
  <c r="E36" i="57" s="1"/>
  <c r="D73" i="55"/>
  <c r="D59" i="55" s="1"/>
  <c r="D35" i="55" s="1"/>
  <c r="E74" i="55"/>
  <c r="E60" i="55" s="1"/>
  <c r="E36" i="55" s="1"/>
  <c r="H73" i="53"/>
  <c r="H59" i="53" s="1"/>
  <c r="H35" i="53" s="1"/>
  <c r="E73" i="56"/>
  <c r="E59" i="56" s="1"/>
  <c r="E35" i="56" s="1"/>
  <c r="E75" i="55"/>
  <c r="E61" i="55" s="1"/>
  <c r="E37" i="55" s="1"/>
  <c r="E73" i="55"/>
  <c r="E59" i="55" s="1"/>
  <c r="E35" i="55" s="1"/>
  <c r="D74" i="53"/>
  <c r="D60" i="53" s="1"/>
  <c r="D36" i="53" s="1"/>
  <c r="D79" i="56"/>
  <c r="D65" i="56" s="1"/>
  <c r="D41" i="56" s="1"/>
  <c r="G76" i="56"/>
  <c r="G62" i="56" s="1"/>
  <c r="G38" i="56" s="1"/>
  <c r="F78" i="55"/>
  <c r="F64" i="55" s="1"/>
  <c r="F40" i="55" s="1"/>
  <c r="G80" i="56"/>
  <c r="G66" i="56" s="1"/>
  <c r="G42" i="56" s="1"/>
  <c r="L78" i="33"/>
  <c r="F73" i="57"/>
  <c r="F59" i="57" s="1"/>
  <c r="F35" i="57" s="1"/>
  <c r="F73" i="56"/>
  <c r="F59" i="56" s="1"/>
  <c r="F35" i="56" s="1"/>
  <c r="E77" i="54"/>
  <c r="E63" i="54" s="1"/>
  <c r="E39" i="54" s="1"/>
  <c r="F78" i="57"/>
  <c r="F64" i="57" s="1"/>
  <c r="F40" i="57" s="1"/>
  <c r="J77" i="33"/>
  <c r="D73" i="53"/>
  <c r="D59" i="53" s="1"/>
  <c r="D35" i="53" s="1"/>
  <c r="G76" i="55"/>
  <c r="G62" i="55" s="1"/>
  <c r="G38" i="55" s="1"/>
  <c r="D73" i="54"/>
  <c r="D59" i="54" s="1"/>
  <c r="D35" i="54" s="1"/>
  <c r="G74" i="53"/>
  <c r="G60" i="53" s="1"/>
  <c r="G36" i="53" s="1"/>
  <c r="E80" i="53"/>
  <c r="E66" i="53" s="1"/>
  <c r="E42" i="53" s="1"/>
  <c r="H75" i="54"/>
  <c r="H61" i="54" s="1"/>
  <c r="H37" i="54" s="1"/>
  <c r="F80" i="52"/>
  <c r="F66" i="52" s="1"/>
  <c r="F42" i="52" s="1"/>
  <c r="D77" i="33"/>
  <c r="F77" i="56"/>
  <c r="F63" i="56" s="1"/>
  <c r="F39" i="56" s="1"/>
  <c r="H79" i="53"/>
  <c r="H65" i="53" s="1"/>
  <c r="H41" i="53" s="1"/>
  <c r="E79" i="33"/>
  <c r="J80" i="33"/>
  <c r="H77" i="53"/>
  <c r="H63" i="53" s="1"/>
  <c r="H39" i="53" s="1"/>
  <c r="G76" i="57"/>
  <c r="G62" i="57" s="1"/>
  <c r="G38" i="57" s="1"/>
  <c r="F79" i="33"/>
  <c r="H73" i="55"/>
  <c r="H59" i="55" s="1"/>
  <c r="H35" i="55" s="1"/>
  <c r="G73" i="57"/>
  <c r="G59" i="57" s="1"/>
  <c r="G35" i="57" s="1"/>
  <c r="L79" i="33"/>
  <c r="G78" i="52"/>
  <c r="G64" i="52" s="1"/>
  <c r="G40" i="52" s="1"/>
  <c r="F75" i="54"/>
  <c r="F61" i="54" s="1"/>
  <c r="F37" i="54" s="1"/>
  <c r="G75" i="52"/>
  <c r="G61" i="52" s="1"/>
  <c r="G37" i="52" s="1"/>
  <c r="G75" i="53"/>
  <c r="G61" i="53" s="1"/>
  <c r="G37" i="53" s="1"/>
  <c r="H75" i="57"/>
  <c r="H61" i="57" s="1"/>
  <c r="H37" i="57" s="1"/>
  <c r="M80" i="33"/>
  <c r="D79" i="55"/>
  <c r="D65" i="55" s="1"/>
  <c r="D41" i="55" s="1"/>
  <c r="G78" i="55"/>
  <c r="G64" i="55" s="1"/>
  <c r="G40" i="55" s="1"/>
  <c r="I73" i="33"/>
  <c r="D80" i="54"/>
  <c r="D66" i="54" s="1"/>
  <c r="D42" i="54" s="1"/>
  <c r="D75" i="55"/>
  <c r="D61" i="55" s="1"/>
  <c r="D37" i="55" s="1"/>
  <c r="K78" i="33"/>
  <c r="D79" i="54"/>
  <c r="D65" i="54" s="1"/>
  <c r="D41" i="54" s="1"/>
  <c r="D78" i="33"/>
  <c r="H73" i="54"/>
  <c r="H59" i="54" s="1"/>
  <c r="H35" i="54" s="1"/>
  <c r="D79" i="33"/>
  <c r="E78" i="54"/>
  <c r="E64" i="54" s="1"/>
  <c r="E40" i="54" s="1"/>
  <c r="D80" i="56"/>
  <c r="D66" i="56" s="1"/>
  <c r="D42" i="56" s="1"/>
  <c r="F73" i="54"/>
  <c r="F59" i="54" s="1"/>
  <c r="F35" i="54" s="1"/>
  <c r="F74" i="56"/>
  <c r="F60" i="56" s="1"/>
  <c r="F36" i="56" s="1"/>
  <c r="D78" i="53"/>
  <c r="D64" i="53" s="1"/>
  <c r="D40" i="53" s="1"/>
  <c r="H80" i="33"/>
  <c r="G77" i="54"/>
  <c r="G63" i="54" s="1"/>
  <c r="G39" i="54" s="1"/>
  <c r="I74" i="33"/>
  <c r="K76" i="33"/>
  <c r="M74" i="33"/>
  <c r="E74" i="56"/>
  <c r="E60" i="56" s="1"/>
  <c r="E36" i="56" s="1"/>
  <c r="H77" i="56"/>
  <c r="H63" i="56" s="1"/>
  <c r="H39" i="56" s="1"/>
  <c r="E79" i="56"/>
  <c r="E65" i="56" s="1"/>
  <c r="E41" i="56" s="1"/>
  <c r="E73" i="53"/>
  <c r="E59" i="53" s="1"/>
  <c r="E35" i="53" s="1"/>
  <c r="I75" i="33"/>
  <c r="E73" i="52"/>
  <c r="E59" i="52" s="1"/>
  <c r="E35" i="52" s="1"/>
  <c r="G73" i="33"/>
  <c r="E74" i="53"/>
  <c r="E60" i="53" s="1"/>
  <c r="E36" i="53" s="1"/>
  <c r="E76" i="54"/>
  <c r="E62" i="54" s="1"/>
  <c r="E38" i="54" s="1"/>
  <c r="F80" i="55"/>
  <c r="F66" i="55" s="1"/>
  <c r="F42" i="55" s="1"/>
  <c r="G80" i="52"/>
  <c r="G66" i="52" s="1"/>
  <c r="G42" i="52" s="1"/>
  <c r="E73" i="57"/>
  <c r="E59" i="57" s="1"/>
  <c r="E35" i="57" s="1"/>
  <c r="M78" i="33"/>
  <c r="D75" i="54"/>
  <c r="D61" i="54" s="1"/>
  <c r="D37" i="54" s="1"/>
  <c r="H74" i="56"/>
  <c r="H60" i="56" s="1"/>
  <c r="H36" i="56" s="1"/>
  <c r="G75" i="57"/>
  <c r="G61" i="57" s="1"/>
  <c r="G37" i="57" s="1"/>
  <c r="H77" i="54"/>
  <c r="H63" i="54" s="1"/>
  <c r="H39" i="54" s="1"/>
  <c r="L80" i="33"/>
  <c r="G76" i="53"/>
  <c r="G62" i="53" s="1"/>
  <c r="G38" i="53" s="1"/>
  <c r="H79" i="56"/>
  <c r="H65" i="56" s="1"/>
  <c r="H41" i="56" s="1"/>
  <c r="H76" i="54"/>
  <c r="H62" i="54" s="1"/>
  <c r="H38" i="54" s="1"/>
  <c r="H77" i="57"/>
  <c r="H63" i="57" s="1"/>
  <c r="H39" i="57" s="1"/>
  <c r="G80" i="53"/>
  <c r="G66" i="53" s="1"/>
  <c r="G42" i="53" s="1"/>
  <c r="G75" i="55"/>
  <c r="G61" i="55" s="1"/>
  <c r="G37" i="55" s="1"/>
  <c r="D78" i="57"/>
  <c r="D64" i="57" s="1"/>
  <c r="D40" i="57" s="1"/>
  <c r="E80" i="57"/>
  <c r="E66" i="57" s="1"/>
  <c r="E42" i="57" s="1"/>
  <c r="K74" i="33"/>
  <c r="G77" i="53"/>
  <c r="G63" i="53" s="1"/>
  <c r="G39" i="53" s="1"/>
  <c r="M75" i="33"/>
  <c r="H75" i="53"/>
  <c r="H61" i="53" s="1"/>
  <c r="H37" i="53" s="1"/>
  <c r="F74" i="54"/>
  <c r="F60" i="54" s="1"/>
  <c r="F36" i="54" s="1"/>
  <c r="G78" i="53"/>
  <c r="G64" i="53" s="1"/>
  <c r="G40" i="53" s="1"/>
  <c r="J74" i="33"/>
  <c r="H74" i="57"/>
  <c r="H60" i="57" s="1"/>
  <c r="H36" i="57" s="1"/>
  <c r="I76" i="33"/>
  <c r="F80" i="53"/>
  <c r="F66" i="53" s="1"/>
  <c r="F42" i="53" s="1"/>
  <c r="H80" i="54"/>
  <c r="H66" i="54" s="1"/>
  <c r="H42" i="54" s="1"/>
  <c r="H78" i="57"/>
  <c r="H64" i="57" s="1"/>
  <c r="H40" i="57" s="1"/>
  <c r="I79" i="33"/>
  <c r="E77" i="33"/>
  <c r="H76" i="56"/>
  <c r="H62" i="56" s="1"/>
  <c r="H38" i="56" s="1"/>
  <c r="E76" i="55"/>
  <c r="E62" i="55" s="1"/>
  <c r="E38" i="55" s="1"/>
  <c r="H79" i="57"/>
  <c r="H65" i="57" s="1"/>
  <c r="H41" i="57" s="1"/>
  <c r="G79" i="33"/>
  <c r="H80" i="57"/>
  <c r="H66" i="57" s="1"/>
  <c r="H42" i="57" s="1"/>
  <c r="D75" i="52"/>
  <c r="D61" i="52" s="1"/>
  <c r="D37" i="52" s="1"/>
  <c r="E77" i="57"/>
  <c r="E63" i="57" s="1"/>
  <c r="E39" i="57" s="1"/>
  <c r="G73" i="54"/>
  <c r="G59" i="54" s="1"/>
  <c r="G35" i="54" s="1"/>
  <c r="J79" i="33"/>
  <c r="F74" i="55"/>
  <c r="F60" i="55" s="1"/>
  <c r="F36" i="55" s="1"/>
  <c r="I55" i="27"/>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AZ69" i="27"/>
  <c r="BJ69" i="27"/>
  <c r="AU69" i="27"/>
  <c r="AK69" i="27"/>
  <c r="AP69" i="27"/>
  <c r="BO69" i="27"/>
  <c r="BE69" i="27"/>
  <c r="D69" i="27" l="1"/>
  <c r="D41" i="27" s="1"/>
  <c r="D26" i="27" s="1"/>
  <c r="I69" i="27"/>
  <c r="I41" i="27" s="1"/>
  <c r="H216" i="27"/>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I26"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I51" i="36" l="1"/>
  <c r="H51" i="36"/>
  <c r="I62" i="36"/>
  <c r="I81" i="36"/>
  <c r="H85" i="36"/>
  <c r="I69" i="36"/>
  <c r="I72" i="36"/>
  <c r="H69" i="36"/>
  <c r="H91" i="36"/>
  <c r="H82" i="36"/>
  <c r="I93" i="36"/>
  <c r="H66" i="36"/>
  <c r="H64" i="36"/>
  <c r="H61" i="36"/>
  <c r="I84" i="36"/>
  <c r="I64" i="36"/>
  <c r="I82" i="36"/>
  <c r="I94" i="36"/>
  <c r="H62" i="36"/>
  <c r="I89" i="36"/>
  <c r="I67" i="36"/>
  <c r="H55" i="36"/>
  <c r="H87" i="36"/>
  <c r="H81" i="36"/>
  <c r="H54" i="36"/>
  <c r="H74" i="36"/>
  <c r="H78" i="36"/>
  <c r="I57" i="36"/>
  <c r="I58" i="36"/>
  <c r="H92" i="36"/>
  <c r="H67" i="36"/>
  <c r="I85" i="36"/>
  <c r="I74" i="36"/>
  <c r="H83" i="36"/>
  <c r="H65" i="36"/>
  <c r="I63" i="36"/>
  <c r="I52" i="36"/>
  <c r="H75" i="36"/>
  <c r="I61" i="36"/>
  <c r="H73" i="36"/>
  <c r="H53" i="36"/>
  <c r="I71" i="36"/>
  <c r="I55" i="36"/>
  <c r="H93" i="36"/>
  <c r="I79" i="36"/>
  <c r="H72" i="36"/>
  <c r="H52" i="36"/>
  <c r="I92" i="36"/>
  <c r="I70" i="36"/>
  <c r="I54" i="36"/>
  <c r="H71" i="36"/>
  <c r="I65" i="36"/>
  <c r="H70" i="36"/>
  <c r="I75" i="36"/>
  <c r="H94" i="36"/>
  <c r="I60" i="36"/>
  <c r="I53" i="36"/>
  <c r="H90" i="36"/>
  <c r="H60" i="36"/>
  <c r="H58" i="36"/>
  <c r="I83" i="36"/>
  <c r="I87" i="36"/>
  <c r="I91" i="36"/>
  <c r="H63" i="36"/>
  <c r="I56" i="36"/>
  <c r="I66" i="36"/>
  <c r="I76" i="36"/>
  <c r="H89" i="36"/>
  <c r="H76" i="36"/>
  <c r="I78" i="36"/>
  <c r="I88" i="36"/>
  <c r="I73" i="36"/>
  <c r="H84" i="36"/>
  <c r="H88" i="36"/>
  <c r="H80" i="36"/>
  <c r="I80" i="36"/>
  <c r="H57" i="36"/>
  <c r="H56" i="36"/>
  <c r="H79" i="36"/>
  <c r="I90" i="36"/>
  <c r="F19" i="18"/>
  <c r="J19" i="18" s="1"/>
  <c r="E197" i="26"/>
  <c r="C25" i="26" s="1"/>
  <c r="AA112" i="26" s="1"/>
  <c r="Q114" i="26" l="1"/>
  <c r="AA137" i="26"/>
  <c r="AA107" i="26"/>
  <c r="AA143" i="26"/>
  <c r="AA115" i="26"/>
  <c r="AA108" i="26"/>
  <c r="S117" i="26"/>
  <c r="U135" i="26"/>
  <c r="U133" i="26"/>
  <c r="W119" i="26"/>
  <c r="Q106" i="26"/>
  <c r="W115" i="26"/>
  <c r="Q133" i="26"/>
  <c r="Q110" i="26"/>
  <c r="Y109" i="26"/>
  <c r="Y106" i="26"/>
  <c r="S139" i="26"/>
  <c r="S119" i="26"/>
  <c r="Q139" i="26"/>
  <c r="Y142" i="26"/>
  <c r="AA124" i="26"/>
  <c r="AA109" i="26"/>
  <c r="Y137" i="26"/>
  <c r="Q108" i="26"/>
  <c r="Y112" i="26"/>
  <c r="U130" i="26"/>
  <c r="U119" i="26"/>
  <c r="W113" i="26"/>
  <c r="W109" i="26"/>
  <c r="W127" i="26"/>
  <c r="Q143" i="26"/>
  <c r="W116" i="26"/>
  <c r="U114" i="26"/>
  <c r="AA133" i="26"/>
  <c r="AA131" i="26"/>
  <c r="W137" i="26"/>
  <c r="Y133" i="26"/>
  <c r="Q119" i="26"/>
  <c r="U123" i="26"/>
  <c r="S143" i="26"/>
  <c r="W110" i="26"/>
  <c r="Y104" i="26"/>
  <c r="S110" i="26"/>
  <c r="AA136" i="26"/>
  <c r="Q137" i="26"/>
  <c r="Y139" i="26"/>
  <c r="S104" i="26"/>
  <c r="S115" i="26"/>
  <c r="Y110" i="26"/>
  <c r="Y113" i="26"/>
  <c r="S106" i="26"/>
  <c r="S140" i="26"/>
  <c r="U104" i="26"/>
  <c r="Y108" i="26"/>
  <c r="AA117" i="26"/>
  <c r="Q128" i="26"/>
  <c r="W130" i="26"/>
  <c r="S146" i="26"/>
  <c r="Y114" i="26"/>
  <c r="Y125" i="26"/>
  <c r="Y140" i="26"/>
  <c r="Q113" i="26"/>
  <c r="AA140" i="26"/>
  <c r="Y127" i="26"/>
  <c r="Y136" i="26"/>
  <c r="U145" i="26"/>
  <c r="S123" i="26"/>
  <c r="S114" i="26"/>
  <c r="S125" i="26"/>
  <c r="W144" i="26"/>
  <c r="Y144" i="26"/>
  <c r="W136" i="26"/>
  <c r="Q116" i="26"/>
  <c r="Q145" i="26"/>
  <c r="AA122" i="26"/>
  <c r="Q107" i="26"/>
  <c r="U107" i="26"/>
  <c r="W133" i="26"/>
  <c r="AA141" i="26"/>
  <c r="Q123" i="26"/>
  <c r="W103" i="26"/>
  <c r="Q126" i="26"/>
  <c r="S136" i="26"/>
  <c r="Q103" i="26"/>
  <c r="W135" i="26"/>
  <c r="Y126" i="26"/>
  <c r="Y134" i="26"/>
  <c r="AA145" i="26"/>
  <c r="U144" i="26"/>
  <c r="U139" i="26"/>
  <c r="W146" i="26"/>
  <c r="W125" i="26"/>
  <c r="S133" i="26"/>
  <c r="Q135" i="26"/>
  <c r="W108" i="26"/>
  <c r="Q144" i="26"/>
  <c r="AA123" i="26"/>
  <c r="Q117" i="26"/>
  <c r="S113" i="26"/>
  <c r="S144" i="26"/>
  <c r="S137" i="26"/>
  <c r="U128" i="26"/>
  <c r="AA116" i="26"/>
  <c r="AA126" i="26"/>
  <c r="AA110" i="26"/>
  <c r="U122" i="26"/>
  <c r="Y121" i="26"/>
  <c r="U125" i="26"/>
  <c r="U136" i="26"/>
  <c r="Y132" i="26"/>
  <c r="S105" i="26"/>
  <c r="Q127" i="26"/>
  <c r="S128" i="26"/>
  <c r="U146" i="26"/>
  <c r="Q132" i="26"/>
  <c r="AA130" i="26"/>
  <c r="AA114" i="26"/>
  <c r="U106" i="26"/>
  <c r="W128" i="26"/>
  <c r="W121" i="26"/>
  <c r="AA132" i="26"/>
  <c r="Y131" i="26"/>
  <c r="S126" i="26"/>
  <c r="U110" i="26"/>
  <c r="AA106" i="26"/>
  <c r="W134" i="26"/>
  <c r="W132" i="26"/>
  <c r="U137" i="26"/>
  <c r="Y103" i="26"/>
  <c r="S131" i="26"/>
  <c r="AA127" i="26"/>
  <c r="AA146" i="26"/>
  <c r="U112" i="26"/>
  <c r="W107" i="26"/>
  <c r="Q140" i="26"/>
  <c r="U140" i="26"/>
  <c r="U132" i="26"/>
  <c r="Q118" i="26"/>
  <c r="Y115" i="26"/>
  <c r="U124" i="26"/>
  <c r="Q124" i="26"/>
  <c r="U131" i="26"/>
  <c r="AA135" i="26"/>
  <c r="Y141" i="26"/>
  <c r="U109" i="26"/>
  <c r="W145" i="26"/>
  <c r="W112" i="26"/>
  <c r="Q142" i="26"/>
  <c r="Y105" i="26"/>
  <c r="Y143" i="26"/>
  <c r="Q105" i="26"/>
  <c r="Y130" i="26"/>
  <c r="S112" i="26"/>
  <c r="S145" i="26"/>
  <c r="S118" i="26"/>
  <c r="Q141" i="26"/>
  <c r="Y135" i="26"/>
  <c r="Y119" i="26"/>
  <c r="S116" i="26"/>
  <c r="U117" i="26"/>
  <c r="W105" i="26"/>
  <c r="W141" i="26"/>
  <c r="W124" i="26"/>
  <c r="W118" i="26"/>
  <c r="U143" i="26"/>
  <c r="U134" i="26"/>
  <c r="S141" i="26"/>
  <c r="AA118" i="26"/>
  <c r="S130" i="26"/>
  <c r="Y123" i="26"/>
  <c r="AA128" i="26"/>
  <c r="Y116" i="26"/>
  <c r="Y146" i="26"/>
  <c r="Q136" i="26"/>
  <c r="U113" i="26"/>
  <c r="U103" i="26"/>
  <c r="U118" i="26"/>
  <c r="W104" i="26"/>
  <c r="W123" i="26"/>
  <c r="W106" i="26"/>
  <c r="Q125" i="26"/>
  <c r="S103" i="26"/>
  <c r="S109" i="26"/>
  <c r="Q122" i="26"/>
  <c r="S135" i="26"/>
  <c r="U127" i="26"/>
  <c r="AA121" i="26"/>
  <c r="AA134" i="26"/>
  <c r="AA142" i="26"/>
  <c r="AA105" i="26"/>
  <c r="S122" i="26"/>
  <c r="W117" i="26"/>
  <c r="U141" i="26"/>
  <c r="W139" i="26"/>
  <c r="Y128" i="26"/>
  <c r="Q121" i="26"/>
  <c r="AA103" i="26"/>
  <c r="W142" i="26"/>
  <c r="U115" i="26"/>
  <c r="Y117" i="26"/>
  <c r="Q112" i="26"/>
  <c r="U121" i="26"/>
  <c r="S124" i="26"/>
  <c r="U126" i="26"/>
  <c r="W140" i="26"/>
  <c r="S107" i="26"/>
  <c r="AA113" i="26"/>
  <c r="S121" i="26"/>
  <c r="U105" i="26"/>
  <c r="U142" i="26"/>
  <c r="U108" i="26"/>
  <c r="AA119" i="26"/>
  <c r="Y145" i="26"/>
  <c r="S142" i="26"/>
  <c r="Q134" i="26"/>
  <c r="AA125" i="26"/>
  <c r="Q115" i="26"/>
  <c r="W143" i="26"/>
  <c r="Y118" i="26"/>
  <c r="Y122" i="26"/>
  <c r="U116" i="26"/>
  <c r="W131" i="26"/>
  <c r="S108" i="26"/>
  <c r="W114" i="26"/>
  <c r="AA144" i="26"/>
  <c r="W122" i="26"/>
  <c r="W126" i="26"/>
  <c r="Q130" i="26"/>
  <c r="S134" i="26"/>
  <c r="Y107" i="26"/>
  <c r="S127" i="26"/>
  <c r="Q146" i="26"/>
  <c r="Q104" i="26"/>
  <c r="Q109" i="26"/>
  <c r="AA139" i="26"/>
  <c r="S132" i="26"/>
  <c r="Y124" i="26"/>
  <c r="Q131" i="26"/>
  <c r="AA104" i="26"/>
  <c r="Z130" i="26"/>
  <c r="T108" i="26"/>
  <c r="T140" i="26"/>
  <c r="P141" i="26"/>
  <c r="P135" i="26"/>
  <c r="P142" i="26"/>
  <c r="P131" i="26"/>
  <c r="G131" i="26" s="1"/>
  <c r="R128" i="26"/>
  <c r="P109" i="26"/>
  <c r="R103" i="26"/>
  <c r="P132" i="26"/>
  <c r="X145" i="26"/>
  <c r="R106" i="26"/>
  <c r="Z119" i="26"/>
  <c r="X133" i="26"/>
  <c r="X107" i="26"/>
  <c r="P134" i="26"/>
  <c r="R141" i="26"/>
  <c r="X142" i="26"/>
  <c r="R115" i="26"/>
  <c r="X108" i="26"/>
  <c r="Z132" i="26"/>
  <c r="L132" i="26" s="1"/>
  <c r="M132" i="26" s="1"/>
  <c r="X121" i="26"/>
  <c r="P118" i="26"/>
  <c r="X136" i="26"/>
  <c r="R104" i="26"/>
  <c r="V137" i="26"/>
  <c r="X105" i="26"/>
  <c r="X141" i="26"/>
  <c r="X144" i="26"/>
  <c r="T114" i="26"/>
  <c r="V108" i="26"/>
  <c r="J108" i="26" s="1"/>
  <c r="X125" i="26"/>
  <c r="K125" i="26" s="1"/>
  <c r="Z122" i="26"/>
  <c r="Z146" i="26"/>
  <c r="Z142" i="26"/>
  <c r="P130" i="26"/>
  <c r="G130" i="26" s="1"/>
  <c r="AT122" i="58" s="1"/>
  <c r="V115" i="26"/>
  <c r="R144" i="26"/>
  <c r="V136" i="26"/>
  <c r="X112" i="26"/>
  <c r="K112" i="26" s="1"/>
  <c r="R117" i="26"/>
  <c r="R131" i="26"/>
  <c r="H131" i="26" s="1"/>
  <c r="X113" i="26"/>
  <c r="Z105" i="26"/>
  <c r="Z112" i="26"/>
  <c r="X132" i="26"/>
  <c r="K132" i="26" s="1"/>
  <c r="T117" i="26"/>
  <c r="X104" i="26"/>
  <c r="P122" i="26"/>
  <c r="X117" i="26"/>
  <c r="T139" i="26"/>
  <c r="R127" i="26"/>
  <c r="Z106" i="26"/>
  <c r="L106" i="26" s="1"/>
  <c r="M106" i="26" s="1"/>
  <c r="V110" i="26"/>
  <c r="V143" i="26"/>
  <c r="X131" i="26"/>
  <c r="Z136" i="26"/>
  <c r="X139" i="26"/>
  <c r="V128" i="26"/>
  <c r="T131" i="26"/>
  <c r="P114" i="26"/>
  <c r="V122" i="26"/>
  <c r="P143" i="26"/>
  <c r="P103" i="26"/>
  <c r="G103" i="26" s="1"/>
  <c r="R122" i="26"/>
  <c r="Z116" i="26"/>
  <c r="V121" i="26"/>
  <c r="V113" i="26"/>
  <c r="R121" i="26"/>
  <c r="T136" i="26"/>
  <c r="X118" i="26"/>
  <c r="P121" i="26"/>
  <c r="T134" i="26"/>
  <c r="V105" i="26"/>
  <c r="T116" i="26"/>
  <c r="T103" i="26"/>
  <c r="P107" i="26"/>
  <c r="X127" i="26"/>
  <c r="T143" i="26"/>
  <c r="X146" i="26"/>
  <c r="X103" i="26"/>
  <c r="K103" i="26" s="1"/>
  <c r="T130" i="26"/>
  <c r="T118" i="26"/>
  <c r="V124" i="26"/>
  <c r="X110" i="26"/>
  <c r="P123" i="26"/>
  <c r="P115" i="26"/>
  <c r="Z127" i="26"/>
  <c r="R107" i="26"/>
  <c r="V117" i="26"/>
  <c r="P108" i="26"/>
  <c r="R119" i="26"/>
  <c r="V118" i="26"/>
  <c r="T142" i="26"/>
  <c r="I142" i="26" s="1"/>
  <c r="Z113" i="26"/>
  <c r="X116" i="26"/>
  <c r="T141" i="26"/>
  <c r="P110" i="26"/>
  <c r="R140" i="26"/>
  <c r="Z118" i="26"/>
  <c r="V131" i="26"/>
  <c r="P144" i="26"/>
  <c r="T137" i="26"/>
  <c r="P127" i="26"/>
  <c r="G127" i="26" s="1"/>
  <c r="AT112" i="58" s="1"/>
  <c r="P128" i="26"/>
  <c r="X130" i="26"/>
  <c r="T123" i="26"/>
  <c r="V119" i="26"/>
  <c r="Z135" i="26"/>
  <c r="V145" i="26"/>
  <c r="J145" i="26" s="1"/>
  <c r="V133" i="26"/>
  <c r="X128" i="26"/>
  <c r="R142" i="26"/>
  <c r="V107" i="26"/>
  <c r="V116" i="26"/>
  <c r="V112" i="26"/>
  <c r="X106" i="26"/>
  <c r="Z145" i="26"/>
  <c r="R135" i="26"/>
  <c r="R105" i="26"/>
  <c r="V140" i="26"/>
  <c r="P140" i="26"/>
  <c r="Z131" i="26"/>
  <c r="T122" i="26"/>
  <c r="R126" i="26"/>
  <c r="R134" i="26"/>
  <c r="V139" i="26"/>
  <c r="P137" i="26"/>
  <c r="T104" i="26"/>
  <c r="R108" i="26"/>
  <c r="V127" i="26"/>
  <c r="T125" i="26"/>
  <c r="I125" i="26" s="1"/>
  <c r="AT109" i="58" s="1"/>
  <c r="V134" i="26"/>
  <c r="Z124" i="26"/>
  <c r="X115" i="26"/>
  <c r="T112" i="26"/>
  <c r="V109" i="26"/>
  <c r="X122" i="26"/>
  <c r="Z107" i="26"/>
  <c r="X109" i="26"/>
  <c r="P124" i="26"/>
  <c r="Z123" i="26"/>
  <c r="P116" i="26"/>
  <c r="Z137" i="26"/>
  <c r="R145" i="26"/>
  <c r="P126" i="26"/>
  <c r="G126" i="26" s="1"/>
  <c r="Z110" i="26"/>
  <c r="Z117" i="26"/>
  <c r="R125" i="26"/>
  <c r="H125" i="26" s="1"/>
  <c r="T113" i="26"/>
  <c r="R143" i="26"/>
  <c r="P104" i="26"/>
  <c r="Z126" i="26"/>
  <c r="R137" i="26"/>
  <c r="T144" i="26"/>
  <c r="V114" i="26"/>
  <c r="T105" i="26"/>
  <c r="R130" i="26"/>
  <c r="V106" i="26"/>
  <c r="X135" i="26"/>
  <c r="X123" i="26"/>
  <c r="V141" i="26"/>
  <c r="J141" i="26" s="1"/>
  <c r="R139" i="26"/>
  <c r="T127" i="26"/>
  <c r="V104" i="26"/>
  <c r="Z125" i="26"/>
  <c r="R133" i="26"/>
  <c r="V144" i="26"/>
  <c r="T135" i="26"/>
  <c r="Z109" i="26"/>
  <c r="T119" i="26"/>
  <c r="V130" i="26"/>
  <c r="J130" i="26" s="1"/>
  <c r="R146" i="26"/>
  <c r="H146" i="26" s="1"/>
  <c r="T145" i="26"/>
  <c r="I145" i="26" s="1"/>
  <c r="V135" i="26"/>
  <c r="Z115" i="26"/>
  <c r="L115" i="26" s="1"/>
  <c r="M115" i="26" s="1"/>
  <c r="X134" i="26"/>
  <c r="V132" i="26"/>
  <c r="X124" i="26"/>
  <c r="P136" i="26"/>
  <c r="T124" i="26"/>
  <c r="V126" i="26"/>
  <c r="P125" i="26"/>
  <c r="R132" i="26"/>
  <c r="T126" i="26"/>
  <c r="R110" i="26"/>
  <c r="H110" i="26" s="1"/>
  <c r="Z140" i="26"/>
  <c r="P139" i="26"/>
  <c r="R116" i="26"/>
  <c r="X114" i="26"/>
  <c r="K114" i="26" s="1"/>
  <c r="V103" i="26"/>
  <c r="P119" i="26"/>
  <c r="P113" i="26"/>
  <c r="T115" i="26"/>
  <c r="R136" i="26"/>
  <c r="Z114" i="26"/>
  <c r="T109" i="26"/>
  <c r="V142" i="26"/>
  <c r="Z104" i="26"/>
  <c r="L104" i="26" s="1"/>
  <c r="M104" i="26" s="1"/>
  <c r="T121" i="26"/>
  <c r="T106" i="26"/>
  <c r="T146" i="26"/>
  <c r="I146" i="26" s="1"/>
  <c r="P106" i="26"/>
  <c r="P146" i="26"/>
  <c r="R123" i="26"/>
  <c r="X140" i="26"/>
  <c r="X126" i="26"/>
  <c r="P105" i="26"/>
  <c r="Z103" i="26"/>
  <c r="Z128" i="26"/>
  <c r="T110" i="26"/>
  <c r="R124" i="26"/>
  <c r="V123" i="26"/>
  <c r="P117" i="26"/>
  <c r="G117" i="26" s="1"/>
  <c r="Z143" i="26"/>
  <c r="Z144" i="26"/>
  <c r="X143" i="26"/>
  <c r="R118" i="26"/>
  <c r="Z139" i="26"/>
  <c r="L139" i="26" s="1"/>
  <c r="M139" i="26" s="1"/>
  <c r="V125" i="26"/>
  <c r="J125" i="26" s="1"/>
  <c r="R113" i="26"/>
  <c r="Z108" i="26"/>
  <c r="R114" i="26"/>
  <c r="Z121" i="26"/>
  <c r="R109" i="26"/>
  <c r="X119" i="26"/>
  <c r="Z134" i="26"/>
  <c r="X137" i="26"/>
  <c r="T107" i="26"/>
  <c r="I107" i="26" s="1"/>
  <c r="AT35" i="58" s="1"/>
  <c r="P112" i="26"/>
  <c r="P145" i="26"/>
  <c r="P133" i="26"/>
  <c r="G133" i="26" s="1"/>
  <c r="T128" i="26"/>
  <c r="T133" i="26"/>
  <c r="V146" i="26"/>
  <c r="J146" i="26" s="1"/>
  <c r="Z133" i="26"/>
  <c r="Z141" i="26"/>
  <c r="T132" i="26"/>
  <c r="R112" i="26"/>
  <c r="J81" i="36"/>
  <c r="K81" i="36" s="1"/>
  <c r="X60" i="26"/>
  <c r="V69" i="26"/>
  <c r="V78" i="26"/>
  <c r="V71" i="26"/>
  <c r="X93" i="26"/>
  <c r="X85" i="26"/>
  <c r="V56" i="26"/>
  <c r="V89" i="26"/>
  <c r="X94" i="26"/>
  <c r="V79" i="26"/>
  <c r="V90" i="26"/>
  <c r="V70" i="26"/>
  <c r="X73" i="26"/>
  <c r="V93" i="26"/>
  <c r="V72" i="26"/>
  <c r="V74" i="26"/>
  <c r="V61" i="26"/>
  <c r="V88" i="26"/>
  <c r="V83" i="26"/>
  <c r="X64" i="26"/>
  <c r="V67" i="26"/>
  <c r="X53" i="26"/>
  <c r="AA79" i="26"/>
  <c r="Q72" i="26"/>
  <c r="AA92" i="26"/>
  <c r="Q66" i="26"/>
  <c r="S72" i="26"/>
  <c r="W54" i="26"/>
  <c r="AA93" i="26"/>
  <c r="Y71" i="26"/>
  <c r="U88" i="26"/>
  <c r="AA84" i="26"/>
  <c r="S84" i="26"/>
  <c r="Q83" i="26"/>
  <c r="AA52" i="26"/>
  <c r="Q84" i="26"/>
  <c r="U87" i="26"/>
  <c r="W64" i="26"/>
  <c r="Q67" i="26"/>
  <c r="Y52" i="26"/>
  <c r="U65" i="26"/>
  <c r="AA75" i="26"/>
  <c r="Y56" i="26"/>
  <c r="AA90" i="26"/>
  <c r="U57" i="26"/>
  <c r="U90" i="26"/>
  <c r="U92" i="26"/>
  <c r="AA85" i="26"/>
  <c r="Q62" i="26"/>
  <c r="W89" i="26"/>
  <c r="S74" i="26"/>
  <c r="Q52" i="26"/>
  <c r="W52" i="26"/>
  <c r="W73" i="26"/>
  <c r="Q70" i="26"/>
  <c r="Q74" i="26"/>
  <c r="AA65" i="26"/>
  <c r="Y80" i="26"/>
  <c r="Y64" i="26"/>
  <c r="Q80" i="26"/>
  <c r="U55" i="26"/>
  <c r="U75" i="26"/>
  <c r="W83" i="26"/>
  <c r="S70" i="26"/>
  <c r="U79" i="26"/>
  <c r="W88" i="26"/>
  <c r="Q89" i="26"/>
  <c r="S53" i="26"/>
  <c r="Q93" i="26"/>
  <c r="Y58" i="26"/>
  <c r="U71" i="26"/>
  <c r="W65" i="26"/>
  <c r="W93" i="26"/>
  <c r="U74" i="26"/>
  <c r="U82" i="26"/>
  <c r="Y79" i="26"/>
  <c r="W85" i="26"/>
  <c r="Y66" i="26"/>
  <c r="S75" i="26"/>
  <c r="U66" i="26"/>
  <c r="AA53" i="26"/>
  <c r="Y76" i="26"/>
  <c r="Q76" i="26"/>
  <c r="Q87" i="26"/>
  <c r="AA56" i="26"/>
  <c r="S69" i="26"/>
  <c r="Y81" i="26"/>
  <c r="S56" i="26"/>
  <c r="P62" i="26"/>
  <c r="G62" i="26" s="1"/>
  <c r="V60" i="26"/>
  <c r="V63" i="26"/>
  <c r="T60" i="26"/>
  <c r="V85" i="26"/>
  <c r="V62" i="26"/>
  <c r="T79" i="26"/>
  <c r="T66" i="26"/>
  <c r="I66" i="26" s="1"/>
  <c r="T76" i="26"/>
  <c r="T92" i="26"/>
  <c r="T63" i="26"/>
  <c r="R84" i="26"/>
  <c r="T53" i="26"/>
  <c r="R51" i="26"/>
  <c r="U61" i="26"/>
  <c r="S62" i="26"/>
  <c r="Q63" i="26"/>
  <c r="W69" i="26"/>
  <c r="Q51" i="26"/>
  <c r="S58" i="26"/>
  <c r="Q85" i="26"/>
  <c r="AA55" i="26"/>
  <c r="U73" i="26"/>
  <c r="S81" i="26"/>
  <c r="U58" i="26"/>
  <c r="AA88" i="26"/>
  <c r="AA89" i="26"/>
  <c r="W56" i="26"/>
  <c r="Y61" i="26"/>
  <c r="Q69" i="26"/>
  <c r="S63" i="26"/>
  <c r="Q92" i="26"/>
  <c r="Y88" i="26"/>
  <c r="S85" i="26"/>
  <c r="V75" i="26"/>
  <c r="V51" i="26"/>
  <c r="V87" i="26"/>
  <c r="X67" i="26"/>
  <c r="X62" i="26"/>
  <c r="X57" i="26"/>
  <c r="V54" i="26"/>
  <c r="X84" i="26"/>
  <c r="X61" i="26"/>
  <c r="X92" i="26"/>
  <c r="X74" i="26"/>
  <c r="X89" i="26"/>
  <c r="X71" i="26"/>
  <c r="X82" i="26"/>
  <c r="X56" i="26"/>
  <c r="X75" i="26"/>
  <c r="V81" i="26"/>
  <c r="V66" i="26"/>
  <c r="X87" i="26"/>
  <c r="X91" i="26"/>
  <c r="X69" i="26"/>
  <c r="AA82" i="26"/>
  <c r="Q54" i="26"/>
  <c r="U70" i="26"/>
  <c r="U60" i="26"/>
  <c r="U56" i="26"/>
  <c r="S52" i="26"/>
  <c r="Q64" i="26"/>
  <c r="Q79" i="26"/>
  <c r="Y90" i="26"/>
  <c r="S57" i="26"/>
  <c r="Q56" i="26"/>
  <c r="Q58" i="26"/>
  <c r="U67" i="26"/>
  <c r="AA74" i="26"/>
  <c r="W60" i="26"/>
  <c r="AA72" i="26"/>
  <c r="AA67" i="26"/>
  <c r="U76" i="26"/>
  <c r="AA57" i="26"/>
  <c r="S71" i="26"/>
  <c r="AA94" i="26"/>
  <c r="S94" i="26"/>
  <c r="Q94" i="26"/>
  <c r="U91" i="26"/>
  <c r="Y57" i="26"/>
  <c r="Y65" i="26"/>
  <c r="AA58" i="26"/>
  <c r="S67" i="26"/>
  <c r="AA83" i="26"/>
  <c r="S83" i="26"/>
  <c r="Q61" i="26"/>
  <c r="W51" i="26"/>
  <c r="Q53" i="26"/>
  <c r="S51" i="26"/>
  <c r="U53" i="26"/>
  <c r="AA80" i="26"/>
  <c r="W72" i="26"/>
  <c r="W82" i="26"/>
  <c r="AA60" i="26"/>
  <c r="W53" i="26"/>
  <c r="AA54" i="26"/>
  <c r="W61" i="26"/>
  <c r="AA91" i="26"/>
  <c r="U80" i="26"/>
  <c r="Y55" i="26"/>
  <c r="Y73" i="26"/>
  <c r="S54" i="26"/>
  <c r="Q88" i="26"/>
  <c r="W58" i="26"/>
  <c r="U51" i="26"/>
  <c r="W62" i="26"/>
  <c r="AA78" i="26"/>
  <c r="Y51" i="26"/>
  <c r="S65" i="26"/>
  <c r="P53" i="26"/>
  <c r="T73" i="26"/>
  <c r="T71" i="26"/>
  <c r="V76" i="26"/>
  <c r="X72" i="26"/>
  <c r="T89" i="26"/>
  <c r="V55" i="26"/>
  <c r="T78" i="26"/>
  <c r="X63" i="26"/>
  <c r="T81" i="26"/>
  <c r="Q65" i="26"/>
  <c r="S78" i="26"/>
  <c r="AA64" i="26"/>
  <c r="AA81" i="26"/>
  <c r="Y92" i="26"/>
  <c r="S88" i="26"/>
  <c r="AA66" i="26"/>
  <c r="W75" i="26"/>
  <c r="Y54" i="26"/>
  <c r="AA61" i="26"/>
  <c r="Y87" i="26"/>
  <c r="Q55" i="26"/>
  <c r="W74" i="26"/>
  <c r="Y70" i="26"/>
  <c r="S91" i="26"/>
  <c r="U62" i="26"/>
  <c r="S93" i="26"/>
  <c r="Q82" i="26"/>
  <c r="S55" i="26"/>
  <c r="V65" i="26"/>
  <c r="X76" i="26"/>
  <c r="X88" i="26"/>
  <c r="X66" i="26"/>
  <c r="K66" i="26" s="1"/>
  <c r="V58" i="26"/>
  <c r="V52" i="26"/>
  <c r="X55" i="26"/>
  <c r="V80" i="26"/>
  <c r="X70" i="26"/>
  <c r="V53" i="26"/>
  <c r="V91" i="26"/>
  <c r="X52" i="26"/>
  <c r="X54" i="26"/>
  <c r="X58" i="26"/>
  <c r="X78" i="26"/>
  <c r="X65" i="26"/>
  <c r="X83" i="26"/>
  <c r="V94" i="26"/>
  <c r="X51" i="26"/>
  <c r="V92" i="26"/>
  <c r="S76" i="26"/>
  <c r="W66" i="26"/>
  <c r="Q78" i="26"/>
  <c r="W63" i="26"/>
  <c r="S89" i="26"/>
  <c r="Y93" i="26"/>
  <c r="AA69" i="26"/>
  <c r="W94" i="26"/>
  <c r="S61" i="26"/>
  <c r="U85" i="26"/>
  <c r="Y60" i="26"/>
  <c r="W67" i="26"/>
  <c r="Q73" i="26"/>
  <c r="U52" i="26"/>
  <c r="U63" i="26"/>
  <c r="Y62" i="26"/>
  <c r="W79" i="26"/>
  <c r="Y74" i="26"/>
  <c r="U81" i="26"/>
  <c r="Y72" i="26"/>
  <c r="U89" i="26"/>
  <c r="Y53" i="26"/>
  <c r="U78" i="26"/>
  <c r="Q81" i="26"/>
  <c r="S60" i="26"/>
  <c r="Y75" i="26"/>
  <c r="S90" i="26"/>
  <c r="Q75" i="26"/>
  <c r="AA51" i="26"/>
  <c r="U94" i="26"/>
  <c r="S79" i="26"/>
  <c r="Q71" i="26"/>
  <c r="W78" i="26"/>
  <c r="S73" i="26"/>
  <c r="Q90" i="26"/>
  <c r="Y84" i="26"/>
  <c r="S80" i="26"/>
  <c r="Y82" i="26"/>
  <c r="Y91" i="26"/>
  <c r="U64" i="26"/>
  <c r="S87" i="26"/>
  <c r="AA73" i="26"/>
  <c r="U69" i="26"/>
  <c r="AA71" i="26"/>
  <c r="W84" i="26"/>
  <c r="W91" i="26"/>
  <c r="Y63" i="26"/>
  <c r="AA62" i="26"/>
  <c r="U54" i="26"/>
  <c r="W90" i="26"/>
  <c r="S66" i="26"/>
  <c r="AA87" i="26"/>
  <c r="W71" i="26"/>
  <c r="Y89" i="26"/>
  <c r="W70" i="26"/>
  <c r="AA70" i="26"/>
  <c r="W87" i="26"/>
  <c r="AA76" i="26"/>
  <c r="Y94" i="26"/>
  <c r="W81" i="26"/>
  <c r="P89" i="26"/>
  <c r="G89" i="26" s="1"/>
  <c r="P57" i="26"/>
  <c r="P72" i="26"/>
  <c r="P85" i="26"/>
  <c r="P61" i="26"/>
  <c r="P51" i="26"/>
  <c r="P66" i="26"/>
  <c r="P93" i="26"/>
  <c r="R65" i="26"/>
  <c r="V57" i="26"/>
  <c r="V73" i="26"/>
  <c r="T88" i="26"/>
  <c r="X81" i="26"/>
  <c r="K81" i="26" s="1"/>
  <c r="V64" i="26"/>
  <c r="R88" i="26"/>
  <c r="X90" i="26"/>
  <c r="T90" i="26"/>
  <c r="X80" i="26"/>
  <c r="X79" i="26"/>
  <c r="R83" i="26"/>
  <c r="T58" i="26"/>
  <c r="V84" i="26"/>
  <c r="V82" i="26"/>
  <c r="AA63" i="26"/>
  <c r="Q60" i="26"/>
  <c r="U83" i="26"/>
  <c r="Y69" i="26"/>
  <c r="W92" i="26"/>
  <c r="U93" i="26"/>
  <c r="W76" i="26"/>
  <c r="Y85" i="26"/>
  <c r="Q57" i="26"/>
  <c r="W55" i="26"/>
  <c r="U72" i="26"/>
  <c r="S82" i="26"/>
  <c r="Y83" i="26"/>
  <c r="W57" i="26"/>
  <c r="W80" i="26"/>
  <c r="Q91" i="26"/>
  <c r="S92" i="26"/>
  <c r="U84" i="26"/>
  <c r="Y78" i="26"/>
  <c r="S64" i="26"/>
  <c r="Y67" i="26"/>
  <c r="Z89" i="26"/>
  <c r="Z88" i="26"/>
  <c r="Z94" i="26"/>
  <c r="Z71" i="26"/>
  <c r="Z92" i="26"/>
  <c r="R92" i="26"/>
  <c r="R55" i="26"/>
  <c r="Z87" i="26"/>
  <c r="T69" i="26"/>
  <c r="T54" i="26"/>
  <c r="P56" i="26"/>
  <c r="P88" i="26"/>
  <c r="Z70" i="26"/>
  <c r="Z54" i="26"/>
  <c r="R62" i="26"/>
  <c r="Z56" i="26"/>
  <c r="R80" i="26"/>
  <c r="Z64" i="26"/>
  <c r="T94" i="26"/>
  <c r="R56" i="26"/>
  <c r="T52" i="26"/>
  <c r="P83" i="26"/>
  <c r="P76" i="26"/>
  <c r="Z65" i="26"/>
  <c r="Z53" i="26"/>
  <c r="T62" i="26"/>
  <c r="R73" i="26"/>
  <c r="T70" i="26"/>
  <c r="I70" i="26" s="1"/>
  <c r="T91" i="26"/>
  <c r="T57" i="26"/>
  <c r="R79" i="26"/>
  <c r="P69" i="26"/>
  <c r="G69" i="26" s="1"/>
  <c r="P90" i="26"/>
  <c r="R72" i="26"/>
  <c r="T64" i="26"/>
  <c r="T80" i="26"/>
  <c r="P64" i="26"/>
  <c r="Z91" i="26"/>
  <c r="Z55" i="26"/>
  <c r="R61" i="26"/>
  <c r="P65" i="26"/>
  <c r="Z63" i="26"/>
  <c r="R53" i="26"/>
  <c r="P91" i="26"/>
  <c r="R69" i="26"/>
  <c r="Z76" i="26"/>
  <c r="T67" i="26"/>
  <c r="R52" i="26"/>
  <c r="T93" i="26"/>
  <c r="R78" i="26"/>
  <c r="T65" i="26"/>
  <c r="I65" i="26" s="1"/>
  <c r="R67" i="26"/>
  <c r="T83" i="26"/>
  <c r="T51" i="26"/>
  <c r="P73" i="26"/>
  <c r="P58" i="26"/>
  <c r="Z60" i="26"/>
  <c r="R76" i="26"/>
  <c r="Z79" i="26"/>
  <c r="R60" i="26"/>
  <c r="R85" i="26"/>
  <c r="R90" i="26"/>
  <c r="R87" i="26"/>
  <c r="R94" i="26"/>
  <c r="T87" i="26"/>
  <c r="P79" i="26"/>
  <c r="P74" i="26"/>
  <c r="Z66" i="26"/>
  <c r="Z58" i="26"/>
  <c r="Z75" i="26"/>
  <c r="T56" i="26"/>
  <c r="Z81" i="26"/>
  <c r="Z82" i="26"/>
  <c r="Z80" i="26"/>
  <c r="P78" i="26"/>
  <c r="G78" i="26" s="1"/>
  <c r="P52" i="26"/>
  <c r="P63" i="26"/>
  <c r="Z74" i="26"/>
  <c r="R64" i="26"/>
  <c r="H64" i="26" s="1"/>
  <c r="P81" i="26"/>
  <c r="Z61" i="26"/>
  <c r="R70" i="26"/>
  <c r="P75" i="26"/>
  <c r="Z67" i="26"/>
  <c r="R71" i="26"/>
  <c r="Z72" i="26"/>
  <c r="P80" i="26"/>
  <c r="Z84" i="26"/>
  <c r="R58" i="26"/>
  <c r="R74" i="26"/>
  <c r="Z90" i="26"/>
  <c r="Z85" i="26"/>
  <c r="Z57" i="26"/>
  <c r="T84" i="26"/>
  <c r="R82" i="26"/>
  <c r="P67" i="26"/>
  <c r="T85" i="26"/>
  <c r="P54" i="26"/>
  <c r="Z69" i="26"/>
  <c r="Z93" i="26"/>
  <c r="Z73" i="26"/>
  <c r="T61" i="26"/>
  <c r="Z62" i="26"/>
  <c r="R81" i="26"/>
  <c r="T72" i="26"/>
  <c r="R66" i="26"/>
  <c r="P84" i="26"/>
  <c r="P71" i="26"/>
  <c r="P60" i="26"/>
  <c r="Z51" i="26"/>
  <c r="T82" i="26"/>
  <c r="R75" i="26"/>
  <c r="R89" i="26"/>
  <c r="Z83" i="26"/>
  <c r="Z52" i="26"/>
  <c r="R57" i="26"/>
  <c r="P87" i="26"/>
  <c r="P94" i="26"/>
  <c r="P82" i="26"/>
  <c r="T75" i="26"/>
  <c r="I75" i="26" s="1"/>
  <c r="R93" i="26"/>
  <c r="R63" i="26"/>
  <c r="P70" i="26"/>
  <c r="Z78" i="26"/>
  <c r="T74" i="26"/>
  <c r="R54" i="26"/>
  <c r="P92" i="26"/>
  <c r="R91" i="26"/>
  <c r="H91" i="26" s="1"/>
  <c r="T55" i="26"/>
  <c r="P55" i="26"/>
  <c r="O51" i="26"/>
  <c r="N51" i="26"/>
  <c r="J63" i="36"/>
  <c r="K63" i="36" s="1"/>
  <c r="J62" i="36"/>
  <c r="K62" i="36" s="1"/>
  <c r="J70" i="36"/>
  <c r="K70" i="36" s="1"/>
  <c r="J79" i="36"/>
  <c r="K79" i="36" s="1"/>
  <c r="J67" i="36"/>
  <c r="K67" i="36" s="1"/>
  <c r="J52" i="36"/>
  <c r="K52" i="36" s="1"/>
  <c r="J94" i="36"/>
  <c r="K94" i="36" s="1"/>
  <c r="J89" i="36"/>
  <c r="K89" i="36" s="1"/>
  <c r="J71" i="36"/>
  <c r="K71" i="36" s="1"/>
  <c r="J58" i="36"/>
  <c r="K58" i="36" s="1"/>
  <c r="J93" i="36"/>
  <c r="K93" i="36" s="1"/>
  <c r="J69" i="36"/>
  <c r="K69" i="36" s="1"/>
  <c r="J91" i="36"/>
  <c r="K91" i="36" s="1"/>
  <c r="J88" i="36"/>
  <c r="K88" i="36" s="1"/>
  <c r="J78" i="36"/>
  <c r="K78" i="36" s="1"/>
  <c r="J87" i="36"/>
  <c r="K87" i="36" s="1"/>
  <c r="J90" i="36"/>
  <c r="K90" i="36" s="1"/>
  <c r="J92" i="36"/>
  <c r="K92" i="36" s="1"/>
  <c r="J80" i="36"/>
  <c r="K80" i="36" s="1"/>
  <c r="J72" i="36"/>
  <c r="K72" i="36" s="1"/>
  <c r="J83" i="36"/>
  <c r="K83" i="36" s="1"/>
  <c r="J82" i="36"/>
  <c r="K82" i="36" s="1"/>
  <c r="J84" i="36"/>
  <c r="K84" i="36" s="1"/>
  <c r="J76" i="36"/>
  <c r="K76" i="36" s="1"/>
  <c r="J85" i="36"/>
  <c r="K85" i="36" s="1"/>
  <c r="J73" i="36"/>
  <c r="K73" i="36" s="1"/>
  <c r="J60" i="36"/>
  <c r="K60" i="36" s="1"/>
  <c r="J75" i="36"/>
  <c r="K75" i="36" s="1"/>
  <c r="J74" i="36"/>
  <c r="K74" i="36" s="1"/>
  <c r="J64" i="36"/>
  <c r="K64" i="36" s="1"/>
  <c r="J66" i="36"/>
  <c r="K66" i="36" s="1"/>
  <c r="J65" i="36"/>
  <c r="K65" i="36" s="1"/>
  <c r="J56" i="36"/>
  <c r="K56" i="36" s="1"/>
  <c r="J61" i="36"/>
  <c r="K61" i="36" s="1"/>
  <c r="J57" i="36"/>
  <c r="K57" i="36" s="1"/>
  <c r="J55" i="36"/>
  <c r="K55" i="36" s="1"/>
  <c r="J54" i="36"/>
  <c r="K54" i="36" s="1"/>
  <c r="J51" i="36"/>
  <c r="K51" i="36" s="1"/>
  <c r="J53" i="36"/>
  <c r="K53" i="36" s="1"/>
  <c r="I59" i="33"/>
  <c r="I35" i="33" s="1"/>
  <c r="N103" i="26" s="1"/>
  <c r="D65" i="33"/>
  <c r="D41" i="33" s="1"/>
  <c r="G63" i="33"/>
  <c r="G39" i="33" s="1"/>
  <c r="F62" i="33"/>
  <c r="F38" i="33" s="1"/>
  <c r="D60" i="33"/>
  <c r="D36" i="33" s="1"/>
  <c r="K60" i="33"/>
  <c r="K36" i="33" s="1"/>
  <c r="E65" i="33"/>
  <c r="E41" i="33" s="1"/>
  <c r="H60" i="33"/>
  <c r="H36" i="33" s="1"/>
  <c r="G62" i="33"/>
  <c r="G38" i="33" s="1"/>
  <c r="J63" i="33"/>
  <c r="J39" i="33" s="1"/>
  <c r="I63" i="33"/>
  <c r="I39" i="33" s="1"/>
  <c r="K66" i="33"/>
  <c r="K42" i="33" s="1"/>
  <c r="F65" i="33"/>
  <c r="F41" i="33" s="1"/>
  <c r="J65" i="33"/>
  <c r="J41" i="33" s="1"/>
  <c r="I60" i="33"/>
  <c r="I36" i="33" s="1"/>
  <c r="L61" i="33"/>
  <c r="L37" i="33" s="1"/>
  <c r="E63" i="33"/>
  <c r="E39" i="33" s="1"/>
  <c r="G59" i="33"/>
  <c r="G35" i="33" s="1"/>
  <c r="D61" i="33"/>
  <c r="D37" i="33" s="1"/>
  <c r="J60" i="33"/>
  <c r="J36" i="33" s="1"/>
  <c r="I66" i="33"/>
  <c r="I42" i="33" s="1"/>
  <c r="L65" i="33"/>
  <c r="L41" i="33" s="1"/>
  <c r="K63" i="33"/>
  <c r="K39" i="33" s="1"/>
  <c r="L60" i="33"/>
  <c r="L36" i="33" s="1"/>
  <c r="M63" i="33"/>
  <c r="M39" i="33" s="1"/>
  <c r="D62" i="33"/>
  <c r="D38" i="33" s="1"/>
  <c r="F64" i="33"/>
  <c r="F40" i="33" s="1"/>
  <c r="E64" i="33"/>
  <c r="E40" i="33" s="1"/>
  <c r="J64" i="33"/>
  <c r="J40" i="33" s="1"/>
  <c r="M65" i="33"/>
  <c r="M41" i="33" s="1"/>
  <c r="E66" i="33"/>
  <c r="E42" i="33" s="1"/>
  <c r="J66" i="33"/>
  <c r="J42" i="33" s="1"/>
  <c r="I64" i="33"/>
  <c r="I40" i="33" s="1"/>
  <c r="L62" i="33"/>
  <c r="L38" i="33" s="1"/>
  <c r="M61" i="33"/>
  <c r="M37" i="33" s="1"/>
  <c r="H65" i="33"/>
  <c r="H41" i="33" s="1"/>
  <c r="H61" i="33"/>
  <c r="H37" i="33" s="1"/>
  <c r="J61" i="33"/>
  <c r="J37" i="33" s="1"/>
  <c r="M59" i="33"/>
  <c r="M35" i="33" s="1"/>
  <c r="F60" i="33"/>
  <c r="F36" i="33" s="1"/>
  <c r="D64" i="33"/>
  <c r="D40" i="33" s="1"/>
  <c r="H63" i="33"/>
  <c r="H39" i="33" s="1"/>
  <c r="J62" i="33"/>
  <c r="J38" i="33" s="1"/>
  <c r="I61" i="33"/>
  <c r="I37" i="33" s="1"/>
  <c r="K59" i="33"/>
  <c r="K35" i="33" s="1"/>
  <c r="E60" i="33"/>
  <c r="E36" i="33" s="1"/>
  <c r="H59" i="33"/>
  <c r="H35" i="33" s="1"/>
  <c r="F61" i="33"/>
  <c r="F37" i="33" s="1"/>
  <c r="I62" i="33"/>
  <c r="I38" i="33" s="1"/>
  <c r="J59" i="33"/>
  <c r="J35" i="33" s="1"/>
  <c r="K61" i="33"/>
  <c r="K37" i="33" s="1"/>
  <c r="M62" i="33"/>
  <c r="M38" i="33" s="1"/>
  <c r="E62" i="33"/>
  <c r="E38" i="33" s="1"/>
  <c r="F59" i="33"/>
  <c r="F35" i="33" s="1"/>
  <c r="G64" i="33"/>
  <c r="G40" i="33" s="1"/>
  <c r="G60" i="33"/>
  <c r="G36" i="33" s="1"/>
  <c r="L64" i="33"/>
  <c r="L40" i="33" s="1"/>
  <c r="K62" i="33"/>
  <c r="K38" i="33" s="1"/>
  <c r="M66" i="33"/>
  <c r="M42" i="33" s="1"/>
  <c r="F63" i="33"/>
  <c r="F39" i="33" s="1"/>
  <c r="G65" i="33"/>
  <c r="G41" i="33" s="1"/>
  <c r="H62" i="33"/>
  <c r="H38" i="33" s="1"/>
  <c r="G61" i="33"/>
  <c r="G37" i="33" s="1"/>
  <c r="L59" i="33"/>
  <c r="L35" i="33" s="1"/>
  <c r="L66" i="33"/>
  <c r="L42" i="33" s="1"/>
  <c r="M64" i="33"/>
  <c r="M40" i="33" s="1"/>
  <c r="F66" i="33"/>
  <c r="F42" i="33" s="1"/>
  <c r="E59" i="33"/>
  <c r="E35" i="33" s="1"/>
  <c r="G66" i="33"/>
  <c r="G42" i="33" s="1"/>
  <c r="H64" i="33"/>
  <c r="H40" i="33" s="1"/>
  <c r="K65" i="33"/>
  <c r="K41" i="33" s="1"/>
  <c r="M60" i="33"/>
  <c r="M36" i="33" s="1"/>
  <c r="H66" i="33"/>
  <c r="H42" i="33" s="1"/>
  <c r="D63" i="33"/>
  <c r="D39" i="33" s="1"/>
  <c r="I65" i="33"/>
  <c r="I41" i="33" s="1"/>
  <c r="L63" i="33"/>
  <c r="L39" i="33" s="1"/>
  <c r="K64" i="33"/>
  <c r="K40" i="33" s="1"/>
  <c r="D66" i="33"/>
  <c r="D42" i="33" s="1"/>
  <c r="E61" i="33"/>
  <c r="E37" i="33" s="1"/>
  <c r="L65" i="26" l="1"/>
  <c r="M65" i="26" s="1"/>
  <c r="L143" i="26"/>
  <c r="M143" i="26" s="1"/>
  <c r="H140" i="26"/>
  <c r="L61" i="26"/>
  <c r="M61" i="26" s="1"/>
  <c r="G82" i="26"/>
  <c r="K88" i="26"/>
  <c r="I109" i="26"/>
  <c r="G63" i="26"/>
  <c r="K65" i="26"/>
  <c r="J64" i="26"/>
  <c r="L60" i="26"/>
  <c r="M60" i="26" s="1"/>
  <c r="G61" i="26"/>
  <c r="L62" i="26"/>
  <c r="M62" i="26" s="1"/>
  <c r="G64" i="26"/>
  <c r="K119" i="26"/>
  <c r="J107" i="26"/>
  <c r="AV35" i="58" s="1"/>
  <c r="G65" i="26"/>
  <c r="H62" i="26"/>
  <c r="G146" i="26"/>
  <c r="L118" i="26"/>
  <c r="M118" i="26" s="1"/>
  <c r="I103" i="26"/>
  <c r="K141" i="26"/>
  <c r="J65" i="26"/>
  <c r="L87" i="26"/>
  <c r="M87" i="26" s="1"/>
  <c r="G66" i="26"/>
  <c r="H66" i="26"/>
  <c r="L63" i="26"/>
  <c r="M63" i="26" s="1"/>
  <c r="L64" i="26"/>
  <c r="M64" i="26" s="1"/>
  <c r="I64" i="26"/>
  <c r="G60" i="26"/>
  <c r="L83" i="26"/>
  <c r="M83" i="26" s="1"/>
  <c r="H80" i="26"/>
  <c r="CE134" i="58" s="1"/>
  <c r="E134" i="58" s="1"/>
  <c r="L89" i="26"/>
  <c r="M89" i="26" s="1"/>
  <c r="H67" i="26"/>
  <c r="I67" i="26"/>
  <c r="G67" i="26"/>
  <c r="H61" i="26"/>
  <c r="H65" i="26"/>
  <c r="K61" i="26"/>
  <c r="I61" i="26"/>
  <c r="H60" i="26"/>
  <c r="H88" i="26"/>
  <c r="CQ159" i="58" s="1"/>
  <c r="Q159" i="58" s="1"/>
  <c r="L103" i="26"/>
  <c r="M103" i="26" s="1"/>
  <c r="L69" i="26"/>
  <c r="M69" i="26" s="1"/>
  <c r="H63" i="26"/>
  <c r="I62" i="26"/>
  <c r="CG51" i="58" s="1"/>
  <c r="G51" i="58" s="1"/>
  <c r="H132" i="26"/>
  <c r="AR128" i="58" s="1"/>
  <c r="K116" i="26"/>
  <c r="AV223" i="58" s="1"/>
  <c r="G121" i="26"/>
  <c r="AT85" i="58" s="1"/>
  <c r="L130" i="26"/>
  <c r="M130" i="26" s="1"/>
  <c r="K62" i="26"/>
  <c r="K63" i="26"/>
  <c r="J62" i="26"/>
  <c r="I60" i="26"/>
  <c r="K64" i="26"/>
  <c r="I63" i="26"/>
  <c r="J63" i="26"/>
  <c r="CQ51" i="58" s="1"/>
  <c r="Q51" i="58" s="1"/>
  <c r="J60" i="26"/>
  <c r="J61" i="26"/>
  <c r="K60" i="26"/>
  <c r="K67" i="26"/>
  <c r="J67" i="26"/>
  <c r="J66" i="26"/>
  <c r="I91" i="26"/>
  <c r="CG183" i="58" s="1"/>
  <c r="G183" i="58" s="1"/>
  <c r="J116" i="26"/>
  <c r="BN226" i="58" s="1"/>
  <c r="G108" i="26"/>
  <c r="H115" i="26"/>
  <c r="H71" i="26"/>
  <c r="CE91" i="58" s="1"/>
  <c r="E91" i="58" s="1"/>
  <c r="L54" i="26"/>
  <c r="M54" i="26" s="1"/>
  <c r="L140" i="26"/>
  <c r="M140" i="26" s="1"/>
  <c r="H136" i="26"/>
  <c r="AX149" i="58" s="1"/>
  <c r="H70" i="26"/>
  <c r="CO85" i="58" s="1"/>
  <c r="O85" i="58" s="1"/>
  <c r="J114" i="26"/>
  <c r="BL214" i="58" s="1"/>
  <c r="J122" i="26"/>
  <c r="H143" i="26"/>
  <c r="K118" i="26"/>
  <c r="G124" i="26"/>
  <c r="G81" i="26"/>
  <c r="J140" i="26"/>
  <c r="BN214" i="58"/>
  <c r="BP217" i="58"/>
  <c r="BN211" i="58"/>
  <c r="BP214" i="58"/>
  <c r="BN208" i="58"/>
  <c r="BP211" i="58"/>
  <c r="BP208" i="58"/>
  <c r="BN217" i="58"/>
  <c r="BP223" i="58"/>
  <c r="I141" i="26"/>
  <c r="AT162" i="58" s="1"/>
  <c r="L66" i="26"/>
  <c r="M66" i="26" s="1"/>
  <c r="BP85" i="58"/>
  <c r="BR11" i="58"/>
  <c r="BR48" i="58"/>
  <c r="BN85" i="58"/>
  <c r="BJ122" i="58"/>
  <c r="BB159" i="58"/>
  <c r="BT11" i="58"/>
  <c r="BV48" i="58"/>
  <c r="BD159" i="58"/>
  <c r="BV11" i="58"/>
  <c r="BH122" i="58"/>
  <c r="BT48" i="58"/>
  <c r="BL85" i="58"/>
  <c r="AZ159" i="58"/>
  <c r="BF122" i="58"/>
  <c r="AX54" i="58"/>
  <c r="AX57" i="58"/>
  <c r="AX60" i="58"/>
  <c r="AX63" i="58"/>
  <c r="AV54" i="58"/>
  <c r="AV57" i="58"/>
  <c r="AV60" i="58"/>
  <c r="AV63" i="58"/>
  <c r="AZ38" i="58"/>
  <c r="BB38" i="58"/>
  <c r="BD38" i="58"/>
  <c r="AV162" i="58"/>
  <c r="AT171" i="58"/>
  <c r="AT168" i="58"/>
  <c r="AT165" i="58"/>
  <c r="AT174" i="58"/>
  <c r="AX162" i="58"/>
  <c r="AT217" i="58"/>
  <c r="AX131" i="58"/>
  <c r="AX137" i="58"/>
  <c r="AV134" i="58"/>
  <c r="AV137" i="58"/>
  <c r="AX128" i="58"/>
  <c r="AV131" i="58"/>
  <c r="AX134" i="58"/>
  <c r="AV128" i="58"/>
  <c r="BP11" i="58"/>
  <c r="BP48" i="58"/>
  <c r="BH85" i="58"/>
  <c r="BJ85" i="58"/>
  <c r="BL11" i="58"/>
  <c r="BN11" i="58"/>
  <c r="BN48" i="58"/>
  <c r="BB122" i="58"/>
  <c r="AZ122" i="58"/>
  <c r="BD122" i="58"/>
  <c r="BL48" i="58"/>
  <c r="BF85" i="58"/>
  <c r="BR38" i="58"/>
  <c r="BR75" i="58"/>
  <c r="BL112" i="58"/>
  <c r="BF149" i="58"/>
  <c r="BD186" i="58"/>
  <c r="BP112" i="58"/>
  <c r="BV38" i="58"/>
  <c r="BT75" i="58"/>
  <c r="BN112" i="58"/>
  <c r="BH149" i="58"/>
  <c r="BT38" i="58"/>
  <c r="AZ186" i="58"/>
  <c r="BV75" i="58"/>
  <c r="BB186" i="58"/>
  <c r="BJ149" i="58"/>
  <c r="AR106" i="58"/>
  <c r="AR103" i="58"/>
  <c r="AT103" i="58"/>
  <c r="AX109" i="58"/>
  <c r="AT106" i="58"/>
  <c r="AV109" i="58"/>
  <c r="AT11" i="58"/>
  <c r="BL196" i="58"/>
  <c r="AT196" i="58"/>
  <c r="AX103" i="58"/>
  <c r="AV106" i="58"/>
  <c r="AV103" i="58"/>
  <c r="AX106" i="58"/>
  <c r="AX165" i="58"/>
  <c r="AV174" i="58"/>
  <c r="AV165" i="58"/>
  <c r="AX174" i="58"/>
  <c r="AV168" i="58"/>
  <c r="AV171" i="58"/>
  <c r="AX168" i="58"/>
  <c r="AX171" i="58"/>
  <c r="CE162" i="58"/>
  <c r="E162" i="58" s="1"/>
  <c r="CG85" i="58"/>
  <c r="G85" i="58" s="1"/>
  <c r="CE146" i="58"/>
  <c r="E146" i="58" s="1"/>
  <c r="CG122" i="58"/>
  <c r="G122" i="58" s="1"/>
  <c r="CQ128" i="58"/>
  <c r="Q128" i="58" s="1"/>
  <c r="CM134" i="58"/>
  <c r="M134" i="58" s="1"/>
  <c r="CO137" i="58"/>
  <c r="O137" i="58" s="1"/>
  <c r="CM131" i="58"/>
  <c r="M131" i="58" s="1"/>
  <c r="CO134" i="58"/>
  <c r="O134" i="58" s="1"/>
  <c r="CM128" i="58"/>
  <c r="M128" i="58" s="1"/>
  <c r="CO131" i="58"/>
  <c r="O131" i="58" s="1"/>
  <c r="CQ131" i="58"/>
  <c r="Q131" i="58" s="1"/>
  <c r="CQ137" i="58"/>
  <c r="Q137" i="58" s="1"/>
  <c r="CQ134" i="58"/>
  <c r="Q134" i="58" s="1"/>
  <c r="CO128" i="58"/>
  <c r="O128" i="58" s="1"/>
  <c r="CM137" i="58"/>
  <c r="M137" i="58" s="1"/>
  <c r="CW220" i="58"/>
  <c r="W220" i="58" s="1"/>
  <c r="CW223" i="58"/>
  <c r="W223" i="58" s="1"/>
  <c r="CE220" i="58"/>
  <c r="E220" i="58" s="1"/>
  <c r="CE223" i="58"/>
  <c r="E223" i="58" s="1"/>
  <c r="J127" i="26"/>
  <c r="K113" i="26"/>
  <c r="L108" i="26"/>
  <c r="M108" i="26" s="1"/>
  <c r="L109" i="26"/>
  <c r="M109" i="26" s="1"/>
  <c r="G110" i="26"/>
  <c r="I130" i="26"/>
  <c r="K139" i="26"/>
  <c r="L133" i="26"/>
  <c r="M133" i="26" s="1"/>
  <c r="G119" i="26"/>
  <c r="L137" i="26"/>
  <c r="M137" i="26" s="1"/>
  <c r="J119" i="26"/>
  <c r="H119" i="26"/>
  <c r="K104" i="26"/>
  <c r="K108" i="26"/>
  <c r="J142" i="26"/>
  <c r="K115" i="26"/>
  <c r="CE66" i="58"/>
  <c r="E66" i="58" s="1"/>
  <c r="CE69" i="58"/>
  <c r="E69" i="58" s="1"/>
  <c r="H79" i="26"/>
  <c r="I93" i="26"/>
  <c r="H82" i="26"/>
  <c r="H89" i="26"/>
  <c r="CS91" i="58"/>
  <c r="S91" i="58" s="1"/>
  <c r="CW94" i="58"/>
  <c r="W94" i="58" s="1"/>
  <c r="CS97" i="58"/>
  <c r="S97" i="58" s="1"/>
  <c r="CW100" i="58"/>
  <c r="W100" i="58" s="1"/>
  <c r="CU91" i="58"/>
  <c r="U91" i="58" s="1"/>
  <c r="CU97" i="58"/>
  <c r="U97" i="58" s="1"/>
  <c r="CU94" i="58"/>
  <c r="U94" i="58" s="1"/>
  <c r="CU100" i="58"/>
  <c r="U100" i="58" s="1"/>
  <c r="CW91" i="58"/>
  <c r="W91" i="58" s="1"/>
  <c r="CS94" i="58"/>
  <c r="S94" i="58" s="1"/>
  <c r="CW97" i="58"/>
  <c r="W97" i="58" s="1"/>
  <c r="CS100" i="58"/>
  <c r="S100" i="58" s="1"/>
  <c r="DC57" i="58"/>
  <c r="AC57" i="58" s="1"/>
  <c r="DA60" i="58"/>
  <c r="AA60" i="58" s="1"/>
  <c r="CY63" i="58"/>
  <c r="Y63" i="58" s="1"/>
  <c r="CY54" i="58"/>
  <c r="Y54" i="58" s="1"/>
  <c r="DC60" i="58"/>
  <c r="AC60" i="58" s="1"/>
  <c r="DA63" i="58"/>
  <c r="AA63" i="58" s="1"/>
  <c r="DA54" i="58"/>
  <c r="AA54" i="58" s="1"/>
  <c r="CY57" i="58"/>
  <c r="Y57" i="58" s="1"/>
  <c r="DC63" i="58"/>
  <c r="AC63" i="58" s="1"/>
  <c r="DC54" i="58"/>
  <c r="AC54" i="58" s="1"/>
  <c r="DA57" i="58"/>
  <c r="AA57" i="58" s="1"/>
  <c r="CY60" i="58"/>
  <c r="Y60" i="58" s="1"/>
  <c r="J85" i="26"/>
  <c r="DA20" i="58"/>
  <c r="AA20" i="58" s="1"/>
  <c r="DA23" i="58"/>
  <c r="AA23" i="58" s="1"/>
  <c r="DC23" i="58"/>
  <c r="AC23" i="58" s="1"/>
  <c r="DC20" i="58"/>
  <c r="AC20" i="58" s="1"/>
  <c r="DA26" i="58"/>
  <c r="AA26" i="58" s="1"/>
  <c r="DC26" i="58"/>
  <c r="AC26" i="58" s="1"/>
  <c r="DC17" i="58"/>
  <c r="AC17" i="58" s="1"/>
  <c r="CY26" i="58"/>
  <c r="Y26" i="58" s="1"/>
  <c r="CY17" i="58"/>
  <c r="Y17" i="58" s="1"/>
  <c r="DA17" i="58"/>
  <c r="AA17" i="58" s="1"/>
  <c r="CY23" i="58"/>
  <c r="Y23" i="58" s="1"/>
  <c r="CY20" i="58"/>
  <c r="Y20" i="58" s="1"/>
  <c r="J82" i="26"/>
  <c r="I133" i="26"/>
  <c r="L124" i="26"/>
  <c r="M124" i="26" s="1"/>
  <c r="J110" i="26"/>
  <c r="I114" i="26"/>
  <c r="AT51" i="58" s="1"/>
  <c r="K133" i="26"/>
  <c r="J109" i="26"/>
  <c r="G114" i="26"/>
  <c r="AR51" i="58" s="1"/>
  <c r="J103" i="26"/>
  <c r="J135" i="26"/>
  <c r="H133" i="26"/>
  <c r="I144" i="26"/>
  <c r="L110" i="26"/>
  <c r="M110" i="26" s="1"/>
  <c r="G116" i="26"/>
  <c r="K140" i="26"/>
  <c r="H137" i="26"/>
  <c r="L123" i="26"/>
  <c r="M123" i="26" s="1"/>
  <c r="K136" i="26"/>
  <c r="L113" i="26"/>
  <c r="M113" i="26" s="1"/>
  <c r="I105" i="26"/>
  <c r="L76" i="26"/>
  <c r="M76" i="26" s="1"/>
  <c r="J128" i="26"/>
  <c r="I73" i="26"/>
  <c r="I58" i="26"/>
  <c r="H112" i="26"/>
  <c r="G125" i="26"/>
  <c r="AR109" i="58" s="1"/>
  <c r="K124" i="26"/>
  <c r="H135" i="26"/>
  <c r="G115" i="26"/>
  <c r="I118" i="26"/>
  <c r="I143" i="26"/>
  <c r="AT183" i="58" s="1"/>
  <c r="I116" i="26"/>
  <c r="L142" i="26"/>
  <c r="M142" i="26" s="1"/>
  <c r="H128" i="26"/>
  <c r="I55" i="26"/>
  <c r="I87" i="26"/>
  <c r="L53" i="26"/>
  <c r="M53" i="26" s="1"/>
  <c r="L92" i="26"/>
  <c r="M92" i="26" s="1"/>
  <c r="L93" i="26"/>
  <c r="M93" i="26" s="1"/>
  <c r="I132" i="26"/>
  <c r="AT125" i="58" s="1"/>
  <c r="G112" i="26"/>
  <c r="AT48" i="58" s="1"/>
  <c r="I136" i="26"/>
  <c r="I57" i="26"/>
  <c r="L114" i="26"/>
  <c r="M114" i="26" s="1"/>
  <c r="K135" i="26"/>
  <c r="I112" i="26"/>
  <c r="J105" i="26"/>
  <c r="K146" i="26"/>
  <c r="L134" i="26"/>
  <c r="M134" i="26" s="1"/>
  <c r="H114" i="26"/>
  <c r="I110" i="26"/>
  <c r="J106" i="26"/>
  <c r="I137" i="26"/>
  <c r="J121" i="26"/>
  <c r="J136" i="26"/>
  <c r="L125" i="26"/>
  <c r="M125" i="26" s="1"/>
  <c r="K122" i="26"/>
  <c r="L145" i="26"/>
  <c r="M145" i="26" s="1"/>
  <c r="K130" i="26"/>
  <c r="G144" i="26"/>
  <c r="J117" i="26"/>
  <c r="G123" i="26"/>
  <c r="AR88" i="58" s="1"/>
  <c r="K127" i="26"/>
  <c r="H144" i="26"/>
  <c r="L146" i="26"/>
  <c r="M146" i="26" s="1"/>
  <c r="I140" i="26"/>
  <c r="G137" i="26"/>
  <c r="I126" i="26"/>
  <c r="I124" i="26"/>
  <c r="L126" i="26"/>
  <c r="M126" i="26" s="1"/>
  <c r="I104" i="26"/>
  <c r="K110" i="26"/>
  <c r="G107" i="26"/>
  <c r="AR35" i="58" s="1"/>
  <c r="I74" i="26"/>
  <c r="G145" i="26"/>
  <c r="AT186" i="58" s="1"/>
  <c r="K126" i="26"/>
  <c r="G106" i="26"/>
  <c r="I119" i="26"/>
  <c r="L107" i="26"/>
  <c r="M107" i="26" s="1"/>
  <c r="J139" i="26"/>
  <c r="L131" i="26"/>
  <c r="M131" i="26" s="1"/>
  <c r="J133" i="26"/>
  <c r="I123" i="26"/>
  <c r="AT88" i="58" s="1"/>
  <c r="G143" i="26"/>
  <c r="J143" i="26"/>
  <c r="I139" i="26"/>
  <c r="G118" i="26"/>
  <c r="K107" i="26"/>
  <c r="I128" i="26"/>
  <c r="K143" i="26"/>
  <c r="I106" i="26"/>
  <c r="G113" i="26"/>
  <c r="J104" i="26"/>
  <c r="K123" i="26"/>
  <c r="H145" i="26"/>
  <c r="J134" i="26"/>
  <c r="I134" i="26"/>
  <c r="AT146" i="58" s="1"/>
  <c r="H117" i="26"/>
  <c r="H104" i="26"/>
  <c r="K137" i="26"/>
  <c r="I121" i="26"/>
  <c r="G136" i="26"/>
  <c r="AT149" i="58" s="1"/>
  <c r="J144" i="26"/>
  <c r="I127" i="26"/>
  <c r="L117" i="26"/>
  <c r="M117" i="26" s="1"/>
  <c r="K109" i="26"/>
  <c r="I122" i="26"/>
  <c r="I131" i="26"/>
  <c r="K131" i="26"/>
  <c r="H106" i="26"/>
  <c r="G135" i="26"/>
  <c r="K145" i="26"/>
  <c r="L57" i="26"/>
  <c r="M57" i="26" s="1"/>
  <c r="L58" i="26"/>
  <c r="M58" i="26" s="1"/>
  <c r="H85" i="26"/>
  <c r="H69" i="26"/>
  <c r="I90" i="26"/>
  <c r="K117" i="26"/>
  <c r="I117" i="26"/>
  <c r="G141" i="26"/>
  <c r="AR162" i="58" s="1"/>
  <c r="J118" i="26"/>
  <c r="H121" i="26"/>
  <c r="G122" i="26"/>
  <c r="G142" i="26"/>
  <c r="H134" i="26"/>
  <c r="G54" i="26"/>
  <c r="L74" i="26"/>
  <c r="M74" i="26" s="1"/>
  <c r="J52" i="26"/>
  <c r="H84" i="26"/>
  <c r="L144" i="26"/>
  <c r="M144" i="26" s="1"/>
  <c r="G104" i="26"/>
  <c r="I51" i="26"/>
  <c r="H78" i="26"/>
  <c r="H103" i="26"/>
  <c r="H118" i="26"/>
  <c r="L128" i="26"/>
  <c r="M128" i="26" s="1"/>
  <c r="I115" i="26"/>
  <c r="J126" i="26"/>
  <c r="J132" i="26"/>
  <c r="I113" i="26"/>
  <c r="H108" i="26"/>
  <c r="G140" i="26"/>
  <c r="L116" i="26"/>
  <c r="M116" i="26" s="1"/>
  <c r="J137" i="26"/>
  <c r="K121" i="26"/>
  <c r="K142" i="26"/>
  <c r="G132" i="26"/>
  <c r="AR125" i="58" s="1"/>
  <c r="G139" i="26"/>
  <c r="AT159" i="58" s="1"/>
  <c r="L141" i="26"/>
  <c r="M141" i="26" s="1"/>
  <c r="H109" i="26"/>
  <c r="H113" i="26"/>
  <c r="J123" i="26"/>
  <c r="H123" i="26"/>
  <c r="H116" i="26"/>
  <c r="K134" i="26"/>
  <c r="I135" i="26"/>
  <c r="H126" i="26"/>
  <c r="K106" i="26"/>
  <c r="H142" i="26"/>
  <c r="L135" i="26"/>
  <c r="M135" i="26" s="1"/>
  <c r="G128" i="26"/>
  <c r="J131" i="26"/>
  <c r="H107" i="26"/>
  <c r="H122" i="26"/>
  <c r="L136" i="26"/>
  <c r="M136" i="26" s="1"/>
  <c r="L112" i="26"/>
  <c r="M112" i="26" s="1"/>
  <c r="J115" i="26"/>
  <c r="BD51" i="58" s="1"/>
  <c r="L122" i="26"/>
  <c r="M122" i="26" s="1"/>
  <c r="K144" i="26"/>
  <c r="H141" i="26"/>
  <c r="L119" i="26"/>
  <c r="M119" i="26" s="1"/>
  <c r="I108" i="26"/>
  <c r="H130" i="26"/>
  <c r="K105" i="26"/>
  <c r="L121" i="26"/>
  <c r="M121" i="26" s="1"/>
  <c r="H124" i="26"/>
  <c r="G105" i="26"/>
  <c r="H105" i="26"/>
  <c r="J112" i="26"/>
  <c r="K128" i="26"/>
  <c r="L127" i="26"/>
  <c r="M127" i="26" s="1"/>
  <c r="J124" i="26"/>
  <c r="J113" i="26"/>
  <c r="H127" i="26"/>
  <c r="L105" i="26"/>
  <c r="M105" i="26" s="1"/>
  <c r="G134" i="26"/>
  <c r="AR146" i="58" s="1"/>
  <c r="G109" i="26"/>
  <c r="AT38" i="58" s="1"/>
  <c r="H139" i="26"/>
  <c r="K70" i="26"/>
  <c r="I79" i="26"/>
  <c r="L75" i="26"/>
  <c r="M75" i="26" s="1"/>
  <c r="G83" i="26"/>
  <c r="L88" i="26"/>
  <c r="M88" i="26" s="1"/>
  <c r="K80" i="26"/>
  <c r="K58" i="26"/>
  <c r="L71" i="26"/>
  <c r="M71" i="26" s="1"/>
  <c r="G75" i="26"/>
  <c r="H54" i="26"/>
  <c r="L91" i="26"/>
  <c r="M91" i="26" s="1"/>
  <c r="H57" i="26"/>
  <c r="H94" i="26"/>
  <c r="H52" i="26"/>
  <c r="L56" i="26"/>
  <c r="M56" i="26" s="1"/>
  <c r="H92" i="26"/>
  <c r="K76" i="26"/>
  <c r="G91" i="26"/>
  <c r="H90" i="26"/>
  <c r="H83" i="26"/>
  <c r="I69" i="26"/>
  <c r="G58" i="26"/>
  <c r="G76" i="26"/>
  <c r="H75" i="26"/>
  <c r="L52" i="26"/>
  <c r="M52" i="26" s="1"/>
  <c r="I82" i="26"/>
  <c r="L79" i="26"/>
  <c r="M79" i="26" s="1"/>
  <c r="G55" i="26"/>
  <c r="H74" i="26"/>
  <c r="L72" i="26"/>
  <c r="M72" i="26" s="1"/>
  <c r="H72" i="26"/>
  <c r="L81" i="26"/>
  <c r="M81" i="26" s="1"/>
  <c r="I80" i="26"/>
  <c r="I88" i="26"/>
  <c r="I92" i="26"/>
  <c r="K56" i="26"/>
  <c r="L51" i="26"/>
  <c r="M51" i="26" s="1"/>
  <c r="I84" i="26"/>
  <c r="L80" i="26"/>
  <c r="M80" i="26" s="1"/>
  <c r="H76" i="26"/>
  <c r="I54" i="26"/>
  <c r="J84" i="26"/>
  <c r="G51" i="26"/>
  <c r="J53" i="26"/>
  <c r="I71" i="26"/>
  <c r="G56" i="26"/>
  <c r="L70" i="26"/>
  <c r="M70" i="26" s="1"/>
  <c r="K71" i="26"/>
  <c r="H87" i="26"/>
  <c r="L55" i="26"/>
  <c r="M55" i="26" s="1"/>
  <c r="H55" i="26"/>
  <c r="J73" i="26"/>
  <c r="F51" i="26"/>
  <c r="J94" i="26"/>
  <c r="J57" i="26"/>
  <c r="G57" i="26"/>
  <c r="J55" i="26"/>
  <c r="J51" i="26"/>
  <c r="G92" i="26"/>
  <c r="G80" i="26"/>
  <c r="G52" i="26"/>
  <c r="G72" i="26"/>
  <c r="J70" i="26"/>
  <c r="J89" i="26"/>
  <c r="J71" i="26"/>
  <c r="K92" i="26"/>
  <c r="J74" i="26"/>
  <c r="H93" i="26"/>
  <c r="I72" i="26"/>
  <c r="L73" i="26"/>
  <c r="M73" i="26" s="1"/>
  <c r="I85" i="26"/>
  <c r="H58" i="26"/>
  <c r="L82" i="26"/>
  <c r="M82" i="26" s="1"/>
  <c r="I83" i="26"/>
  <c r="I52" i="26"/>
  <c r="K83" i="26"/>
  <c r="K54" i="26"/>
  <c r="J58" i="26"/>
  <c r="I81" i="26"/>
  <c r="I89" i="26"/>
  <c r="L78" i="26"/>
  <c r="M78" i="26" s="1"/>
  <c r="K69" i="26"/>
  <c r="J81" i="26"/>
  <c r="J75" i="26"/>
  <c r="J83" i="26"/>
  <c r="J72" i="26"/>
  <c r="J90" i="26"/>
  <c r="J56" i="26"/>
  <c r="J78" i="26"/>
  <c r="K57" i="26"/>
  <c r="H81" i="26"/>
  <c r="L85" i="26"/>
  <c r="M85" i="26" s="1"/>
  <c r="L84" i="26"/>
  <c r="M84" i="26" s="1"/>
  <c r="L67" i="26"/>
  <c r="M67" i="26" s="1"/>
  <c r="H56" i="26"/>
  <c r="K90" i="26"/>
  <c r="J92" i="26"/>
  <c r="K52" i="26"/>
  <c r="J80" i="26"/>
  <c r="K72" i="26"/>
  <c r="K91" i="26"/>
  <c r="K75" i="26"/>
  <c r="K89" i="26"/>
  <c r="K84" i="26"/>
  <c r="H51" i="26"/>
  <c r="K53" i="26"/>
  <c r="J88" i="26"/>
  <c r="J93" i="26"/>
  <c r="J79" i="26"/>
  <c r="K85" i="26"/>
  <c r="J69" i="26"/>
  <c r="K82" i="26"/>
  <c r="L90" i="26"/>
  <c r="M90" i="26" s="1"/>
  <c r="I56" i="26"/>
  <c r="H53" i="26"/>
  <c r="H73" i="26"/>
  <c r="I94" i="26"/>
  <c r="L94" i="26"/>
  <c r="M94" i="26" s="1"/>
  <c r="K79" i="26"/>
  <c r="K51" i="26"/>
  <c r="K78" i="26"/>
  <c r="J91" i="26"/>
  <c r="K55" i="26"/>
  <c r="I78" i="26"/>
  <c r="J76" i="26"/>
  <c r="K87" i="26"/>
  <c r="K74" i="26"/>
  <c r="J54" i="26"/>
  <c r="J87" i="26"/>
  <c r="I53" i="26"/>
  <c r="I76" i="26"/>
  <c r="K73" i="26"/>
  <c r="K94" i="26"/>
  <c r="K93" i="26"/>
  <c r="G90" i="26"/>
  <c r="G70" i="26"/>
  <c r="G94" i="26"/>
  <c r="G93" i="26"/>
  <c r="G74" i="26"/>
  <c r="G88" i="26"/>
  <c r="G71" i="26"/>
  <c r="G84" i="26"/>
  <c r="G53" i="26"/>
  <c r="G85" i="26"/>
  <c r="G79" i="26"/>
  <c r="G73" i="26"/>
  <c r="G87" i="26"/>
  <c r="O141" i="26"/>
  <c r="O114" i="26"/>
  <c r="N146" i="26"/>
  <c r="N123" i="26"/>
  <c r="O139" i="26"/>
  <c r="N115" i="26"/>
  <c r="N139" i="26"/>
  <c r="N141" i="26"/>
  <c r="O119" i="26"/>
  <c r="O126" i="26"/>
  <c r="N125" i="26"/>
  <c r="O105" i="26"/>
  <c r="N104" i="26"/>
  <c r="N128" i="26"/>
  <c r="O140" i="26"/>
  <c r="O124" i="26"/>
  <c r="N127" i="26"/>
  <c r="O107" i="26"/>
  <c r="N124" i="26"/>
  <c r="N112" i="26"/>
  <c r="O143" i="26"/>
  <c r="N133" i="26"/>
  <c r="O106" i="26"/>
  <c r="N136" i="26"/>
  <c r="O130" i="26"/>
  <c r="N118" i="26"/>
  <c r="N107" i="26"/>
  <c r="O118" i="26"/>
  <c r="O134" i="26"/>
  <c r="O128" i="26"/>
  <c r="O135" i="26"/>
  <c r="N144" i="26"/>
  <c r="O121" i="26"/>
  <c r="O113" i="26"/>
  <c r="N114" i="26"/>
  <c r="N145" i="26"/>
  <c r="N126" i="26"/>
  <c r="O146" i="26"/>
  <c r="O137" i="26"/>
  <c r="N137" i="26"/>
  <c r="O136" i="26"/>
  <c r="N135" i="26"/>
  <c r="O115" i="26"/>
  <c r="N106" i="26"/>
  <c r="N121" i="26"/>
  <c r="O108" i="26"/>
  <c r="N108" i="26"/>
  <c r="N117" i="26"/>
  <c r="N143" i="26"/>
  <c r="N110" i="26"/>
  <c r="O116" i="26"/>
  <c r="O127" i="26"/>
  <c r="N116" i="26"/>
  <c r="N122" i="26"/>
  <c r="O109" i="26"/>
  <c r="N109" i="26"/>
  <c r="O132" i="26"/>
  <c r="O110" i="26"/>
  <c r="O144" i="26"/>
  <c r="O142" i="26"/>
  <c r="N134" i="26"/>
  <c r="N140" i="26"/>
  <c r="O112" i="26"/>
  <c r="N130" i="26"/>
  <c r="O125" i="26"/>
  <c r="O131" i="26"/>
  <c r="N142" i="26"/>
  <c r="O123" i="26"/>
  <c r="N105" i="26"/>
  <c r="O122" i="26"/>
  <c r="O145" i="26"/>
  <c r="N119" i="26"/>
  <c r="O117" i="26"/>
  <c r="N131" i="26"/>
  <c r="N113" i="26"/>
  <c r="N132" i="26"/>
  <c r="O133" i="26"/>
  <c r="O104" i="26"/>
  <c r="AT29" i="58" l="1"/>
  <c r="CE137" i="58"/>
  <c r="E137" i="58" s="1"/>
  <c r="BD35" i="58"/>
  <c r="AX35" i="58"/>
  <c r="BB35" i="58"/>
  <c r="AT32" i="58"/>
  <c r="AT214" i="58"/>
  <c r="AZ35" i="58"/>
  <c r="CE131" i="58"/>
  <c r="E131" i="58" s="1"/>
  <c r="D132" i="58" s="1"/>
  <c r="CE128" i="58"/>
  <c r="E128" i="58" s="1"/>
  <c r="CE100" i="58"/>
  <c r="E100" i="58" s="1"/>
  <c r="AR134" i="58"/>
  <c r="AR131" i="58"/>
  <c r="AR137" i="58"/>
  <c r="DG11" i="58"/>
  <c r="AG11" i="58" s="1"/>
  <c r="DE11" i="58"/>
  <c r="AE11" i="58" s="1"/>
  <c r="CW122" i="58"/>
  <c r="W122" i="58" s="1"/>
  <c r="DI11" i="58"/>
  <c r="AI11" i="58" s="1"/>
  <c r="CY85" i="58"/>
  <c r="Y85" i="58" s="1"/>
  <c r="CU122" i="58"/>
  <c r="U122" i="58" s="1"/>
  <c r="CM159" i="58"/>
  <c r="M159" i="58" s="1"/>
  <c r="DG48" i="58"/>
  <c r="AG48" i="58" s="1"/>
  <c r="DC85" i="58"/>
  <c r="AC85" i="58" s="1"/>
  <c r="DE48" i="58"/>
  <c r="AE48" i="58" s="1"/>
  <c r="DA85" i="58"/>
  <c r="AA85" i="58" s="1"/>
  <c r="DI48" i="58"/>
  <c r="AI48" i="58" s="1"/>
  <c r="AV66" i="58"/>
  <c r="AX220" i="58"/>
  <c r="CO159" i="58"/>
  <c r="O159" i="58" s="1"/>
  <c r="P157" i="58" s="1"/>
  <c r="CS122" i="58"/>
  <c r="S122" i="58" s="1"/>
  <c r="BL223" i="58"/>
  <c r="AX69" i="58"/>
  <c r="AV72" i="58"/>
  <c r="BN220" i="58"/>
  <c r="AX66" i="58"/>
  <c r="BN223" i="58"/>
  <c r="BP220" i="58"/>
  <c r="AX223" i="58"/>
  <c r="AV220" i="58"/>
  <c r="AV69" i="58"/>
  <c r="BL220" i="58"/>
  <c r="AX72" i="58"/>
  <c r="AT220" i="58"/>
  <c r="BL211" i="58"/>
  <c r="AT72" i="58"/>
  <c r="AV226" i="58"/>
  <c r="BP226" i="58"/>
  <c r="AT66" i="58"/>
  <c r="AT226" i="58"/>
  <c r="BL226" i="58"/>
  <c r="AT69" i="58"/>
  <c r="AX226" i="58"/>
  <c r="AT223" i="58"/>
  <c r="CE97" i="58"/>
  <c r="E97" i="58" s="1"/>
  <c r="CE94" i="58"/>
  <c r="E94" i="58" s="1"/>
  <c r="CM85" i="58"/>
  <c r="M85" i="58" s="1"/>
  <c r="N83" i="58" s="1"/>
  <c r="AV149" i="58"/>
  <c r="CU48" i="58"/>
  <c r="U48" i="58" s="1"/>
  <c r="CS11" i="58"/>
  <c r="S11" i="58" s="1"/>
  <c r="CS48" i="58"/>
  <c r="S48" i="58" s="1"/>
  <c r="CW11" i="58"/>
  <c r="W11" i="58" s="1"/>
  <c r="CQ85" i="58"/>
  <c r="Q85" i="58" s="1"/>
  <c r="P83" i="58" s="1"/>
  <c r="CU11" i="58"/>
  <c r="U11" i="58" s="1"/>
  <c r="CW48" i="58"/>
  <c r="W48" i="58" s="1"/>
  <c r="AT57" i="58"/>
  <c r="AX51" i="58"/>
  <c r="AT60" i="58"/>
  <c r="BL217" i="58"/>
  <c r="AT63" i="58"/>
  <c r="AV51" i="58"/>
  <c r="BL208" i="58"/>
  <c r="AT54" i="58"/>
  <c r="V221" i="58"/>
  <c r="D221" i="58"/>
  <c r="Z61" i="58"/>
  <c r="P129" i="58"/>
  <c r="AB58" i="58"/>
  <c r="T95" i="58"/>
  <c r="N129" i="58"/>
  <c r="N135" i="58"/>
  <c r="D135" i="58"/>
  <c r="P135" i="58"/>
  <c r="N132" i="58"/>
  <c r="P132" i="58"/>
  <c r="V95" i="58"/>
  <c r="T98" i="58"/>
  <c r="V98" i="58"/>
  <c r="V92" i="58"/>
  <c r="T92" i="58"/>
  <c r="Z58" i="58"/>
  <c r="Z55" i="58"/>
  <c r="AB55" i="58"/>
  <c r="AB61" i="58"/>
  <c r="D67" i="58"/>
  <c r="Z24" i="58"/>
  <c r="AB18" i="58"/>
  <c r="AB21" i="58"/>
  <c r="Z21" i="58"/>
  <c r="AB24" i="58"/>
  <c r="Z18" i="58"/>
  <c r="CW208" i="58"/>
  <c r="W208" i="58" s="1"/>
  <c r="CW211" i="58"/>
  <c r="W211" i="58" s="1"/>
  <c r="CW217" i="58"/>
  <c r="W217" i="58" s="1"/>
  <c r="CW214" i="58"/>
  <c r="W214" i="58" s="1"/>
  <c r="CY211" i="58"/>
  <c r="Y211" i="58" s="1"/>
  <c r="CY208" i="58"/>
  <c r="Y208" i="58" s="1"/>
  <c r="CY217" i="58"/>
  <c r="Y217" i="58" s="1"/>
  <c r="CY214" i="58"/>
  <c r="Y214" i="58" s="1"/>
  <c r="DE208" i="58"/>
  <c r="AE208" i="58" s="1"/>
  <c r="DG211" i="58"/>
  <c r="AG211" i="58" s="1"/>
  <c r="DI214" i="58"/>
  <c r="AI214" i="58" s="1"/>
  <c r="DG214" i="58"/>
  <c r="AG214" i="58" s="1"/>
  <c r="DG208" i="58"/>
  <c r="AG208" i="58" s="1"/>
  <c r="DI211" i="58"/>
  <c r="AI211" i="58" s="1"/>
  <c r="DE217" i="58"/>
  <c r="AE217" i="58" s="1"/>
  <c r="DE211" i="58"/>
  <c r="AE211" i="58" s="1"/>
  <c r="DI208" i="58"/>
  <c r="AI208" i="58" s="1"/>
  <c r="DE214" i="58"/>
  <c r="AE214" i="58" s="1"/>
  <c r="DG217" i="58"/>
  <c r="AG217" i="58" s="1"/>
  <c r="DI217" i="58"/>
  <c r="AI217" i="58" s="1"/>
  <c r="DA214" i="58"/>
  <c r="AA214" i="58" s="1"/>
  <c r="DC217" i="58"/>
  <c r="AC217" i="58" s="1"/>
  <c r="DA211" i="58"/>
  <c r="AA211" i="58" s="1"/>
  <c r="DC214" i="58"/>
  <c r="AC214" i="58" s="1"/>
  <c r="DA217" i="58"/>
  <c r="AA217" i="58" s="1"/>
  <c r="DA208" i="58"/>
  <c r="AA208" i="58" s="1"/>
  <c r="DC211" i="58"/>
  <c r="AC211" i="58" s="1"/>
  <c r="DC208" i="58"/>
  <c r="AC208" i="58" s="1"/>
  <c r="CM51" i="58"/>
  <c r="M51" i="58" s="1"/>
  <c r="CO51" i="58"/>
  <c r="O51" i="58" s="1"/>
  <c r="CI51" i="58"/>
  <c r="I51" i="58" s="1"/>
  <c r="CK51" i="58"/>
  <c r="K51" i="58" s="1"/>
  <c r="CG57" i="58"/>
  <c r="G57" i="58" s="1"/>
  <c r="CG54" i="58"/>
  <c r="G54" i="58" s="1"/>
  <c r="CG63" i="58"/>
  <c r="G63" i="58" s="1"/>
  <c r="CG60" i="58"/>
  <c r="G60" i="58" s="1"/>
  <c r="BJ208" i="58"/>
  <c r="BJ217" i="58"/>
  <c r="BJ211" i="58"/>
  <c r="BJ214" i="58"/>
  <c r="BR208" i="58"/>
  <c r="BT211" i="58"/>
  <c r="BV214" i="58"/>
  <c r="BT208" i="58"/>
  <c r="BV211" i="58"/>
  <c r="BR217" i="58"/>
  <c r="BT214" i="58"/>
  <c r="BV217" i="58"/>
  <c r="BV208" i="58"/>
  <c r="BR214" i="58"/>
  <c r="BT217" i="58"/>
  <c r="BR211" i="58"/>
  <c r="BP229" i="58"/>
  <c r="BN229" i="58"/>
  <c r="AR226" i="58"/>
  <c r="BJ226" i="58"/>
  <c r="BV229" i="58"/>
  <c r="BR229" i="58"/>
  <c r="BT229" i="58"/>
  <c r="BJ220" i="58"/>
  <c r="BJ223" i="58"/>
  <c r="BV226" i="58"/>
  <c r="BT226" i="58"/>
  <c r="BR226" i="58"/>
  <c r="BR220" i="58"/>
  <c r="BT223" i="58"/>
  <c r="BT220" i="58"/>
  <c r="BV223" i="58"/>
  <c r="BV220" i="58"/>
  <c r="BR223" i="58"/>
  <c r="AT229" i="58"/>
  <c r="BL229" i="58"/>
  <c r="AX229" i="58"/>
  <c r="AV229" i="58"/>
  <c r="BD229" i="58"/>
  <c r="AZ229" i="58"/>
  <c r="BB229" i="58"/>
  <c r="AR220" i="58"/>
  <c r="AR223" i="58"/>
  <c r="BD226" i="58"/>
  <c r="BB226" i="58"/>
  <c r="AZ226" i="58"/>
  <c r="AZ220" i="58"/>
  <c r="BB223" i="58"/>
  <c r="BB220" i="58"/>
  <c r="BD223" i="58"/>
  <c r="BD220" i="58"/>
  <c r="AZ223" i="58"/>
  <c r="AZ51" i="58"/>
  <c r="BB51" i="58"/>
  <c r="BH14" i="58"/>
  <c r="BH51" i="58"/>
  <c r="BJ14" i="58"/>
  <c r="BJ51" i="58"/>
  <c r="AZ88" i="58"/>
  <c r="BD88" i="58"/>
  <c r="BB88" i="58"/>
  <c r="BF14" i="58"/>
  <c r="BF51" i="58"/>
  <c r="AR17" i="58"/>
  <c r="AR20" i="58"/>
  <c r="AR23" i="58"/>
  <c r="AR26" i="58"/>
  <c r="BJ202" i="58"/>
  <c r="BJ205" i="58"/>
  <c r="AR211" i="58"/>
  <c r="AR208" i="58"/>
  <c r="AR202" i="58"/>
  <c r="AR205" i="58"/>
  <c r="AV17" i="58"/>
  <c r="AV20" i="58"/>
  <c r="AV23" i="58"/>
  <c r="AV26" i="58"/>
  <c r="AX17" i="58"/>
  <c r="AX20" i="58"/>
  <c r="AX23" i="58"/>
  <c r="AX26" i="58"/>
  <c r="AX202" i="58"/>
  <c r="BN205" i="58"/>
  <c r="AX208" i="58"/>
  <c r="BN202" i="58"/>
  <c r="AV202" i="58"/>
  <c r="BP202" i="58"/>
  <c r="AV205" i="58"/>
  <c r="AX205" i="58"/>
  <c r="AV211" i="58"/>
  <c r="AV208" i="58"/>
  <c r="BP205" i="58"/>
  <c r="AX211" i="58"/>
  <c r="AR168" i="58"/>
  <c r="AR165" i="58"/>
  <c r="AR171" i="58"/>
  <c r="AR174" i="58"/>
  <c r="AZ17" i="58"/>
  <c r="AZ20" i="58"/>
  <c r="AZ23" i="58"/>
  <c r="AZ26" i="58"/>
  <c r="BB17" i="58"/>
  <c r="BB20" i="58"/>
  <c r="BB23" i="58"/>
  <c r="BB26" i="58"/>
  <c r="BR202" i="58"/>
  <c r="BB205" i="58"/>
  <c r="BV205" i="58"/>
  <c r="BB211" i="58"/>
  <c r="BD17" i="58"/>
  <c r="BD20" i="58"/>
  <c r="BD23" i="58"/>
  <c r="BD26" i="58"/>
  <c r="AZ202" i="58"/>
  <c r="BT205" i="58"/>
  <c r="AZ208" i="58"/>
  <c r="BD211" i="58"/>
  <c r="BB202" i="58"/>
  <c r="BT202" i="58"/>
  <c r="BB208" i="58"/>
  <c r="BD202" i="58"/>
  <c r="AZ205" i="58"/>
  <c r="BD205" i="58"/>
  <c r="BV202" i="58"/>
  <c r="BD208" i="58"/>
  <c r="BR205" i="58"/>
  <c r="AZ211" i="58"/>
  <c r="AR66" i="58"/>
  <c r="AR69" i="58"/>
  <c r="AX38" i="58"/>
  <c r="AV38" i="58"/>
  <c r="BR17" i="58"/>
  <c r="BR20" i="58"/>
  <c r="BR23" i="58"/>
  <c r="BR26" i="58"/>
  <c r="BR54" i="58"/>
  <c r="BR57" i="58"/>
  <c r="BR60" i="58"/>
  <c r="BR63" i="58"/>
  <c r="BP94" i="58"/>
  <c r="BN97" i="58"/>
  <c r="BL100" i="58"/>
  <c r="BJ128" i="58"/>
  <c r="BF131" i="58"/>
  <c r="BJ134" i="58"/>
  <c r="BF137" i="58"/>
  <c r="AZ168" i="58"/>
  <c r="BB171" i="58"/>
  <c r="BD174" i="58"/>
  <c r="BT17" i="58"/>
  <c r="BT20" i="58"/>
  <c r="BT23" i="58"/>
  <c r="BT26" i="58"/>
  <c r="BV54" i="58"/>
  <c r="BV60" i="58"/>
  <c r="BP91" i="58"/>
  <c r="BL94" i="58"/>
  <c r="BN100" i="58"/>
  <c r="BF134" i="58"/>
  <c r="BH137" i="58"/>
  <c r="BD168" i="58"/>
  <c r="AZ171" i="58"/>
  <c r="BV26" i="58"/>
  <c r="BV57" i="58"/>
  <c r="BT60" i="58"/>
  <c r="BT63" i="58"/>
  <c r="BH131" i="58"/>
  <c r="BJ137" i="58"/>
  <c r="BV23" i="58"/>
  <c r="BL91" i="58"/>
  <c r="BN94" i="58"/>
  <c r="BP97" i="58"/>
  <c r="BF128" i="58"/>
  <c r="BH134" i="58"/>
  <c r="BB165" i="58"/>
  <c r="BB168" i="58"/>
  <c r="BD171" i="58"/>
  <c r="BB174" i="58"/>
  <c r="BV20" i="58"/>
  <c r="BV63" i="58"/>
  <c r="BL97" i="58"/>
  <c r="BP100" i="58"/>
  <c r="BJ131" i="58"/>
  <c r="AZ165" i="58"/>
  <c r="AZ174" i="58"/>
  <c r="BV17" i="58"/>
  <c r="BT54" i="58"/>
  <c r="BN91" i="58"/>
  <c r="BT57" i="58"/>
  <c r="BH128" i="58"/>
  <c r="BD165" i="58"/>
  <c r="BH35" i="58"/>
  <c r="BH72" i="58"/>
  <c r="BJ35" i="58"/>
  <c r="BJ72" i="58"/>
  <c r="AZ109" i="58"/>
  <c r="BF72" i="58"/>
  <c r="BD109" i="58"/>
  <c r="BB109" i="58"/>
  <c r="BF35" i="58"/>
  <c r="AV11" i="58"/>
  <c r="AX11" i="58"/>
  <c r="AX196" i="58"/>
  <c r="BP196" i="58"/>
  <c r="AV196" i="58"/>
  <c r="BN196" i="58"/>
  <c r="AX85" i="58"/>
  <c r="AV85" i="58"/>
  <c r="AT140" i="58"/>
  <c r="AX146" i="58"/>
  <c r="AV146" i="58"/>
  <c r="AT143" i="58"/>
  <c r="AV29" i="58"/>
  <c r="AX29" i="58"/>
  <c r="AX32" i="58"/>
  <c r="AX214" i="58"/>
  <c r="AV214" i="58"/>
  <c r="AV32" i="58"/>
  <c r="AV217" i="58"/>
  <c r="AX217" i="58"/>
  <c r="AR180" i="58"/>
  <c r="AR177" i="58"/>
  <c r="AR183" i="58"/>
  <c r="BH29" i="58"/>
  <c r="BH32" i="58"/>
  <c r="BH66" i="58"/>
  <c r="BH69" i="58"/>
  <c r="BJ29" i="58"/>
  <c r="BJ32" i="58"/>
  <c r="BJ66" i="58"/>
  <c r="BJ69" i="58"/>
  <c r="BB103" i="58"/>
  <c r="AZ106" i="58"/>
  <c r="BF29" i="58"/>
  <c r="BD106" i="58"/>
  <c r="BF69" i="58"/>
  <c r="AZ103" i="58"/>
  <c r="BB106" i="58"/>
  <c r="BD103" i="58"/>
  <c r="BF66" i="58"/>
  <c r="BF32" i="58"/>
  <c r="AZ72" i="58"/>
  <c r="BB72" i="58"/>
  <c r="BD72" i="58"/>
  <c r="BP29" i="58"/>
  <c r="BP32" i="58"/>
  <c r="BP66" i="58"/>
  <c r="BP69" i="58"/>
  <c r="BL29" i="58"/>
  <c r="BN29" i="58"/>
  <c r="BN32" i="58"/>
  <c r="BN66" i="58"/>
  <c r="BN69" i="58"/>
  <c r="BJ103" i="58"/>
  <c r="BH106" i="58"/>
  <c r="BB140" i="58"/>
  <c r="BL32" i="58"/>
  <c r="BL69" i="58"/>
  <c r="BH103" i="58"/>
  <c r="AZ143" i="58"/>
  <c r="BL66" i="58"/>
  <c r="BD140" i="58"/>
  <c r="BF103" i="58"/>
  <c r="BJ106" i="58"/>
  <c r="BD143" i="58"/>
  <c r="BF106" i="58"/>
  <c r="BB143" i="58"/>
  <c r="AZ140" i="58"/>
  <c r="BH38" i="58"/>
  <c r="BH75" i="58"/>
  <c r="BJ38" i="58"/>
  <c r="BJ75" i="58"/>
  <c r="BD112" i="58"/>
  <c r="BF38" i="58"/>
  <c r="AZ112" i="58"/>
  <c r="BF75" i="58"/>
  <c r="BB112" i="58"/>
  <c r="AR14" i="58"/>
  <c r="BJ199" i="58"/>
  <c r="AR199" i="58"/>
  <c r="AV122" i="58"/>
  <c r="AX122" i="58"/>
  <c r="BR29" i="58"/>
  <c r="BR32" i="58"/>
  <c r="BR66" i="58"/>
  <c r="BR69" i="58"/>
  <c r="BP106" i="58"/>
  <c r="BJ140" i="58"/>
  <c r="BF143" i="58"/>
  <c r="AZ180" i="58"/>
  <c r="BT29" i="58"/>
  <c r="BV66" i="58"/>
  <c r="BN106" i="58"/>
  <c r="BH140" i="58"/>
  <c r="BJ143" i="58"/>
  <c r="BD177" i="58"/>
  <c r="BB180" i="58"/>
  <c r="BT32" i="58"/>
  <c r="BN103" i="58"/>
  <c r="BV69" i="58"/>
  <c r="BB177" i="58"/>
  <c r="BD180" i="58"/>
  <c r="BV29" i="58"/>
  <c r="BV32" i="58"/>
  <c r="BT66" i="58"/>
  <c r="BT69" i="58"/>
  <c r="BP103" i="58"/>
  <c r="BF140" i="58"/>
  <c r="AZ177" i="58"/>
  <c r="BL106" i="58"/>
  <c r="BL103" i="58"/>
  <c r="BH143" i="58"/>
  <c r="AR94" i="58"/>
  <c r="AR100" i="58"/>
  <c r="AR91" i="58"/>
  <c r="AR97" i="58"/>
  <c r="AR143" i="58"/>
  <c r="AR140" i="58"/>
  <c r="AZ66" i="58"/>
  <c r="AZ69" i="58"/>
  <c r="BB66" i="58"/>
  <c r="BB69" i="58"/>
  <c r="BD66" i="58"/>
  <c r="BD69" i="58"/>
  <c r="BR35" i="58"/>
  <c r="BR72" i="58"/>
  <c r="BN109" i="58"/>
  <c r="BJ146" i="58"/>
  <c r="BB183" i="58"/>
  <c r="BV35" i="58"/>
  <c r="BV72" i="58"/>
  <c r="BF146" i="58"/>
  <c r="BT72" i="58"/>
  <c r="BL109" i="58"/>
  <c r="BT35" i="58"/>
  <c r="BH146" i="58"/>
  <c r="AZ183" i="58"/>
  <c r="BP109" i="58"/>
  <c r="BD183" i="58"/>
  <c r="AZ11" i="58"/>
  <c r="BB11" i="58"/>
  <c r="BR196" i="58"/>
  <c r="BD11" i="58"/>
  <c r="BB196" i="58"/>
  <c r="AZ196" i="58"/>
  <c r="BT196" i="58"/>
  <c r="BV196" i="58"/>
  <c r="BD196" i="58"/>
  <c r="AV186" i="58"/>
  <c r="AX186" i="58"/>
  <c r="AT75" i="58"/>
  <c r="AX48" i="58"/>
  <c r="AV48" i="58"/>
  <c r="AT14" i="58"/>
  <c r="AT199" i="58"/>
  <c r="BL199" i="58"/>
  <c r="BP38" i="58"/>
  <c r="BP75" i="58"/>
  <c r="BN38" i="58"/>
  <c r="BN75" i="58"/>
  <c r="BL38" i="58"/>
  <c r="BL75" i="58"/>
  <c r="BF112" i="58"/>
  <c r="BB149" i="58"/>
  <c r="BH112" i="58"/>
  <c r="AZ149" i="58"/>
  <c r="BJ112" i="58"/>
  <c r="BD149" i="58"/>
  <c r="AZ54" i="58"/>
  <c r="AZ57" i="58"/>
  <c r="AZ60" i="58"/>
  <c r="AZ63" i="58"/>
  <c r="BB54" i="58"/>
  <c r="BB57" i="58"/>
  <c r="BB60" i="58"/>
  <c r="BB63" i="58"/>
  <c r="BD54" i="58"/>
  <c r="BD60" i="58"/>
  <c r="BD63" i="58"/>
  <c r="BD57" i="58"/>
  <c r="AZ29" i="58"/>
  <c r="AZ32" i="58"/>
  <c r="BB29" i="58"/>
  <c r="BB32" i="58"/>
  <c r="BB217" i="58"/>
  <c r="BD29" i="58"/>
  <c r="BD32" i="58"/>
  <c r="AZ217" i="58"/>
  <c r="AZ214" i="58"/>
  <c r="BD217" i="58"/>
  <c r="BB214" i="58"/>
  <c r="BD214" i="58"/>
  <c r="AV159" i="58"/>
  <c r="AX159" i="58"/>
  <c r="AV112" i="58"/>
  <c r="AX112" i="58"/>
  <c r="BH11" i="58"/>
  <c r="BH48" i="58"/>
  <c r="AZ85" i="58"/>
  <c r="BJ11" i="58"/>
  <c r="BJ48" i="58"/>
  <c r="BB85" i="58"/>
  <c r="BF11" i="58"/>
  <c r="BD85" i="58"/>
  <c r="BF48" i="58"/>
  <c r="AX88" i="58"/>
  <c r="AT91" i="58"/>
  <c r="AV88" i="58"/>
  <c r="AT94" i="58"/>
  <c r="AT97" i="58"/>
  <c r="AT100" i="58"/>
  <c r="AX97" i="58"/>
  <c r="AV100" i="58"/>
  <c r="AV91" i="58"/>
  <c r="AV97" i="58"/>
  <c r="AX100" i="58"/>
  <c r="AX91" i="58"/>
  <c r="AX94" i="58"/>
  <c r="AV94" i="58"/>
  <c r="AX177" i="58"/>
  <c r="AV177" i="58"/>
  <c r="AV180" i="58"/>
  <c r="AX180" i="58"/>
  <c r="BP14" i="58"/>
  <c r="BP51" i="58"/>
  <c r="BL14" i="58"/>
  <c r="BN14" i="58"/>
  <c r="BN51" i="58"/>
  <c r="BL51" i="58"/>
  <c r="BJ88" i="58"/>
  <c r="BB125" i="58"/>
  <c r="BD125" i="58"/>
  <c r="BH88" i="58"/>
  <c r="BF88" i="58"/>
  <c r="AZ125" i="58"/>
  <c r="AZ14" i="58"/>
  <c r="BB14" i="58"/>
  <c r="AT17" i="58"/>
  <c r="AT20" i="58"/>
  <c r="AT23" i="58"/>
  <c r="AT26" i="58"/>
  <c r="AV14" i="58"/>
  <c r="AX14" i="58"/>
  <c r="BB199" i="58"/>
  <c r="BN199" i="58"/>
  <c r="BV199" i="58"/>
  <c r="AT205" i="58"/>
  <c r="AT211" i="58"/>
  <c r="BD14" i="58"/>
  <c r="AV199" i="58"/>
  <c r="BT199" i="58"/>
  <c r="AX199" i="58"/>
  <c r="BP199" i="58"/>
  <c r="BR199" i="58"/>
  <c r="BL205" i="58"/>
  <c r="BD199" i="58"/>
  <c r="AT208" i="58"/>
  <c r="BL202" i="58"/>
  <c r="AZ199" i="58"/>
  <c r="AT202" i="58"/>
  <c r="BR14" i="58"/>
  <c r="BR51" i="58"/>
  <c r="BL88" i="58"/>
  <c r="BF125" i="58"/>
  <c r="BD162" i="58"/>
  <c r="BT14" i="58"/>
  <c r="AZ162" i="58"/>
  <c r="BP88" i="58"/>
  <c r="BV14" i="58"/>
  <c r="BT51" i="58"/>
  <c r="BJ125" i="58"/>
  <c r="BB162" i="58"/>
  <c r="BH125" i="58"/>
  <c r="BN88" i="58"/>
  <c r="BV51" i="58"/>
  <c r="AR29" i="58"/>
  <c r="AR32" i="58"/>
  <c r="AR217" i="58"/>
  <c r="AR214" i="58"/>
  <c r="AX143" i="58"/>
  <c r="AX140" i="58"/>
  <c r="AV143" i="58"/>
  <c r="AV140" i="58"/>
  <c r="AZ48" i="58"/>
  <c r="BB48" i="58"/>
  <c r="BD48" i="58"/>
  <c r="AX125" i="58"/>
  <c r="AT128" i="58"/>
  <c r="AT134" i="58"/>
  <c r="AT131" i="58"/>
  <c r="AT137" i="58"/>
  <c r="AV125" i="58"/>
  <c r="AX75" i="58"/>
  <c r="AV75" i="58"/>
  <c r="AT177" i="58"/>
  <c r="AX183" i="58"/>
  <c r="AV183" i="58"/>
  <c r="AT180" i="58"/>
  <c r="AR54" i="58"/>
  <c r="AR57" i="58"/>
  <c r="AR60" i="58"/>
  <c r="AR63" i="58"/>
  <c r="BH17" i="58"/>
  <c r="BH20" i="58"/>
  <c r="BH23" i="58"/>
  <c r="BH26" i="58"/>
  <c r="BH54" i="58"/>
  <c r="BH57" i="58"/>
  <c r="BH60" i="58"/>
  <c r="BH63" i="58"/>
  <c r="BJ17" i="58"/>
  <c r="BJ20" i="58"/>
  <c r="BJ23" i="58"/>
  <c r="BJ26" i="58"/>
  <c r="BJ54" i="58"/>
  <c r="BJ57" i="58"/>
  <c r="BJ60" i="58"/>
  <c r="BJ63" i="58"/>
  <c r="BB91" i="58"/>
  <c r="AZ94" i="58"/>
  <c r="BD100" i="58"/>
  <c r="BF17" i="58"/>
  <c r="BF23" i="58"/>
  <c r="BB94" i="58"/>
  <c r="BB100" i="58"/>
  <c r="BF20" i="58"/>
  <c r="BD91" i="58"/>
  <c r="BF57" i="58"/>
  <c r="BF60" i="58"/>
  <c r="BB97" i="58"/>
  <c r="BF54" i="58"/>
  <c r="AZ97" i="58"/>
  <c r="AZ100" i="58"/>
  <c r="BF26" i="58"/>
  <c r="BD94" i="58"/>
  <c r="BF63" i="58"/>
  <c r="AZ91" i="58"/>
  <c r="BD97" i="58"/>
  <c r="AR72" i="58"/>
  <c r="BP35" i="58"/>
  <c r="BP72" i="58"/>
  <c r="BN35" i="58"/>
  <c r="BN72" i="58"/>
  <c r="BF109" i="58"/>
  <c r="BB146" i="58"/>
  <c r="BJ109" i="58"/>
  <c r="AZ146" i="58"/>
  <c r="BL35" i="58"/>
  <c r="BL72" i="58"/>
  <c r="BH109" i="58"/>
  <c r="BD146" i="58"/>
  <c r="BP17" i="58"/>
  <c r="BP20" i="58"/>
  <c r="BP23" i="58"/>
  <c r="BP26" i="58"/>
  <c r="BP54" i="58"/>
  <c r="BP57" i="58"/>
  <c r="BP60" i="58"/>
  <c r="BP63" i="58"/>
  <c r="BL17" i="58"/>
  <c r="BL20" i="58"/>
  <c r="BL23" i="58"/>
  <c r="BL26" i="58"/>
  <c r="BN17" i="58"/>
  <c r="BN20" i="58"/>
  <c r="BN23" i="58"/>
  <c r="BN26" i="58"/>
  <c r="BN54" i="58"/>
  <c r="BN57" i="58"/>
  <c r="BN60" i="58"/>
  <c r="BN63" i="58"/>
  <c r="BJ91" i="58"/>
  <c r="BH94" i="58"/>
  <c r="BF97" i="58"/>
  <c r="BB128" i="58"/>
  <c r="BB134" i="58"/>
  <c r="BL57" i="58"/>
  <c r="BL63" i="58"/>
  <c r="BF91" i="58"/>
  <c r="BH97" i="58"/>
  <c r="BD128" i="58"/>
  <c r="BD131" i="58"/>
  <c r="BF94" i="58"/>
  <c r="BJ97" i="58"/>
  <c r="BJ100" i="58"/>
  <c r="AZ134" i="58"/>
  <c r="BL54" i="58"/>
  <c r="BF100" i="58"/>
  <c r="AZ131" i="58"/>
  <c r="BB137" i="58"/>
  <c r="BH91" i="58"/>
  <c r="BJ94" i="58"/>
  <c r="AZ128" i="58"/>
  <c r="BD134" i="58"/>
  <c r="AZ137" i="58"/>
  <c r="BH100" i="58"/>
  <c r="BD137" i="58"/>
  <c r="BL60" i="58"/>
  <c r="BB131" i="58"/>
  <c r="AZ75" i="58"/>
  <c r="BB75" i="58"/>
  <c r="BD75" i="58"/>
  <c r="CG159" i="58"/>
  <c r="G159" i="58" s="1"/>
  <c r="CG48" i="58"/>
  <c r="G48" i="58" s="1"/>
  <c r="CE88" i="58"/>
  <c r="E88" i="58" s="1"/>
  <c r="CQ109" i="58"/>
  <c r="Q109" i="58" s="1"/>
  <c r="CE125" i="58"/>
  <c r="E125" i="58" s="1"/>
  <c r="CG88" i="58"/>
  <c r="G88" i="58" s="1"/>
  <c r="CE177" i="58"/>
  <c r="E177" i="58" s="1"/>
  <c r="CG112" i="58"/>
  <c r="G112" i="58" s="1"/>
  <c r="CE109" i="58"/>
  <c r="E109" i="58" s="1"/>
  <c r="CY229" i="58"/>
  <c r="Y229" i="58" s="1"/>
  <c r="CQ88" i="58"/>
  <c r="Q88" i="58" s="1"/>
  <c r="CG125" i="58"/>
  <c r="G125" i="58" s="1"/>
  <c r="CG146" i="58"/>
  <c r="G146" i="58" s="1"/>
  <c r="CG109" i="58"/>
  <c r="G109" i="58" s="1"/>
  <c r="CW226" i="58"/>
  <c r="W226" i="58" s="1"/>
  <c r="CG162" i="58"/>
  <c r="G162" i="58" s="1"/>
  <c r="CQ112" i="58"/>
  <c r="Q112" i="58" s="1"/>
  <c r="CQ48" i="58"/>
  <c r="Q48" i="58" s="1"/>
  <c r="CG149" i="58"/>
  <c r="G149" i="58" s="1"/>
  <c r="CG186" i="58"/>
  <c r="G186" i="58" s="1"/>
  <c r="CG137" i="58"/>
  <c r="G137" i="58" s="1"/>
  <c r="CG174" i="58"/>
  <c r="G174" i="58" s="1"/>
  <c r="CE51" i="58"/>
  <c r="E51" i="58" s="1"/>
  <c r="CK171" i="58"/>
  <c r="K171" i="58" s="1"/>
  <c r="CK168" i="58"/>
  <c r="K168" i="58" s="1"/>
  <c r="CI174" i="58"/>
  <c r="I174" i="58" s="1"/>
  <c r="CK174" i="58"/>
  <c r="K174" i="58" s="1"/>
  <c r="CI168" i="58"/>
  <c r="I168" i="58" s="1"/>
  <c r="CI171" i="58"/>
  <c r="I171" i="58" s="1"/>
  <c r="CI165" i="58"/>
  <c r="I165" i="58" s="1"/>
  <c r="CK165" i="58"/>
  <c r="K165" i="58" s="1"/>
  <c r="CE171" i="58"/>
  <c r="E171" i="58" s="1"/>
  <c r="CE174" i="58"/>
  <c r="E174" i="58" s="1"/>
  <c r="CE165" i="58"/>
  <c r="E165" i="58" s="1"/>
  <c r="CE168" i="58"/>
  <c r="E168" i="58" s="1"/>
  <c r="CG168" i="58"/>
  <c r="G168" i="58" s="1"/>
  <c r="CG171" i="58"/>
  <c r="G171" i="58" s="1"/>
  <c r="CI162" i="58"/>
  <c r="I162" i="58" s="1"/>
  <c r="CG165" i="58"/>
  <c r="G165" i="58" s="1"/>
  <c r="CK162" i="58"/>
  <c r="K162" i="58" s="1"/>
  <c r="CI159" i="58"/>
  <c r="I159" i="58" s="1"/>
  <c r="CK159" i="58"/>
  <c r="K159" i="58" s="1"/>
  <c r="CI180" i="58"/>
  <c r="I180" i="58" s="1"/>
  <c r="CK180" i="58"/>
  <c r="K180" i="58" s="1"/>
  <c r="CI177" i="58"/>
  <c r="I177" i="58" s="1"/>
  <c r="CK177" i="58"/>
  <c r="K177" i="58" s="1"/>
  <c r="CG177" i="58"/>
  <c r="G177" i="58" s="1"/>
  <c r="CG180" i="58"/>
  <c r="G180" i="58" s="1"/>
  <c r="CE183" i="58"/>
  <c r="E183" i="58" s="1"/>
  <c r="CE180" i="58"/>
  <c r="E180" i="58" s="1"/>
  <c r="CI183" i="58"/>
  <c r="I183" i="58" s="1"/>
  <c r="CK183" i="58"/>
  <c r="K183" i="58" s="1"/>
  <c r="CI186" i="58"/>
  <c r="I186" i="58" s="1"/>
  <c r="CK186" i="58"/>
  <c r="K186" i="58" s="1"/>
  <c r="CI143" i="58"/>
  <c r="I143" i="58" s="1"/>
  <c r="CK143" i="58"/>
  <c r="K143" i="58" s="1"/>
  <c r="CI140" i="58"/>
  <c r="I140" i="58" s="1"/>
  <c r="CK140" i="58"/>
  <c r="K140" i="58" s="1"/>
  <c r="CI137" i="58"/>
  <c r="I137" i="58" s="1"/>
  <c r="CK137" i="58"/>
  <c r="K137" i="58" s="1"/>
  <c r="CI134" i="58"/>
  <c r="I134" i="58" s="1"/>
  <c r="CK134" i="58"/>
  <c r="K134" i="58" s="1"/>
  <c r="CI131" i="58"/>
  <c r="I131" i="58" s="1"/>
  <c r="CK131" i="58"/>
  <c r="K131" i="58" s="1"/>
  <c r="CI128" i="58"/>
  <c r="I128" i="58" s="1"/>
  <c r="CK128" i="58"/>
  <c r="K128" i="58" s="1"/>
  <c r="CG131" i="58"/>
  <c r="G131" i="58" s="1"/>
  <c r="CG134" i="58"/>
  <c r="G134" i="58" s="1"/>
  <c r="CG128" i="58"/>
  <c r="G128" i="58" s="1"/>
  <c r="CI125" i="58"/>
  <c r="I125" i="58" s="1"/>
  <c r="CK125" i="58"/>
  <c r="K125" i="58" s="1"/>
  <c r="CI149" i="58"/>
  <c r="I149" i="58" s="1"/>
  <c r="CK149" i="58"/>
  <c r="K149" i="58" s="1"/>
  <c r="CI146" i="58"/>
  <c r="I146" i="58" s="1"/>
  <c r="CK146" i="58"/>
  <c r="K146" i="58" s="1"/>
  <c r="CG140" i="58"/>
  <c r="G140" i="58" s="1"/>
  <c r="CG143" i="58"/>
  <c r="G143" i="58" s="1"/>
  <c r="CE140" i="58"/>
  <c r="E140" i="58" s="1"/>
  <c r="CE143" i="58"/>
  <c r="E143" i="58" s="1"/>
  <c r="CI122" i="58"/>
  <c r="I122" i="58" s="1"/>
  <c r="CK122" i="58"/>
  <c r="K122" i="58" s="1"/>
  <c r="CO186" i="58"/>
  <c r="O186" i="58" s="1"/>
  <c r="CQ186" i="58"/>
  <c r="Q186" i="58" s="1"/>
  <c r="CM186" i="58"/>
  <c r="M186" i="58" s="1"/>
  <c r="CO162" i="58"/>
  <c r="O162" i="58" s="1"/>
  <c r="CQ162" i="58"/>
  <c r="Q162" i="58" s="1"/>
  <c r="CM162" i="58"/>
  <c r="M162" i="58" s="1"/>
  <c r="CM183" i="58"/>
  <c r="M183" i="58" s="1"/>
  <c r="CO183" i="58"/>
  <c r="O183" i="58" s="1"/>
  <c r="CQ183" i="58"/>
  <c r="Q183" i="58" s="1"/>
  <c r="CQ177" i="58"/>
  <c r="Q177" i="58" s="1"/>
  <c r="CM180" i="58"/>
  <c r="M180" i="58" s="1"/>
  <c r="CM177" i="58"/>
  <c r="M177" i="58" s="1"/>
  <c r="CO180" i="58"/>
  <c r="O180" i="58" s="1"/>
  <c r="CO177" i="58"/>
  <c r="O177" i="58" s="1"/>
  <c r="CQ180" i="58"/>
  <c r="Q180" i="58" s="1"/>
  <c r="CQ165" i="58"/>
  <c r="Q165" i="58" s="1"/>
  <c r="CM171" i="58"/>
  <c r="M171" i="58" s="1"/>
  <c r="CO174" i="58"/>
  <c r="O174" i="58" s="1"/>
  <c r="CM174" i="58"/>
  <c r="M174" i="58" s="1"/>
  <c r="CM168" i="58"/>
  <c r="M168" i="58" s="1"/>
  <c r="CO171" i="58"/>
  <c r="O171" i="58" s="1"/>
  <c r="CQ174" i="58"/>
  <c r="Q174" i="58" s="1"/>
  <c r="CO165" i="58"/>
  <c r="O165" i="58" s="1"/>
  <c r="CM165" i="58"/>
  <c r="M165" i="58" s="1"/>
  <c r="CO168" i="58"/>
  <c r="O168" i="58" s="1"/>
  <c r="CQ171" i="58"/>
  <c r="Q171" i="58" s="1"/>
  <c r="CQ168" i="58"/>
  <c r="Q168" i="58" s="1"/>
  <c r="CM146" i="58"/>
  <c r="M146" i="58" s="1"/>
  <c r="CO146" i="58"/>
  <c r="O146" i="58" s="1"/>
  <c r="CQ146" i="58"/>
  <c r="Q146" i="58" s="1"/>
  <c r="CO149" i="58"/>
  <c r="O149" i="58" s="1"/>
  <c r="CQ149" i="58"/>
  <c r="Q149" i="58" s="1"/>
  <c r="CM149" i="58"/>
  <c r="M149" i="58" s="1"/>
  <c r="CO125" i="58"/>
  <c r="O125" i="58" s="1"/>
  <c r="CM125" i="58"/>
  <c r="M125" i="58" s="1"/>
  <c r="CQ125" i="58"/>
  <c r="Q125" i="58" s="1"/>
  <c r="CQ140" i="58"/>
  <c r="Q140" i="58" s="1"/>
  <c r="CM143" i="58"/>
  <c r="M143" i="58" s="1"/>
  <c r="CM140" i="58"/>
  <c r="M140" i="58" s="1"/>
  <c r="CQ143" i="58"/>
  <c r="Q143" i="58" s="1"/>
  <c r="CO143" i="58"/>
  <c r="O143" i="58" s="1"/>
  <c r="CO140" i="58"/>
  <c r="O140" i="58" s="1"/>
  <c r="CW85" i="58"/>
  <c r="W85" i="58" s="1"/>
  <c r="CM122" i="58"/>
  <c r="M122" i="58" s="1"/>
  <c r="CQ122" i="58"/>
  <c r="Q122" i="58" s="1"/>
  <c r="CO122" i="58"/>
  <c r="O122" i="58" s="1"/>
  <c r="CO100" i="58"/>
  <c r="O100" i="58" s="1"/>
  <c r="CM100" i="58"/>
  <c r="M100" i="58" s="1"/>
  <c r="CQ97" i="58"/>
  <c r="Q97" i="58" s="1"/>
  <c r="CQ100" i="58"/>
  <c r="Q100" i="58" s="1"/>
  <c r="CM97" i="58"/>
  <c r="M97" i="58" s="1"/>
  <c r="CO97" i="58"/>
  <c r="O97" i="58" s="1"/>
  <c r="CO94" i="58"/>
  <c r="O94" i="58" s="1"/>
  <c r="CM94" i="58"/>
  <c r="M94" i="58" s="1"/>
  <c r="CQ91" i="58"/>
  <c r="Q91" i="58" s="1"/>
  <c r="CQ94" i="58"/>
  <c r="Q94" i="58" s="1"/>
  <c r="CM91" i="58"/>
  <c r="M91" i="58" s="1"/>
  <c r="CO91" i="58"/>
  <c r="O91" i="58" s="1"/>
  <c r="DI226" i="58"/>
  <c r="AI226" i="58" s="1"/>
  <c r="DG226" i="58"/>
  <c r="AG226" i="58" s="1"/>
  <c r="DE226" i="58"/>
  <c r="AE226" i="58" s="1"/>
  <c r="DE220" i="58"/>
  <c r="AE220" i="58" s="1"/>
  <c r="DG223" i="58"/>
  <c r="AG223" i="58" s="1"/>
  <c r="DE223" i="58"/>
  <c r="AE223" i="58" s="1"/>
  <c r="DG220" i="58"/>
  <c r="AG220" i="58" s="1"/>
  <c r="DI223" i="58"/>
  <c r="AI223" i="58" s="1"/>
  <c r="DI220" i="58"/>
  <c r="AI220" i="58" s="1"/>
  <c r="DA223" i="58"/>
  <c r="AA223" i="58" s="1"/>
  <c r="DA220" i="58"/>
  <c r="AA220" i="58" s="1"/>
  <c r="DC223" i="58"/>
  <c r="AC223" i="58" s="1"/>
  <c r="DC220" i="58"/>
  <c r="AC220" i="58" s="1"/>
  <c r="DE229" i="58"/>
  <c r="AE229" i="58" s="1"/>
  <c r="DG229" i="58"/>
  <c r="AG229" i="58" s="1"/>
  <c r="DI229" i="58"/>
  <c r="AI229" i="58" s="1"/>
  <c r="DC229" i="58"/>
  <c r="AC229" i="58" s="1"/>
  <c r="DA229" i="58"/>
  <c r="AA229" i="58" s="1"/>
  <c r="CY223" i="58"/>
  <c r="Y223" i="58" s="1"/>
  <c r="DA226" i="58"/>
  <c r="AA226" i="58" s="1"/>
  <c r="CY220" i="58"/>
  <c r="Y220" i="58" s="1"/>
  <c r="DC226" i="58"/>
  <c r="AC226" i="58" s="1"/>
  <c r="CY226" i="58"/>
  <c r="Y226" i="58" s="1"/>
  <c r="CE72" i="58"/>
  <c r="E72" i="58" s="1"/>
  <c r="D70" i="58" s="1"/>
  <c r="CE226" i="58"/>
  <c r="E226" i="58" s="1"/>
  <c r="CQ75" i="58"/>
  <c r="Q75" i="58" s="1"/>
  <c r="CO229" i="58"/>
  <c r="O229" i="58" s="1"/>
  <c r="CQ229" i="58"/>
  <c r="Q229" i="58" s="1"/>
  <c r="CM229" i="58"/>
  <c r="M229" i="58" s="1"/>
  <c r="CK229" i="58"/>
  <c r="K229" i="58" s="1"/>
  <c r="CI229" i="58"/>
  <c r="I229" i="58" s="1"/>
  <c r="CG66" i="58"/>
  <c r="G66" i="58" s="1"/>
  <c r="CG223" i="58"/>
  <c r="G223" i="58" s="1"/>
  <c r="CI226" i="58"/>
  <c r="I226" i="58" s="1"/>
  <c r="CG220" i="58"/>
  <c r="G220" i="58" s="1"/>
  <c r="CK226" i="58"/>
  <c r="K226" i="58" s="1"/>
  <c r="CG226" i="58"/>
  <c r="G226" i="58" s="1"/>
  <c r="CQ72" i="58"/>
  <c r="Q72" i="58" s="1"/>
  <c r="CQ226" i="58"/>
  <c r="Q226" i="58" s="1"/>
  <c r="CM226" i="58"/>
  <c r="M226" i="58" s="1"/>
  <c r="CO226" i="58"/>
  <c r="O226" i="58" s="1"/>
  <c r="CM220" i="58"/>
  <c r="M220" i="58" s="1"/>
  <c r="CO223" i="58"/>
  <c r="O223" i="58" s="1"/>
  <c r="CM223" i="58"/>
  <c r="M223" i="58" s="1"/>
  <c r="CO220" i="58"/>
  <c r="O220" i="58" s="1"/>
  <c r="CQ223" i="58"/>
  <c r="Q223" i="58" s="1"/>
  <c r="CQ220" i="58"/>
  <c r="Q220" i="58" s="1"/>
  <c r="CG75" i="58"/>
  <c r="G75" i="58" s="1"/>
  <c r="CG229" i="58"/>
  <c r="G229" i="58" s="1"/>
  <c r="CI220" i="58"/>
  <c r="I220" i="58" s="1"/>
  <c r="CK223" i="58"/>
  <c r="K223" i="58" s="1"/>
  <c r="CK220" i="58"/>
  <c r="K220" i="58" s="1"/>
  <c r="CI223" i="58"/>
  <c r="I223" i="58" s="1"/>
  <c r="CO106" i="58"/>
  <c r="O106" i="58" s="1"/>
  <c r="CQ106" i="58"/>
  <c r="Q106" i="58" s="1"/>
  <c r="CQ103" i="58"/>
  <c r="Q103" i="58" s="1"/>
  <c r="CM106" i="58"/>
  <c r="M106" i="58" s="1"/>
  <c r="CM103" i="58"/>
  <c r="M103" i="58" s="1"/>
  <c r="CO103" i="58"/>
  <c r="O103" i="58" s="1"/>
  <c r="CK106" i="58"/>
  <c r="K106" i="58" s="1"/>
  <c r="CK103" i="58"/>
  <c r="K103" i="58" s="1"/>
  <c r="CI103" i="58"/>
  <c r="I103" i="58" s="1"/>
  <c r="CI106" i="58"/>
  <c r="I106" i="58" s="1"/>
  <c r="CK97" i="58"/>
  <c r="K97" i="58" s="1"/>
  <c r="CK100" i="58"/>
  <c r="K100" i="58" s="1"/>
  <c r="CK91" i="58"/>
  <c r="K91" i="58" s="1"/>
  <c r="CK94" i="58"/>
  <c r="K94" i="58" s="1"/>
  <c r="CI97" i="58"/>
  <c r="I97" i="58" s="1"/>
  <c r="CI100" i="58"/>
  <c r="I100" i="58" s="1"/>
  <c r="CI91" i="58"/>
  <c r="I91" i="58" s="1"/>
  <c r="CI94" i="58"/>
  <c r="I94" i="58" s="1"/>
  <c r="CM88" i="58"/>
  <c r="M88" i="58" s="1"/>
  <c r="CO88" i="58"/>
  <c r="O88" i="58" s="1"/>
  <c r="CG97" i="58"/>
  <c r="G97" i="58" s="1"/>
  <c r="CG100" i="58"/>
  <c r="G100" i="58" s="1"/>
  <c r="CG91" i="58"/>
  <c r="G91" i="58" s="1"/>
  <c r="CG94" i="58"/>
  <c r="G94" i="58" s="1"/>
  <c r="CK88" i="58"/>
  <c r="K88" i="58" s="1"/>
  <c r="CI88" i="58"/>
  <c r="I88" i="58" s="1"/>
  <c r="CM109" i="58"/>
  <c r="M109" i="58" s="1"/>
  <c r="CO109" i="58"/>
  <c r="O109" i="58" s="1"/>
  <c r="CI109" i="58"/>
  <c r="I109" i="58" s="1"/>
  <c r="CK109" i="58"/>
  <c r="K109" i="58" s="1"/>
  <c r="CG103" i="58"/>
  <c r="G103" i="58" s="1"/>
  <c r="CG106" i="58"/>
  <c r="G106" i="58" s="1"/>
  <c r="CM112" i="58"/>
  <c r="M112" i="58" s="1"/>
  <c r="CO112" i="58"/>
  <c r="O112" i="58" s="1"/>
  <c r="CI112" i="58"/>
  <c r="I112" i="58" s="1"/>
  <c r="CK112" i="58"/>
  <c r="K112" i="58" s="1"/>
  <c r="CI85" i="58"/>
  <c r="I85" i="58" s="1"/>
  <c r="CK85" i="58"/>
  <c r="K85" i="58" s="1"/>
  <c r="CE103" i="58"/>
  <c r="E103" i="58" s="1"/>
  <c r="D101" i="58" s="1"/>
  <c r="CE106" i="58"/>
  <c r="E106" i="58" s="1"/>
  <c r="CO63" i="58"/>
  <c r="O63" i="58" s="1"/>
  <c r="CQ63" i="58"/>
  <c r="Q63" i="58" s="1"/>
  <c r="CQ60" i="58"/>
  <c r="Q60" i="58" s="1"/>
  <c r="CM63" i="58"/>
  <c r="M63" i="58" s="1"/>
  <c r="CM60" i="58"/>
  <c r="M60" i="58" s="1"/>
  <c r="CO60" i="58"/>
  <c r="O60" i="58" s="1"/>
  <c r="CO57" i="58"/>
  <c r="O57" i="58" s="1"/>
  <c r="CQ57" i="58"/>
  <c r="Q57" i="58" s="1"/>
  <c r="CQ54" i="58"/>
  <c r="Q54" i="58" s="1"/>
  <c r="CM57" i="58"/>
  <c r="M57" i="58" s="1"/>
  <c r="CM54" i="58"/>
  <c r="M54" i="58" s="1"/>
  <c r="CO54" i="58"/>
  <c r="O54" i="58" s="1"/>
  <c r="CO69" i="58"/>
  <c r="O69" i="58" s="1"/>
  <c r="CQ69" i="58"/>
  <c r="Q69" i="58" s="1"/>
  <c r="CQ66" i="58"/>
  <c r="Q66" i="58" s="1"/>
  <c r="CM69" i="58"/>
  <c r="M69" i="58" s="1"/>
  <c r="CM66" i="58"/>
  <c r="M66" i="58" s="1"/>
  <c r="CO66" i="58"/>
  <c r="O66" i="58" s="1"/>
  <c r="CM72" i="58"/>
  <c r="M72" i="58" s="1"/>
  <c r="CO72" i="58"/>
  <c r="O72" i="58" s="1"/>
  <c r="CI69" i="58"/>
  <c r="I69" i="58" s="1"/>
  <c r="CK69" i="58"/>
  <c r="K69" i="58" s="1"/>
  <c r="CI66" i="58"/>
  <c r="I66" i="58" s="1"/>
  <c r="CK66" i="58"/>
  <c r="K66" i="58" s="1"/>
  <c r="CK57" i="58"/>
  <c r="K57" i="58" s="1"/>
  <c r="CK54" i="58"/>
  <c r="K54" i="58" s="1"/>
  <c r="CK63" i="58"/>
  <c r="K63" i="58" s="1"/>
  <c r="CK60" i="58"/>
  <c r="K60" i="58" s="1"/>
  <c r="CI60" i="58"/>
  <c r="I60" i="58" s="1"/>
  <c r="CI63" i="58"/>
  <c r="I63" i="58" s="1"/>
  <c r="CI54" i="58"/>
  <c r="I54" i="58" s="1"/>
  <c r="CI57" i="58"/>
  <c r="I57" i="58" s="1"/>
  <c r="CG72" i="58"/>
  <c r="G72" i="58" s="1"/>
  <c r="CG69" i="58"/>
  <c r="G69" i="58" s="1"/>
  <c r="CK72" i="58"/>
  <c r="K72" i="58" s="1"/>
  <c r="CI72" i="58"/>
  <c r="I72" i="58" s="1"/>
  <c r="DC11" i="58"/>
  <c r="AC11" i="58" s="1"/>
  <c r="CM75" i="58"/>
  <c r="M75" i="58" s="1"/>
  <c r="CO75" i="58"/>
  <c r="O75" i="58" s="1"/>
  <c r="CI75" i="58"/>
  <c r="I75" i="58" s="1"/>
  <c r="CK75" i="58"/>
  <c r="K75" i="58" s="1"/>
  <c r="CM48" i="58"/>
  <c r="M48" i="58" s="1"/>
  <c r="CO48" i="58"/>
  <c r="O48" i="58" s="1"/>
  <c r="CI48" i="58"/>
  <c r="I48" i="58" s="1"/>
  <c r="CK48" i="58"/>
  <c r="K48" i="58" s="1"/>
  <c r="CE60" i="58"/>
  <c r="E60" i="58" s="1"/>
  <c r="CE63" i="58"/>
  <c r="E63" i="58" s="1"/>
  <c r="CE54" i="58"/>
  <c r="E54" i="58" s="1"/>
  <c r="CE57" i="58"/>
  <c r="E57" i="58" s="1"/>
  <c r="DA11" i="58"/>
  <c r="AA11" i="58" s="1"/>
  <c r="CY11" i="58"/>
  <c r="Y11" i="58" s="1"/>
  <c r="DC48" i="58"/>
  <c r="AC48" i="58" s="1"/>
  <c r="CU85" i="58"/>
  <c r="U85" i="58" s="1"/>
  <c r="CY48" i="58"/>
  <c r="Y48" i="58" s="1"/>
  <c r="CS85" i="58"/>
  <c r="S85" i="58" s="1"/>
  <c r="DA48" i="58"/>
  <c r="AA48" i="58" s="1"/>
  <c r="F143" i="26"/>
  <c r="CE199" i="58"/>
  <c r="E199" i="58" s="1"/>
  <c r="CW199" i="58"/>
  <c r="W199" i="58" s="1"/>
  <c r="CG199" i="58"/>
  <c r="G199" i="58" s="1"/>
  <c r="CY199" i="58"/>
  <c r="Y199" i="58" s="1"/>
  <c r="CW205" i="58"/>
  <c r="W205" i="58" s="1"/>
  <c r="CW202" i="58"/>
  <c r="W202" i="58" s="1"/>
  <c r="DI202" i="58"/>
  <c r="AI202" i="58" s="1"/>
  <c r="DI205" i="58"/>
  <c r="AI205" i="58" s="1"/>
  <c r="DE205" i="58"/>
  <c r="AE205" i="58" s="1"/>
  <c r="DE202" i="58"/>
  <c r="AE202" i="58" s="1"/>
  <c r="DG205" i="58"/>
  <c r="AG205" i="58" s="1"/>
  <c r="DG202" i="58"/>
  <c r="AG202" i="58" s="1"/>
  <c r="CG196" i="58"/>
  <c r="G196" i="58" s="1"/>
  <c r="CY196" i="58"/>
  <c r="Y196" i="58" s="1"/>
  <c r="DE196" i="58"/>
  <c r="AE196" i="58" s="1"/>
  <c r="DG196" i="58"/>
  <c r="AG196" i="58" s="1"/>
  <c r="DI196" i="58"/>
  <c r="AI196" i="58" s="1"/>
  <c r="DC196" i="58"/>
  <c r="AC196" i="58" s="1"/>
  <c r="DA196" i="58"/>
  <c r="AA196" i="58" s="1"/>
  <c r="DA202" i="58"/>
  <c r="AA202" i="58" s="1"/>
  <c r="DC205" i="58"/>
  <c r="AC205" i="58" s="1"/>
  <c r="DC202" i="58"/>
  <c r="AC202" i="58" s="1"/>
  <c r="DA205" i="58"/>
  <c r="AA205" i="58" s="1"/>
  <c r="CE196" i="58"/>
  <c r="E196" i="58" s="1"/>
  <c r="CW196" i="58"/>
  <c r="W196" i="58" s="1"/>
  <c r="DG199" i="58"/>
  <c r="AG199" i="58" s="1"/>
  <c r="CY202" i="58"/>
  <c r="Y202" i="58" s="1"/>
  <c r="DA199" i="58"/>
  <c r="AA199" i="58" s="1"/>
  <c r="DI199" i="58"/>
  <c r="AI199" i="58" s="1"/>
  <c r="DE199" i="58"/>
  <c r="AE199" i="58" s="1"/>
  <c r="DC199" i="58"/>
  <c r="AC199" i="58" s="1"/>
  <c r="CY205" i="58"/>
  <c r="Y205" i="58" s="1"/>
  <c r="CK214" i="58"/>
  <c r="K214" i="58" s="1"/>
  <c r="CK217" i="58"/>
  <c r="K217" i="58" s="1"/>
  <c r="CI214" i="58"/>
  <c r="I214" i="58" s="1"/>
  <c r="CI217" i="58"/>
  <c r="I217" i="58" s="1"/>
  <c r="CG208" i="58"/>
  <c r="G208" i="58" s="1"/>
  <c r="CQ199" i="58"/>
  <c r="Q199" i="58" s="1"/>
  <c r="CI199" i="58"/>
  <c r="I199" i="58" s="1"/>
  <c r="CG205" i="58"/>
  <c r="G205" i="58" s="1"/>
  <c r="CG211" i="58"/>
  <c r="G211" i="58" s="1"/>
  <c r="CO199" i="58"/>
  <c r="O199" i="58" s="1"/>
  <c r="CG202" i="58"/>
  <c r="G202" i="58" s="1"/>
  <c r="CM199" i="58"/>
  <c r="M199" i="58" s="1"/>
  <c r="CK199" i="58"/>
  <c r="K199" i="58" s="1"/>
  <c r="CE205" i="58"/>
  <c r="E205" i="58" s="1"/>
  <c r="CE202" i="58"/>
  <c r="E202" i="58" s="1"/>
  <c r="CE208" i="58"/>
  <c r="E208" i="58" s="1"/>
  <c r="CE211" i="58"/>
  <c r="E211" i="58" s="1"/>
  <c r="CQ211" i="58"/>
  <c r="Q211" i="58" s="1"/>
  <c r="CO208" i="58"/>
  <c r="O208" i="58" s="1"/>
  <c r="CM205" i="58"/>
  <c r="M205" i="58" s="1"/>
  <c r="CO211" i="58"/>
  <c r="O211" i="58" s="1"/>
  <c r="CM208" i="58"/>
  <c r="M208" i="58" s="1"/>
  <c r="CQ202" i="58"/>
  <c r="Q202" i="58" s="1"/>
  <c r="CM211" i="58"/>
  <c r="M211" i="58" s="1"/>
  <c r="CQ205" i="58"/>
  <c r="Q205" i="58" s="1"/>
  <c r="CO202" i="58"/>
  <c r="O202" i="58" s="1"/>
  <c r="CQ208" i="58"/>
  <c r="Q208" i="58" s="1"/>
  <c r="CO205" i="58"/>
  <c r="O205" i="58" s="1"/>
  <c r="CM202" i="58"/>
  <c r="M202" i="58" s="1"/>
  <c r="CM217" i="58"/>
  <c r="M217" i="58" s="1"/>
  <c r="CO217" i="58"/>
  <c r="O217" i="58" s="1"/>
  <c r="CM214" i="58"/>
  <c r="M214" i="58" s="1"/>
  <c r="CQ214" i="58"/>
  <c r="Q214" i="58" s="1"/>
  <c r="CQ217" i="58"/>
  <c r="Q217" i="58" s="1"/>
  <c r="CO214" i="58"/>
  <c r="O214" i="58" s="1"/>
  <c r="CO196" i="58"/>
  <c r="O196" i="58" s="1"/>
  <c r="CQ196" i="58"/>
  <c r="Q196" i="58" s="1"/>
  <c r="CM196" i="58"/>
  <c r="M196" i="58" s="1"/>
  <c r="CK196" i="58"/>
  <c r="K196" i="58" s="1"/>
  <c r="CI196" i="58"/>
  <c r="I196" i="58" s="1"/>
  <c r="CE217" i="58"/>
  <c r="E217" i="58" s="1"/>
  <c r="CE214" i="58"/>
  <c r="E214" i="58" s="1"/>
  <c r="CI211" i="58"/>
  <c r="I211" i="58" s="1"/>
  <c r="CK202" i="58"/>
  <c r="K202" i="58" s="1"/>
  <c r="CK211" i="58"/>
  <c r="K211" i="58" s="1"/>
  <c r="CI208" i="58"/>
  <c r="I208" i="58" s="1"/>
  <c r="CK205" i="58"/>
  <c r="K205" i="58" s="1"/>
  <c r="CI202" i="58"/>
  <c r="I202" i="58" s="1"/>
  <c r="CK208" i="58"/>
  <c r="K208" i="58" s="1"/>
  <c r="CI205" i="58"/>
  <c r="I205" i="58" s="1"/>
  <c r="CG214" i="58"/>
  <c r="G214" i="58" s="1"/>
  <c r="CG217" i="58"/>
  <c r="G217" i="58" s="1"/>
  <c r="CE11" i="58"/>
  <c r="CG26" i="58"/>
  <c r="G26" i="58" s="1"/>
  <c r="CE14" i="58"/>
  <c r="E14" i="58" s="1"/>
  <c r="CG11" i="58"/>
  <c r="G11" i="58" s="1"/>
  <c r="CQ11" i="58"/>
  <c r="Q11" i="58" s="1"/>
  <c r="CK11" i="58"/>
  <c r="K11" i="58" s="1"/>
  <c r="CQ38" i="58"/>
  <c r="Q38" i="58" s="1"/>
  <c r="CG29" i="58"/>
  <c r="G29" i="58" s="1"/>
  <c r="CK38" i="58"/>
  <c r="K38" i="58" s="1"/>
  <c r="CG35" i="58"/>
  <c r="G35" i="58" s="1"/>
  <c r="CS146" i="58"/>
  <c r="S146" i="58" s="1"/>
  <c r="CU146" i="58"/>
  <c r="U146" i="58" s="1"/>
  <c r="CW146" i="58"/>
  <c r="W146" i="58" s="1"/>
  <c r="CW140" i="58"/>
  <c r="W140" i="58" s="1"/>
  <c r="CU140" i="58"/>
  <c r="U140" i="58" s="1"/>
  <c r="CW143" i="58"/>
  <c r="W143" i="58" s="1"/>
  <c r="CS143" i="58"/>
  <c r="S143" i="58" s="1"/>
  <c r="CS140" i="58"/>
  <c r="S140" i="58" s="1"/>
  <c r="CU143" i="58"/>
  <c r="U143" i="58" s="1"/>
  <c r="CW128" i="58"/>
  <c r="W128" i="58" s="1"/>
  <c r="CS134" i="58"/>
  <c r="S134" i="58" s="1"/>
  <c r="CU137" i="58"/>
  <c r="U137" i="58" s="1"/>
  <c r="CS128" i="58"/>
  <c r="S128" i="58" s="1"/>
  <c r="CU128" i="58"/>
  <c r="U128" i="58" s="1"/>
  <c r="CW131" i="58"/>
  <c r="W131" i="58" s="1"/>
  <c r="CS131" i="58"/>
  <c r="S131" i="58" s="1"/>
  <c r="CU134" i="58"/>
  <c r="U134" i="58" s="1"/>
  <c r="CW137" i="58"/>
  <c r="W137" i="58" s="1"/>
  <c r="CU131" i="58"/>
  <c r="U131" i="58" s="1"/>
  <c r="CW134" i="58"/>
  <c r="W134" i="58" s="1"/>
  <c r="CS137" i="58"/>
  <c r="S137" i="58" s="1"/>
  <c r="CU149" i="58"/>
  <c r="U149" i="58" s="1"/>
  <c r="CS149" i="58"/>
  <c r="S149" i="58" s="1"/>
  <c r="CW149" i="58"/>
  <c r="W149" i="58" s="1"/>
  <c r="CU125" i="58"/>
  <c r="U125" i="58" s="1"/>
  <c r="CS125" i="58"/>
  <c r="S125" i="58" s="1"/>
  <c r="CW125" i="58"/>
  <c r="W125" i="58" s="1"/>
  <c r="DA91" i="58"/>
  <c r="AA91" i="58" s="1"/>
  <c r="DA97" i="58"/>
  <c r="AA97" i="58" s="1"/>
  <c r="DC91" i="58"/>
  <c r="AC91" i="58" s="1"/>
  <c r="CY94" i="58"/>
  <c r="Y94" i="58" s="1"/>
  <c r="DC97" i="58"/>
  <c r="AC97" i="58" s="1"/>
  <c r="CY100" i="58"/>
  <c r="Y100" i="58" s="1"/>
  <c r="CY91" i="58"/>
  <c r="Y91" i="58" s="1"/>
  <c r="DC94" i="58"/>
  <c r="AC94" i="58" s="1"/>
  <c r="CY97" i="58"/>
  <c r="Y97" i="58" s="1"/>
  <c r="DC100" i="58"/>
  <c r="AC100" i="58" s="1"/>
  <c r="DA94" i="58"/>
  <c r="AA94" i="58" s="1"/>
  <c r="DA100" i="58"/>
  <c r="AA100" i="58" s="1"/>
  <c r="CS109" i="58"/>
  <c r="S109" i="58" s="1"/>
  <c r="CU109" i="58"/>
  <c r="U109" i="58" s="1"/>
  <c r="CW109" i="58"/>
  <c r="W109" i="58" s="1"/>
  <c r="CW112" i="58"/>
  <c r="W112" i="58" s="1"/>
  <c r="CU112" i="58"/>
  <c r="U112" i="58" s="1"/>
  <c r="CS112" i="58"/>
  <c r="S112" i="58" s="1"/>
  <c r="CW88" i="58"/>
  <c r="W88" i="58" s="1"/>
  <c r="CS88" i="58"/>
  <c r="S88" i="58" s="1"/>
  <c r="CU88" i="58"/>
  <c r="U88" i="58" s="1"/>
  <c r="CS103" i="58"/>
  <c r="S103" i="58" s="1"/>
  <c r="CW106" i="58"/>
  <c r="W106" i="58" s="1"/>
  <c r="CU103" i="58"/>
  <c r="U103" i="58" s="1"/>
  <c r="CU106" i="58"/>
  <c r="U106" i="58" s="1"/>
  <c r="CW103" i="58"/>
  <c r="W103" i="58" s="1"/>
  <c r="CS106" i="58"/>
  <c r="S106" i="58" s="1"/>
  <c r="CY112" i="58"/>
  <c r="Y112" i="58" s="1"/>
  <c r="DC112" i="58"/>
  <c r="AC112" i="58" s="1"/>
  <c r="DA112" i="58"/>
  <c r="AA112" i="58" s="1"/>
  <c r="CY88" i="58"/>
  <c r="Y88" i="58" s="1"/>
  <c r="DC88" i="58"/>
  <c r="AC88" i="58" s="1"/>
  <c r="DA88" i="58"/>
  <c r="AA88" i="58" s="1"/>
  <c r="DA109" i="58"/>
  <c r="AA109" i="58" s="1"/>
  <c r="DC109" i="58"/>
  <c r="AC109" i="58" s="1"/>
  <c r="CY109" i="58"/>
  <c r="Y109" i="58" s="1"/>
  <c r="DA103" i="58"/>
  <c r="AA103" i="58" s="1"/>
  <c r="DC103" i="58"/>
  <c r="AC103" i="58" s="1"/>
  <c r="CY106" i="58"/>
  <c r="Y106" i="58" s="1"/>
  <c r="CY103" i="58"/>
  <c r="Y103" i="58" s="1"/>
  <c r="DC106" i="58"/>
  <c r="AC106" i="58" s="1"/>
  <c r="DA106" i="58"/>
  <c r="AA106" i="58" s="1"/>
  <c r="DG51" i="58"/>
  <c r="AG51" i="58" s="1"/>
  <c r="DI51" i="58"/>
  <c r="AI51" i="58" s="1"/>
  <c r="DE51" i="58"/>
  <c r="AE51" i="58" s="1"/>
  <c r="CS72" i="58"/>
  <c r="S72" i="58" s="1"/>
  <c r="CU72" i="58"/>
  <c r="U72" i="58" s="1"/>
  <c r="CW72" i="58"/>
  <c r="W72" i="58" s="1"/>
  <c r="CW66" i="58"/>
  <c r="W66" i="58" s="1"/>
  <c r="CU69" i="58"/>
  <c r="U69" i="58" s="1"/>
  <c r="CW69" i="58"/>
  <c r="W69" i="58" s="1"/>
  <c r="CS66" i="58"/>
  <c r="S66" i="58" s="1"/>
  <c r="CU66" i="58"/>
  <c r="U66" i="58" s="1"/>
  <c r="CS69" i="58"/>
  <c r="S69" i="58" s="1"/>
  <c r="CW54" i="58"/>
  <c r="W54" i="58" s="1"/>
  <c r="CU57" i="58"/>
  <c r="U57" i="58" s="1"/>
  <c r="CS60" i="58"/>
  <c r="S60" i="58" s="1"/>
  <c r="CW57" i="58"/>
  <c r="W57" i="58" s="1"/>
  <c r="CU60" i="58"/>
  <c r="U60" i="58" s="1"/>
  <c r="CS63" i="58"/>
  <c r="S63" i="58" s="1"/>
  <c r="CS54" i="58"/>
  <c r="S54" i="58" s="1"/>
  <c r="CW60" i="58"/>
  <c r="W60" i="58" s="1"/>
  <c r="CU63" i="58"/>
  <c r="U63" i="58" s="1"/>
  <c r="CU54" i="58"/>
  <c r="U54" i="58" s="1"/>
  <c r="CS57" i="58"/>
  <c r="S57" i="58" s="1"/>
  <c r="CW63" i="58"/>
  <c r="W63" i="58" s="1"/>
  <c r="DI72" i="58"/>
  <c r="AI72" i="58" s="1"/>
  <c r="DE72" i="58"/>
  <c r="AE72" i="58" s="1"/>
  <c r="DG72" i="58"/>
  <c r="AG72" i="58" s="1"/>
  <c r="CS51" i="58"/>
  <c r="S51" i="58" s="1"/>
  <c r="CU51" i="58"/>
  <c r="U51" i="58" s="1"/>
  <c r="CW51" i="58"/>
  <c r="W51" i="58" s="1"/>
  <c r="DE66" i="58"/>
  <c r="AE66" i="58" s="1"/>
  <c r="DG66" i="58"/>
  <c r="AG66" i="58" s="1"/>
  <c r="DE69" i="58"/>
  <c r="AE69" i="58" s="1"/>
  <c r="DI66" i="58"/>
  <c r="AI66" i="58" s="1"/>
  <c r="DG69" i="58"/>
  <c r="AG69" i="58" s="1"/>
  <c r="DI69" i="58"/>
  <c r="AI69" i="58" s="1"/>
  <c r="DE54" i="58"/>
  <c r="AE54" i="58" s="1"/>
  <c r="DI60" i="58"/>
  <c r="AI60" i="58" s="1"/>
  <c r="DG63" i="58"/>
  <c r="AG63" i="58" s="1"/>
  <c r="DG54" i="58"/>
  <c r="AG54" i="58" s="1"/>
  <c r="DE57" i="58"/>
  <c r="AE57" i="58" s="1"/>
  <c r="DI63" i="58"/>
  <c r="AI63" i="58" s="1"/>
  <c r="DI54" i="58"/>
  <c r="AI54" i="58" s="1"/>
  <c r="DG57" i="58"/>
  <c r="AG57" i="58" s="1"/>
  <c r="DE60" i="58"/>
  <c r="AE60" i="58" s="1"/>
  <c r="DI57" i="58"/>
  <c r="AI57" i="58" s="1"/>
  <c r="DG60" i="58"/>
  <c r="AG60" i="58" s="1"/>
  <c r="DE63" i="58"/>
  <c r="AE63" i="58" s="1"/>
  <c r="DA72" i="58"/>
  <c r="AA72" i="58" s="1"/>
  <c r="DC72" i="58"/>
  <c r="AC72" i="58" s="1"/>
  <c r="CY72" i="58"/>
  <c r="Y72" i="58" s="1"/>
  <c r="CS75" i="58"/>
  <c r="S75" i="58" s="1"/>
  <c r="CU75" i="58"/>
  <c r="U75" i="58" s="1"/>
  <c r="CW75" i="58"/>
  <c r="W75" i="58" s="1"/>
  <c r="CY75" i="58"/>
  <c r="Y75" i="58" s="1"/>
  <c r="DA75" i="58"/>
  <c r="AA75" i="58" s="1"/>
  <c r="DC75" i="58"/>
  <c r="AC75" i="58" s="1"/>
  <c r="CY51" i="58"/>
  <c r="Y51" i="58" s="1"/>
  <c r="DA51" i="58"/>
  <c r="AA51" i="58" s="1"/>
  <c r="DC51" i="58"/>
  <c r="AC51" i="58" s="1"/>
  <c r="DC69" i="58"/>
  <c r="AC69" i="58" s="1"/>
  <c r="CY66" i="58"/>
  <c r="Y66" i="58" s="1"/>
  <c r="DA66" i="58"/>
  <c r="AA66" i="58" s="1"/>
  <c r="CY69" i="58"/>
  <c r="Y69" i="58" s="1"/>
  <c r="DC66" i="58"/>
  <c r="AC66" i="58" s="1"/>
  <c r="DA69" i="58"/>
  <c r="AA69" i="58" s="1"/>
  <c r="DG75" i="58"/>
  <c r="AG75" i="58" s="1"/>
  <c r="DI75" i="58"/>
  <c r="AI75" i="58" s="1"/>
  <c r="DE75" i="58"/>
  <c r="AE75" i="58" s="1"/>
  <c r="DI14" i="58"/>
  <c r="AI14" i="58" s="1"/>
  <c r="CW35" i="58"/>
  <c r="W35" i="58" s="1"/>
  <c r="CW32" i="58"/>
  <c r="W32" i="58" s="1"/>
  <c r="CW26" i="58"/>
  <c r="W26" i="58" s="1"/>
  <c r="DI35" i="58"/>
  <c r="AI35" i="58" s="1"/>
  <c r="CW14" i="58"/>
  <c r="W14" i="58" s="1"/>
  <c r="DG32" i="58"/>
  <c r="AG32" i="58" s="1"/>
  <c r="DG23" i="58"/>
  <c r="AG23" i="58" s="1"/>
  <c r="DC35" i="58"/>
  <c r="AC35" i="58" s="1"/>
  <c r="CW38" i="58"/>
  <c r="W38" i="58" s="1"/>
  <c r="DC38" i="58"/>
  <c r="AC38" i="58" s="1"/>
  <c r="DC14" i="58"/>
  <c r="AC14" i="58" s="1"/>
  <c r="DA29" i="58"/>
  <c r="AA29" i="58" s="1"/>
  <c r="DI38" i="58"/>
  <c r="AI38" i="58" s="1"/>
  <c r="DE38" i="58"/>
  <c r="AE38" i="58" s="1"/>
  <c r="DG38" i="58"/>
  <c r="AG38" i="58" s="1"/>
  <c r="DE35" i="58"/>
  <c r="AE35" i="58" s="1"/>
  <c r="DG35" i="58"/>
  <c r="AG35" i="58" s="1"/>
  <c r="DI29" i="58"/>
  <c r="AI29" i="58" s="1"/>
  <c r="DI32" i="58"/>
  <c r="AI32" i="58" s="1"/>
  <c r="DE29" i="58"/>
  <c r="AE29" i="58" s="1"/>
  <c r="DG29" i="58"/>
  <c r="AG29" i="58" s="1"/>
  <c r="DG17" i="58"/>
  <c r="AG17" i="58" s="1"/>
  <c r="DG20" i="58"/>
  <c r="AG20" i="58" s="1"/>
  <c r="DI20" i="58"/>
  <c r="AI20" i="58" s="1"/>
  <c r="DI17" i="58"/>
  <c r="AI17" i="58" s="1"/>
  <c r="DI26" i="58"/>
  <c r="AI26" i="58" s="1"/>
  <c r="DI23" i="58"/>
  <c r="AI23" i="58" s="1"/>
  <c r="DE26" i="58"/>
  <c r="AE26" i="58" s="1"/>
  <c r="DG26" i="58"/>
  <c r="AG26" i="58" s="1"/>
  <c r="DE14" i="58"/>
  <c r="AE14" i="58" s="1"/>
  <c r="DG14" i="58"/>
  <c r="AG14" i="58" s="1"/>
  <c r="DE32" i="58"/>
  <c r="AE32" i="58" s="1"/>
  <c r="DE23" i="58"/>
  <c r="AE23" i="58" s="1"/>
  <c r="DE17" i="58"/>
  <c r="AE17" i="58" s="1"/>
  <c r="DE20" i="58"/>
  <c r="AE20" i="58" s="1"/>
  <c r="CI11" i="58"/>
  <c r="I11" i="58" s="1"/>
  <c r="CY38" i="58"/>
  <c r="Y38" i="58" s="1"/>
  <c r="DA38" i="58"/>
  <c r="AA38" i="58" s="1"/>
  <c r="CY35" i="58"/>
  <c r="Y35" i="58" s="1"/>
  <c r="DA35" i="58"/>
  <c r="AA35" i="58" s="1"/>
  <c r="DC32" i="58"/>
  <c r="AC32" i="58" s="1"/>
  <c r="DC29" i="58"/>
  <c r="AC29" i="58" s="1"/>
  <c r="CY32" i="58"/>
  <c r="Y32" i="58" s="1"/>
  <c r="DA32" i="58"/>
  <c r="AA32" i="58" s="1"/>
  <c r="CY14" i="58"/>
  <c r="Y14" i="58" s="1"/>
  <c r="DA14" i="58"/>
  <c r="AA14" i="58" s="1"/>
  <c r="CY29" i="58"/>
  <c r="Y29" i="58" s="1"/>
  <c r="CS38" i="58"/>
  <c r="S38" i="58" s="1"/>
  <c r="CU38" i="58"/>
  <c r="U38" i="58" s="1"/>
  <c r="V39" i="58" s="1"/>
  <c r="CS35" i="58"/>
  <c r="S35" i="58" s="1"/>
  <c r="CU35" i="58"/>
  <c r="U35" i="58" s="1"/>
  <c r="CS32" i="58"/>
  <c r="S32" i="58" s="1"/>
  <c r="CU32" i="58"/>
  <c r="U32" i="58" s="1"/>
  <c r="CU29" i="58"/>
  <c r="U29" i="58" s="1"/>
  <c r="CW29" i="58"/>
  <c r="W29" i="58" s="1"/>
  <c r="CS29" i="58"/>
  <c r="S29" i="58" s="1"/>
  <c r="CW23" i="58"/>
  <c r="W23" i="58" s="1"/>
  <c r="CU26" i="58"/>
  <c r="U26" i="58" s="1"/>
  <c r="CW20" i="58"/>
  <c r="W20" i="58" s="1"/>
  <c r="CU23" i="58"/>
  <c r="U23" i="58" s="1"/>
  <c r="CW17" i="58"/>
  <c r="W17" i="58" s="1"/>
  <c r="CU20" i="58"/>
  <c r="U20" i="58" s="1"/>
  <c r="CS17" i="58"/>
  <c r="S17" i="58" s="1"/>
  <c r="CU17" i="58"/>
  <c r="U17" i="58" s="1"/>
  <c r="CS14" i="58"/>
  <c r="S14" i="58" s="1"/>
  <c r="CU14" i="58"/>
  <c r="U14" i="58" s="1"/>
  <c r="CS23" i="58"/>
  <c r="S23" i="58" s="1"/>
  <c r="CS26" i="58"/>
  <c r="S26" i="58" s="1"/>
  <c r="CS20" i="58"/>
  <c r="S20" i="58" s="1"/>
  <c r="CO32" i="58"/>
  <c r="O32" i="58" s="1"/>
  <c r="CQ32" i="58"/>
  <c r="Q32" i="58" s="1"/>
  <c r="CQ29" i="58"/>
  <c r="Q29" i="58" s="1"/>
  <c r="CM32" i="58"/>
  <c r="M32" i="58" s="1"/>
  <c r="CM29" i="58"/>
  <c r="M29" i="58" s="1"/>
  <c r="CO29" i="58"/>
  <c r="O29" i="58" s="1"/>
  <c r="CO26" i="58"/>
  <c r="O26" i="58" s="1"/>
  <c r="CQ26" i="58"/>
  <c r="Q26" i="58" s="1"/>
  <c r="CQ23" i="58"/>
  <c r="Q23" i="58" s="1"/>
  <c r="CM26" i="58"/>
  <c r="M26" i="58" s="1"/>
  <c r="CM23" i="58"/>
  <c r="M23" i="58" s="1"/>
  <c r="CO23" i="58"/>
  <c r="O23" i="58" s="1"/>
  <c r="CO20" i="58"/>
  <c r="O20" i="58" s="1"/>
  <c r="CQ20" i="58"/>
  <c r="Q20" i="58" s="1"/>
  <c r="CQ17" i="58"/>
  <c r="Q17" i="58" s="1"/>
  <c r="CM20" i="58"/>
  <c r="M20" i="58" s="1"/>
  <c r="CM17" i="58"/>
  <c r="M17" i="58" s="1"/>
  <c r="CO17" i="58"/>
  <c r="O17" i="58" s="1"/>
  <c r="CI26" i="58"/>
  <c r="I26" i="58" s="1"/>
  <c r="CK26" i="58"/>
  <c r="K26" i="58" s="1"/>
  <c r="CI23" i="58"/>
  <c r="I23" i="58" s="1"/>
  <c r="CK23" i="58"/>
  <c r="K23" i="58" s="1"/>
  <c r="CI20" i="58"/>
  <c r="I20" i="58" s="1"/>
  <c r="CK20" i="58"/>
  <c r="K20" i="58" s="1"/>
  <c r="CI17" i="58"/>
  <c r="I17" i="58" s="1"/>
  <c r="CK17" i="58"/>
  <c r="K17" i="58" s="1"/>
  <c r="CI32" i="58"/>
  <c r="I32" i="58" s="1"/>
  <c r="CK32" i="58"/>
  <c r="K32" i="58" s="1"/>
  <c r="CI29" i="58"/>
  <c r="I29" i="58" s="1"/>
  <c r="CK29" i="58"/>
  <c r="K29" i="58" s="1"/>
  <c r="CQ35" i="58"/>
  <c r="Q35" i="58" s="1"/>
  <c r="CG32" i="58"/>
  <c r="G32" i="58" s="1"/>
  <c r="CG20" i="58"/>
  <c r="G20" i="58" s="1"/>
  <c r="CG23" i="58"/>
  <c r="G23" i="58" s="1"/>
  <c r="CQ14" i="58"/>
  <c r="Q14" i="58" s="1"/>
  <c r="CG17" i="58"/>
  <c r="G17" i="58" s="1"/>
  <c r="CM14" i="58"/>
  <c r="M14" i="58" s="1"/>
  <c r="CO14" i="58"/>
  <c r="O14" i="58" s="1"/>
  <c r="CI14" i="58"/>
  <c r="I14" i="58" s="1"/>
  <c r="CK14" i="58"/>
  <c r="K14" i="58" s="1"/>
  <c r="CM35" i="58"/>
  <c r="M35" i="58" s="1"/>
  <c r="CO35" i="58"/>
  <c r="O35" i="58" s="1"/>
  <c r="CI35" i="58"/>
  <c r="I35" i="58" s="1"/>
  <c r="CK35" i="58"/>
  <c r="K35" i="58" s="1"/>
  <c r="CG14" i="58"/>
  <c r="G14" i="58" s="1"/>
  <c r="CE35" i="58"/>
  <c r="E35" i="58" s="1"/>
  <c r="CG38" i="58"/>
  <c r="G38" i="58" s="1"/>
  <c r="CE32" i="58"/>
  <c r="E32" i="58" s="1"/>
  <c r="CE29" i="58"/>
  <c r="E29" i="58" s="1"/>
  <c r="CE23" i="58"/>
  <c r="E23" i="58" s="1"/>
  <c r="CM11" i="58"/>
  <c r="M11" i="58" s="1"/>
  <c r="CO11" i="58"/>
  <c r="O11" i="58" s="1"/>
  <c r="CM38" i="58"/>
  <c r="M38" i="58" s="1"/>
  <c r="CO38" i="58"/>
  <c r="O38" i="58" s="1"/>
  <c r="CI38" i="58"/>
  <c r="I38" i="58" s="1"/>
  <c r="J39" i="58" s="1"/>
  <c r="CE17" i="58"/>
  <c r="E17" i="58" s="1"/>
  <c r="CE20" i="58"/>
  <c r="E20" i="58" s="1"/>
  <c r="CE26" i="58"/>
  <c r="E26" i="58" s="1"/>
  <c r="F141" i="26"/>
  <c r="F105" i="26"/>
  <c r="F121" i="26"/>
  <c r="AR85" i="58" s="1"/>
  <c r="F119" i="26"/>
  <c r="F140" i="26"/>
  <c r="F130" i="26"/>
  <c r="AR122" i="58" s="1"/>
  <c r="F142" i="26"/>
  <c r="F113" i="26"/>
  <c r="F134" i="26"/>
  <c r="F132" i="26"/>
  <c r="F114" i="26"/>
  <c r="F135" i="26"/>
  <c r="F145" i="26"/>
  <c r="AR186" i="58" s="1"/>
  <c r="F124" i="26"/>
  <c r="F146" i="26"/>
  <c r="F144" i="26"/>
  <c r="F139" i="26"/>
  <c r="AR159" i="58" s="1"/>
  <c r="F126" i="26"/>
  <c r="F137" i="26"/>
  <c r="F133" i="26"/>
  <c r="F107" i="26"/>
  <c r="F136" i="26"/>
  <c r="AR149" i="58" s="1"/>
  <c r="F131" i="26"/>
  <c r="F122" i="26"/>
  <c r="F128" i="26"/>
  <c r="F116" i="26"/>
  <c r="F123" i="26"/>
  <c r="F125" i="26"/>
  <c r="F127" i="26"/>
  <c r="AR112" i="58" s="1"/>
  <c r="F115" i="26"/>
  <c r="F106" i="26"/>
  <c r="F112" i="26"/>
  <c r="AR48" i="58" s="1"/>
  <c r="F118" i="26"/>
  <c r="F117" i="26"/>
  <c r="F108" i="26"/>
  <c r="F104" i="26"/>
  <c r="F110" i="26"/>
  <c r="F109" i="26"/>
  <c r="AR38" i="58" s="1"/>
  <c r="F15" i="27"/>
  <c r="F16" i="27"/>
  <c r="F14" i="27"/>
  <c r="D98" i="58" l="1"/>
  <c r="D129" i="58"/>
  <c r="AD9" i="58"/>
  <c r="V120" i="58"/>
  <c r="AH9" i="58"/>
  <c r="T120" i="58"/>
  <c r="AF46" i="58"/>
  <c r="Z83" i="58"/>
  <c r="AB83" i="58"/>
  <c r="AF9" i="58"/>
  <c r="AH46" i="58"/>
  <c r="R120" i="58"/>
  <c r="N157" i="58"/>
  <c r="D95" i="58"/>
  <c r="D92" i="58"/>
  <c r="R9" i="58"/>
  <c r="T9" i="58"/>
  <c r="V46" i="58"/>
  <c r="T46" i="58"/>
  <c r="X9" i="58"/>
  <c r="V9" i="58"/>
  <c r="AB39" i="58"/>
  <c r="AD206" i="58"/>
  <c r="L224" i="58"/>
  <c r="AH230" i="58"/>
  <c r="H218" i="58"/>
  <c r="AF230" i="58"/>
  <c r="AB206" i="58"/>
  <c r="H230" i="58"/>
  <c r="P227" i="58"/>
  <c r="F221" i="58"/>
  <c r="N230" i="58"/>
  <c r="AF224" i="58"/>
  <c r="AD227" i="58"/>
  <c r="AB230" i="58"/>
  <c r="J212" i="58"/>
  <c r="Z206" i="58"/>
  <c r="AH203" i="58"/>
  <c r="L230" i="58"/>
  <c r="AF200" i="58"/>
  <c r="AD203" i="58"/>
  <c r="AF206" i="58"/>
  <c r="AD209" i="58"/>
  <c r="AD215" i="58"/>
  <c r="J218" i="58"/>
  <c r="P215" i="58"/>
  <c r="J224" i="58"/>
  <c r="P221" i="58"/>
  <c r="Z221" i="58"/>
  <c r="AD230" i="58"/>
  <c r="AD221" i="58"/>
  <c r="L209" i="58"/>
  <c r="L212" i="58"/>
  <c r="Z227" i="58"/>
  <c r="AD212" i="58"/>
  <c r="X218" i="58"/>
  <c r="X194" i="58"/>
  <c r="V194" i="58"/>
  <c r="AH194" i="58"/>
  <c r="AH197" i="58"/>
  <c r="V206" i="58"/>
  <c r="X203" i="58"/>
  <c r="J230" i="58"/>
  <c r="Z224" i="58"/>
  <c r="AB221" i="58"/>
  <c r="AH221" i="58"/>
  <c r="AF227" i="58"/>
  <c r="Z230" i="58"/>
  <c r="AF212" i="58"/>
  <c r="AH215" i="58"/>
  <c r="Z215" i="58"/>
  <c r="V215" i="58"/>
  <c r="X212" i="58"/>
  <c r="J203" i="58"/>
  <c r="AB200" i="58"/>
  <c r="AB203" i="58"/>
  <c r="AF197" i="58"/>
  <c r="AF194" i="58"/>
  <c r="Z200" i="58"/>
  <c r="J92" i="58"/>
  <c r="AB224" i="58"/>
  <c r="AH227" i="58"/>
  <c r="AB212" i="58"/>
  <c r="AH218" i="58"/>
  <c r="AF218" i="58"/>
  <c r="Z218" i="58"/>
  <c r="V218" i="58"/>
  <c r="X215" i="58"/>
  <c r="J215" i="58"/>
  <c r="AD200" i="58"/>
  <c r="Z203" i="58"/>
  <c r="Z194" i="58"/>
  <c r="Z197" i="58"/>
  <c r="AD197" i="58"/>
  <c r="AD194" i="58"/>
  <c r="AH206" i="58"/>
  <c r="AH224" i="58"/>
  <c r="AB209" i="58"/>
  <c r="AD218" i="58"/>
  <c r="AF215" i="58"/>
  <c r="AH212" i="58"/>
  <c r="Z209" i="58"/>
  <c r="V212" i="58"/>
  <c r="X209" i="58"/>
  <c r="X221" i="58"/>
  <c r="AH200" i="58"/>
  <c r="AB194" i="58"/>
  <c r="AB197" i="58"/>
  <c r="AF203" i="58"/>
  <c r="V203" i="58"/>
  <c r="X200" i="58"/>
  <c r="V200" i="58"/>
  <c r="X197" i="58"/>
  <c r="V197" i="58"/>
  <c r="L221" i="58"/>
  <c r="AB227" i="58"/>
  <c r="AD224" i="58"/>
  <c r="AF221" i="58"/>
  <c r="X224" i="58"/>
  <c r="AB218" i="58"/>
  <c r="AB215" i="58"/>
  <c r="AH209" i="58"/>
  <c r="AF209" i="58"/>
  <c r="Z212" i="58"/>
  <c r="V209" i="58"/>
  <c r="X206" i="58"/>
  <c r="V224" i="58"/>
  <c r="H215" i="58"/>
  <c r="P209" i="58"/>
  <c r="J209" i="58"/>
  <c r="D215" i="58"/>
  <c r="F212" i="58"/>
  <c r="N218" i="58"/>
  <c r="N209" i="58"/>
  <c r="D218" i="58"/>
  <c r="F215" i="58"/>
  <c r="P212" i="58"/>
  <c r="D212" i="58"/>
  <c r="F209" i="58"/>
  <c r="H212" i="58"/>
  <c r="H209" i="58"/>
  <c r="L215" i="58"/>
  <c r="L203" i="58"/>
  <c r="N215" i="58"/>
  <c r="P206" i="58"/>
  <c r="N212" i="58"/>
  <c r="F206" i="58"/>
  <c r="D209" i="58"/>
  <c r="N113" i="58"/>
  <c r="J227" i="58"/>
  <c r="N206" i="58"/>
  <c r="N200" i="58"/>
  <c r="H206" i="58"/>
  <c r="J221" i="58"/>
  <c r="N221" i="58"/>
  <c r="P218" i="58"/>
  <c r="H227" i="58"/>
  <c r="H224" i="58"/>
  <c r="F224" i="58"/>
  <c r="D224" i="58"/>
  <c r="J206" i="58"/>
  <c r="L218" i="58"/>
  <c r="N224" i="58"/>
  <c r="N227" i="58"/>
  <c r="L227" i="58"/>
  <c r="F218" i="58"/>
  <c r="P224" i="58"/>
  <c r="H221" i="58"/>
  <c r="P230" i="58"/>
  <c r="F194" i="58"/>
  <c r="D194" i="58"/>
  <c r="H194" i="58"/>
  <c r="H197" i="58"/>
  <c r="N197" i="58"/>
  <c r="N194" i="58"/>
  <c r="L206" i="58"/>
  <c r="J194" i="58"/>
  <c r="J197" i="58"/>
  <c r="D203" i="58"/>
  <c r="F200" i="58"/>
  <c r="H203" i="58"/>
  <c r="J200" i="58"/>
  <c r="H200" i="58"/>
  <c r="L197" i="58"/>
  <c r="L194" i="58"/>
  <c r="P203" i="58"/>
  <c r="D206" i="58"/>
  <c r="F203" i="58"/>
  <c r="P200" i="58"/>
  <c r="P194" i="58"/>
  <c r="P197" i="58"/>
  <c r="N203" i="58"/>
  <c r="L200" i="58"/>
  <c r="D200" i="58"/>
  <c r="F197" i="58"/>
  <c r="D197" i="58"/>
  <c r="T49" i="58"/>
  <c r="T126" i="58"/>
  <c r="L76" i="58"/>
  <c r="V129" i="58"/>
  <c r="L92" i="58"/>
  <c r="N104" i="58"/>
  <c r="P178" i="58"/>
  <c r="H166" i="58"/>
  <c r="N61" i="58"/>
  <c r="J113" i="58"/>
  <c r="J98" i="58"/>
  <c r="R95" i="58"/>
  <c r="H172" i="58"/>
  <c r="Z110" i="58"/>
  <c r="N187" i="58"/>
  <c r="L132" i="58"/>
  <c r="N150" i="58"/>
  <c r="L129" i="58"/>
  <c r="L135" i="58"/>
  <c r="AH76" i="58"/>
  <c r="AB52" i="58"/>
  <c r="Z76" i="58"/>
  <c r="AH61" i="58"/>
  <c r="AH64" i="58"/>
  <c r="V113" i="58"/>
  <c r="R132" i="58"/>
  <c r="T141" i="58"/>
  <c r="P76" i="58"/>
  <c r="L73" i="58"/>
  <c r="J55" i="58"/>
  <c r="L64" i="58"/>
  <c r="J67" i="58"/>
  <c r="N55" i="58"/>
  <c r="P58" i="58"/>
  <c r="L98" i="58"/>
  <c r="N166" i="58"/>
  <c r="N169" i="58"/>
  <c r="H104" i="58"/>
  <c r="H92" i="58"/>
  <c r="N89" i="58"/>
  <c r="P98" i="58"/>
  <c r="N178" i="58"/>
  <c r="P184" i="58"/>
  <c r="H144" i="58"/>
  <c r="H129" i="58"/>
  <c r="J129" i="58"/>
  <c r="J135" i="58"/>
  <c r="J141" i="58"/>
  <c r="J172" i="58"/>
  <c r="V67" i="58"/>
  <c r="AB89" i="58"/>
  <c r="V107" i="58"/>
  <c r="V89" i="58"/>
  <c r="V55" i="58"/>
  <c r="P113" i="58"/>
  <c r="J95" i="58"/>
  <c r="L95" i="58"/>
  <c r="H135" i="58"/>
  <c r="L89" i="58"/>
  <c r="H98" i="58"/>
  <c r="J104" i="58"/>
  <c r="H132" i="58"/>
  <c r="J132" i="58"/>
  <c r="J138" i="58"/>
  <c r="H178" i="58"/>
  <c r="AB95" i="58"/>
  <c r="T70" i="58"/>
  <c r="V126" i="58"/>
  <c r="T138" i="58"/>
  <c r="H95" i="58"/>
  <c r="P89" i="58"/>
  <c r="J101" i="58"/>
  <c r="L101" i="58"/>
  <c r="N92" i="58"/>
  <c r="R98" i="58"/>
  <c r="P160" i="58"/>
  <c r="J163" i="58"/>
  <c r="J166" i="58"/>
  <c r="V150" i="58"/>
  <c r="P92" i="58"/>
  <c r="P141" i="58"/>
  <c r="P175" i="58"/>
  <c r="N163" i="58"/>
  <c r="J184" i="58"/>
  <c r="J181" i="58"/>
  <c r="F166" i="58"/>
  <c r="D169" i="58"/>
  <c r="L166" i="58"/>
  <c r="L175" i="58"/>
  <c r="D178" i="58"/>
  <c r="F175" i="58"/>
  <c r="H184" i="58"/>
  <c r="R129" i="58"/>
  <c r="V144" i="58"/>
  <c r="J58" i="58"/>
  <c r="L67" i="58"/>
  <c r="L113" i="58"/>
  <c r="L104" i="58"/>
  <c r="P169" i="58"/>
  <c r="P172" i="58"/>
  <c r="N172" i="58"/>
  <c r="P181" i="58"/>
  <c r="P187" i="58"/>
  <c r="L187" i="58"/>
  <c r="F178" i="58"/>
  <c r="D181" i="58"/>
  <c r="L178" i="58"/>
  <c r="J160" i="58"/>
  <c r="J157" i="58"/>
  <c r="D166" i="58"/>
  <c r="F163" i="58"/>
  <c r="J175" i="58"/>
  <c r="H175" i="58"/>
  <c r="AB67" i="58"/>
  <c r="AH70" i="58"/>
  <c r="T58" i="58"/>
  <c r="T61" i="58"/>
  <c r="P163" i="58"/>
  <c r="J187" i="58"/>
  <c r="F181" i="58"/>
  <c r="J178" i="58"/>
  <c r="H157" i="58"/>
  <c r="H160" i="58"/>
  <c r="D175" i="58"/>
  <c r="F172" i="58"/>
  <c r="L169" i="58"/>
  <c r="F135" i="58"/>
  <c r="F126" i="58"/>
  <c r="L157" i="58"/>
  <c r="AB70" i="58"/>
  <c r="AH49" i="58"/>
  <c r="V123" i="58"/>
  <c r="P104" i="58"/>
  <c r="P166" i="58"/>
  <c r="N175" i="58"/>
  <c r="N181" i="58"/>
  <c r="N184" i="58"/>
  <c r="L184" i="58"/>
  <c r="H181" i="58"/>
  <c r="L181" i="58"/>
  <c r="L163" i="58"/>
  <c r="H169" i="58"/>
  <c r="D172" i="58"/>
  <c r="F169" i="58"/>
  <c r="J169" i="58"/>
  <c r="L172" i="58"/>
  <c r="H187" i="58"/>
  <c r="H163" i="58"/>
  <c r="N160" i="58"/>
  <c r="D163" i="58"/>
  <c r="L160" i="58"/>
  <c r="AB86" i="58"/>
  <c r="Z113" i="58"/>
  <c r="T150" i="58"/>
  <c r="V132" i="58"/>
  <c r="T135" i="58"/>
  <c r="T144" i="58"/>
  <c r="N141" i="58"/>
  <c r="N126" i="58"/>
  <c r="P150" i="58"/>
  <c r="H120" i="58"/>
  <c r="H123" i="58"/>
  <c r="H141" i="58"/>
  <c r="J150" i="58"/>
  <c r="L138" i="58"/>
  <c r="L144" i="58"/>
  <c r="H126" i="58"/>
  <c r="Z107" i="58"/>
  <c r="V147" i="58"/>
  <c r="N123" i="58"/>
  <c r="N120" i="58"/>
  <c r="N144" i="58"/>
  <c r="P126" i="58"/>
  <c r="R147" i="58"/>
  <c r="F141" i="58"/>
  <c r="D144" i="58"/>
  <c r="L147" i="58"/>
  <c r="L126" i="58"/>
  <c r="J144" i="58"/>
  <c r="H150" i="58"/>
  <c r="P138" i="58"/>
  <c r="N138" i="58"/>
  <c r="R135" i="58"/>
  <c r="AB76" i="58"/>
  <c r="X101" i="58"/>
  <c r="V135" i="58"/>
  <c r="T129" i="58"/>
  <c r="V141" i="58"/>
  <c r="T147" i="58"/>
  <c r="J76" i="58"/>
  <c r="H107" i="58"/>
  <c r="P123" i="58"/>
  <c r="P120" i="58"/>
  <c r="P144" i="58"/>
  <c r="R141" i="58"/>
  <c r="P147" i="58"/>
  <c r="F138" i="58"/>
  <c r="D141" i="58"/>
  <c r="J147" i="58"/>
  <c r="J126" i="58"/>
  <c r="L141" i="58"/>
  <c r="F144" i="58"/>
  <c r="R138" i="58"/>
  <c r="F132" i="58"/>
  <c r="Z98" i="58"/>
  <c r="T132" i="58"/>
  <c r="V138" i="58"/>
  <c r="L123" i="58"/>
  <c r="L120" i="58"/>
  <c r="R144" i="58"/>
  <c r="R126" i="58"/>
  <c r="R150" i="58"/>
  <c r="N147" i="58"/>
  <c r="J123" i="58"/>
  <c r="J120" i="58"/>
  <c r="L150" i="58"/>
  <c r="H138" i="58"/>
  <c r="H147" i="58"/>
  <c r="D126" i="58"/>
  <c r="D138" i="58"/>
  <c r="F129" i="58"/>
  <c r="R123" i="58"/>
  <c r="T123" i="58"/>
  <c r="AD73" i="58"/>
  <c r="V58" i="58"/>
  <c r="Z104" i="58"/>
  <c r="V104" i="58"/>
  <c r="T89" i="58"/>
  <c r="X113" i="58"/>
  <c r="AB101" i="58"/>
  <c r="Z95" i="58"/>
  <c r="J83" i="58"/>
  <c r="J86" i="58"/>
  <c r="L110" i="58"/>
  <c r="J89" i="58"/>
  <c r="H101" i="58"/>
  <c r="J107" i="58"/>
  <c r="R107" i="58"/>
  <c r="R92" i="58"/>
  <c r="N98" i="58"/>
  <c r="P101" i="58"/>
  <c r="V86" i="58"/>
  <c r="V83" i="58"/>
  <c r="H113" i="58"/>
  <c r="R110" i="58"/>
  <c r="F95" i="58"/>
  <c r="Z89" i="58"/>
  <c r="T107" i="58"/>
  <c r="X107" i="58"/>
  <c r="X89" i="58"/>
  <c r="X110" i="58"/>
  <c r="Z92" i="58"/>
  <c r="T83" i="58"/>
  <c r="T86" i="58"/>
  <c r="H86" i="58"/>
  <c r="H83" i="58"/>
  <c r="J110" i="58"/>
  <c r="P107" i="58"/>
  <c r="N95" i="58"/>
  <c r="R101" i="58"/>
  <c r="R89" i="58"/>
  <c r="D89" i="58"/>
  <c r="L86" i="58"/>
  <c r="N86" i="58"/>
  <c r="X95" i="58"/>
  <c r="F98" i="58"/>
  <c r="X98" i="58"/>
  <c r="T76" i="58"/>
  <c r="AD64" i="58"/>
  <c r="AB107" i="58"/>
  <c r="AB110" i="58"/>
  <c r="AB113" i="58"/>
  <c r="X104" i="58"/>
  <c r="T104" i="58"/>
  <c r="T113" i="58"/>
  <c r="V110" i="58"/>
  <c r="Z101" i="58"/>
  <c r="AB98" i="58"/>
  <c r="AD49" i="58"/>
  <c r="D107" i="58"/>
  <c r="F104" i="58"/>
  <c r="P110" i="58"/>
  <c r="N107" i="58"/>
  <c r="P95" i="58"/>
  <c r="H110" i="58"/>
  <c r="H89" i="58"/>
  <c r="L83" i="58"/>
  <c r="V101" i="58"/>
  <c r="F92" i="58"/>
  <c r="X92" i="58"/>
  <c r="P86" i="58"/>
  <c r="X83" i="58"/>
  <c r="Z73" i="58"/>
  <c r="X67" i="58"/>
  <c r="AF52" i="58"/>
  <c r="AB104" i="58"/>
  <c r="T110" i="58"/>
  <c r="AB92" i="58"/>
  <c r="R83" i="58"/>
  <c r="R86" i="58"/>
  <c r="R67" i="58"/>
  <c r="D104" i="58"/>
  <c r="F101" i="58"/>
  <c r="N110" i="58"/>
  <c r="L107" i="58"/>
  <c r="R104" i="58"/>
  <c r="H76" i="58"/>
  <c r="N101" i="58"/>
  <c r="R113" i="58"/>
  <c r="F107" i="58"/>
  <c r="H52" i="58"/>
  <c r="F89" i="58"/>
  <c r="T101" i="58"/>
  <c r="Z86" i="58"/>
  <c r="X86" i="58"/>
  <c r="T55" i="58"/>
  <c r="Z67" i="58"/>
  <c r="Z52" i="58"/>
  <c r="X76" i="58"/>
  <c r="X52" i="58"/>
  <c r="AF73" i="58"/>
  <c r="T64" i="58"/>
  <c r="T67" i="58"/>
  <c r="X73" i="58"/>
  <c r="X49" i="58"/>
  <c r="X46" i="58"/>
  <c r="F58" i="58"/>
  <c r="D61" i="58"/>
  <c r="L49" i="58"/>
  <c r="L46" i="58"/>
  <c r="N76" i="58"/>
  <c r="H70" i="58"/>
  <c r="J64" i="58"/>
  <c r="L55" i="58"/>
  <c r="L70" i="58"/>
  <c r="P67" i="58"/>
  <c r="R70" i="58"/>
  <c r="N58" i="58"/>
  <c r="P61" i="58"/>
  <c r="R64" i="58"/>
  <c r="H55" i="58"/>
  <c r="P52" i="58"/>
  <c r="AF67" i="58"/>
  <c r="F61" i="58"/>
  <c r="D64" i="58"/>
  <c r="N49" i="58"/>
  <c r="N46" i="58"/>
  <c r="H67" i="58"/>
  <c r="AF76" i="58"/>
  <c r="AD67" i="58"/>
  <c r="AD70" i="58"/>
  <c r="AD76" i="58"/>
  <c r="V76" i="58"/>
  <c r="AB73" i="58"/>
  <c r="AF61" i="58"/>
  <c r="AF58" i="58"/>
  <c r="AF55" i="58"/>
  <c r="AF70" i="58"/>
  <c r="V52" i="58"/>
  <c r="V64" i="58"/>
  <c r="V61" i="58"/>
  <c r="X55" i="58"/>
  <c r="X70" i="58"/>
  <c r="V73" i="58"/>
  <c r="AH52" i="58"/>
  <c r="F55" i="58"/>
  <c r="D58" i="58"/>
  <c r="J49" i="58"/>
  <c r="J46" i="58"/>
  <c r="H73" i="58"/>
  <c r="J61" i="58"/>
  <c r="L58" i="58"/>
  <c r="J70" i="58"/>
  <c r="N67" i="58"/>
  <c r="P70" i="58"/>
  <c r="R55" i="58"/>
  <c r="P64" i="58"/>
  <c r="R73" i="58"/>
  <c r="R76" i="58"/>
  <c r="D52" i="58"/>
  <c r="H58" i="58"/>
  <c r="N52" i="58"/>
  <c r="F64" i="58"/>
  <c r="AB64" i="58"/>
  <c r="AH73" i="58"/>
  <c r="Z70" i="58"/>
  <c r="AD52" i="58"/>
  <c r="AF64" i="58"/>
  <c r="AH58" i="58"/>
  <c r="AH55" i="58"/>
  <c r="AH67" i="58"/>
  <c r="T52" i="58"/>
  <c r="X64" i="58"/>
  <c r="X61" i="58"/>
  <c r="X58" i="58"/>
  <c r="V70" i="58"/>
  <c r="T73" i="58"/>
  <c r="Z49" i="58"/>
  <c r="Z46" i="58"/>
  <c r="AB49" i="58"/>
  <c r="AB46" i="58"/>
  <c r="F52" i="58"/>
  <c r="D55" i="58"/>
  <c r="H49" i="58"/>
  <c r="H46" i="58"/>
  <c r="J73" i="58"/>
  <c r="L61" i="58"/>
  <c r="P73" i="58"/>
  <c r="N70" i="58"/>
  <c r="P55" i="58"/>
  <c r="R58" i="58"/>
  <c r="N64" i="58"/>
  <c r="P49" i="58"/>
  <c r="P46" i="58"/>
  <c r="H61" i="58"/>
  <c r="L52" i="58"/>
  <c r="AD58" i="58"/>
  <c r="AD55" i="58"/>
  <c r="V49" i="58"/>
  <c r="AF49" i="58"/>
  <c r="R46" i="58"/>
  <c r="N73" i="58"/>
  <c r="R61" i="58"/>
  <c r="F70" i="58"/>
  <c r="H64" i="58"/>
  <c r="J52" i="58"/>
  <c r="AD61" i="58"/>
  <c r="F67" i="58"/>
  <c r="AD46" i="58"/>
  <c r="Z64" i="58"/>
  <c r="R52" i="58"/>
  <c r="R49" i="58"/>
  <c r="AB9" i="58"/>
  <c r="Z9" i="58"/>
  <c r="N9" i="58"/>
  <c r="L9" i="58"/>
  <c r="P9" i="58"/>
  <c r="H9" i="58"/>
  <c r="J9" i="58"/>
  <c r="D21" i="58"/>
  <c r="D30" i="58"/>
  <c r="D15" i="58"/>
  <c r="D27" i="58"/>
  <c r="D18" i="58"/>
  <c r="D24" i="58"/>
  <c r="D33" i="58"/>
  <c r="AH12" i="58"/>
  <c r="AF12" i="58"/>
  <c r="AB12" i="58"/>
  <c r="F24" i="58"/>
  <c r="AD12" i="58"/>
  <c r="Z12" i="58"/>
  <c r="V12" i="58"/>
  <c r="X12" i="58"/>
  <c r="T12" i="58"/>
  <c r="F15" i="58"/>
  <c r="R12" i="58"/>
  <c r="N12" i="58"/>
  <c r="P12" i="58"/>
  <c r="F18" i="58"/>
  <c r="L12" i="58"/>
  <c r="AB33" i="58"/>
  <c r="J12" i="58"/>
  <c r="H12" i="58"/>
  <c r="F21" i="58"/>
  <c r="F27" i="58"/>
  <c r="R36" i="58"/>
  <c r="F33" i="58"/>
  <c r="F30" i="58"/>
  <c r="X21" i="58"/>
  <c r="V36" i="58"/>
  <c r="AH39" i="58"/>
  <c r="N39" i="58"/>
  <c r="AH36" i="58"/>
  <c r="T27" i="58"/>
  <c r="T30" i="58"/>
  <c r="AB36" i="58"/>
  <c r="AF33" i="58"/>
  <c r="AH15" i="58"/>
  <c r="AH27" i="58"/>
  <c r="AH30" i="58"/>
  <c r="AH21" i="58"/>
  <c r="AH24" i="58"/>
  <c r="AH18" i="58"/>
  <c r="AH33" i="58"/>
  <c r="AB15" i="58"/>
  <c r="AD18" i="58"/>
  <c r="AF18" i="58"/>
  <c r="AF15" i="58"/>
  <c r="AF39" i="58"/>
  <c r="AD39" i="58"/>
  <c r="AD21" i="58"/>
  <c r="AF21" i="58"/>
  <c r="X18" i="58"/>
  <c r="X24" i="58"/>
  <c r="AD24" i="58"/>
  <c r="AF24" i="58"/>
  <c r="R15" i="58"/>
  <c r="R18" i="58"/>
  <c r="R30" i="58"/>
  <c r="V24" i="58"/>
  <c r="AD27" i="58"/>
  <c r="AF27" i="58"/>
  <c r="AF30" i="58"/>
  <c r="AF36" i="58"/>
  <c r="AD36" i="58"/>
  <c r="AD15" i="58"/>
  <c r="AD30" i="58"/>
  <c r="AD33" i="58"/>
  <c r="Z15" i="58"/>
  <c r="AB30" i="58"/>
  <c r="Z30" i="58"/>
  <c r="AB27" i="58"/>
  <c r="X33" i="58"/>
  <c r="Z39" i="58"/>
  <c r="T33" i="58"/>
  <c r="T39" i="58"/>
  <c r="Z27" i="58"/>
  <c r="Z33" i="58"/>
  <c r="Z36" i="58"/>
  <c r="P39" i="58"/>
  <c r="R21" i="58"/>
  <c r="X30" i="58"/>
  <c r="X27" i="58"/>
  <c r="V18" i="58"/>
  <c r="X39" i="58"/>
  <c r="X15" i="58"/>
  <c r="X36" i="58"/>
  <c r="V15" i="58"/>
  <c r="V21" i="58"/>
  <c r="V27" i="58"/>
  <c r="V30" i="58"/>
  <c r="V33" i="58"/>
  <c r="T24" i="58"/>
  <c r="R24" i="58"/>
  <c r="T36" i="58"/>
  <c r="T18" i="58"/>
  <c r="P24" i="58"/>
  <c r="R27" i="58"/>
  <c r="T21" i="58"/>
  <c r="T15" i="58"/>
  <c r="R33" i="58"/>
  <c r="R39" i="58"/>
  <c r="J21" i="58"/>
  <c r="P27" i="58"/>
  <c r="P36" i="58"/>
  <c r="P15" i="58"/>
  <c r="L18" i="58"/>
  <c r="P18" i="58"/>
  <c r="P30" i="58"/>
  <c r="N24" i="58"/>
  <c r="P21" i="58"/>
  <c r="P33" i="58"/>
  <c r="N36" i="58"/>
  <c r="N15" i="58"/>
  <c r="N18" i="58"/>
  <c r="N30" i="58"/>
  <c r="L24" i="58"/>
  <c r="N27" i="58"/>
  <c r="L36" i="58"/>
  <c r="L15" i="58"/>
  <c r="L21" i="58"/>
  <c r="N21" i="58"/>
  <c r="N33" i="58"/>
  <c r="J15" i="58"/>
  <c r="J27" i="58"/>
  <c r="L39" i="58"/>
  <c r="L30" i="58"/>
  <c r="L33" i="58"/>
  <c r="L27" i="58"/>
  <c r="J33" i="58"/>
  <c r="J30" i="58"/>
  <c r="J18" i="58"/>
  <c r="J24" i="58"/>
  <c r="J36" i="58"/>
  <c r="H39" i="58"/>
  <c r="H36" i="58"/>
  <c r="H24" i="58"/>
  <c r="H18" i="58"/>
  <c r="H33" i="58"/>
  <c r="H30" i="58"/>
  <c r="H27" i="58"/>
  <c r="H21" i="58"/>
  <c r="H15" i="58"/>
  <c r="AR229" i="58"/>
  <c r="BJ229" i="58"/>
  <c r="AR75" i="58"/>
  <c r="F11" i="35"/>
  <c r="F12" i="36"/>
  <c r="F11" i="33"/>
  <c r="F13" i="28"/>
  <c r="F11" i="27"/>
  <c r="F12" i="26"/>
  <c r="BB69" i="27"/>
  <c r="AU88" i="27"/>
  <c r="AK74" i="27"/>
  <c r="BQ72" i="27"/>
  <c r="AP75" i="27"/>
  <c r="AR71" i="27"/>
  <c r="AN76" i="27"/>
  <c r="BF83" i="27"/>
  <c r="BK86" i="27"/>
  <c r="AX70" i="27"/>
  <c r="AL73" i="27"/>
  <c r="AR70" i="27"/>
  <c r="BL75" i="27"/>
  <c r="AR87" i="27"/>
  <c r="BO84" i="27"/>
  <c r="BL70" i="27"/>
  <c r="BS86" i="27"/>
  <c r="BR74" i="27"/>
  <c r="AQ89" i="27"/>
  <c r="BN71" i="27"/>
  <c r="AP89" i="27"/>
  <c r="AF73" i="27"/>
  <c r="AY76" i="27"/>
  <c r="AW85" i="27"/>
  <c r="BP74" i="27"/>
  <c r="AV75" i="27"/>
  <c r="BI73" i="27"/>
  <c r="BE73" i="27"/>
  <c r="AU72" i="27"/>
  <c r="AZ90" i="27"/>
  <c r="AF76" i="27"/>
  <c r="BH69" i="27"/>
  <c r="AF90" i="27"/>
  <c r="AQ70" i="27"/>
  <c r="AQ88" i="27"/>
  <c r="AL71" i="27"/>
  <c r="BL74" i="27"/>
  <c r="BG71" i="27"/>
  <c r="BO72" i="27"/>
  <c r="BN88" i="27"/>
  <c r="BQ76" i="27"/>
  <c r="BL89" i="27"/>
  <c r="AX89" i="27"/>
  <c r="BS85" i="27"/>
  <c r="AM86" i="27"/>
  <c r="BA89" i="27"/>
  <c r="BB71" i="27"/>
  <c r="AG69" i="27"/>
  <c r="AT86" i="27"/>
  <c r="AI85" i="27"/>
  <c r="AJ90" i="27"/>
  <c r="BR73" i="27"/>
  <c r="BE87" i="27"/>
  <c r="AL87" i="27"/>
  <c r="BK70" i="27"/>
  <c r="BR86" i="27"/>
  <c r="BQ88" i="27"/>
  <c r="AT72" i="27"/>
  <c r="AN71" i="27"/>
  <c r="AG84" i="27"/>
  <c r="AV88" i="27"/>
  <c r="AJ69" i="27"/>
  <c r="BK76" i="27"/>
  <c r="AR84" i="27"/>
  <c r="AX76" i="27"/>
  <c r="AH85" i="27"/>
  <c r="AJ88" i="27"/>
  <c r="AN89" i="27"/>
  <c r="BC74" i="27"/>
  <c r="AN75" i="27"/>
  <c r="AI90" i="27"/>
  <c r="BC88" i="27"/>
  <c r="AU73" i="27"/>
  <c r="BJ83" i="27"/>
  <c r="BF85" i="27"/>
  <c r="AT69" i="27"/>
  <c r="AP86" i="27"/>
  <c r="AP90" i="27"/>
  <c r="BH85" i="27"/>
  <c r="AP85" i="27"/>
  <c r="AT76" i="27"/>
  <c r="BO73" i="27"/>
  <c r="AJ72" i="27"/>
  <c r="BJ73" i="27"/>
  <c r="AY73" i="27"/>
  <c r="BR76" i="27"/>
  <c r="BG87" i="27"/>
  <c r="BH90" i="27"/>
  <c r="AO86" i="27"/>
  <c r="AL70" i="27"/>
  <c r="AU74" i="27"/>
  <c r="AX90" i="27"/>
  <c r="AP84" i="27"/>
  <c r="AZ84" i="27"/>
  <c r="AT73" i="27"/>
  <c r="BD86" i="27"/>
  <c r="BE88" i="27"/>
  <c r="AF85" i="27"/>
  <c r="BL73" i="27"/>
  <c r="BJ87" i="27"/>
  <c r="BB83" i="27"/>
  <c r="BH89" i="27"/>
  <c r="AO87" i="27"/>
  <c r="AZ70" i="27"/>
  <c r="AI86" i="27"/>
  <c r="AV84" i="27"/>
  <c r="BR88" i="27"/>
  <c r="BA72" i="27"/>
  <c r="BQ86" i="27"/>
  <c r="AX74" i="27"/>
  <c r="AK83" i="27"/>
  <c r="BH73" i="27"/>
  <c r="BH71" i="27"/>
  <c r="BS74" i="27"/>
  <c r="BG83" i="27"/>
  <c r="BQ85" i="27"/>
  <c r="AJ89" i="27"/>
  <c r="AQ76" i="27"/>
  <c r="BL90" i="27"/>
  <c r="AO84" i="27"/>
  <c r="AR76" i="27"/>
  <c r="BL85" i="27"/>
  <c r="AY70" i="27"/>
  <c r="BA88" i="27"/>
  <c r="BD84" i="27"/>
  <c r="BO75" i="27"/>
  <c r="AX84" i="27"/>
  <c r="AN74" i="27"/>
  <c r="AZ75" i="27"/>
  <c r="AW72" i="27"/>
  <c r="AM75" i="27"/>
  <c r="BK72" i="27"/>
  <c r="BN74" i="27"/>
  <c r="AW89" i="27"/>
  <c r="AL85" i="27"/>
  <c r="BA70" i="27"/>
  <c r="BG75" i="27"/>
  <c r="BE89" i="27"/>
  <c r="AF86" i="27"/>
  <c r="AH72" i="27"/>
  <c r="AZ89" i="27"/>
  <c r="AL90" i="27"/>
  <c r="BG72" i="27"/>
  <c r="AX75" i="27"/>
  <c r="BA83" i="27"/>
  <c r="AH76" i="27"/>
  <c r="AJ74" i="27"/>
  <c r="AH73" i="27"/>
  <c r="AY86" i="27"/>
  <c r="BO83" i="27"/>
  <c r="BE86" i="27"/>
  <c r="AR74" i="27"/>
  <c r="AR83" i="27"/>
  <c r="BM88" i="27"/>
  <c r="AV86" i="27"/>
  <c r="AK90" i="27"/>
  <c r="BL88" i="27"/>
  <c r="BJ72" i="27"/>
  <c r="BP87" i="27"/>
  <c r="BF71" i="27"/>
  <c r="AU85" i="27"/>
  <c r="BB90" i="27"/>
  <c r="BN69" i="27"/>
  <c r="BO86" i="27"/>
  <c r="AJ71" i="27"/>
  <c r="AO73" i="27"/>
  <c r="BI88" i="27"/>
  <c r="AP88" i="27"/>
  <c r="AS75" i="27"/>
  <c r="AH69" i="27"/>
  <c r="AV72" i="27"/>
  <c r="AX71" i="27"/>
  <c r="AO83" i="27"/>
  <c r="AG85" i="27"/>
  <c r="BD69" i="27"/>
  <c r="BM72" i="27"/>
  <c r="AV69" i="27"/>
  <c r="BA74" i="27"/>
  <c r="BI71" i="27"/>
  <c r="AV70" i="27"/>
  <c r="AI89" i="27"/>
  <c r="AL86" i="27"/>
  <c r="AI83" i="27"/>
  <c r="BR89" i="27"/>
  <c r="BL76" i="27"/>
  <c r="AW86" i="27"/>
  <c r="BN86" i="27"/>
  <c r="BI86" i="27"/>
  <c r="AS83" i="27"/>
  <c r="BI70" i="27"/>
  <c r="BD70" i="27"/>
  <c r="AP76" i="27"/>
  <c r="BM76" i="27"/>
  <c r="AZ76" i="27"/>
  <c r="AH75" i="27"/>
  <c r="BO89" i="27"/>
  <c r="BG89" i="27"/>
  <c r="AQ69" i="27"/>
  <c r="BA71" i="27"/>
  <c r="AF88" i="27"/>
  <c r="BS87" i="27"/>
  <c r="BO74" i="27"/>
  <c r="BE75" i="27"/>
  <c r="AY83" i="27"/>
  <c r="AO70" i="27"/>
  <c r="AM73" i="27"/>
  <c r="BK73" i="27"/>
  <c r="AG74" i="27"/>
  <c r="BA85" i="27"/>
  <c r="AZ86" i="27"/>
  <c r="BM73" i="27"/>
  <c r="AJ73" i="27"/>
  <c r="AR89" i="27"/>
  <c r="AU90" i="27"/>
  <c r="BH75" i="27"/>
  <c r="BL84" i="27"/>
  <c r="BS84" i="27"/>
  <c r="BJ88" i="27"/>
  <c r="BE71" i="27"/>
  <c r="BA76" i="27"/>
  <c r="AJ75" i="27"/>
  <c r="AS88" i="27"/>
  <c r="BK88" i="27"/>
  <c r="BJ85" i="27"/>
  <c r="BL72" i="27"/>
  <c r="AR73" i="27"/>
  <c r="BC86" i="27"/>
  <c r="AK87" i="27"/>
  <c r="AL76" i="27"/>
  <c r="BP72" i="27"/>
  <c r="BP85" i="27"/>
  <c r="AG83" i="27"/>
  <c r="BQ90" i="27"/>
  <c r="AJ83" i="27"/>
  <c r="BH83" i="27"/>
  <c r="AP74" i="27"/>
  <c r="AW69" i="27"/>
  <c r="BQ70" i="27"/>
  <c r="AN87" i="27"/>
  <c r="BD74" i="27"/>
  <c r="AV73" i="27"/>
  <c r="AG86" i="27"/>
  <c r="AM69" i="27"/>
  <c r="AN85" i="27"/>
  <c r="BJ84" i="27"/>
  <c r="AS70" i="27"/>
  <c r="AF84" i="27"/>
  <c r="AY90" i="27"/>
  <c r="AY71" i="27"/>
  <c r="BR70" i="27"/>
  <c r="AM88" i="27"/>
  <c r="AS74" i="27"/>
  <c r="AZ88" i="27"/>
  <c r="AH88" i="27"/>
  <c r="AV83" i="27"/>
  <c r="BK75" i="27"/>
  <c r="BI84" i="27"/>
  <c r="BC73" i="27"/>
  <c r="BM86" i="27"/>
  <c r="AW88" i="27"/>
  <c r="AW90" i="27"/>
  <c r="AS71" i="27"/>
  <c r="AK72" i="27"/>
  <c r="BE83" i="27"/>
  <c r="AQ71" i="27"/>
  <c r="AM76" i="27"/>
  <c r="AX69" i="27"/>
  <c r="BK69" i="27"/>
  <c r="BB89" i="27"/>
  <c r="AH74" i="27"/>
  <c r="BQ83" i="27"/>
  <c r="BM83" i="27"/>
  <c r="AV90" i="27"/>
  <c r="AY89" i="27"/>
  <c r="AM89" i="27"/>
  <c r="AH86" i="27"/>
  <c r="AG72" i="27"/>
  <c r="AV71" i="27"/>
  <c r="AI71" i="27"/>
  <c r="BO76" i="27"/>
  <c r="AI76" i="27"/>
  <c r="AU71" i="27"/>
  <c r="BF90" i="27"/>
  <c r="AU86" i="27"/>
  <c r="AI73" i="27"/>
  <c r="BI90" i="27"/>
  <c r="BP90" i="27"/>
  <c r="BC87" i="27"/>
  <c r="AJ84" i="27"/>
  <c r="BS70" i="27"/>
  <c r="BN84" i="27"/>
  <c r="AF72" i="27"/>
  <c r="BD88" i="27"/>
  <c r="BK89" i="27"/>
  <c r="BO71" i="27"/>
  <c r="AY75" i="27"/>
  <c r="AM85" i="27"/>
  <c r="AW71" i="27"/>
  <c r="BP89" i="27"/>
  <c r="AX87" i="27"/>
  <c r="BS71" i="27"/>
  <c r="BI76" i="27"/>
  <c r="BS88" i="27"/>
  <c r="AU84" i="27"/>
  <c r="BH70" i="27"/>
  <c r="AX83" i="27"/>
  <c r="BF86" i="27"/>
  <c r="AT88" i="27"/>
  <c r="BA75" i="27"/>
  <c r="BN83" i="27"/>
  <c r="BD83" i="27"/>
  <c r="BR75" i="27"/>
  <c r="BN72" i="27"/>
  <c r="BG90" i="27"/>
  <c r="BM90" i="27"/>
  <c r="BP88" i="27"/>
  <c r="BG69" i="27"/>
  <c r="BK85" i="27"/>
  <c r="BP86" i="27"/>
  <c r="BF70" i="27"/>
  <c r="AH90" i="27"/>
  <c r="AS87" i="27"/>
  <c r="BS83" i="27"/>
  <c r="BH84" i="27"/>
  <c r="BQ69" i="27"/>
  <c r="AU87" i="27"/>
  <c r="AL83" i="27"/>
  <c r="BF74" i="27"/>
  <c r="AL89" i="27"/>
  <c r="BC89" i="27"/>
  <c r="AJ86" i="27"/>
  <c r="BJ76" i="27"/>
  <c r="BS72" i="27"/>
  <c r="BM75" i="27"/>
  <c r="BG85" i="27"/>
  <c r="AV74" i="27"/>
  <c r="BN73" i="27"/>
  <c r="BI89" i="27"/>
  <c r="BH74" i="27"/>
  <c r="BD89" i="27"/>
  <c r="BB70" i="27"/>
  <c r="BN70" i="27"/>
  <c r="BJ90" i="27"/>
  <c r="BE74" i="27"/>
  <c r="AX86" i="27"/>
  <c r="AF75" i="27"/>
  <c r="AH83" i="27"/>
  <c r="BB72" i="27"/>
  <c r="AT75" i="27"/>
  <c r="AR88" i="27"/>
  <c r="AX88" i="27"/>
  <c r="AK88" i="27"/>
  <c r="AM72" i="27"/>
  <c r="AS86" i="27"/>
  <c r="BD76" i="27"/>
  <c r="BL83" i="27"/>
  <c r="BB74" i="27"/>
  <c r="AF83" i="27"/>
  <c r="AP87" i="27"/>
  <c r="AS84" i="27"/>
  <c r="AZ72" i="27"/>
  <c r="AO69" i="27"/>
  <c r="BQ89" i="27"/>
  <c r="AI70" i="27"/>
  <c r="AI87" i="27"/>
  <c r="BA90" i="27"/>
  <c r="AT89" i="27"/>
  <c r="BM69" i="27"/>
  <c r="AT84" i="27"/>
  <c r="BC72" i="27"/>
  <c r="BJ71" i="27"/>
  <c r="BE76" i="27"/>
  <c r="BO87" i="27"/>
  <c r="AU89" i="27"/>
  <c r="BB88" i="27"/>
  <c r="AN90" i="27"/>
  <c r="BF69" i="27"/>
  <c r="AH87" i="27"/>
  <c r="AW75" i="27"/>
  <c r="AZ73" i="27"/>
  <c r="AK73" i="27"/>
  <c r="BN87" i="27"/>
  <c r="BF75" i="27"/>
  <c r="AV76" i="27"/>
  <c r="AV87" i="27"/>
  <c r="AH84" i="27"/>
  <c r="BR87" i="27"/>
  <c r="AM70" i="27"/>
  <c r="BJ70" i="27"/>
  <c r="AM71" i="27"/>
  <c r="AZ87" i="27"/>
  <c r="AY87" i="27"/>
  <c r="BL71" i="27"/>
  <c r="AQ90" i="27"/>
  <c r="BM89" i="27"/>
  <c r="BF72" i="27"/>
  <c r="AQ73" i="27"/>
  <c r="BF76" i="27"/>
  <c r="AZ85" i="27"/>
  <c r="BK90" i="27"/>
  <c r="BD87" i="27"/>
  <c r="AW70" i="27"/>
  <c r="BF88" i="27"/>
  <c r="AM87" i="27"/>
  <c r="AR69" i="27"/>
  <c r="AU83" i="27"/>
  <c r="BI85" i="27"/>
  <c r="BP76" i="27"/>
  <c r="BH88" i="27"/>
  <c r="AK89" i="27"/>
  <c r="AW73" i="27"/>
  <c r="BS89" i="27"/>
  <c r="BL69" i="27"/>
  <c r="AN83" i="27"/>
  <c r="BK84" i="27"/>
  <c r="AY72" i="27"/>
  <c r="BB76" i="27"/>
  <c r="AN73" i="27"/>
  <c r="BM74" i="27"/>
  <c r="AG71" i="27"/>
  <c r="AF71" i="27"/>
  <c r="AL72" i="27"/>
  <c r="AG76" i="27"/>
  <c r="BK83" i="27"/>
  <c r="AM83" i="27"/>
  <c r="AT71" i="27"/>
  <c r="BO90" i="27"/>
  <c r="BR71" i="27"/>
  <c r="AO90" i="27"/>
  <c r="AG88" i="27"/>
  <c r="AL88" i="27"/>
  <c r="AH71" i="27"/>
  <c r="BI83" i="27"/>
  <c r="BP75" i="27"/>
  <c r="BN75" i="27"/>
  <c r="BC84" i="27"/>
  <c r="BS90" i="27"/>
  <c r="BP73" i="27"/>
  <c r="BH72" i="27"/>
  <c r="AN70" i="27"/>
  <c r="AX72" i="27"/>
  <c r="AR86" i="27"/>
  <c r="AI84" i="27"/>
  <c r="BB75" i="27"/>
  <c r="BF84" i="27"/>
  <c r="AT70" i="27"/>
  <c r="BE85" i="27"/>
  <c r="BG70" i="27"/>
  <c r="BI87" i="27"/>
  <c r="BM85" i="27"/>
  <c r="AX85" i="27"/>
  <c r="AS76" i="27"/>
  <c r="BC83" i="27"/>
  <c r="BR90" i="27"/>
  <c r="AM90" i="27"/>
  <c r="AG87" i="27"/>
  <c r="AY84" i="27"/>
  <c r="AG73" i="27"/>
  <c r="AK85" i="27"/>
  <c r="BJ75" i="27"/>
  <c r="AV85" i="27"/>
  <c r="BR83" i="27"/>
  <c r="AG89" i="27"/>
  <c r="BH87" i="27"/>
  <c r="BN89" i="27"/>
  <c r="AO74" i="27"/>
  <c r="BC90" i="27"/>
  <c r="BJ89" i="27"/>
  <c r="BD90" i="27"/>
  <c r="AW76" i="27"/>
  <c r="AK76" i="27"/>
  <c r="AI88" i="27"/>
  <c r="AR90" i="27"/>
  <c r="AJ70" i="27"/>
  <c r="BD72" i="27"/>
  <c r="AF87" i="27"/>
  <c r="AG75" i="27"/>
  <c r="BP69" i="27"/>
  <c r="BC71" i="27"/>
  <c r="BG74" i="27"/>
  <c r="AP73" i="27"/>
  <c r="AJ76" i="27"/>
  <c r="AT83" i="27"/>
  <c r="AU76" i="27"/>
  <c r="AU70" i="27"/>
  <c r="BS69" i="27"/>
  <c r="BH76" i="27"/>
  <c r="AZ71" i="27"/>
  <c r="AO71" i="27"/>
  <c r="AN69" i="27"/>
  <c r="AP83" i="27"/>
  <c r="BD73" i="27"/>
  <c r="AT74" i="27"/>
  <c r="BD75" i="27"/>
  <c r="BJ74" i="27"/>
  <c r="BM70" i="27"/>
  <c r="AR72" i="27"/>
  <c r="BA73" i="27"/>
  <c r="BC75" i="27"/>
  <c r="BM84" i="27"/>
  <c r="AO75" i="27"/>
  <c r="BD85" i="27"/>
  <c r="BO88" i="27"/>
  <c r="BI72" i="27"/>
  <c r="BJ86" i="27"/>
  <c r="BE72" i="27"/>
  <c r="AS72" i="27"/>
  <c r="AW87" i="27"/>
  <c r="BL86" i="27"/>
  <c r="BA87" i="27"/>
  <c r="BI75" i="27"/>
  <c r="BI69" i="27"/>
  <c r="BP71" i="27"/>
  <c r="AK70" i="27"/>
  <c r="BB86" i="27"/>
  <c r="AS90" i="27"/>
  <c r="AR85" i="27"/>
  <c r="AJ87" i="27"/>
  <c r="BB85" i="27"/>
  <c r="BE84" i="27"/>
  <c r="AT87" i="27"/>
  <c r="AT85" i="27"/>
  <c r="AI72" i="27"/>
  <c r="BS75" i="27"/>
  <c r="AW83" i="27"/>
  <c r="BF73" i="27"/>
  <c r="BC85" i="27"/>
  <c r="AP72" i="27"/>
  <c r="AG70" i="27"/>
  <c r="AY74" i="27"/>
  <c r="BA69" i="27"/>
  <c r="BK87" i="27"/>
  <c r="BB87" i="27"/>
  <c r="AQ72" i="27"/>
  <c r="AJ85" i="27"/>
  <c r="BH86" i="27"/>
  <c r="BM87" i="27"/>
  <c r="AF70" i="27"/>
  <c r="BA86" i="27"/>
  <c r="AK75" i="27"/>
  <c r="AY69" i="27"/>
  <c r="AQ74" i="27"/>
  <c r="BR69" i="27"/>
  <c r="BL87" i="27"/>
  <c r="BG88" i="27"/>
  <c r="AK71" i="27"/>
  <c r="BP83" i="27"/>
  <c r="BN90" i="27"/>
  <c r="BO70" i="27"/>
  <c r="BK74" i="27"/>
  <c r="AK86" i="27"/>
  <c r="BC70" i="27"/>
  <c r="AF74" i="27"/>
  <c r="AV89" i="27"/>
  <c r="BM71" i="27"/>
  <c r="AQ85" i="27"/>
  <c r="AT90" i="27"/>
  <c r="BB73" i="27"/>
  <c r="BN76" i="27"/>
  <c r="AL75" i="27"/>
  <c r="AY85" i="27"/>
  <c r="AZ74" i="27"/>
  <c r="AY88" i="27"/>
  <c r="AS73" i="27"/>
  <c r="BN85" i="27"/>
  <c r="BB84" i="27"/>
  <c r="BF89" i="27"/>
  <c r="AN86" i="27"/>
  <c r="AH89" i="27"/>
  <c r="AI75" i="27"/>
  <c r="BG86" i="27"/>
  <c r="AO85" i="27"/>
  <c r="AH70" i="27"/>
  <c r="BG73" i="27"/>
  <c r="BK71" i="27"/>
  <c r="AQ75" i="27"/>
  <c r="AU75" i="27"/>
  <c r="BA84" i="27"/>
  <c r="AL69" i="27"/>
  <c r="BQ84" i="27"/>
  <c r="BR72" i="27"/>
  <c r="AN88" i="27"/>
  <c r="AQ86" i="27"/>
  <c r="AS89" i="27"/>
  <c r="AX73" i="27"/>
  <c r="BS73" i="27"/>
  <c r="BP70" i="27"/>
  <c r="AN72" i="27"/>
  <c r="BQ73" i="27"/>
  <c r="AQ84" i="27"/>
  <c r="BO85" i="27"/>
  <c r="AO89" i="27"/>
  <c r="AR75" i="27"/>
  <c r="BR85" i="27"/>
  <c r="BD71" i="27"/>
  <c r="AM74" i="27"/>
  <c r="BE90" i="27"/>
  <c r="AL84" i="27"/>
  <c r="BC69" i="27"/>
  <c r="AL74" i="27"/>
  <c r="BE70" i="27"/>
  <c r="AI69" i="27"/>
  <c r="BQ74" i="27"/>
  <c r="AS69" i="27"/>
  <c r="BC76" i="27"/>
  <c r="AN84" i="27"/>
  <c r="BQ71" i="27"/>
  <c r="BS76" i="27"/>
  <c r="AI74" i="27"/>
  <c r="AZ83" i="27"/>
  <c r="BQ75" i="27"/>
  <c r="BQ87" i="27"/>
  <c r="AG90" i="27"/>
  <c r="AO76" i="27"/>
  <c r="AS85" i="27"/>
  <c r="BI74" i="27"/>
  <c r="AO88" i="27"/>
  <c r="AW84" i="27"/>
  <c r="AO72" i="27"/>
  <c r="AM84" i="27"/>
  <c r="BG76" i="27"/>
  <c r="AF89" i="27"/>
  <c r="BP84" i="27"/>
  <c r="BG84" i="27"/>
  <c r="AK84" i="27"/>
  <c r="AW74" i="27"/>
  <c r="AP71" i="27"/>
  <c r="BF87" i="27"/>
  <c r="AQ87" i="27"/>
  <c r="BR84" i="27"/>
  <c r="AQ83" i="27"/>
  <c r="AP70" i="27"/>
  <c r="L74" i="27" l="1"/>
  <c r="L46" i="27" s="1"/>
  <c r="L31" i="27" s="1"/>
  <c r="N83" i="26" s="1"/>
  <c r="M85" i="27"/>
  <c r="I83" i="27"/>
  <c r="E90" i="27"/>
  <c r="F87" i="27"/>
  <c r="E72" i="27"/>
  <c r="E44" i="27" s="1"/>
  <c r="E29" i="27" s="1"/>
  <c r="O63" i="26" s="1"/>
  <c r="J76" i="27"/>
  <c r="J48" i="27" s="1"/>
  <c r="J33" i="27" s="1"/>
  <c r="N67" i="26" s="1"/>
  <c r="L70" i="27"/>
  <c r="L42" i="27" s="1"/>
  <c r="L27" i="27" s="1"/>
  <c r="N79" i="26" s="1"/>
  <c r="D71" i="27"/>
  <c r="D43" i="27" s="1"/>
  <c r="D28" i="27" s="1"/>
  <c r="O53" i="26" s="1"/>
  <c r="L76" i="27"/>
  <c r="L48" i="27" s="1"/>
  <c r="L33" i="27" s="1"/>
  <c r="N85" i="26" s="1"/>
  <c r="F71" i="27"/>
  <c r="F43" i="27" s="1"/>
  <c r="F28" i="27" s="1"/>
  <c r="O71" i="26" s="1"/>
  <c r="H87" i="27"/>
  <c r="K73" i="27"/>
  <c r="K45" i="27" s="1"/>
  <c r="K30" i="27" s="1"/>
  <c r="N73" i="26" s="1"/>
  <c r="G72" i="27"/>
  <c r="G44" i="27" s="1"/>
  <c r="G29" i="27" s="1"/>
  <c r="O81" i="26" s="1"/>
  <c r="E75" i="27"/>
  <c r="E47" i="27" s="1"/>
  <c r="E32" i="27" s="1"/>
  <c r="O66" i="26" s="1"/>
  <c r="K85" i="27"/>
  <c r="L72" i="27"/>
  <c r="L44" i="27" s="1"/>
  <c r="L29" i="27" s="1"/>
  <c r="N81" i="26" s="1"/>
  <c r="H74" i="27"/>
  <c r="H46" i="27" s="1"/>
  <c r="H31" i="27" s="1"/>
  <c r="O92" i="26" s="1"/>
  <c r="M90" i="27"/>
  <c r="I73" i="27"/>
  <c r="I45" i="27" s="1"/>
  <c r="I30" i="27" s="1"/>
  <c r="N55" i="26" s="1"/>
  <c r="M89" i="27"/>
  <c r="G86" i="27"/>
  <c r="I85" i="27"/>
  <c r="H83" i="27"/>
  <c r="F88" i="27"/>
  <c r="K70" i="27"/>
  <c r="K42" i="27" s="1"/>
  <c r="K27" i="27" s="1"/>
  <c r="N70" i="26" s="1"/>
  <c r="H86" i="27"/>
  <c r="I86" i="27"/>
  <c r="H75" i="27"/>
  <c r="H47" i="27" s="1"/>
  <c r="H32" i="27" s="1"/>
  <c r="O93" i="26" s="1"/>
  <c r="L71" i="27"/>
  <c r="L43" i="27" s="1"/>
  <c r="L28" i="27" s="1"/>
  <c r="N80" i="26" s="1"/>
  <c r="L75" i="27"/>
  <c r="L47" i="27" s="1"/>
  <c r="L32" i="27" s="1"/>
  <c r="N84" i="26" s="1"/>
  <c r="F83" i="27"/>
  <c r="E87" i="27"/>
  <c r="L69" i="27"/>
  <c r="L41" i="27" s="1"/>
  <c r="L26" i="27" s="1"/>
  <c r="N78" i="26" s="1"/>
  <c r="D88" i="27"/>
  <c r="E73" i="27"/>
  <c r="E45" i="27" s="1"/>
  <c r="E30" i="27" s="1"/>
  <c r="O64" i="26" s="1"/>
  <c r="I70" i="27"/>
  <c r="I42" i="27" s="1"/>
  <c r="I27" i="27" s="1"/>
  <c r="N52" i="26" s="1"/>
  <c r="D75" i="27"/>
  <c r="D47" i="27" s="1"/>
  <c r="D32" i="27" s="1"/>
  <c r="O57" i="26" s="1"/>
  <c r="F73" i="27"/>
  <c r="F45" i="27" s="1"/>
  <c r="F30" i="27" s="1"/>
  <c r="O73" i="26" s="1"/>
  <c r="J72" i="27"/>
  <c r="J44" i="27" s="1"/>
  <c r="J29" i="27" s="1"/>
  <c r="N63" i="26" s="1"/>
  <c r="F74" i="27"/>
  <c r="F46" i="27" s="1"/>
  <c r="F31" i="27" s="1"/>
  <c r="O74" i="26" s="1"/>
  <c r="H69" i="27"/>
  <c r="H41" i="27" s="1"/>
  <c r="H26" i="27" s="1"/>
  <c r="O87" i="26" s="1"/>
  <c r="J88" i="27"/>
  <c r="D87" i="27"/>
  <c r="E85" i="27"/>
  <c r="K75" i="27"/>
  <c r="K47" i="27" s="1"/>
  <c r="K32" i="27" s="1"/>
  <c r="N75" i="26" s="1"/>
  <c r="H71" i="27"/>
  <c r="H43" i="27" s="1"/>
  <c r="H28" i="27" s="1"/>
  <c r="O89" i="26" s="1"/>
  <c r="L87" i="27"/>
  <c r="D90" i="27"/>
  <c r="E84" i="27"/>
  <c r="M69" i="27"/>
  <c r="M41" i="27" s="1"/>
  <c r="M26" i="27" s="1"/>
  <c r="N87" i="26" s="1"/>
  <c r="K88" i="27"/>
  <c r="K90" i="27"/>
  <c r="E74" i="27"/>
  <c r="E46" i="27" s="1"/>
  <c r="E31" i="27" s="1"/>
  <c r="O65" i="26" s="1"/>
  <c r="F86" i="27"/>
  <c r="I89" i="27"/>
  <c r="M84" i="27"/>
  <c r="K76" i="27"/>
  <c r="K48" i="27" s="1"/>
  <c r="K33" i="27" s="1"/>
  <c r="N76" i="26" s="1"/>
  <c r="H84" i="27"/>
  <c r="L88" i="27"/>
  <c r="I90" i="27"/>
  <c r="H88" i="27"/>
  <c r="L85" i="27"/>
  <c r="M88" i="27"/>
  <c r="K86" i="27"/>
  <c r="H70" i="27"/>
  <c r="H42" i="27" s="1"/>
  <c r="H27" i="27" s="1"/>
  <c r="O88" i="26" s="1"/>
  <c r="F69" i="27"/>
  <c r="F41" i="27" s="1"/>
  <c r="F26" i="27" s="1"/>
  <c r="O69" i="26" s="1"/>
  <c r="J84" i="27"/>
  <c r="D73" i="27"/>
  <c r="D45" i="27" s="1"/>
  <c r="D30" i="27" s="1"/>
  <c r="O55" i="26" s="1"/>
  <c r="I76" i="27"/>
  <c r="I48" i="27" s="1"/>
  <c r="I33" i="27" s="1"/>
  <c r="N58" i="26" s="1"/>
  <c r="D72" i="27"/>
  <c r="D44" i="27" s="1"/>
  <c r="D29" i="27" s="1"/>
  <c r="O54" i="26" s="1"/>
  <c r="E70" i="27"/>
  <c r="E42" i="27" s="1"/>
  <c r="E27" i="27" s="1"/>
  <c r="O61" i="26" s="1"/>
  <c r="I72" i="27"/>
  <c r="I44" i="27" s="1"/>
  <c r="I29" i="27" s="1"/>
  <c r="N54" i="26" s="1"/>
  <c r="M86" i="27"/>
  <c r="I84" i="27"/>
  <c r="E86" i="27"/>
  <c r="F76" i="27"/>
  <c r="F48" i="27" s="1"/>
  <c r="F33" i="27" s="1"/>
  <c r="O76" i="26" s="1"/>
  <c r="G71" i="27"/>
  <c r="G43" i="27" s="1"/>
  <c r="G28" i="27" s="1"/>
  <c r="O80" i="26" s="1"/>
  <c r="L84" i="27"/>
  <c r="D76" i="27"/>
  <c r="D48" i="27" s="1"/>
  <c r="D33" i="27" s="1"/>
  <c r="O58" i="26" s="1"/>
  <c r="J86" i="27"/>
  <c r="E69" i="27"/>
  <c r="E41" i="27" s="1"/>
  <c r="E26" i="27" s="1"/>
  <c r="O60" i="26" s="1"/>
  <c r="D74" i="27"/>
  <c r="D46" i="27" s="1"/>
  <c r="D31" i="27" s="1"/>
  <c r="O56" i="26" s="1"/>
  <c r="J70" i="27"/>
  <c r="J42" i="27" s="1"/>
  <c r="J27" i="27" s="1"/>
  <c r="N61" i="26" s="1"/>
  <c r="F85" i="27"/>
  <c r="G74" i="27"/>
  <c r="G46" i="27" s="1"/>
  <c r="G31" i="27" s="1"/>
  <c r="O83" i="26" s="1"/>
  <c r="E76" i="27"/>
  <c r="E48" i="27" s="1"/>
  <c r="E33" i="27" s="1"/>
  <c r="O67" i="26" s="1"/>
  <c r="L83" i="27"/>
  <c r="J90" i="27"/>
  <c r="K89" i="27"/>
  <c r="K71" i="27"/>
  <c r="K43" i="27" s="1"/>
  <c r="K28" i="27" s="1"/>
  <c r="N71" i="26" s="1"/>
  <c r="H73" i="27"/>
  <c r="H45" i="27" s="1"/>
  <c r="H30" i="27" s="1"/>
  <c r="O91" i="26" s="1"/>
  <c r="M75" i="27"/>
  <c r="M47" i="27" s="1"/>
  <c r="M32" i="27" s="1"/>
  <c r="N93" i="26" s="1"/>
  <c r="K84" i="27"/>
  <c r="M73" i="27"/>
  <c r="M45" i="27" s="1"/>
  <c r="M30" i="27" s="1"/>
  <c r="N91" i="26" s="1"/>
  <c r="F90" i="27"/>
  <c r="H85" i="27"/>
  <c r="F72" i="27"/>
  <c r="F44" i="27" s="1"/>
  <c r="F29" i="27" s="1"/>
  <c r="O72" i="26" s="1"/>
  <c r="G85" i="27"/>
  <c r="J87" i="27"/>
  <c r="G90" i="27"/>
  <c r="G75" i="27"/>
  <c r="G47" i="27" s="1"/>
  <c r="G32" i="27" s="1"/>
  <c r="O84" i="26" s="1"/>
  <c r="H76" i="27"/>
  <c r="H48" i="27" s="1"/>
  <c r="H33" i="27" s="1"/>
  <c r="O94" i="26" s="1"/>
  <c r="G70" i="27"/>
  <c r="G42" i="27" s="1"/>
  <c r="G27" i="27" s="1"/>
  <c r="O79" i="26" s="1"/>
  <c r="D86" i="27"/>
  <c r="M74" i="27"/>
  <c r="M46" i="27" s="1"/>
  <c r="M31" i="27" s="1"/>
  <c r="N92" i="26" s="1"/>
  <c r="J73" i="27"/>
  <c r="J45" i="27" s="1"/>
  <c r="J30" i="27" s="1"/>
  <c r="N64" i="26" s="1"/>
  <c r="H72" i="27"/>
  <c r="H44" i="27" s="1"/>
  <c r="H29" i="27" s="1"/>
  <c r="O90" i="26" s="1"/>
  <c r="J69" i="27"/>
  <c r="J41" i="27" s="1"/>
  <c r="J26" i="27" s="1"/>
  <c r="N60" i="26" s="1"/>
  <c r="J75" i="27"/>
  <c r="J47" i="27" s="1"/>
  <c r="J32" i="27" s="1"/>
  <c r="N66" i="26" s="1"/>
  <c r="F75" i="27"/>
  <c r="F47" i="27" s="1"/>
  <c r="F32" i="27" s="1"/>
  <c r="O75" i="26" s="1"/>
  <c r="K83" i="27"/>
  <c r="F70" i="27"/>
  <c r="F42" i="27" s="1"/>
  <c r="F27" i="27" s="1"/>
  <c r="O70" i="26" s="1"/>
  <c r="G73" i="27"/>
  <c r="G45" i="27" s="1"/>
  <c r="G30" i="27" s="1"/>
  <c r="O82" i="26" s="1"/>
  <c r="J74" i="27"/>
  <c r="J46" i="27" s="1"/>
  <c r="J31" i="27" s="1"/>
  <c r="N65" i="26" s="1"/>
  <c r="K69" i="27"/>
  <c r="K41" i="27" s="1"/>
  <c r="K26" i="27" s="1"/>
  <c r="N69" i="26" s="1"/>
  <c r="E83" i="27"/>
  <c r="G76" i="27"/>
  <c r="G48" i="27" s="1"/>
  <c r="G33" i="27" s="1"/>
  <c r="O85" i="26" s="1"/>
  <c r="D89" i="27"/>
  <c r="K87" i="27"/>
  <c r="J89" i="27"/>
  <c r="G88" i="27"/>
  <c r="G87" i="27"/>
  <c r="D85" i="27"/>
  <c r="J71" i="27"/>
  <c r="J43" i="27" s="1"/>
  <c r="J28" i="27" s="1"/>
  <c r="N62" i="26" s="1"/>
  <c r="E89" i="27"/>
  <c r="M83" i="27"/>
  <c r="I74" i="27"/>
  <c r="I46" i="27" s="1"/>
  <c r="I31" i="27" s="1"/>
  <c r="N56" i="26" s="1"/>
  <c r="E71" i="27"/>
  <c r="E43" i="27" s="1"/>
  <c r="E28" i="27" s="1"/>
  <c r="O62" i="26" s="1"/>
  <c r="J83" i="27"/>
  <c r="L90" i="27"/>
  <c r="L89" i="27"/>
  <c r="K74" i="27"/>
  <c r="K46" i="27" s="1"/>
  <c r="K31" i="27" s="1"/>
  <c r="N74" i="26" s="1"/>
  <c r="I71" i="27"/>
  <c r="I43" i="27" s="1"/>
  <c r="I28" i="27" s="1"/>
  <c r="N53" i="26" s="1"/>
  <c r="D83" i="27"/>
  <c r="I88" i="27"/>
  <c r="I87" i="27"/>
  <c r="G84" i="27"/>
  <c r="K72" i="27"/>
  <c r="K44" i="27" s="1"/>
  <c r="K29" i="27" s="1"/>
  <c r="N72" i="26" s="1"/>
  <c r="M87" i="27"/>
  <c r="D70" i="27"/>
  <c r="D42" i="27" s="1"/>
  <c r="D27" i="27" s="1"/>
  <c r="O52" i="26" s="1"/>
  <c r="L86" i="27"/>
  <c r="H90" i="27"/>
  <c r="M72" i="27"/>
  <c r="M44" i="27" s="1"/>
  <c r="M29" i="27" s="1"/>
  <c r="N90" i="26" s="1"/>
  <c r="G83" i="27"/>
  <c r="J85" i="27"/>
  <c r="G89" i="27"/>
  <c r="H89" i="27"/>
  <c r="E88" i="27"/>
  <c r="M76" i="27"/>
  <c r="M48" i="27" s="1"/>
  <c r="M33" i="27" s="1"/>
  <c r="N94" i="26" s="1"/>
  <c r="F84" i="27"/>
  <c r="D84" i="27"/>
  <c r="M71" i="27"/>
  <c r="M43" i="27" s="1"/>
  <c r="M28" i="27" s="1"/>
  <c r="N89" i="26" s="1"/>
  <c r="F89" i="27"/>
  <c r="I75" i="27"/>
  <c r="I47" i="27" s="1"/>
  <c r="I32" i="27" s="1"/>
  <c r="N57" i="26" s="1"/>
  <c r="G69" i="27"/>
  <c r="G41" i="27" s="1"/>
  <c r="G26" i="27" s="1"/>
  <c r="O78" i="26" s="1"/>
  <c r="L73" i="27"/>
  <c r="L45" i="27" s="1"/>
  <c r="L30" i="27" s="1"/>
  <c r="N82" i="26" s="1"/>
  <c r="M70" i="27"/>
  <c r="M42" i="27" s="1"/>
  <c r="M27" i="27" s="1"/>
  <c r="N88" i="26" s="1"/>
  <c r="M38" i="4"/>
  <c r="F66" i="26" l="1"/>
  <c r="F64" i="26"/>
  <c r="F61" i="26"/>
  <c r="F65" i="26"/>
  <c r="F62" i="26"/>
  <c r="F63" i="26"/>
  <c r="F60" i="26"/>
  <c r="F67" i="26"/>
  <c r="F88" i="26"/>
  <c r="F92" i="26"/>
  <c r="F74" i="26"/>
  <c r="F53" i="26"/>
  <c r="F71" i="26"/>
  <c r="F93" i="26"/>
  <c r="F90" i="26"/>
  <c r="F57" i="26"/>
  <c r="F69" i="26"/>
  <c r="F91" i="26"/>
  <c r="F58" i="26"/>
  <c r="F89" i="26"/>
  <c r="F94" i="26"/>
  <c r="F82" i="26"/>
  <c r="F72" i="26"/>
  <c r="F87" i="26"/>
  <c r="F81" i="26"/>
  <c r="F79" i="26"/>
  <c r="F84" i="26"/>
  <c r="F80" i="26"/>
  <c r="F78" i="26"/>
  <c r="F85" i="26"/>
  <c r="F83" i="26"/>
  <c r="F75" i="26"/>
  <c r="F73" i="26"/>
  <c r="F76" i="26"/>
  <c r="F70" i="26"/>
  <c r="F56" i="26"/>
  <c r="F52" i="26"/>
  <c r="F55" i="26"/>
  <c r="F54" i="26"/>
  <c r="E38" i="4"/>
  <c r="O36" i="4"/>
  <c r="CE48" i="58" l="1"/>
  <c r="E48" i="58" s="1"/>
  <c r="CE149" i="58"/>
  <c r="E149" i="58" s="1"/>
  <c r="CE85" i="58"/>
  <c r="E85" i="58" s="1"/>
  <c r="CE186" i="58"/>
  <c r="E186" i="58" s="1"/>
  <c r="CE122" i="58"/>
  <c r="E122" i="58" s="1"/>
  <c r="CE112" i="58"/>
  <c r="E112" i="58" s="1"/>
  <c r="CE159" i="58"/>
  <c r="E159" i="58" s="1"/>
  <c r="CW229" i="58"/>
  <c r="W229" i="58" s="1"/>
  <c r="CE75" i="58"/>
  <c r="E75" i="58" s="1"/>
  <c r="CE229" i="58"/>
  <c r="E229" i="58" s="1"/>
  <c r="CE38" i="58"/>
  <c r="E38" i="58" s="1"/>
  <c r="F13" i="18"/>
  <c r="X230" i="58" l="1"/>
  <c r="V230" i="58"/>
  <c r="X227" i="58"/>
  <c r="V227" i="58"/>
  <c r="F230" i="58"/>
  <c r="D230" i="58"/>
  <c r="F227" i="58"/>
  <c r="D227" i="58"/>
  <c r="F187" i="58"/>
  <c r="F184" i="58"/>
  <c r="D187" i="58"/>
  <c r="D184" i="58"/>
  <c r="F157" i="58"/>
  <c r="D157" i="58"/>
  <c r="D160" i="58"/>
  <c r="F160" i="58"/>
  <c r="F150" i="58"/>
  <c r="F147" i="58"/>
  <c r="D150" i="58"/>
  <c r="D147" i="58"/>
  <c r="F120" i="58"/>
  <c r="D120" i="58"/>
  <c r="D123" i="58"/>
  <c r="F123" i="58"/>
  <c r="D113" i="58"/>
  <c r="F110" i="58"/>
  <c r="F113" i="58"/>
  <c r="D110" i="58"/>
  <c r="D83" i="58"/>
  <c r="F83" i="58"/>
  <c r="D86" i="58"/>
  <c r="F86" i="58"/>
  <c r="F76" i="58"/>
  <c r="F73" i="58"/>
  <c r="D76" i="58"/>
  <c r="D73" i="58"/>
  <c r="F46" i="58"/>
  <c r="D46" i="58"/>
  <c r="F49" i="58"/>
  <c r="D49" i="58"/>
  <c r="D39" i="58"/>
  <c r="D36" i="58"/>
  <c r="F39" i="58"/>
  <c r="F36" i="58"/>
  <c r="C22" i="4"/>
  <c r="D73" i="33"/>
  <c r="D59" i="33" s="1"/>
  <c r="D35" i="33" s="1"/>
  <c r="D50" i="33"/>
  <c r="D26" i="33" s="1"/>
  <c r="O103" i="26" l="1"/>
  <c r="F103" i="26" s="1"/>
  <c r="AR11" i="58" l="1"/>
  <c r="E11" i="58" s="1"/>
  <c r="F9" i="58" s="1"/>
  <c r="BJ196" i="58"/>
  <c r="AR196" i="58"/>
  <c r="F12" i="58" l="1"/>
  <c r="D9" i="58"/>
  <c r="D12" i="58"/>
</calcChain>
</file>

<file path=xl/sharedStrings.xml><?xml version="1.0" encoding="utf-8"?>
<x:sst xmlns:x="http://schemas.openxmlformats.org/spreadsheetml/2006/main" count="129787" uniqueCount="21329">
  <x:si>
    <x:t>m</x:t>
  </x:si>
  <x:si>
    <x:t>m²</x:t>
  </x:si>
  <x:si>
    <x:t>kN/m²</x:t>
  </x:si>
  <x:si>
    <x:t>kg/m²</x:t>
  </x:si>
  <x:si>
    <x:t>-</x:t>
  </x:si>
  <x:si>
    <x:t>°</x:t>
  </x:si>
  <x:si>
    <x:t xml:space="preserve"> -</x:t>
  </x:si>
  <x:si>
    <x:t>English</x:t>
  </x:si>
  <x:si>
    <x:t>m/s</x:t>
  </x:si>
  <x:si>
    <x:t>km/h</x:t>
  </x:si>
  <x:si>
    <x:t>Exp. B</x:t>
  </x:si>
  <x:si>
    <x:r>
      <x:t>z</x:t>
    </x:r>
    <x:r>
      <x:rPr>
        <x:b/>
        <x:vertAlign val="subscript"/>
        <x:sz val="10"/>
        <x:rFont val="Arial"/>
        <x:family val="2"/>
      </x:rPr>
      <x:t>g</x:t>
    </x:r>
    <x:r>
      <x:rPr>
        <x:b/>
        <x:sz val="10"/>
        <x:rFont val="Arial"/>
        <x:family val="2"/>
      </x:rPr>
      <x:t xml:space="preserve"> [m]</x:t>
    </x:r>
  </x:si>
  <x:si>
    <x:r>
      <x:t>z</x:t>
    </x:r>
    <x:r>
      <x:rPr>
        <x:b/>
        <x:vertAlign val="subscript"/>
        <x:sz val="10"/>
        <x:rFont val="Arial"/>
        <x:family val="2"/>
      </x:rPr>
      <x:t>min</x:t>
    </x:r>
    <x:r>
      <x:rPr>
        <x:b/>
        <x:sz val="10"/>
        <x:rFont val="Arial"/>
        <x:family val="2"/>
      </x:rPr>
      <x:t xml:space="preserve"> [m]</x:t>
    </x:r>
  </x:si>
  <x:si>
    <x:r>
      <x:rPr>
        <x:b/>
        <x:sz val="10"/>
        <x:rFont val="Symbol"/>
        <x:family val="1"/>
        <x:charset val="2"/>
      </x:rPr>
      <x:t>a</x:t>
    </x:r>
    <x:r>
      <x:rPr>
        <x:b/>
        <x:sz val="10"/>
        <x:rFont val="Arial"/>
        <x:family val="2"/>
      </x:rPr>
      <x:t xml:space="preserve"> [-]</x:t>
    </x:r>
  </x:si>
  <x:si>
    <x:r>
      <x:t>k</x:t>
    </x:r>
    <x:r>
      <x:rPr>
        <x:b/>
        <x:vertAlign val="subscript"/>
        <x:sz val="10"/>
        <x:rFont val="Arial"/>
        <x:family val="2"/>
      </x:rPr>
      <x:t>z</x:t>
    </x:r>
    <x:r>
      <x:rPr>
        <x:b/>
        <x:sz val="10"/>
        <x:rFont val="Arial"/>
        <x:family val="2"/>
      </x:rPr>
      <x:t xml:space="preserve"> [-]</x:t>
    </x:r>
  </x:si>
  <x:si>
    <x:r>
      <x:t>q</x:t>
    </x:r>
    <x:r>
      <x:rPr>
        <x:b/>
        <x:vertAlign val="subscript"/>
        <x:sz val="10"/>
        <x:rFont val="Arial"/>
        <x:family val="2"/>
      </x:rPr>
      <x:t>h</x:t>
    </x:r>
    <x:r>
      <x:rPr>
        <x:b/>
        <x:sz val="10"/>
        <x:rFont val="Arial"/>
        <x:family val="2"/>
      </x:rPr>
      <x:t xml:space="preserve"> [N/m²]</x:t>
    </x:r>
  </x:si>
  <x:si>
    <x:t>Exp. C</x:t>
  </x:si>
  <x:si>
    <x:t>Exp. D</x:t>
  </x:si>
  <x:si>
    <x:t>ASCE/SEI 7-10</x:t>
  </x:si>
  <x:si>
    <x:t>Nein / No</x:t>
  </x:si>
  <x:si>
    <x:t>Ja / Yes</x:t>
  </x:si>
  <x:si>
    <x:t>USA</x:t>
  </x:si>
  <x:si>
    <x:t>I</x:t>
  </x:si>
  <x:si>
    <x:t>II</x:t>
  </x:si>
  <x:si>
    <x:t>III</x:t>
  </x:si>
  <x:si>
    <x:t>IV</x:t>
  </x:si>
  <x:si>
    <x:t>USA II</x:t>
  </x:si>
  <x:si>
    <x:t>ASCE/SEI 7-05</x:t>
  </x:si>
  <x:si>
    <x:t>ASCE/SEI 7-05: Section 6</x:t>
  </x:si>
  <x:si>
    <x:t>ASCE/SEI 7-05: Annex C6</x:t>
  </x:si>
  <x:si>
    <x:t>Case 1</x:t>
  </x:si>
  <x:si>
    <x:t>Case 2</x:t>
  </x:si>
  <x:si>
    <x:t>ASCE/SEI 7-10: Section 26 and 27</x:t>
  </x:si>
  <x:si>
    <x:t>ASCE/SEI 7-10: Annex C26 and C27</x:t>
  </x:si>
  <x:si>
    <x:t>Components and Cladding</x:t>
  </x:si>
  <x:si>
    <x:t>Main Structure</x:t>
  </x:si>
  <x:si>
    <x:t>An i</x:t>
  </x:si>
  <x:si>
    <x:t>i = a</x:t>
  </x:si>
  <x:si>
    <x:t>i = b</x:t>
  </x:si>
  <x:si>
    <x:t>i = c</x:t>
  </x:si>
  <x:si>
    <x:t>i = d</x:t>
  </x:si>
  <x:si>
    <x:t>kp i</x:t>
  </x:si>
  <x:si>
    <x:t>hp/h = 0.1</x:t>
  </x:si>
  <x:si>
    <x:t>hp/h = 0.2</x:t>
  </x:si>
  <x:si>
    <x:t>hp/h = 0.0</x:t>
  </x:si>
  <x:si>
    <x:t>hp/h:</x:t>
  </x:si>
  <x:si>
    <x:t>hp/h = ?</x:t>
  </x:si>
  <x:si>
    <x:r>
      <x:t>L</x:t>
    </x:r>
    <x:r>
      <x:rPr>
        <x:b/>
        <x:vertAlign val="subscript"/>
        <x:sz val="12"/>
        <x:rFont val="Arial"/>
        <x:family val="2"/>
      </x:rPr>
      <x:t>6</x:t>
    </x:r>
  </x:si>
  <x:si>
    <x:t>P1 - hp/h = 0.1</x:t>
  </x:si>
  <x:si>
    <x:t>P2 - hp/h = 0.1</x:t>
  </x:si>
  <x:si>
    <x:t>P3 - hp/h = 0.1</x:t>
  </x:si>
  <x:si>
    <x:t>P4 - hp/h = 0.1</x:t>
  </x:si>
  <x:si>
    <x:t>P5 - hp/h = 0.1</x:t>
  </x:si>
  <x:si>
    <x:t>P1 - hp/h = 0.2</x:t>
  </x:si>
  <x:si>
    <x:t>P2 - hp/h = 0.2</x:t>
  </x:si>
  <x:si>
    <x:t>P3 - hp/h = 0.2</x:t>
  </x:si>
  <x:si>
    <x:t>P4 - hp/h = 0.2</x:t>
  </x:si>
  <x:si>
    <x:t>P5 - hp/h = 0.2</x:t>
  </x:si>
  <x:si>
    <x:r>
      <x:t>A</x:t>
    </x:r>
    <x:r>
      <x:rPr>
        <x:vertAlign val="subscript"/>
        <x:sz val="10"/>
        <x:rFont val="Arial"/>
        <x:family val="2"/>
      </x:rPr>
      <x:t>n</x:t>
    </x:r>
    <x:r>
      <x:rPr>
        <x:sz val="10"/>
        <x:rFont val="Arial"/>
        <x:family val="2"/>
      </x:rPr>
      <x:t xml:space="preserve"> [-]</x:t>
    </x:r>
  </x:si>
  <x:si>
    <x:r>
      <x:t>A</x:t>
    </x:r>
    <x:r>
      <x:rPr>
        <x:b/>
        <x:sz val="10"/>
        <x:rFont val="Arial"/>
        <x:family val="2"/>
      </x:rPr>
      <x:t xml:space="preserve"> =</x:t>
    </x:r>
  </x:si>
  <x:si>
    <x:r>
      <x:t>kp</x:t>
    </x:r>
    <x:r>
      <x:rPr>
        <x:sz val="10"/>
        <x:rFont val="Arial"/>
        <x:family val="2"/>
      </x:rPr>
      <x:t xml:space="preserve"> [-]</x:t>
    </x:r>
  </x:si>
  <x:si>
    <x:t>A i</x:t>
  </x:si>
  <x:si>
    <x:t>Exponent</x:t>
  </x:si>
  <x:si>
    <x:r>
      <x:rPr>
        <x:sz val="10"/>
        <x:rFont val="Symbol"/>
        <x:family val="1"/>
        <x:charset val="2"/>
      </x:rPr>
      <x:t>g</x:t>
    </x:r>
    <x:r>
      <x:rPr>
        <x:sz val="10"/>
        <x:rFont val="Arial"/>
        <x:family val="2"/>
      </x:rPr>
      <x:t xml:space="preserve"> [-]</x:t>
    </x:r>
  </x:si>
  <x:si>
    <x:t>i = e</x:t>
  </x:si>
  <x:si>
    <x:t>cpMS i</x:t>
  </x:si>
  <x:si>
    <x:r>
      <x:t>mS</x:t>
    </x:r>
    <x:r>
      <x:rPr>
        <x:vertAlign val="subscript"/>
        <x:sz val="10"/>
        <x:rFont val="Arial"/>
        <x:family val="2"/>
      </x:rPr>
      <x:t>n</x:t>
    </x:r>
    <x:r>
      <x:rPr>
        <x:sz val="10"/>
        <x:rFont val="Arial"/>
        <x:family val="2"/>
      </x:rPr>
      <x:t xml:space="preserve"> [-]</x:t>
    </x:r>
  </x:si>
  <x:si>
    <x:r>
      <x:t>mL</x:t>
    </x:r>
    <x:r>
      <x:rPr>
        <x:vertAlign val="subscript"/>
        <x:sz val="10"/>
        <x:rFont val="Arial"/>
        <x:family val="2"/>
      </x:rPr>
      <x:t>n</x:t>
    </x:r>
    <x:r>
      <x:rPr>
        <x:sz val="10"/>
        <x:rFont val="Arial"/>
        <x:family val="2"/>
      </x:rPr>
      <x:t xml:space="preserve"> [-]</x:t>
    </x:r>
  </x:si>
  <x:si>
    <x:r>
      <x:t>cpMS</x:t>
    </x:r>
    <x:r>
      <x:rPr>
        <x:vertAlign val="subscript"/>
        <x:sz val="10"/>
        <x:rFont val="Arial"/>
        <x:family val="2"/>
      </x:rPr>
      <x:t>n</x:t>
    </x:r>
    <x:r>
      <x:rPr>
        <x:sz val="10"/>
        <x:rFont val="Arial"/>
        <x:family val="2"/>
      </x:rPr>
      <x:t xml:space="preserve"> [-]</x:t>
    </x:r>
  </x:si>
  <x:si>
    <x:r>
      <x:t>cpML</x:t>
    </x:r>
    <x:r>
      <x:rPr>
        <x:vertAlign val="subscript"/>
        <x:sz val="10"/>
        <x:rFont val="Arial"/>
        <x:family val="2"/>
      </x:rPr>
      <x:t>n</x:t>
    </x:r>
    <x:r>
      <x:rPr>
        <x:sz val="10"/>
        <x:rFont val="Arial"/>
        <x:family val="2"/>
      </x:rPr>
      <x:t xml:space="preserve"> [-]</x:t>
    </x:r>
  </x:si>
  <x:si>
    <x:t>mS i</x:t>
  </x:si>
  <x:si>
    <x:r>
      <x:t>cpDS</x:t>
    </x:r>
    <x:r>
      <x:rPr>
        <x:vertAlign val="subscript"/>
        <x:sz val="10"/>
        <x:rFont val="Arial"/>
        <x:family val="2"/>
      </x:rPr>
      <x:t>n</x:t>
    </x:r>
    <x:r>
      <x:rPr>
        <x:sz val="10"/>
        <x:rFont val="Arial"/>
        <x:family val="2"/>
      </x:rPr>
      <x:t xml:space="preserve"> [-]</x:t>
    </x:r>
  </x:si>
  <x:si>
    <x:r>
      <x:t>cpDL</x:t>
    </x:r>
    <x:r>
      <x:rPr>
        <x:vertAlign val="subscript"/>
        <x:sz val="10"/>
        <x:rFont val="Arial"/>
        <x:family val="2"/>
      </x:rPr>
      <x:t>n</x:t>
    </x:r>
    <x:r>
      <x:rPr>
        <x:sz val="10"/>
        <x:rFont val="Arial"/>
        <x:family val="2"/>
      </x:rPr>
      <x:t xml:space="preserve"> [-]</x:t>
    </x:r>
  </x:si>
  <x:si>
    <x:t>cpML i</x:t>
  </x:si>
  <x:si>
    <x:t>mL i</x:t>
  </x:si>
  <x:si>
    <x:r>
      <x:t>L</x:t>
    </x:r>
    <x:r>
      <x:rPr>
        <x:b/>
        <x:vertAlign val="subscript"/>
        <x:sz val="12"/>
        <x:rFont val="Arial"/>
        <x:family val="2"/>
      </x:rPr>
      <x:t>5</x:t>
    </x:r>
  </x:si>
  <x:si>
    <x:r>
      <x:t>L</x:t>
    </x:r>
    <x:r>
      <x:rPr>
        <x:b/>
        <x:vertAlign val="subscript"/>
        <x:sz val="12"/>
        <x:rFont val="Arial"/>
        <x:family val="2"/>
      </x:rPr>
      <x:t>2</x:t>
    </x:r>
  </x:si>
  <x:si>
    <x:r>
      <x:t>L</x:t>
    </x:r>
    <x:r>
      <x:rPr>
        <x:b/>
        <x:vertAlign val="subscript"/>
        <x:sz val="12"/>
        <x:rFont val="Arial"/>
        <x:family val="2"/>
      </x:rPr>
      <x:t>4</x:t>
    </x:r>
  </x:si>
  <x:si>
    <x:r>
      <x:t>L</x:t>
    </x:r>
    <x:r>
      <x:rPr>
        <x:b/>
        <x:vertAlign val="subscript"/>
        <x:sz val="12"/>
        <x:rFont val="Arial"/>
        <x:family val="2"/>
      </x:rPr>
      <x:t>1</x:t>
    </x:r>
  </x:si>
  <x:si>
    <x:r>
      <x:t>L</x:t>
    </x:r>
    <x:r>
      <x:rPr>
        <x:b/>
        <x:vertAlign val="subscript"/>
        <x:sz val="12"/>
        <x:rFont val="Arial"/>
        <x:family val="2"/>
      </x:rPr>
      <x:t>3</x:t>
    </x:r>
  </x:si>
  <x:si>
    <x:t>Ecolibrium Solar, Inc.</x:t>
  </x:si>
  <x:si>
    <x:t>cpMLn [-]</x:t>
  </x:si>
  <x:si>
    <x:t>mLn [-]</x:t>
  </x:si>
  <x:si>
    <x:t>xa</x:t>
  </x:si>
  <x:si>
    <x:t>xb</x:t>
  </x:si>
  <x:si>
    <x:t>ya</x:t>
  </x:si>
  <x:si>
    <x:t>yb</x:t>
  </x:si>
  <x:si>
    <x:t>If you paste inputs from old Ecocalcs, use "paste values" to keep spreadsheet functional</x:t>
  </x:si>
  <x:si>
    <x:t>Notes</x:t>
  </x:si>
  <x:si>
    <x:t>Project Specific</x:t>
  </x:si>
  <x:si>
    <x:t>Salesperson</x:t>
  </x:si>
  <x:si>
    <x:t>Account Name</x:t>
  </x:si>
  <x:si>
    <x:t>Installer Name</x:t>
  </x:si>
  <x:si>
    <x:t>For use on permitting applications and paperwork.</x:t>
  </x:si>
  <x:si>
    <x:t>Project Address</x:t>
  </x:si>
  <x:si>
    <x:t>DO NOT INCLUDE CITY/STATE</x:t>
  </x:si>
  <x:si>
    <x:t>Project Zip</x:t>
  </x:si>
  <x:si>
    <x:t>Roof Type</x:t>
  </x:si>
  <x:si>
    <x:t>EPDM</x:t>
  </x:si>
  <x:si>
    <x:t>NO</x:t>
  </x:si>
  <x:si>
    <x:t>Module Info</x:t>
  </x:si>
  <x:si>
    <x:t>Module Manufacturer</x:t>
  </x:si>
  <x:si>
    <x:t>Module Model</x:t>
  </x:si>
  <x:si>
    <x:t>Module Power (w)</x:t>
  </x:si>
  <x:si>
    <x:t>(metric)</x:t>
  </x:si>
  <x:si>
    <x:t>Module Length (in)</x:t>
  </x:si>
  <x:si>
    <x:t>Module Width (in)</x:t>
  </x:si>
  <x:si>
    <x:t>Module Weight (lbs.)</x:t>
  </x:si>
  <x:si>
    <x:t>Module Quantity</x:t>
  </x:si>
  <x:si>
    <x:t>Code Related</x:t>
  </x:si>
  <x:si>
    <x:t>Roof Height (ft.)</x:t>
  </x:si>
  <x:si>
    <x:t>Wind Speed (mph)</x:t>
  </x:si>
  <x:si>
    <x:t>Maximum wind speed of a 3 second gust the region has recorded.  From ASCE 7-05.  Based on the address of the jobsite.</x:t>
  </x:si>
  <x:si>
    <x:t>Occupancy Category</x:t>
  </x:si>
  <x:si>
    <x:t>Category II for typical buildings. Category III represents substantial hazard for human life, spaces where more than 300 people congregate, Ex. schools, jails, etc.  Category IV essential facilities, hospitals, emergency response, power plants, national defense.  From ASCE 7-05, Table 1-1</x:t>
  </x:si>
  <x:si>
    <x:t>Wind Exposure</x:t>
  </x:si>
  <x:si>
    <x:t>B</x:t>
  </x:si>
  <x:si>
    <x: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x:t>
  </x:si>
  <x:si>
    <x:t>Snow Load (psf)</x:t>
  </x:si>
  <x:si>
    <x:t>Amount of snow expressed in psf which the region may experience.  From ASCE 7-05.  Based on the address of the jobsite.</x:t>
  </x:si>
  <x:si>
    <x:t>Soil Site Class</x:t>
  </x:si>
  <x:si>
    <x:t>D</x:t>
  </x:si>
  <x:si>
    <x: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x:t>
  </x:si>
  <x:si>
    <x:t>Engineering Options</x:t>
  </x:si>
  <x:si>
    <x:t>ASCE7 Version</x:t>
  </x:si>
  <x:si>
    <x:t>Specify which building code ASCE to use: 2005 or 2010. When using ASCE7-10, be sure to enter the wind speed corresponding to the occupancy category (which is the same as risk category).</x:t>
  </x:si>
  <x:si>
    <x:t>Standard</x:t>
  </x:si>
  <x:si>
    <x:t>Module Orientation</x:t>
  </x:si>
  <x:si>
    <x:t>Landscape</x:t>
  </x:si>
  <x:si>
    <x:t>Roof slope (deg)</x:t>
  </x:si>
  <x:si>
    <x:t>Slope Calculator</x:t>
  </x:si>
  <x:si>
    <x:t>Seismic Methodology</x:t>
  </x:si>
  <x:si>
    <x:t>Unattached</x:t>
  </x:si>
  <x:si>
    <x:t>USE UNATTACHED UNLESS ROOF SLOPE GREATER THAN 3°</x:t>
  </x:si>
  <x:si>
    <x:t>Rise (p, in)</x:t>
  </x:si>
  <x:si>
    <x:t>Slip Sheet</x:t>
  </x:si>
  <x:si>
    <x:t>YES</x:t>
  </x:si>
  <x:si>
    <x:t>Most roofing-membrane manufacturers require a sacrificial "Slip Sheet" be used under each Ecofoot base</x:t>
  </x:si>
  <x:si>
    <x:t>Run (a, in)</x:t>
  </x:si>
  <x:si>
    <x:t>Parapet Height (inches)</x:t>
  </x:si>
  <x:si>
    <x:t>Greatest height of the parapet wall above the roof surface. Enter "0" for roofs with no parapet. Parapets higher than 5.5 inches (1/2 the height of the installed system) will require more ballast.</x:t>
  </x:si>
  <x:si>
    <x:t>Slope (θ)</x:t>
  </x:si>
  <x:si>
    <x:t>For slope given as a percent, use the percent value as the Rise (p), and use 100 as the Run (a)</x:t>
  </x:si>
  <x:si>
    <x:t>← Input length in mm</x:t>
  </x:si>
  <x:si>
    <x:t>← Input width in mm</x:t>
  </x:si>
  <x:si>
    <x:t>← Input weight in Kg</x:t>
  </x:si>
  <x:si>
    <x:t>Interior</x:t>
  </x:si>
  <x:si>
    <x:t>C</x:t>
  </x:si>
  <x:si>
    <x:t>TPO</x:t>
  </x:si>
  <x:si>
    <x:t>Portrait</x:t>
  </x:si>
  <x:si>
    <x:t>PVC</x:t>
  </x:si>
  <x:si>
    <x:t>Granule Coated</x:t>
  </x:si>
  <x:si>
    <x:t>Gravel</x:t>
  </x:si>
  <x:si>
    <x:t>Other</x:t>
  </x:si>
  <x:si>
    <x:t>ZIP</x:t>
  </x:si>
  <x:si>
    <x:t>Primary City</x:t>
  </x:si>
  <x:si>
    <x:t>State</x:t>
  </x:si>
  <x:si>
    <x:t>County</x:t>
  </x:si>
  <x:si>
    <x:t>Holtsville</x:t>
  </x:si>
  <x:si>
    <x:t>NY</x:t>
  </x:si>
  <x:si>
    <x:t>Suffolk County</x:t>
  </x:si>
  <x:si>
    <x:t>Adjuntas</x:t>
  </x:si>
  <x:si>
    <x:t>PR</x:t>
  </x:si>
  <x:si>
    <x:t>Aguada</x:t>
  </x:si>
  <x:si>
    <x:t>Aguadilla</x:t>
  </x:si>
  <x:si>
    <x:t>Maricao</x:t>
  </x:si>
  <x:si>
    <x:t>Anasco</x:t>
  </x:si>
  <x:si>
    <x:t>Angeles</x:t>
  </x:si>
  <x:si>
    <x:t>Arecibo</x:t>
  </x:si>
  <x:si>
    <x:t>Bajadero</x:t>
  </x:si>
  <x:si>
    <x:t>Barceloneta</x:t>
  </x:si>
  <x:si>
    <x:t>Boqueron</x:t>
  </x:si>
  <x:si>
    <x:t>Cabo Rojo</x:t>
  </x:si>
  <x:si>
    <x:t>Penuelas</x:t>
  </x:si>
  <x:si>
    <x:t>Camuy</x:t>
  </x:si>
  <x:si>
    <x:t>Castaner</x:t>
  </x:si>
  <x:si>
    <x:t>Rosario</x:t>
  </x:si>
  <x:si>
    <x:t>Sabana Grande</x:t>
  </x:si>
  <x:si>
    <x:t>Ciales</x:t>
  </x:si>
  <x:si>
    <x:t>Utuado</x:t>
  </x:si>
  <x:si>
    <x:t>Dorado</x:t>
  </x:si>
  <x:si>
    <x:t>Ensenada</x:t>
  </x:si>
  <x:si>
    <x:t>Florida</x:t>
  </x:si>
  <x:si>
    <x:t>Garrochales</x:t>
  </x:si>
  <x:si>
    <x:t>Guanica</x:t>
  </x:si>
  <x:si>
    <x:t>Guayanilla</x:t>
  </x:si>
  <x:si>
    <x:t>Hatillo</x:t>
  </x:si>
  <x:si>
    <x:t>Hormigueros</x:t>
  </x:si>
  <x:si>
    <x:t>Isabela</x:t>
  </x:si>
  <x:si>
    <x:t>Jayuya</x:t>
  </x:si>
  <x:si>
    <x:t>Lajas</x:t>
  </x:si>
  <x:si>
    <x:t>Lares</x:t>
  </x:si>
  <x:si>
    <x:t>Las Marias</x:t>
  </x:si>
  <x:si>
    <x:t>Manati</x:t>
  </x:si>
  <x:si>
    <x:t>Moca</x:t>
  </x:si>
  <x:si>
    <x:t>Rincon</x:t>
  </x:si>
  <x:si>
    <x:t>Quebradillas</x:t>
  </x:si>
  <x:si>
    <x:t>Mayaguez</x:t>
  </x:si>
  <x:si>
    <x:t>San German</x:t>
  </x:si>
  <x:si>
    <x:t>San Sebastian</x:t>
  </x:si>
  <x:si>
    <x:t>Morovis</x:t>
  </x:si>
  <x:si>
    <x:t>Sabana Hoyos</x:t>
  </x:si>
  <x:si>
    <x:t>San Antonio</x:t>
  </x:si>
  <x:si>
    <x:t>Vega Alta</x:t>
  </x:si>
  <x:si>
    <x:t>Vega Baja</x:t>
  </x:si>
  <x:si>
    <x:t>Yauco</x:t>
  </x:si>
  <x:si>
    <x:t>Aguas Buenas</x:t>
  </x:si>
  <x:si>
    <x:t>Aguirre</x:t>
  </x:si>
  <x:si>
    <x:t>Aibonito</x:t>
  </x:si>
  <x:si>
    <x:t>Maunabo</x:t>
  </x:si>
  <x:si>
    <x:t>Arroyo</x:t>
  </x:si>
  <x:si>
    <x:t>Mercedita</x:t>
  </x:si>
  <x:si>
    <x:t>Ponce</x:t>
  </x:si>
  <x:si>
    <x:t>Naguabo</x:t>
  </x:si>
  <x:si>
    <x:t>Naranjito</x:t>
  </x:si>
  <x:si>
    <x:t>Orocovis</x:t>
  </x:si>
  <x:si>
    <x:t>Palmer</x:t>
  </x:si>
  <x:si>
    <x:t>Patillas</x:t>
  </x:si>
  <x:si>
    <x:t>Caguas</x:t>
  </x:si>
  <x:si>
    <x:t>Canovanas</x:t>
  </x:si>
  <x:si>
    <x:t>CanÃ³vanas</x:t>
  </x:si>
  <x:si>
    <x:t>Ceiba</x:t>
  </x:si>
  <x:si>
    <x:t>Cayey</x:t>
  </x:si>
  <x:si>
    <x:t>Fajardo</x:t>
  </x:si>
  <x:si>
    <x:t>Cidra</x:t>
  </x:si>
  <x:si>
    <x:t>Puerto Real</x:t>
  </x:si>
  <x:si>
    <x:t>Punta Santiago</x:t>
  </x:si>
  <x:si>
    <x:t>Roosevelt Roads</x:t>
  </x:si>
  <x:si>
    <x:t>Rio Blanco</x:t>
  </x:si>
  <x:si>
    <x:t>Rio Grande</x:t>
  </x:si>
  <x:si>
    <x:t>Salinas</x:t>
  </x:si>
  <x:si>
    <x:t>San Lorenzo</x:t>
  </x:si>
  <x:si>
    <x:t>Santa Isabel</x:t>
  </x:si>
  <x:si>
    <x:t>Vieques</x:t>
  </x:si>
  <x:si>
    <x:t>Villalba</x:t>
  </x:si>
  <x:si>
    <x:t>Yabucoa</x:t>
  </x:si>
  <x:si>
    <x:t>Coamo</x:t>
  </x:si>
  <x:si>
    <x:t>Las Piedras</x:t>
  </x:si>
  <x:si>
    <x:t>Loiza</x:t>
  </x:si>
  <x:si>
    <x:t>Luquillo</x:t>
  </x:si>
  <x:si>
    <x:t>Culebra</x:t>
  </x:si>
  <x:si>
    <x:t>Juncos</x:t>
  </x:si>
  <x:si>
    <x:t>Gurabo</x:t>
  </x:si>
  <x:si>
    <x:t>Coto Laurel</x:t>
  </x:si>
  <x:si>
    <x:t>Comerio</x:t>
  </x:si>
  <x:si>
    <x:t>Corozal</x:t>
  </x:si>
  <x:si>
    <x:t>Guayama</x:t>
  </x:si>
  <x:si>
    <x:t>La Plata</x:t>
  </x:si>
  <x:si>
    <x:t>Humacao</x:t>
  </x:si>
  <x:si>
    <x:t>Barranquitas</x:t>
  </x:si>
  <x:si>
    <x:t>Juana Diaz</x:t>
  </x:si>
  <x:si>
    <x:t>St Thomas</x:t>
  </x:si>
  <x:si>
    <x:t>VI</x:t>
  </x:si>
  <x:si>
    <x:t>Christiansted</x:t>
  </x:si>
  <x:si>
    <x:t>St John</x:t>
  </x:si>
  <x:si>
    <x:t>Frederiksted</x:t>
  </x:si>
  <x:si>
    <x:t>Kingshill</x:t>
  </x:si>
  <x:si>
    <x:t>San Juan</x:t>
  </x:si>
  <x:si>
    <x:t>Fort Buchanan</x:t>
  </x:si>
  <x:si>
    <x:t>Toa Baja</x:t>
  </x:si>
  <x:si>
    <x:t>Sabana Seca</x:t>
  </x:si>
  <x:si>
    <x:t>Toa Alta</x:t>
  </x:si>
  <x:si>
    <x:t>Bayamon</x:t>
  </x:si>
  <x:si>
    <x:t>BayamÃ³n</x:t>
  </x:si>
  <x:si>
    <x:t>Catano</x:t>
  </x:si>
  <x:si>
    <x:t>CataÃ±o</x:t>
  </x:si>
  <x:si>
    <x:t>Guaynabo</x:t>
  </x:si>
  <x:si>
    <x:t>Trujillo Alto</x:t>
  </x:si>
  <x:si>
    <x:t>Saint Just</x:t>
  </x:si>
  <x:si>
    <x:t>Carolina</x:t>
  </x:si>
  <x:si>
    <x:t>Agawam</x:t>
  </x:si>
  <x:si>
    <x:t>MA</x:t>
  </x:si>
  <x:si>
    <x:t>Hampden County</x:t>
  </x:si>
  <x:si>
    <x:t>Amherst</x:t>
  </x:si>
  <x:si>
    <x:t>Hampshire County</x:t>
  </x:si>
  <x:si>
    <x:t>Barre</x:t>
  </x:si>
  <x:si>
    <x:t>Worcester County</x:t>
  </x:si>
  <x:si>
    <x:t>Belchertown</x:t>
  </x:si>
  <x:si>
    <x:t>Blandford</x:t>
  </x:si>
  <x:si>
    <x:t>Bondsville</x:t>
  </x:si>
  <x:si>
    <x:t>Brimfield</x:t>
  </x:si>
  <x:si>
    <x:t>Chester</x:t>
  </x:si>
  <x:si>
    <x:t>Chesterfield</x:t>
  </x:si>
  <x:si>
    <x:t>Chicopee</x:t>
  </x:si>
  <x:si>
    <x:t>Cummington</x:t>
  </x:si>
  <x:si>
    <x:t>Easthampton</x:t>
  </x:si>
  <x:si>
    <x:t>East Longmeadow</x:t>
  </x:si>
  <x:si>
    <x:t>East Otis</x:t>
  </x:si>
  <x:si>
    <x:t>Berkshire County</x:t>
  </x:si>
  <x:si>
    <x:t>Feeding Hills</x:t>
  </x:si>
  <x:si>
    <x:t>Gilbertville</x:t>
  </x:si>
  <x:si>
    <x:t>Goshen</x:t>
  </x:si>
  <x:si>
    <x:t>Granby</x:t>
  </x:si>
  <x:si>
    <x:t>Granville</x:t>
  </x:si>
  <x:si>
    <x:t>Hadley</x:t>
  </x:si>
  <x:si>
    <x:t>Hampden</x:t>
  </x:si>
  <x:si>
    <x:t>Hardwick</x:t>
  </x:si>
  <x:si>
    <x:t>Hatfield</x:t>
  </x:si>
  <x:si>
    <x:t>Haydenville</x:t>
  </x:si>
  <x:si>
    <x:t>Holyoke</x:t>
  </x:si>
  <x:si>
    <x:t>Huntington</x:t>
  </x:si>
  <x:si>
    <x:t>Leeds</x:t>
  </x:si>
  <x:si>
    <x:t>Leverett</x:t>
  </x:si>
  <x:si>
    <x:t>Franklin County</x:t>
  </x:si>
  <x:si>
    <x:t>Ludlow</x:t>
  </x:si>
  <x:si>
    <x:t>Monson</x:t>
  </x:si>
  <x:si>
    <x:t>North Amherst</x:t>
  </x:si>
  <x:si>
    <x:t>Northampton</x:t>
  </x:si>
  <x:si>
    <x:t>Florence</x:t>
  </x:si>
  <x:si>
    <x:t>North Hatfield</x:t>
  </x:si>
  <x:si>
    <x:t>Oakham</x:t>
  </x:si>
  <x:si>
    <x:t>Plainfield</x:t>
  </x:si>
  <x:si>
    <x:t>Russell</x:t>
  </x:si>
  <x:si>
    <x:t>Shutesbury</x:t>
  </x:si>
  <x:si>
    <x:t>Southampton</x:t>
  </x:si>
  <x:si>
    <x:t>South Barre</x:t>
  </x:si>
  <x:si>
    <x:t>South Hadley</x:t>
  </x:si>
  <x:si>
    <x:t>Southwick</x:t>
  </x:si>
  <x:si>
    <x:t>Thorndike</x:t>
  </x:si>
  <x:si>
    <x:t>Three Rivers</x:t>
  </x:si>
  <x:si>
    <x:t>Wales</x:t>
  </x:si>
  <x:si>
    <x:t>Ware</x:t>
  </x:si>
  <x:si>
    <x:t>Warren</x:t>
  </x:si>
  <x:si>
    <x:t>West Chesterfield</x:t>
  </x:si>
  <x:si>
    <x:t>Westfield</x:t>
  </x:si>
  <x:si>
    <x:t>West Hatfield</x:t>
  </x:si>
  <x:si>
    <x:t>West Springfield</x:t>
  </x:si>
  <x:si>
    <x:t>West Warren</x:t>
  </x:si>
  <x:si>
    <x:t>Whately</x:t>
  </x:si>
  <x:si>
    <x:t>Wheelwright</x:t>
  </x:si>
  <x:si>
    <x:t>Wilbraham</x:t>
  </x:si>
  <x:si>
    <x:t>Williamsburg</x:t>
  </x:si>
  <x:si>
    <x:t>Woronoco</x:t>
  </x:si>
  <x:si>
    <x:t>Worthington</x:t>
  </x:si>
  <x:si>
    <x:t>Springfield</x:t>
  </x:si>
  <x:si>
    <x:t>Longmeadow</x:t>
  </x:si>
  <x:si>
    <x:t>Indian Orchard</x:t>
  </x:si>
  <x:si>
    <x:t>Pittsfield</x:t>
  </x:si>
  <x:si>
    <x:t>Adams</x:t>
  </x:si>
  <x:si>
    <x:t>Ashley Falls</x:t>
  </x:si>
  <x:si>
    <x:t>Becket</x:t>
  </x:si>
  <x:si>
    <x:t>Berkshire</x:t>
  </x:si>
  <x:si>
    <x:t>Cheshire</x:t>
  </x:si>
  <x:si>
    <x:t>Dalton</x:t>
  </x:si>
  <x:si>
    <x:t>Glendale</x:t>
  </x:si>
  <x:si>
    <x:t>Great Barrington</x:t>
  </x:si>
  <x:si>
    <x:t>Hinsdale</x:t>
  </x:si>
  <x:si>
    <x:t>Housatonic</x:t>
  </x:si>
  <x:si>
    <x:t>Lanesboro</x:t>
  </x:si>
  <x:si>
    <x:t>Lee</x:t>
  </x:si>
  <x:si>
    <x:t>Lenox</x:t>
  </x:si>
  <x:si>
    <x:t>Lenox Dale</x:t>
  </x:si>
  <x:si>
    <x:t>Middlefield</x:t>
  </x:si>
  <x:si>
    <x:t>Mill River</x:t>
  </x:si>
  <x:si>
    <x:t>Monterey</x:t>
  </x:si>
  <x:si>
    <x:t>North Adams</x:t>
  </x:si>
  <x:si>
    <x:t>North Egremont</x:t>
  </x:si>
  <x:si>
    <x:t>Otis</x:t>
  </x:si>
  <x:si>
    <x:t>Richmond</x:t>
  </x:si>
  <x:si>
    <x:t>Sandisfield</x:t>
  </x:si>
  <x:si>
    <x:t>Savoy</x:t>
  </x:si>
  <x:si>
    <x:t>Sheffield</x:t>
  </x:si>
  <x:si>
    <x:t>South Egremont</x:t>
  </x:si>
  <x:si>
    <x:t>Southfield</x:t>
  </x:si>
  <x:si>
    <x:t>South Lee</x:t>
  </x:si>
  <x:si>
    <x:t>Stockbridge</x:t>
  </x:si>
  <x:si>
    <x:t>Tyringham</x:t>
  </x:si>
  <x:si>
    <x:t>West Stockbridge</x:t>
  </x:si>
  <x:si>
    <x:t>Williamstown</x:t>
  </x:si>
  <x:si>
    <x:t>Windsor</x:t>
  </x:si>
  <x:si>
    <x:t>Greenfield</x:t>
  </x:si>
  <x:si>
    <x:t>Ashfield</x:t>
  </x:si>
  <x:si>
    <x:t>Athol</x:t>
  </x:si>
  <x:si>
    <x:t>Bernardston</x:t>
  </x:si>
  <x:si>
    <x:t>Buckland</x:t>
  </x:si>
  <x:si>
    <x:t>Charlemont</x:t>
  </x:si>
  <x:si>
    <x:t>Colrain</x:t>
  </x:si>
  <x:si>
    <x:t>Conway</x:t>
  </x:si>
  <x:si>
    <x:t>Deerfield</x:t>
  </x:si>
  <x:si>
    <x:t>Drury</x:t>
  </x:si>
  <x:si>
    <x:t>Erving</x:t>
  </x:si>
  <x:si>
    <x:t>Heath</x:t>
  </x:si>
  <x:si>
    <x:t>Lake Pleasant</x:t>
  </x:si>
  <x:si>
    <x:t>Millers Falls</x:t>
  </x:si>
  <x:si>
    <x:t>Monroe Bridge</x:t>
  </x:si>
  <x:si>
    <x:t>Montague</x:t>
  </x:si>
  <x:si>
    <x:t>Gill</x:t>
  </x:si>
  <x:si>
    <x:t>New Salem</x:t>
  </x:si>
  <x:si>
    <x:t>Northfield</x:t>
  </x:si>
  <x:si>
    <x:t>Orange</x:t>
  </x:si>
  <x:si>
    <x:t>Petersham</x:t>
  </x:si>
  <x:si>
    <x:t>Rowe</x:t>
  </x:si>
  <x:si>
    <x:t>Royalston</x:t>
  </x:si>
  <x:si>
    <x:t>Shelburne Falls</x:t>
  </x:si>
  <x:si>
    <x:t>South Deerfield</x:t>
  </x:si>
  <x:si>
    <x:t>Sunderland</x:t>
  </x:si>
  <x:si>
    <x:t>Turners Falls</x:t>
  </x:si>
  <x:si>
    <x:t>Warwick</x:t>
  </x:si>
  <x:si>
    <x:t>Wendell</x:t>
  </x:si>
  <x:si>
    <x:t>Wendell Depot</x:t>
  </x:si>
  <x:si>
    <x:t>Fitchburg</x:t>
  </x:si>
  <x:si>
    <x:t>Ashburnham</x:t>
  </x:si>
  <x:si>
    <x:t>Ashby</x:t>
  </x:si>
  <x:si>
    <x:t>Middlesex County</x:t>
  </x:si>
  <x:si>
    <x:t>Ayer</x:t>
  </x:si>
  <x:si>
    <x:t>Devens</x:t>
  </x:si>
  <x:si>
    <x:t>Baldwinville</x:t>
  </x:si>
  <x:si>
    <x:t>East Templeton</x:t>
  </x:si>
  <x:si>
    <x:t>Gardner</x:t>
  </x:si>
  <x:si>
    <x:t>Westminster</x:t>
  </x:si>
  <x:si>
    <x:t>Groton</x:t>
  </x:si>
  <x:si>
    <x:t>Harvard</x:t>
  </x:si>
  <x:si>
    <x:t>Hubbardston</x:t>
  </x:si>
  <x:si>
    <x:t>Leominster</x:t>
  </x:si>
  <x:si>
    <x:t>Littleton</x:t>
  </x:si>
  <x:si>
    <x:t>Lunenburg</x:t>
  </x:si>
  <x:si>
    <x:t>Pepperell</x:t>
  </x:si>
  <x:si>
    <x:t>Shirley</x:t>
  </x:si>
  <x:si>
    <x:t>Still River</x:t>
  </x:si>
  <x:si>
    <x:t>Templeton</x:t>
  </x:si>
  <x:si>
    <x:t>Townsend</x:t>
  </x:si>
  <x:si>
    <x:t>West Groton</x:t>
  </x:si>
  <x:si>
    <x:t>West Townsend</x:t>
  </x:si>
  <x:si>
    <x:t>Winchendon</x:t>
  </x:si>
  <x:si>
    <x:t>Winchendon Springs</x:t>
  </x:si>
  <x:si>
    <x:t>Auburn</x:t>
  </x:si>
  <x:si>
    <x:t>Berlin</x:t>
  </x:si>
  <x:si>
    <x:t>Blackstone</x:t>
  </x:si>
  <x:si>
    <x:t>Boylston</x:t>
  </x:si>
  <x:si>
    <x:t>Brookfield</x:t>
  </x:si>
  <x:si>
    <x:t>Charlton</x:t>
  </x:si>
  <x:si>
    <x:t>Charlton City</x:t>
  </x:si>
  <x:si>
    <x:t>Charlton Depot</x:t>
  </x:si>
  <x:si>
    <x:t>Clinton</x:t>
  </x:si>
  <x:si>
    <x:t>East Brookfield</x:t>
  </x:si>
  <x:si>
    <x:t>Douglas</x:t>
  </x:si>
  <x:si>
    <x:t>East Princeton</x:t>
  </x:si>
  <x:si>
    <x:t>Fiskdale</x:t>
  </x:si>
  <x:si>
    <x:t>Grafton</x:t>
  </x:si>
  <x:si>
    <x:t>Holden</x:t>
  </x:si>
  <x:si>
    <x:t>Holland</x:t>
  </x:si>
  <x:si>
    <x:t>Jefferson</x:t>
  </x:si>
  <x:si>
    <x:t>Lancaster</x:t>
  </x:si>
  <x:si>
    <x:t>Leicester</x:t>
  </x:si>
  <x:si>
    <x:t>Linwood</x:t>
  </x:si>
  <x:si>
    <x:t>Manchaug</x:t>
  </x:si>
  <x:si>
    <x:t>Millbury</x:t>
  </x:si>
  <x:si>
    <x:t>Millville</x:t>
  </x:si>
  <x:si>
    <x:t>New Braintree</x:t>
  </x:si>
  <x:si>
    <x:t>Northborough</x:t>
  </x:si>
  <x:si>
    <x:t>Northbridge</x:t>
  </x:si>
  <x:si>
    <x:t>North Brookfield</x:t>
  </x:si>
  <x:si>
    <x:t>North Grafton</x:t>
  </x:si>
  <x:si>
    <x:t>North Oxford</x:t>
  </x:si>
  <x:si>
    <x:t>North Uxbridge</x:t>
  </x:si>
  <x:si>
    <x:t>Oxford</x:t>
  </x:si>
  <x:si>
    <x:t>Princeton</x:t>
  </x:si>
  <x:si>
    <x:t>Rochdale</x:t>
  </x:si>
  <x:si>
    <x:t>Rutland</x:t>
  </x:si>
  <x:si>
    <x:t>Shrewsbury</x:t>
  </x:si>
  <x:si>
    <x:t>Southbridge</x:t>
  </x:si>
  <x:si>
    <x:t>South Grafton</x:t>
  </x:si>
  <x:si>
    <x:t>South Lancaster</x:t>
  </x:si>
  <x:si>
    <x:t>Spencer</x:t>
  </x:si>
  <x:si>
    <x:t>Sterling</x:t>
  </x:si>
  <x:si>
    <x:t>Sturbridge</x:t>
  </x:si>
  <x:si>
    <x:t>Upton</x:t>
  </x:si>
  <x:si>
    <x:t>Uxbridge</x:t>
  </x:si>
  <x:si>
    <x:t>Webster</x:t>
  </x:si>
  <x:si>
    <x:t>Dudley</x:t>
  </x:si>
  <x:si>
    <x:t>Westborough</x:t>
  </x:si>
  <x:si>
    <x:t>West Boylston</x:t>
  </x:si>
  <x:si>
    <x:t>West Brookfield</x:t>
  </x:si>
  <x:si>
    <x:t>West Millbury</x:t>
  </x:si>
  <x:si>
    <x:t>Whitinsville</x:t>
  </x:si>
  <x:si>
    <x:t>Sutton</x:t>
  </x:si>
  <x:si>
    <x:t>Worcester</x:t>
  </x:si>
  <x:si>
    <x:t>Cherry Valley</x:t>
  </x:si>
  <x:si>
    <x:t>Paxton</x:t>
  </x:si>
  <x:si>
    <x:t>Framingham</x:t>
  </x:si>
  <x:si>
    <x:t>Village Of Nagog Woods</x:t>
  </x:si>
  <x:si>
    <x:t>Boxborough</x:t>
  </x:si>
  <x:si>
    <x:t>Acton</x:t>
  </x:si>
  <x:si>
    <x:t>Ashland</x:t>
  </x:si>
  <x:si>
    <x:t>Bedford</x:t>
  </x:si>
  <x:si>
    <x:t>Hanscom Afb</x:t>
  </x:si>
  <x:si>
    <x:t>Bolton</x:t>
  </x:si>
  <x:si>
    <x:t>Carlisle</x:t>
  </x:si>
  <x:si>
    <x:t>Concord</x:t>
  </x:si>
  <x:si>
    <x:t>Fayville</x:t>
  </x:si>
  <x:si>
    <x:t>Holliston</x:t>
  </x:si>
  <x:si>
    <x:t>Hopedale</x:t>
  </x:si>
  <x:si>
    <x:t>Hopkinton</x:t>
  </x:si>
  <x:si>
    <x:t>Hudson</x:t>
  </x:si>
  <x:si>
    <x:t>Marlborough</x:t>
  </x:si>
  <x:si>
    <x:t>Maynard</x:t>
  </x:si>
  <x:si>
    <x:t>Mendon</x:t>
  </x:si>
  <x:si>
    <x:t>Milford</x:t>
  </x:si>
  <x:si>
    <x:t>Natick</x:t>
  </x:si>
  <x:si>
    <x:t>Sherborn</x:t>
  </x:si>
  <x:si>
    <x:t>Southborough</x:t>
  </x:si>
  <x:si>
    <x:t>Lincoln</x:t>
  </x:si>
  <x:si>
    <x:t>Stow</x:t>
  </x:si>
  <x:si>
    <x:t>Sudbury</x:t>
  </x:si>
  <x:si>
    <x:t>Wayland</x:t>
  </x:si>
  <x:si>
    <x:t>Woodville</x:t>
  </x:si>
  <x:si>
    <x:t>Woburn</x:t>
  </x:si>
  <x:si>
    <x:t>Burlington</x:t>
  </x:si>
  <x:si>
    <x:t>Andover</x:t>
  </x:si>
  <x:si>
    <x:t>Essex County</x:t>
  </x:si>
  <x:si>
    <x:t>Billerica</x:t>
  </x:si>
  <x:si>
    <x:t>Chelmsford</x:t>
  </x:si>
  <x:si>
    <x:t>Dracut</x:t>
  </x:si>
  <x:si>
    <x:t>Dunstable</x:t>
  </x:si>
  <x:si>
    <x:t>Haverhill</x:t>
  </x:si>
  <x:si>
    <x:t>Georgetown</x:t>
  </x:si>
  <x:si>
    <x:t>Groveland</x:t>
  </x:si>
  <x:si>
    <x:t>Lawrence</x:t>
  </x:si>
  <x:si>
    <x:t>Methuen</x:t>
  </x:si>
  <x:si>
    <x:t>North Andover</x:t>
  </x:si>
  <x:si>
    <x:t>Lowell</x:t>
  </x:si>
  <x:si>
    <x:t>Merrimac</x:t>
  </x:si>
  <x:si>
    <x:t>North Billerica</x:t>
  </x:si>
  <x:si>
    <x:t>North Chelmsford</x:t>
  </x:si>
  <x:si>
    <x:t>North Reading</x:t>
  </x:si>
  <x:si>
    <x:t>Nutting Lake</x:t>
  </x:si>
  <x:si>
    <x:t>Pinehurst</x:t>
  </x:si>
  <x:si>
    <x:t>Reading</x:t>
  </x:si>
  <x:si>
    <x:t>Tewksbury</x:t>
  </x:si>
  <x:si>
    <x:t>Tyngsboro</x:t>
  </x:si>
  <x:si>
    <x:t>Wakefield</x:t>
  </x:si>
  <x:si>
    <x:t>West Boxford</x:t>
  </x:si>
  <x:si>
    <x:t>Westford</x:t>
  </x:si>
  <x:si>
    <x:t>Wilmington</x:t>
  </x:si>
  <x:si>
    <x:t>Winchester</x:t>
  </x:si>
  <x:si>
    <x:t>Lynn</x:t>
  </x:si>
  <x:si>
    <x:t>Saugus</x:t>
  </x:si>
  <x:si>
    <x:t>Swampscott</x:t>
  </x:si>
  <x:si>
    <x:t>Nahant</x:t>
  </x:si>
  <x:si>
    <x:t>Amesbury</x:t>
  </x:si>
  <x:si>
    <x:t>Beverly</x:t>
  </x:si>
  <x:si>
    <x:t>Boxford</x:t>
  </x:si>
  <x:si>
    <x:t>Byfield</x:t>
  </x:si>
  <x:si>
    <x:t>Danvers</x:t>
  </x:si>
  <x:si>
    <x:t>Essex</x:t>
  </x:si>
  <x:si>
    <x:t>Gloucester</x:t>
  </x:si>
  <x:si>
    <x:t>Hamilton</x:t>
  </x:si>
  <x:si>
    <x:t>Hathorne</x:t>
  </x:si>
  <x:si>
    <x:t>Ipswich</x:t>
  </x:si>
  <x:si>
    <x:t>Lynnfield</x:t>
  </x:si>
  <x:si>
    <x:t>Manchester</x:t>
  </x:si>
  <x:si>
    <x:t>Marblehead</x:t>
  </x:si>
  <x:si>
    <x:t>Middleton</x:t>
  </x:si>
  <x:si>
    <x:t>Newburyport</x:t>
  </x:si>
  <x:si>
    <x:t>Newbury</x:t>
  </x:si>
  <x:si>
    <x:t>Salisbury</x:t>
  </x:si>
  <x:si>
    <x:t>Peabody</x:t>
  </x:si>
  <x:si>
    <x:t>Prides Crossing</x:t>
  </x:si>
  <x:si>
    <x:t>Rockport</x:t>
  </x:si>
  <x:si>
    <x:t>Rowley</x:t>
  </x:si>
  <x:si>
    <x:t>Salem</x:t>
  </x:si>
  <x:si>
    <x:t>South Hamilton</x:t>
  </x:si>
  <x:si>
    <x:t>Topsfield</x:t>
  </x:si>
  <x:si>
    <x:t>Wenham</x:t>
  </x:si>
  <x:si>
    <x:t>West Newbury</x:t>
  </x:si>
  <x:si>
    <x:t>Accord</x:t>
  </x:si>
  <x:si>
    <x:t>Plymouth County</x:t>
  </x:si>
  <x:si>
    <x:t>Bellingham</x:t>
  </x:si>
  <x:si>
    <x:t>Norfolk County</x:t>
  </x:si>
  <x:si>
    <x:t>Brant Rock</x:t>
  </x:si>
  <x:si>
    <x:t>Canton</x:t>
  </x:si>
  <x:si>
    <x:t>Cohasset</x:t>
  </x:si>
  <x:si>
    <x:t>Dedham</x:t>
  </x:si>
  <x:si>
    <x:t>Dover</x:t>
  </x:si>
  <x:si>
    <x:t>East Mansfield</x:t>
  </x:si>
  <x:si>
    <x:t>Bristol County</x:t>
  </x:si>
  <x:si>
    <x:t>East Walpole</x:t>
  </x:si>
  <x:si>
    <x:t>Foxboro</x:t>
  </x:si>
  <x:si>
    <x:t>Franklin</x:t>
  </x:si>
  <x:si>
    <x:t>Greenbush</x:t>
  </x:si>
  <x:si>
    <x:t>Green Harbor</x:t>
  </x:si>
  <x:si>
    <x:t>Hingham</x:t>
  </x:si>
  <x:si>
    <x:t>Hull</x:t>
  </x:si>
  <x:si>
    <x:t>Humarock</x:t>
  </x:si>
  <x:si>
    <x:t>Mansfield</x:t>
  </x:si>
  <x:si>
    <x:t>Marshfield</x:t>
  </x:si>
  <x:si>
    <x:t>Marshfield Hills</x:t>
  </x:si>
  <x:si>
    <x:t>Medfield</x:t>
  </x:si>
  <x:si>
    <x:t>Medway</x:t>
  </x:si>
  <x:si>
    <x:t>Millis</x:t>
  </x:si>
  <x:si>
    <x:t>Minot</x:t>
  </x:si>
  <x:si>
    <x:t>Norfolk</x:t>
  </x:si>
  <x:si>
    <x:t>North Marshfield</x:t>
  </x:si>
  <x:si>
    <x:t>North Scituate</x:t>
  </x:si>
  <x:si>
    <x:t>Norwell</x:t>
  </x:si>
  <x:si>
    <x:t>Norwood</x:t>
  </x:si>
  <x:si>
    <x:t>Ocean Bluff</x:t>
  </x:si>
  <x:si>
    <x:t>Scituate</x:t>
  </x:si>
  <x:si>
    <x:t>Sharon</x:t>
  </x:si>
  <x:si>
    <x:t>Sheldonville</x:t>
  </x:si>
  <x:si>
    <x:t>South Walpole</x:t>
  </x:si>
  <x:si>
    <x:t>Stoughton</x:t>
  </x:si>
  <x:si>
    <x:t>Walpole</x:t>
  </x:si>
  <x:si>
    <x:t>Westwood</x:t>
  </x:si>
  <x:si>
    <x:t>Wrentham</x:t>
  </x:si>
  <x:si>
    <x:t>Boston</x:t>
  </x:si>
  <x:si>
    <x:t>Roxbury</x:t>
  </x:si>
  <x:si>
    <x:t>Roxbury Crossing</x:t>
  </x:si>
  <x:si>
    <x:t>Dorchester</x:t>
  </x:si>
  <x:si>
    <x:t>Dorchester Center</x:t>
  </x:si>
  <x:si>
    <x:t>Mattapan</x:t>
  </x:si>
  <x:si>
    <x:t>Charlestown</x:t>
  </x:si>
  <x:si>
    <x:t>Jamaica Plain</x:t>
  </x:si>
  <x:si>
    <x:t>Roslindale</x:t>
  </x:si>
  <x:si>
    <x:t>West Roxbury</x:t>
  </x:si>
  <x:si>
    <x:t>Allston</x:t>
  </x:si>
  <x:si>
    <x:t>Brighton</x:t>
  </x:si>
  <x:si>
    <x:t>Hyde Park</x:t>
  </x:si>
  <x:si>
    <x:t>Readville</x:t>
  </x:si>
  <x:si>
    <x:t>Cambridge</x:t>
  </x:si>
  <x:si>
    <x:t>Somerville</x:t>
  </x:si>
  <x:si>
    <x:t>Malden</x:t>
  </x:si>
  <x:si>
    <x:t>Everett</x:t>
  </x:si>
  <x:si>
    <x:t>Chelsea</x:t>
  </x:si>
  <x:si>
    <x:t>Revere</x:t>
  </x:si>
  <x:si>
    <x:t>Winthrop</x:t>
  </x:si>
  <x:si>
    <x:t>Medford</x:t>
  </x:si>
  <x:si>
    <x:t>West Medford</x:t>
  </x:si>
  <x:si>
    <x:t>Quincy</x:t>
  </x:si>
  <x:si>
    <x:t>Melrose</x:t>
  </x:si>
  <x:si>
    <x:t>Stoneham</x:t>
  </x:si>
  <x:si>
    <x:t>Braintree</x:t>
  </x:si>
  <x:si>
    <x:t>Milton</x:t>
  </x:si>
  <x:si>
    <x:t>Milton Village</x:t>
  </x:si>
  <x:si>
    <x:t>Weymouth</x:t>
  </x:si>
  <x:si>
    <x:t>East Weymouth</x:t>
  </x:si>
  <x:si>
    <x:t>South Weymouth</x:t>
  </x:si>
  <x:si>
    <x:t>North Weymouth</x:t>
  </x:si>
  <x:si>
    <x:t>East Boston</x:t>
  </x:si>
  <x:si>
    <x:t>Brockton</x:t>
  </x:si>
  <x:si>
    <x:t>Avon</x:t>
  </x:si>
  <x:si>
    <x:t>Bridgewater</x:t>
  </x:si>
  <x:si>
    <x:t>Bryantville</x:t>
  </x:si>
  <x:si>
    <x:t>Carver</x:t>
  </x:si>
  <x:si>
    <x:t>Duxbury</x:t>
  </x:si>
  <x:si>
    <x:t>East Bridgewater</x:t>
  </x:si>
  <x:si>
    <x:t>Easton</x:t>
  </x:si>
  <x:si>
    <x:t>Elmwood</x:t>
  </x:si>
  <x:si>
    <x:t>Halifax</x:t>
  </x:si>
  <x:si>
    <x:t>Hanover</x:t>
  </x:si>
  <x:si>
    <x:t>Hanson</x:t>
  </x:si>
  <x:si>
    <x:t>Holbrook</x:t>
  </x:si>
  <x:si>
    <x:t>Middleboro</x:t>
  </x:si>
  <x:si>
    <x:t>Manomet</x:t>
  </x:si>
  <x:si>
    <x:t>Lakeville</x:t>
  </x:si>
  <x:si>
    <x:t>Monponsett</x:t>
  </x:si>
  <x:si>
    <x:t>Abington</x:t>
  </x:si>
  <x:si>
    <x:t>North Carver</x:t>
  </x:si>
  <x:si>
    <x:t>North Easton</x:t>
  </x:si>
  <x:si>
    <x:t>North Pembroke</x:t>
  </x:si>
  <x:si>
    <x:t>Pembroke</x:t>
  </x:si>
  <x:si>
    <x:t>Plymouth</x:t>
  </x:si>
  <x:si>
    <x:t>Kingston</x:t>
  </x:si>
  <x:si>
    <x:t>South Carver</x:t>
  </x:si>
  <x:si>
    <x:t>Plympton</x:t>
  </x:si>
  <x:si>
    <x:t>Randolph</x:t>
  </x:si>
  <x:si>
    <x:t>Rockland</x:t>
  </x:si>
  <x:si>
    <x:t>South Easton</x:t>
  </x:si>
  <x:si>
    <x:t>West Bridgewater</x:t>
  </x:si>
  <x:si>
    <x:t>White Horse Beach</x:t>
  </x:si>
  <x:si>
    <x:t>Whitman</x:t>
  </x:si>
  <x:si>
    <x:t>Lexington</x:t>
  </x:si>
  <x:si>
    <x:t>Brookline</x:t>
  </x:si>
  <x:si>
    <x:t>Brookline Village</x:t>
  </x:si>
  <x:si>
    <x:t>Waltham</x:t>
  </x:si>
  <x:si>
    <x:t>North Waltham</x:t>
  </x:si>
  <x:si>
    <x:t>New Town</x:t>
  </x:si>
  <x:si>
    <x:t>Babson Park</x:t>
  </x:si>
  <x:si>
    <x:t>Newton</x:t>
  </x:si>
  <x:si>
    <x:t>Newton Center</x:t>
  </x:si>
  <x:si>
    <x:t>Newtonville</x:t>
  </x:si>
  <x:si>
    <x:t>Newton Highlands</x:t>
  </x:si>
  <x:si>
    <x:t>Newton Lower Falls</x:t>
  </x:si>
  <x:si>
    <x:t>Newton Upper Falls</x:t>
  </x:si>
  <x:si>
    <x:t>West Newton</x:t>
  </x:si>
  <x:si>
    <x:t>Auburndale</x:t>
  </x:si>
  <x:si>
    <x:t>Chestnut Hill</x:t>
  </x:si>
  <x:si>
    <x:t>Waban</x:t>
  </x:si>
  <x:si>
    <x:t>Watertown</x:t>
  </x:si>
  <x:si>
    <x:t>Arlington</x:t>
  </x:si>
  <x:si>
    <x:t>Arlington Heights</x:t>
  </x:si>
  <x:si>
    <x:t>Belmont</x:t>
  </x:si>
  <x:si>
    <x:t>Waverley</x:t>
  </x:si>
  <x:si>
    <x:t>Wellesley Hills</x:t>
  </x:si>
  <x:si>
    <x:t>Wellesley</x:t>
  </x:si>
  <x:si>
    <x:t>Needham</x:t>
  </x:si>
  <x:si>
    <x:t>Weston</x:t>
  </x:si>
  <x:si>
    <x:t>Needham Heights</x:t>
  </x:si>
  <x:si>
    <x:t>Nonantum</x:t>
  </x:si>
  <x:si>
    <x:t>Buzzards Bay</x:t>
  </x:si>
  <x:si>
    <x:t>Barnstable County</x:t>
  </x:si>
  <x:si>
    <x:t>Cataumet</x:t>
  </x:si>
  <x:si>
    <x:t>Chilmark</x:t>
  </x:si>
  <x:si>
    <x:t>Dukes County</x:t>
  </x:si>
  <x:si>
    <x:t>East Falmouth</x:t>
  </x:si>
  <x:si>
    <x:t>East Sandwich</x:t>
  </x:si>
  <x:si>
    <x:t>East Wareham</x:t>
  </x:si>
  <x:si>
    <x:t>Edgartown</x:t>
  </x:si>
  <x:si>
    <x:t>Falmouth</x:t>
  </x:si>
  <x:si>
    <x:t>Woods Hole</x:t>
  </x:si>
  <x:si>
    <x:t>Menemsha</x:t>
  </x:si>
  <x:si>
    <x:t>Monument Beach</x:t>
  </x:si>
  <x:si>
    <x:t>Nantucket</x:t>
  </x:si>
  <x:si>
    <x:t>Nantucket County</x:t>
  </x:si>
  <x:si>
    <x:t>North Falmouth</x:t>
  </x:si>
  <x:si>
    <x:t>Oak Bluffs</x:t>
  </x:si>
  <x:si>
    <x:t>Onset</x:t>
  </x:si>
  <x:si>
    <x:t>Pocasset</x:t>
  </x:si>
  <x:si>
    <x:t>Sagamore</x:t>
  </x:si>
  <x:si>
    <x:t>Sagamore Beach</x:t>
  </x:si>
  <x:si>
    <x:t>Sandwich</x:t>
  </x:si>
  <x:si>
    <x:t>Siasconset</x:t>
  </x:si>
  <x:si>
    <x:t>Silver Beach</x:t>
  </x:si>
  <x:si>
    <x:t>Vineyard Haven</x:t>
  </x:si>
  <x:si>
    <x:t>Wareham</x:t>
  </x:si>
  <x:si>
    <x:t>West Chop</x:t>
  </x:si>
  <x:si>
    <x:t>West Falmouth</x:t>
  </x:si>
  <x:si>
    <x:t>West Tisbury</x:t>
  </x:si>
  <x:si>
    <x:t>West Wareham</x:t>
  </x:si>
  <x:si>
    <x:t>Hyannis</x:t>
  </x:si>
  <x:si>
    <x:t>Barnstable</x:t>
  </x:si>
  <x:si>
    <x:t>Brewster</x:t>
  </x:si>
  <x:si>
    <x:t>Centerville</x:t>
  </x:si>
  <x:si>
    <x:t>Chatham</x:t>
  </x:si>
  <x:si>
    <x:t>Cotuit</x:t>
  </x:si>
  <x:si>
    <x:t>Cummaquid</x:t>
  </x:si>
  <x:si>
    <x:t>Dennis</x:t>
  </x:si>
  <x:si>
    <x:t>Dennis Port</x:t>
  </x:si>
  <x:si>
    <x:t>East Dennis</x:t>
  </x:si>
  <x:si>
    <x:t>Eastham</x:t>
  </x:si>
  <x:si>
    <x:t>East Orleans</x:t>
  </x:si>
  <x:si>
    <x:t>Forestdale</x:t>
  </x:si>
  <x:si>
    <x:t>Harwich</x:t>
  </x:si>
  <x:si>
    <x:t>Harwich Port</x:t>
  </x:si>
  <x:si>
    <x:t>Hyannis Port</x:t>
  </x:si>
  <x:si>
    <x:t>Marstons Mills</x:t>
  </x:si>
  <x:si>
    <x:t>Mashpee</x:t>
  </x:si>
  <x:si>
    <x:t>North Chatham</x:t>
  </x:si>
  <x:si>
    <x:t>North Eastham</x:t>
  </x:si>
  <x:si>
    <x:t>North Truro</x:t>
  </x:si>
  <x:si>
    <x:t>Orleans</x:t>
  </x:si>
  <x:si>
    <x:t>Osterville</x:t>
  </x:si>
  <x:si>
    <x:t>Provincetown</x:t>
  </x:si>
  <x:si>
    <x:t>South Chatham</x:t>
  </x:si>
  <x:si>
    <x:t>South Dennis</x:t>
  </x:si>
  <x:si>
    <x:t>South Harwich</x:t>
  </x:si>
  <x:si>
    <x:t>South Orleans</x:t>
  </x:si>
  <x:si>
    <x:t>South Wellfleet</x:t>
  </x:si>
  <x:si>
    <x:t>South Yarmouth</x:t>
  </x:si>
  <x:si>
    <x:t>Truro</x:t>
  </x:si>
  <x:si>
    <x:t>Wellfleet</x:t>
  </x:si>
  <x:si>
    <x:t>West Barnstable</x:t>
  </x:si>
  <x:si>
    <x:t>West Chatham</x:t>
  </x:si>
  <x:si>
    <x:t>West Dennis</x:t>
  </x:si>
  <x:si>
    <x:t>West Harwich</x:t>
  </x:si>
  <x:si>
    <x:t>West Hyannisport</x:t>
  </x:si>
  <x:si>
    <x:t>West Yarmouth</x:t>
  </x:si>
  <x:si>
    <x:t>Yarmouth Port</x:t>
  </x:si>
  <x:si>
    <x:t>Assonet</x:t>
  </x:si>
  <x:si>
    <x:t>Attleboro</x:t>
  </x:si>
  <x:si>
    <x:t>Chartley</x:t>
  </x:si>
  <x:si>
    <x:t>Cuttyhunk</x:t>
  </x:si>
  <x:si>
    <x:t>Dartmouth</x:t>
  </x:si>
  <x:si>
    <x:t>Dighton</x:t>
  </x:si>
  <x:si>
    <x:t>East Freetown</x:t>
  </x:si>
  <x:si>
    <x:t>East Taunton</x:t>
  </x:si>
  <x:si>
    <x:t>Fairhaven</x:t>
  </x:si>
  <x:si>
    <x:t>Fall River</x:t>
  </x:si>
  <x:si>
    <x:t>Somerset</x:t>
  </x:si>
  <x:si>
    <x:t>Marion</x:t>
  </x:si>
  <x:si>
    <x:t>Mattapoisett</x:t>
  </x:si>
  <x:si>
    <x:t>New Bedford</x:t>
  </x:si>
  <x:si>
    <x:t>Acushnet</x:t>
  </x:si>
  <x:si>
    <x:t>North Dartmouth</x:t>
  </x:si>
  <x:si>
    <x:t>South Dartmouth</x:t>
  </x:si>
  <x:si>
    <x:t>North Attleboro</x:t>
  </x:si>
  <x:si>
    <x:t>Plainville</x:t>
  </x:si>
  <x:si>
    <x:t>Attleboro Falls</x:t>
  </x:si>
  <x:si>
    <x:t>North Dighton</x:t>
  </x:si>
  <x:si>
    <x:t>Norton</x:t>
  </x:si>
  <x:si>
    <x:t>Raynham</x:t>
  </x:si>
  <x:si>
    <x:t>Raynham Center</x:t>
  </x:si>
  <x:si>
    <x:t>Rehoboth</x:t>
  </x:si>
  <x:si>
    <x:t>Rochester</x:t>
  </x:si>
  <x:si>
    <x:t>Seekonk</x:t>
  </x:si>
  <x:si>
    <x:t>Swansea</x:t>
  </x:si>
  <x:si>
    <x:t>Berkley</x:t>
  </x:si>
  <x:si>
    <x:t>Taunton</x:t>
  </x:si>
  <x:si>
    <x:t>Westport</x:t>
  </x:si>
  <x:si>
    <x:t>Westport Point</x:t>
  </x:si>
  <x:si>
    <x:t>Adamsville</x:t>
  </x:si>
  <x:si>
    <x:t>RI</x:t>
  </x:si>
  <x:si>
    <x:t>Newport County</x:t>
  </x:si>
  <x:si>
    <x:t>Albion</x:t>
  </x:si>
  <x:si>
    <x:t>Providence County</x:t>
  </x:si>
  <x:si>
    <x:t>Ashaway</x:t>
  </x:si>
  <x:si>
    <x:t>Washington County</x:t>
  </x:si>
  <x:si>
    <x:t>Barrington</x:t>
  </x:si>
  <x:si>
    <x:t>Block Island</x:t>
  </x:si>
  <x:si>
    <x:t>Bradford</x:t>
  </x:si>
  <x:si>
    <x:t>Bristol</x:t>
  </x:si>
  <x:si>
    <x:t>Chepachet</x:t>
  </x:si>
  <x:si>
    <x:t>Clayville</x:t>
  </x:si>
  <x:si>
    <x:t>Coventry</x:t>
  </x:si>
  <x:si>
    <x:t>Kent County</x:t>
  </x:si>
  <x:si>
    <x:t>West Greenwich</x:t>
  </x:si>
  <x:si>
    <x:t>East Greenwich</x:t>
  </x:si>
  <x:si>
    <x:t>Exeter</x:t>
  </x:si>
  <x:si>
    <x:t>Fiskeville</x:t>
  </x:si>
  <x:si>
    <x:t>Foster</x:t>
  </x:si>
  <x:si>
    <x:t>Greene</x:t>
  </x:si>
  <x:si>
    <x:t>Greenville</x:t>
  </x:si>
  <x:si>
    <x:t>Harmony</x:t>
  </x:si>
  <x:si>
    <x:t>Harrisville</x:t>
  </x:si>
  <x:si>
    <x:t>Hope</x:t>
  </x:si>
  <x:si>
    <x:t>Hope Valley</x:t>
  </x:si>
  <x:si>
    <x:t>Jamestown</x:t>
  </x:si>
  <x:si>
    <x:t>Kenyon</x:t>
  </x:si>
  <x:si>
    <x:t>Little Compton</x:t>
  </x:si>
  <x:si>
    <x:t>Manville</x:t>
  </x:si>
  <x:si>
    <x:t>Mapleville</x:t>
  </x:si>
  <x:si>
    <x:t>Newport</x:t>
  </x:si>
  <x:si>
    <x:t>Middletown</x:t>
  </x:si>
  <x:si>
    <x:t>North Kingstown</x:t>
  </x:si>
  <x:si>
    <x:t>Oakland</x:t>
  </x:si>
  <x:si>
    <x:t>Pascoag</x:t>
  </x:si>
  <x:si>
    <x:t>Pawtucket</x:t>
  </x:si>
  <x:si>
    <x:t>Central Falls</x:t>
  </x:si>
  <x:si>
    <x:t>Cumberland</x:t>
  </x:si>
  <x:si>
    <x:t>Portsmouth</x:t>
  </x:si>
  <x:si>
    <x:t>Prudence Island</x:t>
  </x:si>
  <x:si>
    <x:t>Rockville</x:t>
  </x:si>
  <x:si>
    <x:t>Saunderstown</x:t>
  </x:si>
  <x:si>
    <x:t>Shannock</x:t>
  </x:si>
  <x:si>
    <x:t>Slatersville</x:t>
  </x:si>
  <x:si>
    <x:t>Slocum</x:t>
  </x:si>
  <x:si>
    <x:t>Tiverton</x:t>
  </x:si>
  <x:si>
    <x:t>Narragansett</x:t>
  </x:si>
  <x:si>
    <x:t>Peace Dale</x:t>
  </x:si>
  <x:si>
    <x:t>Westerly</x:t>
  </x:si>
  <x:si>
    <x:t>West Kingston</x:t>
  </x:si>
  <x:si>
    <x:t>West Warwick</x:t>
  </x:si>
  <x:si>
    <x:t>Wood River Junction</x:t>
  </x:si>
  <x:si>
    <x:t>Woonsocket</x:t>
  </x:si>
  <x:si>
    <x:t>North Smithfield</x:t>
  </x:si>
  <x:si>
    <x:t>Wyoming</x:t>
  </x:si>
  <x:si>
    <x:t>Providence</x:t>
  </x:si>
  <x:si>
    <x:t>Cranston</x:t>
  </x:si>
  <x:si>
    <x:t>North Providence</x:t>
  </x:si>
  <x:si>
    <x:t>East Providence</x:t>
  </x:si>
  <x:si>
    <x:t>Riverside</x:t>
  </x:si>
  <x:si>
    <x:t>Rumford</x:t>
  </x:si>
  <x:si>
    <x:t>Smithfield</x:t>
  </x:si>
  <x:si>
    <x:t>Johnston</x:t>
  </x:si>
  <x:si>
    <x:t>NH</x:t>
  </x:si>
  <x:si>
    <x:t>Hillsborough County</x:t>
  </x:si>
  <x:si>
    <x:t>Rockingham County</x:t>
  </x:si>
  <x:si>
    <x:t>Candia</x:t>
  </x:si>
  <x:si>
    <x:t>Derry</x:t>
  </x:si>
  <x:si>
    <x:t>East Candia</x:t>
  </x:si>
  <x:si>
    <x:t>East Derry</x:t>
  </x:si>
  <x:si>
    <x:t>Epping</x:t>
  </x:si>
  <x:si>
    <x:t>Francestown</x:t>
  </x:si>
  <x:si>
    <x:t>Fremont</x:t>
  </x:si>
  <x:si>
    <x:t>Goffstown</x:t>
  </x:si>
  <x:si>
    <x:t>Dunbarton</x:t>
  </x:si>
  <x:si>
    <x:t>Merrimack County</x:t>
  </x:si>
  <x:si>
    <x:t>Hollis</x:t>
  </x:si>
  <x:si>
    <x:t>Litchfield</x:t>
  </x:si>
  <x:si>
    <x:t>Londonderry</x:t>
  </x:si>
  <x:si>
    <x:t>Merrimack</x:t>
  </x:si>
  <x:si>
    <x:t>Mont Vernon</x:t>
  </x:si>
  <x:si>
    <x:t>Nashua</x:t>
  </x:si>
  <x:si>
    <x:t>New Boston</x:t>
  </x:si>
  <x:si>
    <x:t>New Ipswich</x:t>
  </x:si>
  <x:si>
    <x:t>North Salem</x:t>
  </x:si>
  <x:si>
    <x:t>Pelham</x:t>
  </x:si>
  <x:si>
    <x:t>Raymond</x:t>
  </x:si>
  <x:si>
    <x:t>Lyndeborough</x:t>
  </x:si>
  <x:si>
    <x:t>Temple</x:t>
  </x:si>
  <x:si>
    <x:t>Wilton</x:t>
  </x:si>
  <x:si>
    <x:t>Windham</x:t>
  </x:si>
  <x:si>
    <x:t>Hooksett</x:t>
  </x:si>
  <x:si>
    <x:t>Waterville Valley</x:t>
  </x:si>
  <x:si>
    <x:t>Grafton County</x:t>
  </x:si>
  <x:si>
    <x:t>Barnstead</x:t>
  </x:si>
  <x:si>
    <x:t>Belknap County</x:t>
  </x:si>
  <x:si>
    <x:t>Campton</x:t>
  </x:si>
  <x:si>
    <x:t>Canterbury</x:t>
  </x:si>
  <x:si>
    <x:t>Center Barnstead</x:t>
  </x:si>
  <x:si>
    <x:t>Center Harbor</x:t>
  </x:si>
  <x:si>
    <x:t>Center Sandwich</x:t>
  </x:si>
  <x:si>
    <x:t>Carroll County</x:t>
  </x:si>
  <x:si>
    <x:t>Contoocook</x:t>
  </x:si>
  <x:si>
    <x:t>Danbury</x:t>
  </x:si>
  <x:si>
    <x:t>East Andover</x:t>
  </x:si>
  <x:si>
    <x:t>Elkins</x:t>
  </x:si>
  <x:si>
    <x:t>Epsom</x:t>
  </x:si>
  <x:si>
    <x:t>Gilmanton</x:t>
  </x:si>
  <x:si>
    <x:t>Glencliff</x:t>
  </x:si>
  <x:si>
    <x:t>Hebron</x:t>
  </x:si>
  <x:si>
    <x:t>Henniker</x:t>
  </x:si>
  <x:si>
    <x:t>Hill</x:t>
  </x:si>
  <x:si>
    <x:t>Hillsborough</x:t>
  </x:si>
  <x:si>
    <x:t>Holderness</x:t>
  </x:si>
  <x:si>
    <x:t>Laconia</x:t>
  </x:si>
  <x:si>
    <x:t>Gilford</x:t>
  </x:si>
  <x:si>
    <x:t>Lochmere</x:t>
  </x:si>
  <x:si>
    <x:t>Meredith</x:t>
  </x:si>
  <x:si>
    <x:t>Moultonborough</x:t>
  </x:si>
  <x:si>
    <x:t>New Hampton</x:t>
  </x:si>
  <x:si>
    <x:t>New London</x:t>
  </x:si>
  <x:si>
    <x:t>Chichester</x:t>
  </x:si>
  <x:si>
    <x:t>North Sandwich</x:t>
  </x:si>
  <x:si>
    <x:t>North Sutton</x:t>
  </x:si>
  <x:si>
    <x:t>Northwood</x:t>
  </x:si>
  <x:si>
    <x:t>North Woodstock</x:t>
  </x:si>
  <x:si>
    <x:t>Rumney</x:t>
  </x:si>
  <x:si>
    <x:t>Sanbornton</x:t>
  </x:si>
  <x:si>
    <x:t>South Newbury</x:t>
  </x:si>
  <x:si>
    <x:t>South Sutton</x:t>
  </x:si>
  <x:si>
    <x:t>Stinson Lake</x:t>
  </x:si>
  <x:si>
    <x:t>Suncook</x:t>
  </x:si>
  <x:si>
    <x:t>Tilton</x:t>
  </x:si>
  <x:si>
    <x:t>Warner</x:t>
  </x:si>
  <x:si>
    <x:t>Washington</x:t>
  </x:si>
  <x:si>
    <x:t>Sullivan County</x:t>
  </x:si>
  <x:si>
    <x:t>Weare</x:t>
  </x:si>
  <x:si>
    <x:t>Wentworth</x:t>
  </x:si>
  <x:si>
    <x:t>Thornton</x:t>
  </x:si>
  <x:si>
    <x:t>Wilmot</x:t>
  </x:si>
  <x:si>
    <x:t>Winnisquam</x:t>
  </x:si>
  <x:si>
    <x:t>Nottingham</x:t>
  </x:si>
  <x:si>
    <x:t>West Nottingham</x:t>
  </x:si>
  <x:si>
    <x:t>Woodstock</x:t>
  </x:si>
  <x:si>
    <x:t>Bow</x:t>
  </x:si>
  <x:si>
    <x:t>Loudon</x:t>
  </x:si>
  <x:si>
    <x:t>Keene</x:t>
  </x:si>
  <x:si>
    <x:t>Cheshire County</x:t>
  </x:si>
  <x:si>
    <x:t>Antrim</x:t>
  </x:si>
  <x:si>
    <x:t>Ashuelot</x:t>
  </x:si>
  <x:si>
    <x:t>Bennington</x:t>
  </x:si>
  <x:si>
    <x:t>Dublin</x:t>
  </x:si>
  <x:si>
    <x:t>Sullivan</x:t>
  </x:si>
  <x:si>
    <x:t>Swanzey</x:t>
  </x:si>
  <x:si>
    <x:t>Fitzwilliam</x:t>
  </x:si>
  <x:si>
    <x:t>Gilsum</x:t>
  </x:si>
  <x:si>
    <x:t>Hancock</x:t>
  </x:si>
  <x:si>
    <x:t>Jaffrey</x:t>
  </x:si>
  <x:si>
    <x:t>Marlow</x:t>
  </x:si>
  <x:si>
    <x:t>Nelson</x:t>
  </x:si>
  <x:si>
    <x:t>Peterborough</x:t>
  </x:si>
  <x:si>
    <x:t>Rindge</x:t>
  </x:si>
  <x:si>
    <x:t>Spofford</x:t>
  </x:si>
  <x:si>
    <x:t>Stoddard</x:t>
  </x:si>
  <x:si>
    <x:t>Troy</x:t>
  </x:si>
  <x:si>
    <x:t>Westmoreland</x:t>
  </x:si>
  <x:si>
    <x:t>West Peterborough</x:t>
  </x:si>
  <x:si>
    <x:t>West Swanzey</x:t>
  </x:si>
  <x:si>
    <x:t>Coos County</x:t>
  </x:si>
  <x:si>
    <x:t>Bethlehem</x:t>
  </x:si>
  <x:si>
    <x:t>Bretton Woods</x:t>
  </x:si>
  <x:si>
    <x:t>Colebrook</x:t>
  </x:si>
  <x:si>
    <x:t>Errol</x:t>
  </x:si>
  <x:si>
    <x:t>Franconia</x:t>
  </x:si>
  <x:si>
    <x:t>Gorham</x:t>
  </x:si>
  <x:si>
    <x:t>Groveton</x:t>
  </x:si>
  <x:si>
    <x:t>Lisbon</x:t>
  </x:si>
  <x:si>
    <x:t>Sugar Hill</x:t>
  </x:si>
  <x:si>
    <x:t>Milan</x:t>
  </x:si>
  <x:si>
    <x:t>Mount Washington</x:t>
  </x:si>
  <x:si>
    <x:t>CoÃ¶s County</x:t>
  </x:si>
  <x:si>
    <x:t>North Stratford</x:t>
  </x:si>
  <x:si>
    <x:t>Pittsburg</x:t>
  </x:si>
  <x:si>
    <x:t>Twin Mountain</x:t>
  </x:si>
  <x:si>
    <x:t>West Stewartstown</x:t>
  </x:si>
  <x:si>
    <x:t>Whitefield</x:t>
  </x:si>
  <x:si>
    <x:t>Acworth</x:t>
  </x:si>
  <x:si>
    <x:t>Alstead</x:t>
  </x:si>
  <x:si>
    <x:t>Drewsville</x:t>
  </x:si>
  <x:si>
    <x:t>Lempster</x:t>
  </x:si>
  <x:si>
    <x:t>South Acworth</x:t>
  </x:si>
  <x:si>
    <x:t>North Walpole</x:t>
  </x:si>
  <x:si>
    <x:t>Bath</x:t>
  </x:si>
  <x:si>
    <x:t>Canaan</x:t>
  </x:si>
  <x:si>
    <x:t>Claremont</x:t>
  </x:si>
  <x:si>
    <x:t>Cornish</x:t>
  </x:si>
  <x:si>
    <x:t>Cornish Flat</x:t>
  </x:si>
  <x:si>
    <x:t>Enfield</x:t>
  </x:si>
  <x:si>
    <x:t>Enfield Center</x:t>
  </x:si>
  <x:si>
    <x:t>Etna</x:t>
  </x:si>
  <x:si>
    <x:t>Georges Mills</x:t>
  </x:si>
  <x:si>
    <x:t>Grantham</x:t>
  </x:si>
  <x:si>
    <x:t>Guild</x:t>
  </x:si>
  <x:si>
    <x:t>Lebanon</x:t>
  </x:si>
  <x:si>
    <x:t>Lyme</x:t>
  </x:si>
  <x:si>
    <x:t>Lyme Center</x:t>
  </x:si>
  <x:si>
    <x:t>Meriden</x:t>
  </x:si>
  <x:si>
    <x:t>Monroe</x:t>
  </x:si>
  <x:si>
    <x:t>North Haverhill</x:t>
  </x:si>
  <x:si>
    <x:t>Orford</x:t>
  </x:si>
  <x:si>
    <x:t>Piermont</x:t>
  </x:si>
  <x:si>
    <x:t>Pike</x:t>
  </x:si>
  <x:si>
    <x:t>Sunapee</x:t>
  </x:si>
  <x:si>
    <x:t>West Lebanon</x:t>
  </x:si>
  <x:si>
    <x:t>Woodsville</x:t>
  </x:si>
  <x:si>
    <x:t>Newington</x:t>
  </x:si>
  <x:si>
    <x:t>Alton</x:t>
  </x:si>
  <x:si>
    <x:t>Alton Bay</x:t>
  </x:si>
  <x:si>
    <x:t>Atkinson</x:t>
  </x:si>
  <x:si>
    <x:t>Bartlett</x:t>
  </x:si>
  <x:si>
    <x:t>Center Conway</x:t>
  </x:si>
  <x:si>
    <x:t>Center Ossipee</x:t>
  </x:si>
  <x:si>
    <x:t>Center Strafford</x:t>
  </x:si>
  <x:si>
    <x:t>Strafford County</x:t>
  </x:si>
  <x:si>
    <x:t>Center Tuftonboro</x:t>
  </x:si>
  <x:si>
    <x:t>Chocorua</x:t>
  </x:si>
  <x:si>
    <x:t>Danville</x:t>
  </x:si>
  <x:si>
    <x:t>Madbury</x:t>
  </x:si>
  <x:si>
    <x:t>Durham</x:t>
  </x:si>
  <x:si>
    <x:t>East Hampstead</x:t>
  </x:si>
  <x:si>
    <x:t>East Kingston</x:t>
  </x:si>
  <x:si>
    <x:t>East Wakefield</x:t>
  </x:si>
  <x:si>
    <x:t>Eaton Center</x:t>
  </x:si>
  <x:si>
    <x:t>Farmington</x:t>
  </x:si>
  <x:si>
    <x:t>Freedom</x:t>
  </x:si>
  <x:si>
    <x:t>Gilmanton Iron Works</x:t>
  </x:si>
  <x:si>
    <x:t>Glen</x:t>
  </x:si>
  <x:si>
    <x:t>Greenland</x:t>
  </x:si>
  <x:si>
    <x:t>Hampstead</x:t>
  </x:si>
  <x:si>
    <x:t>Hampton</x:t>
  </x:si>
  <x:si>
    <x:t>Hampton Falls</x:t>
  </x:si>
  <x:si>
    <x:t>Intervale</x:t>
  </x:si>
  <x:si>
    <x:t>Jackson</x:t>
  </x:si>
  <x:si>
    <x:t>Kearsarge</x:t>
  </x:si>
  <x:si>
    <x:t>Madison</x:t>
  </x:si>
  <x:si>
    <x:t>Melvin Village</x:t>
  </x:si>
  <x:si>
    <x:t>Milton Mills</x:t>
  </x:si>
  <x:si>
    <x:t>Mirror Lake</x:t>
  </x:si>
  <x:si>
    <x:t>New Castle</x:t>
  </x:si>
  <x:si>
    <x:t>New Durham</x:t>
  </x:si>
  <x:si>
    <x:t>Newfields</x:t>
  </x:si>
  <x:si>
    <x:t>Newmarket</x:t>
  </x:si>
  <x:si>
    <x:t>Newton Junction</x:t>
  </x:si>
  <x:si>
    <x:t>North Conway</x:t>
  </x:si>
  <x:si>
    <x:t>North Hampton</x:t>
  </x:si>
  <x:si>
    <x:t>Ossipee</x:t>
  </x:si>
  <x:si>
    <x:t>Plaistow</x:t>
  </x:si>
  <x:si>
    <x:t>Rollinsford</x:t>
  </x:si>
  <x:si>
    <x:t>Rye</x:t>
  </x:si>
  <x:si>
    <x:t>Rye Beach</x:t>
  </x:si>
  <x:si>
    <x:t>Sanbornville</x:t>
  </x:si>
  <x:si>
    <x:t>Sandown</x:t>
  </x:si>
  <x:si>
    <x:t>Seabrook</x:t>
  </x:si>
  <x:si>
    <x:t>Silver Lake</x:t>
  </x:si>
  <x:si>
    <x:t>Somersworth</x:t>
  </x:si>
  <x:si>
    <x:t>Effingham</x:t>
  </x:si>
  <x:si>
    <x:t>South Tamworth</x:t>
  </x:si>
  <x:si>
    <x:t>Strafford</x:t>
  </x:si>
  <x:si>
    <x:t>Stratham</x:t>
  </x:si>
  <x:si>
    <x:t>Tamworth</x:t>
  </x:si>
  <x:si>
    <x:t>Union</x:t>
  </x:si>
  <x:si>
    <x:t>West Ossipee</x:t>
  </x:si>
  <x:si>
    <x:t>Wolfeboro</x:t>
  </x:si>
  <x:si>
    <x:t>Wolfeboro Falls</x:t>
  </x:si>
  <x:si>
    <x:t>Wonalancet</x:t>
  </x:si>
  <x:si>
    <x:t>Berwick</x:t>
  </x:si>
  <x:si>
    <x:t>ME</x:t>
  </x:si>
  <x:si>
    <x:t>York County</x:t>
  </x:si>
  <x:si>
    <x:t>Cape Neddick</x:t>
  </x:si>
  <x:si>
    <x:t>Eliot</x:t>
  </x:si>
  <x:si>
    <x:t>Kittery</x:t>
  </x:si>
  <x:si>
    <x:t>Kittery Point</x:t>
  </x:si>
  <x:si>
    <x:t>North Berwick</x:t>
  </x:si>
  <x:si>
    <x:t>Ogunquit</x:t>
  </x:si>
  <x:si>
    <x:t>South Berwick</x:t>
  </x:si>
  <x:si>
    <x:t>York</x:t>
  </x:si>
  <x:si>
    <x:t>York Beach</x:t>
  </x:si>
  <x:si>
    <x:t>York Harbor</x:t>
  </x:si>
  <x:si>
    <x:t>Alfred</x:t>
  </x:si>
  <x:si>
    <x:t>Bailey Island</x:t>
  </x:si>
  <x:si>
    <x:t>Cumberland County</x:t>
  </x:si>
  <x:si>
    <x:t>Bar Mills</x:t>
  </x:si>
  <x:si>
    <x:t>Biddeford</x:t>
  </x:si>
  <x:si>
    <x:t>Biddeford Pool</x:t>
  </x:si>
  <x:si>
    <x:t>Bowdoinham</x:t>
  </x:si>
  <x:si>
    <x:t>Sagadahoc County</x:t>
  </x:si>
  <x:si>
    <x:t>Bridgton</x:t>
  </x:si>
  <x:si>
    <x:t>Brownfield</x:t>
  </x:si>
  <x:si>
    <x:t>Oxford County</x:t>
  </x:si>
  <x:si>
    <x:t>Brunswick</x:t>
  </x:si>
  <x:si>
    <x:t>Bustins Island</x:t>
  </x:si>
  <x:si>
    <x:t>Cape Porpoise</x:t>
  </x:si>
  <x:si>
    <x:t>Casco</x:t>
  </x:si>
  <x:si>
    <x:t>Center Lovell</x:t>
  </x:si>
  <x:si>
    <x:t>Chebeague Island</x:t>
  </x:si>
  <x:si>
    <x:t>Cliff Island</x:t>
  </x:si>
  <x:si>
    <x:t>Cumberland Center</x:t>
  </x:si>
  <x:si>
    <x:t>Denmark</x:t>
  </x:si>
  <x:si>
    <x:t>East Baldwin</x:t>
  </x:si>
  <x:si>
    <x:t>East Parsonsfield</x:t>
  </x:si>
  <x:si>
    <x:t>Sebago</x:t>
  </x:si>
  <x:si>
    <x:t>East Waterboro</x:t>
  </x:si>
  <x:si>
    <x:t>Freeport</x:t>
  </x:si>
  <x:si>
    <x:t>Fryeburg</x:t>
  </x:si>
  <x:si>
    <x:t>Gray</x:t>
  </x:si>
  <x:si>
    <x:t>Harrison</x:t>
  </x:si>
  <x:si>
    <x:t>Hiram</x:t>
  </x:si>
  <x:si>
    <x:t>Hollis Center</x:t>
  </x:si>
  <x:si>
    <x:t>Kennebunk</x:t>
  </x:si>
  <x:si>
    <x:t>Kennebunkport</x:t>
  </x:si>
  <x:si>
    <x:t>Parsonsfield</x:t>
  </x:si>
  <x:si>
    <x:t>Limerick</x:t>
  </x:si>
  <x:si>
    <x:t>Limington</x:t>
  </x:si>
  <x:si>
    <x:t>Long Island</x:t>
  </x:si>
  <x:si>
    <x:t>Lovell</x:t>
  </x:si>
  <x:si>
    <x:t>Moody</x:t>
  </x:si>
  <x:si>
    <x:t>Naples</x:t>
  </x:si>
  <x:si>
    <x:t>Newfield</x:t>
  </x:si>
  <x:si>
    <x:t>North Bridgton</x:t>
  </x:si>
  <x:si>
    <x:t>North Waterboro</x:t>
  </x:si>
  <x:si>
    <x:t>Ocean Park</x:t>
  </x:si>
  <x:si>
    <x:t>Old Orchard Beach</x:t>
  </x:si>
  <x:si>
    <x:t>Orrs Island</x:t>
  </x:si>
  <x:si>
    <x:t>Porter</x:t>
  </x:si>
  <x:si>
    <x:t>Pownal</x:t>
  </x:si>
  <x:si>
    <x:t>Scarborough</x:t>
  </x:si>
  <x:si>
    <x:t>Saco</x:t>
  </x:si>
  <x:si>
    <x:t>Sanford</x:t>
  </x:si>
  <x:si>
    <x:t>Sebago Lake</x:t>
  </x:si>
  <x:si>
    <x:t>Shapleigh</x:t>
  </x:si>
  <x:si>
    <x:t>South Casco</x:t>
  </x:si>
  <x:si>
    <x:t>South Freeport</x:t>
  </x:si>
  <x:si>
    <x:t>Harpswell</x:t>
  </x:si>
  <x:si>
    <x:t>South Windham</x:t>
  </x:si>
  <x:si>
    <x:t>Springvale</x:t>
  </x:si>
  <x:si>
    <x:t>Standish</x:t>
  </x:si>
  <x:si>
    <x:t>Steep Falls</x:t>
  </x:si>
  <x:si>
    <x:t>Topsham</x:t>
  </x:si>
  <x:si>
    <x:t>Waterboro</x:t>
  </x:si>
  <x:si>
    <x:t>Waterford</x:t>
  </x:si>
  <x:si>
    <x:t>Wells</x:t>
  </x:si>
  <x:si>
    <x:t>West Baldwin</x:t>
  </x:si>
  <x:si>
    <x:t>Westbrook</x:t>
  </x:si>
  <x:si>
    <x:t>Buxton</x:t>
  </x:si>
  <x:si>
    <x:t>West Kennebunk</x:t>
  </x:si>
  <x:si>
    <x:t>West Newfield</x:t>
  </x:si>
  <x:si>
    <x:t>Yarmouth</x:t>
  </x:si>
  <x:si>
    <x:t>North Yarmouth</x:t>
  </x:si>
  <x:si>
    <x:t>Portland</x:t>
  </x:si>
  <x:si>
    <x:t>South Portland</x:t>
  </x:si>
  <x:si>
    <x:t>Cape Elizabeth</x:t>
  </x:si>
  <x:si>
    <x:t>Peaks Island</x:t>
  </x:si>
  <x:si>
    <x:t>Cumberland Foreside</x:t>
  </x:si>
  <x:si>
    <x:t>Androscoggin County</x:t>
  </x:si>
  <x:si>
    <x:t>Bethel</x:t>
  </x:si>
  <x:si>
    <x:t>Bryant Pond</x:t>
  </x:si>
  <x:si>
    <x:t>Buckfield</x:t>
  </x:si>
  <x:si>
    <x:t>Dixfield</x:t>
  </x:si>
  <x:si>
    <x:t>Dryden</x:t>
  </x:si>
  <x:si>
    <x:t>East Dixfield</x:t>
  </x:si>
  <x:si>
    <x:t>East Livermore</x:t>
  </x:si>
  <x:si>
    <x:t>East Poland</x:t>
  </x:si>
  <x:si>
    <x:t>East Wilton</x:t>
  </x:si>
  <x:si>
    <x:t>Jay</x:t>
  </x:si>
  <x:si>
    <x:t>Lewiston</x:t>
  </x:si>
  <x:si>
    <x:t>Lisbon Falls</x:t>
  </x:si>
  <x:si>
    <x:t>Livermore</x:t>
  </x:si>
  <x:si>
    <x:t>Livermore Falls</x:t>
  </x:si>
  <x:si>
    <x:t>Greenwood</x:t>
  </x:si>
  <x:si>
    <x:t>Mechanic Falls</x:t>
  </x:si>
  <x:si>
    <x:t>Mexico</x:t>
  </x:si>
  <x:si>
    <x:t>Monmouth</x:t>
  </x:si>
  <x:si>
    <x:t>Kennebec County</x:t>
  </x:si>
  <x:si>
    <x:t>New Gloucester</x:t>
  </x:si>
  <x:si>
    <x:t>Newry</x:t>
  </x:si>
  <x:si>
    <x:t>North Jay</x:t>
  </x:si>
  <x:si>
    <x:t>North Monmouth</x:t>
  </x:si>
  <x:si>
    <x:t>North Turner</x:t>
  </x:si>
  <x:si>
    <x:t>North Waterford</x:t>
  </x:si>
  <x:si>
    <x:t>Norway</x:t>
  </x:si>
  <x:si>
    <x:t>Paris</x:t>
  </x:si>
  <x:si>
    <x:t>Poland</x:t>
  </x:si>
  <x:si>
    <x:t>Sabattus</x:t>
  </x:si>
  <x:si>
    <x:t>South Paris</x:t>
  </x:si>
  <x:si>
    <x:t>Turner</x:t>
  </x:si>
  <x:si>
    <x:t>Wayne</x:t>
  </x:si>
  <x:si>
    <x:t>Weld</x:t>
  </x:si>
  <x:si>
    <x:t>West Bethel</x:t>
  </x:si>
  <x:si>
    <x:t>Bowdoin</x:t>
  </x:si>
  <x:si>
    <x:t>West Minot</x:t>
  </x:si>
  <x:si>
    <x:t>West Paris</x:t>
  </x:si>
  <x:si>
    <x:t>Peru</x:t>
  </x:si>
  <x:si>
    <x:t>West Poland</x:t>
  </x:si>
  <x:si>
    <x:t>Sumner</x:t>
  </x:si>
  <x:si>
    <x:t>Augusta</x:t>
  </x:si>
  <x:si>
    <x:t>Coopers Mills</x:t>
  </x:si>
  <x:si>
    <x:t>Lincoln County</x:t>
  </x:si>
  <x:si>
    <x:t>Dresden</x:t>
  </x:si>
  <x:si>
    <x:t>East Winthrop</x:t>
  </x:si>
  <x:si>
    <x:t>Farmingdale</x:t>
  </x:si>
  <x:si>
    <x:t>Gardiner</x:t>
  </x:si>
  <x:si>
    <x:t>Hallowell</x:t>
  </x:si>
  <x:si>
    <x:t>Kents Hill</x:t>
  </x:si>
  <x:si>
    <x:t>Mount Vernon</x:t>
  </x:si>
  <x:si>
    <x:t>Palermo</x:t>
  </x:si>
  <x:si>
    <x:t>Waldo County</x:t>
  </x:si>
  <x:si>
    <x:t>Readfield</x:t>
  </x:si>
  <x:si>
    <x:t>South China</x:t>
  </x:si>
  <x:si>
    <x:t>South Gardiner</x:t>
  </x:si>
  <x:si>
    <x:t>Vienna</x:t>
  </x:si>
  <x:si>
    <x:t>Bangor</x:t>
  </x:si>
  <x:si>
    <x:t>Penobscot County</x:t>
  </x:si>
  <x:si>
    <x:t>Abbot</x:t>
  </x:si>
  <x:si>
    <x:t>Piscataquis County</x:t>
  </x:si>
  <x:si>
    <x:t>Aurora</x:t>
  </x:si>
  <x:si>
    <x:t>Hancock County</x:t>
  </x:si>
  <x:si>
    <x:t>Bradley</x:t>
  </x:si>
  <x:si>
    <x:t>Brewer</x:t>
  </x:si>
  <x:si>
    <x:t>Brookton</x:t>
  </x:si>
  <x:si>
    <x:t>Brownville</x:t>
  </x:si>
  <x:si>
    <x:t>Brownville Junction</x:t>
  </x:si>
  <x:si>
    <x:t>Bucksport</x:t>
  </x:si>
  <x:si>
    <x:t>Carmel</x:t>
  </x:si>
  <x:si>
    <x:t>Castine</x:t>
  </x:si>
  <x:si>
    <x:t>Charleston</x:t>
  </x:si>
  <x:si>
    <x:t>Danforth</x:t>
  </x:si>
  <x:si>
    <x:t>Dover Foxcroft</x:t>
  </x:si>
  <x:si>
    <x:t>Corinth</x:t>
  </x:si>
  <x:si>
    <x:t>Eddington</x:t>
  </x:si>
  <x:si>
    <x:t>East Millinocket</x:t>
  </x:si>
  <x:si>
    <x:t>East Orland</x:t>
  </x:si>
  <x:si>
    <x:t>Frankfort</x:t>
  </x:si>
  <x:si>
    <x:t>Greenville Junction</x:t>
  </x:si>
  <x:si>
    <x:t>Guilford</x:t>
  </x:si>
  <x:si>
    <x:t>Howland</x:t>
  </x:si>
  <x:si>
    <x:t>Kenduskeag</x:t>
  </x:si>
  <x:si>
    <x:t>Kingman</x:t>
  </x:si>
  <x:si>
    <x:t>Aroostook County</x:t>
  </x:si>
  <x:si>
    <x:t>Lagrange</x:t>
  </x:si>
  <x:si>
    <x:t>Lambert Lake</x:t>
  </x:si>
  <x:si>
    <x:t>Levant</x:t>
  </x:si>
  <x:si>
    <x:t>Mattawamkeag</x:t>
  </x:si>
  <x:si>
    <x:t>Millinocket</x:t>
  </x:si>
  <x:si>
    <x:t>Milo</x:t>
  </x:si>
  <x:si>
    <x:t>Olamon</x:t>
  </x:si>
  <x:si>
    <x:t>Old Town</x:t>
  </x:si>
  <x:si>
    <x:t>Orono</x:t>
  </x:si>
  <x:si>
    <x:t>Orient</x:t>
  </x:si>
  <x:si>
    <x:t>Orland</x:t>
  </x:si>
  <x:si>
    <x:t>Orrington</x:t>
  </x:si>
  <x:si>
    <x:t>Passadumkeag</x:t>
  </x:si>
  <x:si>
    <x:t>Penobscot</x:t>
  </x:si>
  <x:si>
    <x:t>Rockwood</x:t>
  </x:si>
  <x:si>
    <x:t>Somerset County</x:t>
  </x:si>
  <x:si>
    <x:t>Sangerville</x:t>
  </x:si>
  <x:si>
    <x:t>Sebec</x:t>
  </x:si>
  <x:si>
    <x:t>Shirley Mills</x:t>
  </x:si>
  <x:si>
    <x:t>Stetson</x:t>
  </x:si>
  <x:si>
    <x:t>Stillwater</x:t>
  </x:si>
  <x:si>
    <x:t>Vanceboro</x:t>
  </x:si>
  <x:si>
    <x:t>Waite</x:t>
  </x:si>
  <x:si>
    <x:t>West Enfield</x:t>
  </x:si>
  <x:si>
    <x:t>Winn</x:t>
  </x:si>
  <x:si>
    <x:t>Winterport</x:t>
  </x:si>
  <x:si>
    <x:t>Wytopitlock</x:t>
  </x:si>
  <x:si>
    <x:t>Alna</x:t>
  </x:si>
  <x:si>
    <x:t>Boothbay</x:t>
  </x:si>
  <x:si>
    <x:t>Boothbay Harbor</x:t>
  </x:si>
  <x:si>
    <x:t>Chamberlain</x:t>
  </x:si>
  <x:si>
    <x:t>Damariscotta</x:t>
  </x:si>
  <x:si>
    <x:t>East Boothbay</x:t>
  </x:si>
  <x:si>
    <x:t>Friendship</x:t>
  </x:si>
  <x:si>
    <x:t>Knox County</x:t>
  </x:si>
  <x:si>
    <x:t>Isle Of Springs</x:t>
  </x:si>
  <x:si>
    <x:t>Bremen</x:t>
  </x:si>
  <x:si>
    <x:t>Newcastle</x:t>
  </x:si>
  <x:si>
    <x:t>New Harbor</x:t>
  </x:si>
  <x:si>
    <x:t>Nobleboro</x:t>
  </x:si>
  <x:si>
    <x:t>Edgecomb</x:t>
  </x:si>
  <x:si>
    <x:t>Pemaquid</x:t>
  </x:si>
  <x:si>
    <x:t>Phippsburg</x:t>
  </x:si>
  <x:si>
    <x:t>Cushing</x:t>
  </x:si>
  <x:si>
    <x:t>Round Pond</x:t>
  </x:si>
  <x:si>
    <x:t>Sebasco Estates</x:t>
  </x:si>
  <x:si>
    <x:t>South Bristol</x:t>
  </x:si>
  <x:si>
    <x:t>Squirrel Island</x:t>
  </x:si>
  <x:si>
    <x:t>Trevett</x:t>
  </x:si>
  <x:si>
    <x:t>Waldoboro</x:t>
  </x:si>
  <x:si>
    <x:t>West Boothbay Harbor</x:t>
  </x:si>
  <x:si>
    <x:t>Southport</x:t>
  </x:si>
  <x:si>
    <x:t>Wiscasset</x:t>
  </x:si>
  <x:si>
    <x:t>Woolwich</x:t>
  </x:si>
  <x:si>
    <x:t>Ellsworth</x:t>
  </x:si>
  <x:si>
    <x:t>Addison</x:t>
  </x:si>
  <x:si>
    <x:t>Gouldsboro</x:t>
  </x:si>
  <x:si>
    <x:t>Bar Harbor</x:t>
  </x:si>
  <x:si>
    <x:t>Beals</x:t>
  </x:si>
  <x:si>
    <x:t>Bernard</x:t>
  </x:si>
  <x:si>
    <x:t>Birch Harbor</x:t>
  </x:si>
  <x:si>
    <x:t>Blue Hill</x:t>
  </x:si>
  <x:si>
    <x:t>Brooklin</x:t>
  </x:si>
  <x:si>
    <x:t>Brooksville</x:t>
  </x:si>
  <x:si>
    <x:t>Calais</x:t>
  </x:si>
  <x:si>
    <x:t>Cherryfield</x:t>
  </x:si>
  <x:si>
    <x:t>Columbia Falls</x:t>
  </x:si>
  <x:si>
    <x:t>Corea</x:t>
  </x:si>
  <x:si>
    <x:t>Cranberry Isles</x:t>
  </x:si>
  <x:si>
    <x:t>Cutler</x:t>
  </x:si>
  <x:si>
    <x:t>Deer Isle</x:t>
  </x:si>
  <x:si>
    <x:t>Dennysville</x:t>
  </x:si>
  <x:si>
    <x:t>East Blue Hill</x:t>
  </x:si>
  <x:si>
    <x:t>East Machias</x:t>
  </x:si>
  <x:si>
    <x:t>Eastport</x:t>
  </x:si>
  <x:si>
    <x:t>Frenchboro</x:t>
  </x:si>
  <x:si>
    <x:t>Grand Lake Stream</x:t>
  </x:si>
  <x:si>
    <x:t>Harborside</x:t>
  </x:si>
  <x:si>
    <x:t>Harrington</x:t>
  </x:si>
  <x:si>
    <x:t>Hulls Cove</x:t>
  </x:si>
  <x:si>
    <x:t>Isle Au Haut</x:t>
  </x:si>
  <x:si>
    <x:t>Islesford</x:t>
  </x:si>
  <x:si>
    <x:t>Jonesboro</x:t>
  </x:si>
  <x:si>
    <x:t>Jonesport</x:t>
  </x:si>
  <x:si>
    <x:t>Little Deer Isle</x:t>
  </x:si>
  <x:si>
    <x:t>Lubec</x:t>
  </x:si>
  <x:si>
    <x:t>Bass Harbor</x:t>
  </x:si>
  <x:si>
    <x:t>Machias</x:t>
  </x:si>
  <x:si>
    <x:t>Machiasport</x:t>
  </x:si>
  <x:si>
    <x:t>Meddybemps</x:t>
  </x:si>
  <x:si>
    <x:t>Milbridge</x:t>
  </x:si>
  <x:si>
    <x:t>Mount Desert</x:t>
  </x:si>
  <x:si>
    <x:t>Northeast Harbor</x:t>
  </x:si>
  <x:si>
    <x:t>Perry</x:t>
  </x:si>
  <x:si>
    <x:t>Prospect Harbor</x:t>
  </x:si>
  <x:si>
    <x:t>Robbinston</x:t>
  </x:si>
  <x:si>
    <x:t>Salsbury Cove</x:t>
  </x:si>
  <x:si>
    <x:t>Sargentville</x:t>
  </x:si>
  <x:si>
    <x:t>Seal Cove</x:t>
  </x:si>
  <x:si>
    <x:t>Seal Harbor</x:t>
  </x:si>
  <x:si>
    <x:t>Sedgwick</x:t>
  </x:si>
  <x:si>
    <x:t>Sorrento</x:t>
  </x:si>
  <x:si>
    <x:t>Southwest Harbor</x:t>
  </x:si>
  <x:si>
    <x:t>Steuben</x:t>
  </x:si>
  <x:si>
    <x:t>Stonington</x:t>
  </x:si>
  <x:si>
    <x:t>Sunset</x:t>
  </x:si>
  <x:si>
    <x:t>Surry</x:t>
  </x:si>
  <x:si>
    <x:t>Swans Island</x:t>
  </x:si>
  <x:si>
    <x:t>Wesley</x:t>
  </x:si>
  <x:si>
    <x:t>Whiting</x:t>
  </x:si>
  <x:si>
    <x:t>Winter Harbor</x:t>
  </x:si>
  <x:si>
    <x:t>Baileyville</x:t>
  </x:si>
  <x:si>
    <x:t>Houlton</x:t>
  </x:si>
  <x:si>
    <x:t>Benedicta</x:t>
  </x:si>
  <x:si>
    <x:t>Blaine</x:t>
  </x:si>
  <x:si>
    <x:t>Caribou</x:t>
  </x:si>
  <x:si>
    <x:t>Clayton Lake</x:t>
  </x:si>
  <x:si>
    <x:t>Crouseville</x:t>
  </x:si>
  <x:si>
    <x:t>Eagle Lake</x:t>
  </x:si>
  <x:si>
    <x:t>Estcourt Station</x:t>
  </x:si>
  <x:si>
    <x:t>Fort Fairfield</x:t>
  </x:si>
  <x:si>
    <x:t>Fort Kent</x:t>
  </x:si>
  <x:si>
    <x:t>Fort Kent Mills</x:t>
  </x:si>
  <x:si>
    <x:t>Frenchville</x:t>
  </x:si>
  <x:si>
    <x:t>Grand Isle</x:t>
  </x:si>
  <x:si>
    <x:t>Island Falls</x:t>
  </x:si>
  <x:si>
    <x:t>Limestone</x:t>
  </x:si>
  <x:si>
    <x:t>Madawaska</x:t>
  </x:si>
  <x:si>
    <x:t>Mapleton</x:t>
  </x:si>
  <x:si>
    <x:t>Mars Hill</x:t>
  </x:si>
  <x:si>
    <x:t>Monticello</x:t>
  </x:si>
  <x:si>
    <x:t>New Limerick</x:t>
  </x:si>
  <x:si>
    <x:t>New Sweden</x:t>
  </x:si>
  <x:si>
    <x:t>Oakfield</x:t>
  </x:si>
  <x:si>
    <x:t>Oxbow</x:t>
  </x:si>
  <x:si>
    <x:t>Patten</x:t>
  </x:si>
  <x:si>
    <x:t>Perham</x:t>
  </x:si>
  <x:si>
    <x:t>Portage</x:t>
  </x:si>
  <x:si>
    <x:t>Presque Isle</x:t>
  </x:si>
  <x:si>
    <x:t>Saint Agatha</x:t>
  </x:si>
  <x:si>
    <x:t>Saint David</x:t>
  </x:si>
  <x:si>
    <x:t>Saint Francis</x:t>
  </x:si>
  <x:si>
    <x:t>Sheridan</x:t>
  </x:si>
  <x:si>
    <x:t>Sherman</x:t>
  </x:si>
  <x:si>
    <x:t>Stacyville</x:t>
  </x:si>
  <x:si>
    <x:t>Sinclair</x:t>
  </x:si>
  <x:si>
    <x:t>Smyrna Mills</x:t>
  </x:si>
  <x:si>
    <x:t>Wallagrass</x:t>
  </x:si>
  <x:si>
    <x:t>Stockholm</x:t>
  </x:si>
  <x:si>
    <x:t>Van Buren</x:t>
  </x:si>
  <x:si>
    <x:t>Washburn</x:t>
  </x:si>
  <x:si>
    <x:t>Camden</x:t>
  </x:si>
  <x:si>
    <x:t>Glen Cove</x:t>
  </x:si>
  <x:si>
    <x:t>Islesboro</x:t>
  </x:si>
  <x:si>
    <x:t>Lincolnville</x:t>
  </x:si>
  <x:si>
    <x:t>Lincolnville Center</x:t>
  </x:si>
  <x:si>
    <x:t>Matinicus</x:t>
  </x:si>
  <x:si>
    <x:t>Monhegan</x:t>
  </x:si>
  <x:si>
    <x:t>North Haven</x:t>
  </x:si>
  <x:si>
    <x:t>Owls Head</x:t>
  </x:si>
  <x:si>
    <x:t>Port Clyde</x:t>
  </x:si>
  <x:si>
    <x:t>South Thomaston</x:t>
  </x:si>
  <x:si>
    <x:t>Spruce Head</x:t>
  </x:si>
  <x:si>
    <x:t>Tenants Harbor</x:t>
  </x:si>
  <x:si>
    <x:t>Thomaston</x:t>
  </x:si>
  <x:si>
    <x:t>Vinalhaven</x:t>
  </x:si>
  <x:si>
    <x:t>West Rockport</x:t>
  </x:si>
  <x:si>
    <x:t>Waterville</x:t>
  </x:si>
  <x:si>
    <x:t>Anson</x:t>
  </x:si>
  <x:si>
    <x:t>Athens</x:t>
  </x:si>
  <x:si>
    <x:t>Belfast</x:t>
  </x:si>
  <x:si>
    <x:t>Belgrade</x:t>
  </x:si>
  <x:si>
    <x:t>Belgrade Lakes</x:t>
  </x:si>
  <x:si>
    <x:t>Bingham</x:t>
  </x:si>
  <x:si>
    <x:t>Brooks</x:t>
  </x:si>
  <x:si>
    <x:t>Burnham</x:t>
  </x:si>
  <x:si>
    <x:t>Caratunk</x:t>
  </x:si>
  <x:si>
    <x:t>China Village</x:t>
  </x:si>
  <x:si>
    <x:t>Corinna</x:t>
  </x:si>
  <x:si>
    <x:t>Detroit</x:t>
  </x:si>
  <x:si>
    <x:t>Dexter</x:t>
  </x:si>
  <x:si>
    <x:t>Dixmont</x:t>
  </x:si>
  <x:si>
    <x:t>East Newport</x:t>
  </x:si>
  <x:si>
    <x:t>East Vassalboro</x:t>
  </x:si>
  <x:si>
    <x:t>Eustis</x:t>
  </x:si>
  <x:si>
    <x:t>Fairfield</x:t>
  </x:si>
  <x:si>
    <x:t>Garland</x:t>
  </x:si>
  <x:si>
    <x:t>Farmington Falls</x:t>
  </x:si>
  <x:si>
    <x:t>Hartland</x:t>
  </x:si>
  <x:si>
    <x:t>Hinckley</x:t>
  </x:si>
  <x:si>
    <x:t>Jackman</x:t>
  </x:si>
  <x:si>
    <x:t>Kingfield</x:t>
  </x:si>
  <x:si>
    <x:t>Liberty</x:t>
  </x:si>
  <x:si>
    <x:t>Morrill</x:t>
  </x:si>
  <x:si>
    <x:t>New Portland</x:t>
  </x:si>
  <x:si>
    <x:t>New Sharon</x:t>
  </x:si>
  <x:si>
    <x:t>New Vineyard</x:t>
  </x:si>
  <x:si>
    <x:t>Norridgewock</x:t>
  </x:si>
  <x:si>
    <x:t>North Anson</x:t>
  </x:si>
  <x:si>
    <x:t>North Vassalboro</x:t>
  </x:si>
  <x:si>
    <x:t>Oquossoc</x:t>
  </x:si>
  <x:si>
    <x:t>Palmyra</x:t>
  </x:si>
  <x:si>
    <x:t>Phillips</x:t>
  </x:si>
  <x:si>
    <x:t>Rangeley</x:t>
  </x:si>
  <x:si>
    <x:t>Saint Albans</x:t>
  </x:si>
  <x:si>
    <x:t>Sandy Point</x:t>
  </x:si>
  <x:si>
    <x:t>Searsmont</x:t>
  </x:si>
  <x:si>
    <x:t>Searsport</x:t>
  </x:si>
  <x:si>
    <x:t>Shawmut</x:t>
  </x:si>
  <x:si>
    <x:t>Skowhegan</x:t>
  </x:si>
  <x:si>
    <x:t>Solon</x:t>
  </x:si>
  <x:si>
    <x:t>Stockton Springs</x:t>
  </x:si>
  <x:si>
    <x:t>Stratton</x:t>
  </x:si>
  <x:si>
    <x:t>Strong</x:t>
  </x:si>
  <x:si>
    <x:t>West Forks</x:t>
  </x:si>
  <x:si>
    <x:t>Unity</x:t>
  </x:si>
  <x:si>
    <x:t>Vassalboro</x:t>
  </x:si>
  <x:si>
    <x:t>West Farmington</x:t>
  </x:si>
  <x:si>
    <x:t>White River Junction</x:t>
  </x:si>
  <x:si>
    <x:t>VT</x:t>
  </x:si>
  <x:si>
    <x:t>Windsor County</x:t>
  </x:si>
  <x:si>
    <x:t>Ascutney</x:t>
  </x:si>
  <x:si>
    <x:t>Barnard</x:t>
  </x:si>
  <x:si>
    <x:t>Orange County</x:t>
  </x:si>
  <x:si>
    <x:t>Bridgewater Corners</x:t>
  </x:si>
  <x:si>
    <x:t>Brownsville</x:t>
  </x:si>
  <x:si>
    <x:t>East Corinth</x:t>
  </x:si>
  <x:si>
    <x:t>East Randolph</x:t>
  </x:si>
  <x:si>
    <x:t>East Ryegate</x:t>
  </x:si>
  <x:si>
    <x:t>Caledonia County</x:t>
  </x:si>
  <x:si>
    <x:t>East Thetford</x:t>
  </x:si>
  <x:si>
    <x:t>Fairlee</x:t>
  </x:si>
  <x:si>
    <x:t>Hartford</x:t>
  </x:si>
  <x:si>
    <x:t>Hartland Four Corners</x:t>
  </x:si>
  <x:si>
    <x:t>Mc Indoe Falls</x:t>
  </x:si>
  <x:si>
    <x:t>North Hartland</x:t>
  </x:si>
  <x:si>
    <x:t>North Pomfret</x:t>
  </x:si>
  <x:si>
    <x:t>North Thetford</x:t>
  </x:si>
  <x:si>
    <x:t>Norwich</x:t>
  </x:si>
  <x:si>
    <x:t>Post Mills</x:t>
  </x:si>
  <x:si>
    <x:t>Quechee</x:t>
  </x:si>
  <x:si>
    <x:t>Randolph Center</x:t>
  </x:si>
  <x:si>
    <x:t>South Pomfret</x:t>
  </x:si>
  <x:si>
    <x:t>South Royalton</x:t>
  </x:si>
  <x:si>
    <x:t>South Ryegate</x:t>
  </x:si>
  <x:si>
    <x:t>South Strafford</x:t>
  </x:si>
  <x:si>
    <x:t>South Woodstock</x:t>
  </x:si>
  <x:si>
    <x:t>Taftsville</x:t>
  </x:si>
  <x:si>
    <x:t>Thetford</x:t>
  </x:si>
  <x:si>
    <x:t>Thetford Center</x:t>
  </x:si>
  <x:si>
    <x:t>Tunbridge</x:t>
  </x:si>
  <x:si>
    <x:t>Vershire</x:t>
  </x:si>
  <x:si>
    <x:t>Wells River</x:t>
  </x:si>
  <x:si>
    <x:t>West Fairlee</x:t>
  </x:si>
  <x:si>
    <x:t>West Hartford</x:t>
  </x:si>
  <x:si>
    <x:t>West Topsham</x:t>
  </x:si>
  <x:si>
    <x:t>Wilder</x:t>
  </x:si>
  <x:si>
    <x:t>Bellows Falls</x:t>
  </x:si>
  <x:si>
    <x:t>Windham County</x:t>
  </x:si>
  <x:si>
    <x:t>Cambridgeport</x:t>
  </x:si>
  <x:si>
    <x:t>Cavendish</x:t>
  </x:si>
  <x:si>
    <x:t>Chester Depot</x:t>
  </x:si>
  <x:si>
    <x:t>North Springfield</x:t>
  </x:si>
  <x:si>
    <x:t>Perkinsville</x:t>
  </x:si>
  <x:si>
    <x:t>Bennington County</x:t>
  </x:si>
  <x:si>
    <x:t>Proctorsville</x:t>
  </x:si>
  <x:si>
    <x:t>Saxtons River</x:t>
  </x:si>
  <x:si>
    <x:t>South Londonderry</x:t>
  </x:si>
  <x:si>
    <x:t>Westminster Station</x:t>
  </x:si>
  <x:si>
    <x:t>Dorset</x:t>
  </x:si>
  <x:si>
    <x:t>East Arlington</x:t>
  </x:si>
  <x:si>
    <x:t>East Dorset</x:t>
  </x:si>
  <x:si>
    <x:t>Manchester Center</x:t>
  </x:si>
  <x:si>
    <x:t>North Bennington</x:t>
  </x:si>
  <x:si>
    <x:t>North Pownal</x:t>
  </x:si>
  <x:si>
    <x:t>Shaftsbury</x:t>
  </x:si>
  <x:si>
    <x:t>Brattleboro</x:t>
  </x:si>
  <x:si>
    <x:t>Bondville</x:t>
  </x:si>
  <x:si>
    <x:t>East Dover</x:t>
  </x:si>
  <x:si>
    <x:t>Jacksonville</x:t>
  </x:si>
  <x:si>
    <x:t>Jamaica</x:t>
  </x:si>
  <x:si>
    <x:t>Marlboro</x:t>
  </x:si>
  <x:si>
    <x:t>Newfane</x:t>
  </x:si>
  <x:si>
    <x:t>Putney</x:t>
  </x:si>
  <x:si>
    <x:t>Readsboro</x:t>
  </x:si>
  <x:si>
    <x:t>South Newfane</x:t>
  </x:si>
  <x:si>
    <x:t>Stamford</x:t>
  </x:si>
  <x:si>
    <x:t>Townshend</x:t>
  </x:si>
  <x:si>
    <x:t>Vernon</x:t>
  </x:si>
  <x:si>
    <x:t>Wardsboro</x:t>
  </x:si>
  <x:si>
    <x:t>West Dover</x:t>
  </x:si>
  <x:si>
    <x:t>West Dummerston</x:t>
  </x:si>
  <x:si>
    <x:t>West Halifax</x:t>
  </x:si>
  <x:si>
    <x:t>West Townshend</x:t>
  </x:si>
  <x:si>
    <x:t>West Wardsboro</x:t>
  </x:si>
  <x:si>
    <x:t>Whitingham</x:t>
  </x:si>
  <x:si>
    <x:t>Williamsville</x:t>
  </x:si>
  <x:si>
    <x:t>Chittenden County</x:t>
  </x:si>
  <x:si>
    <x:t>South Burlington</x:t>
  </x:si>
  <x:si>
    <x:t>Winooski</x:t>
  </x:si>
  <x:si>
    <x:t>Colchester</x:t>
  </x:si>
  <x:si>
    <x:t>Alburgh</x:t>
  </x:si>
  <x:si>
    <x:t>Grand Isle County</x:t>
  </x:si>
  <x:si>
    <x:t>Bakersfield</x:t>
  </x:si>
  <x:si>
    <x:t>Belvidere Center</x:t>
  </x:si>
  <x:si>
    <x:t>Lamoille County</x:t>
  </x:si>
  <x:si>
    <x:t>Addison County</x:t>
  </x:si>
  <x:si>
    <x:t>Charlotte</x:t>
  </x:si>
  <x:si>
    <x:t>East Berkshire</x:t>
  </x:si>
  <x:si>
    <x:t>East Fairfield</x:t>
  </x:si>
  <x:si>
    <x:t>Enosburg Falls</x:t>
  </x:si>
  <x:si>
    <x:t>Essex Junction</x:t>
  </x:si>
  <x:si>
    <x:t>Fairfax</x:t>
  </x:si>
  <x:si>
    <x:t>Ferrisburgh</x:t>
  </x:si>
  <x:si>
    <x:t>Highgate Center</x:t>
  </x:si>
  <x:si>
    <x:t>Highgate Springs</x:t>
  </x:si>
  <x:si>
    <x:t>Hinesburg</x:t>
  </x:si>
  <x:si>
    <x:t>Isle La Motte</x:t>
  </x:si>
  <x:si>
    <x:t>Jeffersonville</x:t>
  </x:si>
  <x:si>
    <x:t>Jericho</x:t>
  </x:si>
  <x:si>
    <x:t>Jonesville</x:t>
  </x:si>
  <x:si>
    <x:t>Monkton</x:t>
  </x:si>
  <x:si>
    <x:t>Montgomery</x:t>
  </x:si>
  <x:si>
    <x:t>Montgomery Center</x:t>
  </x:si>
  <x:si>
    <x:t>New Haven</x:t>
  </x:si>
  <x:si>
    <x:t>North Ferrisburgh</x:t>
  </x:si>
  <x:si>
    <x:t>North Hero</x:t>
  </x:si>
  <x:si>
    <x:t>Richford</x:t>
  </x:si>
  <x:si>
    <x:t>Saint Albans Bay</x:t>
  </x:si>
  <x:si>
    <x:t>Shelburne</x:t>
  </x:si>
  <x:si>
    <x:t>Sheldon</x:t>
  </x:si>
  <x:si>
    <x:t>Sheldon Springs</x:t>
  </x:si>
  <x:si>
    <x:t>South Hero</x:t>
  </x:si>
  <x:si>
    <x:t>Starksboro</x:t>
  </x:si>
  <x:si>
    <x:t>Swanton</x:t>
  </x:si>
  <x:si>
    <x:t>Underhill</x:t>
  </x:si>
  <x:si>
    <x:t>Underhill Center</x:t>
  </x:si>
  <x:si>
    <x:t>Vergennes</x:t>
  </x:si>
  <x:si>
    <x:t>Williston</x:t>
  </x:si>
  <x:si>
    <x:t>Montpelier</x:t>
  </x:si>
  <x:si>
    <x:t>Adamant</x:t>
  </x:si>
  <x:si>
    <x:t>Cabot</x:t>
  </x:si>
  <x:si>
    <x:t>East Barre</x:t>
  </x:si>
  <x:si>
    <x:t>East Calais</x:t>
  </x:si>
  <x:si>
    <x:t>East Montpelier</x:t>
  </x:si>
  <x:si>
    <x:t>Eden</x:t>
  </x:si>
  <x:si>
    <x:t>Eden Mills</x:t>
  </x:si>
  <x:si>
    <x:t>Graniteville</x:t>
  </x:si>
  <x:si>
    <x:t>Johnson</x:t>
  </x:si>
  <x:si>
    <x:t>Lake Elmore</x:t>
  </x:si>
  <x:si>
    <x:t>Moretown</x:t>
  </x:si>
  <x:si>
    <x:t>Morrisville</x:t>
  </x:si>
  <x:si>
    <x:t>Moscow</x:t>
  </x:si>
  <x:si>
    <x:t>Northfield Falls</x:t>
  </x:si>
  <x:si>
    <x:t>North Hyde Park</x:t>
  </x:si>
  <x:si>
    <x:t>North Montpelier</x:t>
  </x:si>
  <x:si>
    <x:t>Waterbury</x:t>
  </x:si>
  <x:si>
    <x:t>Stowe</x:t>
  </x:si>
  <x:si>
    <x:t>Waitsfield</x:t>
  </x:si>
  <x:si>
    <x:t>Waterbury Center</x:t>
  </x:si>
  <x:si>
    <x:t>Websterville</x:t>
  </x:si>
  <x:si>
    <x:t>Wolcott</x:t>
  </x:si>
  <x:si>
    <x:t>Woodbury</x:t>
  </x:si>
  <x:si>
    <x:t>Rutland County</x:t>
  </x:si>
  <x:si>
    <x:t>Benson</x:t>
  </x:si>
  <x:si>
    <x:t>Bomoseen</x:t>
  </x:si>
  <x:si>
    <x:t>Brandon</x:t>
  </x:si>
  <x:si>
    <x:t>Bridport</x:t>
  </x:si>
  <x:si>
    <x:t>Castleton</x:t>
  </x:si>
  <x:si>
    <x:t>Center Rutland</x:t>
  </x:si>
  <x:si>
    <x:t>Chittenden</x:t>
  </x:si>
  <x:si>
    <x:t>Cuttingsville</x:t>
  </x:si>
  <x:si>
    <x:t>Danby</x:t>
  </x:si>
  <x:si>
    <x:t>East Middlebury</x:t>
  </x:si>
  <x:si>
    <x:t>East Poultney</x:t>
  </x:si>
  <x:si>
    <x:t>East Wallingford</x:t>
  </x:si>
  <x:si>
    <x:t>Fair Haven</x:t>
  </x:si>
  <x:si>
    <x:t>Forest Dale</x:t>
  </x:si>
  <x:si>
    <x:t>Gaysville</x:t>
  </x:si>
  <x:si>
    <x:t>Hydeville</x:t>
  </x:si>
  <x:si>
    <x:t>Killington</x:t>
  </x:si>
  <x:si>
    <x:t>Middlebury</x:t>
  </x:si>
  <x:si>
    <x:t>Middletown Springs</x:t>
  </x:si>
  <x:si>
    <x:t>Mount Holly</x:t>
  </x:si>
  <x:si>
    <x:t>North Clarendon</x:t>
  </x:si>
  <x:si>
    <x:t>Orwell</x:t>
  </x:si>
  <x:si>
    <x:t>Pawlet</x:t>
  </x:si>
  <x:si>
    <x:t>Pittsford</x:t>
  </x:si>
  <x:si>
    <x:t>Poultney</x:t>
  </x:si>
  <x:si>
    <x:t>Proctor</x:t>
  </x:si>
  <x:si>
    <x:t>Ripton</x:t>
  </x:si>
  <x:si>
    <x:t>Rupert</x:t>
  </x:si>
  <x:si>
    <x:t>Shoreham</x:t>
  </x:si>
  <x:si>
    <x:t>Wallingford</x:t>
  </x:si>
  <x:si>
    <x:t>West Pawlet</x:t>
  </x:si>
  <x:si>
    <x:t>West Rupert</x:t>
  </x:si>
  <x:si>
    <x:t>West Rutland</x:t>
  </x:si>
  <x:si>
    <x:t>Saint Johnsbury</x:t>
  </x:si>
  <x:si>
    <x:t>Albany</x:t>
  </x:si>
  <x:si>
    <x:t>Orleans County</x:t>
  </x:si>
  <x:si>
    <x:t>Barnet</x:t>
  </x:si>
  <x:si>
    <x:t>Barton</x:t>
  </x:si>
  <x:si>
    <x:t>Beebe Plain</x:t>
  </x:si>
  <x:si>
    <x:t>Craftsbury</x:t>
  </x:si>
  <x:si>
    <x:t>Craftsbury Common</x:t>
  </x:si>
  <x:si>
    <x:t>Derby</x:t>
  </x:si>
  <x:si>
    <x:t>Derby Line</x:t>
  </x:si>
  <x:si>
    <x:t>East Burke</x:t>
  </x:si>
  <x:si>
    <x:t>East Charleston</x:t>
  </x:si>
  <x:si>
    <x:t>East Hardwick</x:t>
  </x:si>
  <x:si>
    <x:t>East Haven</x:t>
  </x:si>
  <x:si>
    <x:t>East Saint Johnsbury</x:t>
  </x:si>
  <x:si>
    <x:t>Glover</x:t>
  </x:si>
  <x:si>
    <x:t>Greensboro</x:t>
  </x:si>
  <x:si>
    <x:t>Greensboro Bend</x:t>
  </x:si>
  <x:si>
    <x:t>Irasburg</x:t>
  </x:si>
  <x:si>
    <x:t>Island Pond</x:t>
  </x:si>
  <x:si>
    <x:t>Lower Waterford</x:t>
  </x:si>
  <x:si>
    <x:t>Lyndon</x:t>
  </x:si>
  <x:si>
    <x:t>Lyndon Center</x:t>
  </x:si>
  <x:si>
    <x:t>Lyndonville</x:t>
  </x:si>
  <x:si>
    <x:t>Morgan</x:t>
  </x:si>
  <x:si>
    <x:t>Newport Center</x:t>
  </x:si>
  <x:si>
    <x:t>North Concord</x:t>
  </x:si>
  <x:si>
    <x:t>North Troy</x:t>
  </x:si>
  <x:si>
    <x:t>Passumpsic</x:t>
  </x:si>
  <x:si>
    <x:t>Peacham</x:t>
  </x:si>
  <x:si>
    <x:t>Saint Johnsbury Center</x:t>
  </x:si>
  <x:si>
    <x:t>West Burke</x:t>
  </x:si>
  <x:si>
    <x:t>West Charleston</x:t>
  </x:si>
  <x:si>
    <x:t>West Danville</x:t>
  </x:si>
  <x:si>
    <x:t>West Glover</x:t>
  </x:si>
  <x:si>
    <x:t>Averill</x:t>
  </x:si>
  <x:si>
    <x:t>Beecher Falls</x:t>
  </x:si>
  <x:si>
    <x:t>Gilman</x:t>
  </x:si>
  <x:si>
    <x:t>Guildhall</x:t>
  </x:si>
  <x:si>
    <x:t>CT</x:t>
  </x:si>
  <x:si>
    <x:t>Hartford County</x:t>
  </x:si>
  <x:si>
    <x:t>Bloomfield</x:t>
  </x:si>
  <x:si>
    <x:t>Broad Brook</x:t>
  </x:si>
  <x:si>
    <x:t>Litchfield County</x:t>
  </x:si>
  <x:si>
    <x:t>Canton Center</x:t>
  </x:si>
  <x:si>
    <x:t>Collinsville</x:t>
  </x:si>
  <x:si>
    <x:t>East Berlin</x:t>
  </x:si>
  <x:si>
    <x:t>East Canaan</x:t>
  </x:si>
  <x:si>
    <x:t>East Glastonbury</x:t>
  </x:si>
  <x:si>
    <x:t>East Granby</x:t>
  </x:si>
  <x:si>
    <x:t>East Hartland</x:t>
  </x:si>
  <x:si>
    <x:t>East Windsor Hill</x:t>
  </x:si>
  <x:si>
    <x:t>Ellington</x:t>
  </x:si>
  <x:si>
    <x:t>Tolland County</x:t>
  </x:si>
  <x:si>
    <x:t>Falls Village</x:t>
  </x:si>
  <x:si>
    <x:t>Glastonbury</x:t>
  </x:si>
  <x:si>
    <x:t>New Britain</x:t>
  </x:si>
  <x:si>
    <x:t>New Hartford</x:t>
  </x:si>
  <x:si>
    <x:t>North Canton</x:t>
  </x:si>
  <x:si>
    <x:t>North Granby</x:t>
  </x:si>
  <x:si>
    <x:t>Pine Meadow</x:t>
  </x:si>
  <x:si>
    <x:t>Barkhamsted</x:t>
  </x:si>
  <x:si>
    <x:t>Poquonock</x:t>
  </x:si>
  <x:si>
    <x:t>Riverton</x:t>
  </x:si>
  <x:si>
    <x:t>Vernon Rockville</x:t>
  </x:si>
  <x:si>
    <x:t>Rocky Hill</x:t>
  </x:si>
  <x:si>
    <x:t>Simsbury</x:t>
  </x:si>
  <x:si>
    <x:t>Somers</x:t>
  </x:si>
  <x:si>
    <x:t>Somersville</x:t>
  </x:si>
  <x:si>
    <x:t>South Glastonbury</x:t>
  </x:si>
  <x:si>
    <x:t>South Windsor</x:t>
  </x:si>
  <x:si>
    <x:t>Stafford</x:t>
  </x:si>
  <x:si>
    <x:t>Stafford Springs</x:t>
  </x:si>
  <x:si>
    <x:t>Staffordville</x:t>
  </x:si>
  <x:si>
    <x:t>Suffield</x:t>
  </x:si>
  <x:si>
    <x:t>Taconic</x:t>
  </x:si>
  <x:si>
    <x:t>Tariffville</x:t>
  </x:si>
  <x:si>
    <x:t>Tolland</x:t>
  </x:si>
  <x:si>
    <x:t>Unionville</x:t>
  </x:si>
  <x:si>
    <x:t>East Windsor</x:t>
  </x:si>
  <x:si>
    <x:t>Weatogue</x:t>
  </x:si>
  <x:si>
    <x:t>West Granby</x:t>
  </x:si>
  <x:si>
    <x:t>West Hartland</x:t>
  </x:si>
  <x:si>
    <x:t>West Simsbury</x:t>
  </x:si>
  <x:si>
    <x:t>West Suffield</x:t>
  </x:si>
  <x:si>
    <x:t>Winchester Center</x:t>
  </x:si>
  <x:si>
    <x:t>Windsor Locks</x:t>
  </x:si>
  <x:si>
    <x:t>Winsted</x:t>
  </x:si>
  <x:si>
    <x:t>East Hartford</x:t>
  </x:si>
  <x:si>
    <x:t>Wethersfield</x:t>
  </x:si>
  <x:si>
    <x:t>Willimantic</x:t>
  </x:si>
  <x:si>
    <x:t>Amston</x:t>
  </x:si>
  <x:si>
    <x:t>Ballouville</x:t>
  </x:si>
  <x:si>
    <x:t>Brooklyn</x:t>
  </x:si>
  <x:si>
    <x:t>Chaplin</x:t>
  </x:si>
  <x:si>
    <x:t>Columbia</x:t>
  </x:si>
  <x:si>
    <x:t>Danielson</x:t>
  </x:si>
  <x:si>
    <x:t>Dayville</x:t>
  </x:si>
  <x:si>
    <x:t>Eastford</x:t>
  </x:si>
  <x:si>
    <x:t>East Killingly</x:t>
  </x:si>
  <x:si>
    <x:t>East Woodstock</x:t>
  </x:si>
  <x:si>
    <x:t>Fabyan</x:t>
  </x:si>
  <x:si>
    <x:t>Grosvenor Dale</x:t>
  </x:si>
  <x:si>
    <x:t>New London County</x:t>
  </x:si>
  <x:si>
    <x:t>Mansfield Center</x:t>
  </x:si>
  <x:si>
    <x:t>Mansfield Depot</x:t>
  </x:si>
  <x:si>
    <x:t>North Franklin</x:t>
  </x:si>
  <x:si>
    <x:t>North Grosvenordale</x:t>
  </x:si>
  <x:si>
    <x:t>North Windham</x:t>
  </x:si>
  <x:si>
    <x:t>Pomfret</x:t>
  </x:si>
  <x:si>
    <x:t>Pomfret Center</x:t>
  </x:si>
  <x:si>
    <x:t>Putnam</x:t>
  </x:si>
  <x:si>
    <x:t>Quinebaug</x:t>
  </x:si>
  <x:si>
    <x:t>Rogers</x:t>
  </x:si>
  <x:si>
    <x:t>Scotland</x:t>
  </x:si>
  <x:si>
    <x:t>South Willington</x:t>
  </x:si>
  <x:si>
    <x:t>Storrs Mansfield</x:t>
  </x:si>
  <x:si>
    <x:t>Thompson</x:t>
  </x:si>
  <x:si>
    <x:t>Ashford</x:t>
  </x:si>
  <x:si>
    <x:t>Willington</x:t>
  </x:si>
  <x:si>
    <x:t>Woodstock Valley</x:t>
  </x:si>
  <x:si>
    <x:t>Baltic</x:t>
  </x:si>
  <x:si>
    <x:t>Central Village</x:t>
  </x:si>
  <x:si>
    <x:t>East Lyme</x:t>
  </x:si>
  <x:si>
    <x:t>Bozrah</x:t>
  </x:si>
  <x:si>
    <x:t>Gales Ferry</x:t>
  </x:si>
  <x:si>
    <x:t>Mashantucket</x:t>
  </x:si>
  <x:si>
    <x:t>Ledyard</x:t>
  </x:si>
  <x:si>
    <x:t>Jewett City</x:t>
  </x:si>
  <x:si>
    <x:t>Montville</x:t>
  </x:si>
  <x:si>
    <x:t>Moosup</x:t>
  </x:si>
  <x:si>
    <x:t>Mystic</x:t>
  </x:si>
  <x:si>
    <x:t>Niantic</x:t>
  </x:si>
  <x:si>
    <x:t>North Stonington</x:t>
  </x:si>
  <x:si>
    <x:t>Preston</x:t>
  </x:si>
  <x:si>
    <x:t>Oakdale</x:t>
  </x:si>
  <x:si>
    <x:t>Old Lyme</x:t>
  </x:si>
  <x:si>
    <x:t>Old Mystic</x:t>
  </x:si>
  <x:si>
    <x:t>Oneco</x:t>
  </x:si>
  <x:si>
    <x:t>Quaker Hill</x:t>
  </x:si>
  <x:si>
    <x:t>South Lyme</x:t>
  </x:si>
  <x:si>
    <x:t>Pawcatuck</x:t>
  </x:si>
  <x:si>
    <x:t>Taftville</x:t>
  </x:si>
  <x:si>
    <x:t>Uncasville</x:t>
  </x:si>
  <x:si>
    <x:t>Versailles</x:t>
  </x:si>
  <x:si>
    <x:t>Voluntown</x:t>
  </x:si>
  <x:si>
    <x:t>Wauregan</x:t>
  </x:si>
  <x:si>
    <x:t>West Mystic</x:t>
  </x:si>
  <x:si>
    <x:t>Yantic</x:t>
  </x:si>
  <x:si>
    <x:t>Fishers Island</x:t>
  </x:si>
  <x:si>
    <x:t>Ansonia</x:t>
  </x:si>
  <x:si>
    <x:t>New Haven County</x:t>
  </x:si>
  <x:si>
    <x:t>Beacon Falls</x:t>
  </x:si>
  <x:si>
    <x:t>Botsford</x:t>
  </x:si>
  <x:si>
    <x:t>Fairfield County</x:t>
  </x:si>
  <x:si>
    <x:t>Branford</x:t>
  </x:si>
  <x:si>
    <x:t>Centerbrook</x:t>
  </x:si>
  <x:si>
    <x:t>Cobalt</x:t>
  </x:si>
  <x:si>
    <x:t>Cromwell</x:t>
  </x:si>
  <x:si>
    <x:t>Deep River</x:t>
  </x:si>
  <x:si>
    <x:t>Killingworth</x:t>
  </x:si>
  <x:si>
    <x:t>East Haddam</x:t>
  </x:si>
  <x:si>
    <x:t>East Hampton</x:t>
  </x:si>
  <x:si>
    <x:t>Haddam</x:t>
  </x:si>
  <x:si>
    <x:t>Hadlyme</x:t>
  </x:si>
  <x:si>
    <x:t>Hawleyville</x:t>
  </x:si>
  <x:si>
    <x:t>Higganum</x:t>
  </x:si>
  <x:si>
    <x:t>Ivoryton</x:t>
  </x:si>
  <x:si>
    <x:t>Middle Haddam</x:t>
  </x:si>
  <x:si>
    <x:t>Milldale</x:t>
  </x:si>
  <x:si>
    <x:t>Moodus</x:t>
  </x:si>
  <x:si>
    <x:t>Newtown</x:t>
  </x:si>
  <x:si>
    <x:t>North Branford</x:t>
  </x:si>
  <x:si>
    <x:t>Northford</x:t>
  </x:si>
  <x:si>
    <x:t>North Westchester</x:t>
  </x:si>
  <x:si>
    <x:t>Old Saybrook</x:t>
  </x:si>
  <x:si>
    <x:t>Plantsville</x:t>
  </x:si>
  <x:si>
    <x:t>Rockfall</x:t>
  </x:si>
  <x:si>
    <x:t>Sandy Hook</x:t>
  </x:si>
  <x:si>
    <x:t>Seymour</x:t>
  </x:si>
  <x:si>
    <x:t>Shelton</x:t>
  </x:si>
  <x:si>
    <x:t>South Britain</x:t>
  </x:si>
  <x:si>
    <x:t>Southbury</x:t>
  </x:si>
  <x:si>
    <x:t>Southington</x:t>
  </x:si>
  <x:si>
    <x:t>Stevenson</x:t>
  </x:si>
  <x:si>
    <x:t>Stratford</x:t>
  </x:si>
  <x:si>
    <x:t>Hamden</x:t>
  </x:si>
  <x:si>
    <x:t>West Haven</x:t>
  </x:si>
  <x:si>
    <x:t>Bethany</x:t>
  </x:si>
  <x:si>
    <x:t>Woodbridge</x:t>
  </x:si>
  <x:si>
    <x:t>Bridgeport</x:t>
  </x:si>
  <x:si>
    <x:t>Trumbull</x:t>
  </x:si>
  <x:si>
    <x:t>Prospect</x:t>
  </x:si>
  <x:si>
    <x:t>Bantam</x:t>
  </x:si>
  <x:si>
    <x:t>Cornwall</x:t>
  </x:si>
  <x:si>
    <x:t>Cornwall Bridge</x:t>
  </x:si>
  <x:si>
    <x:t>Gaylordsville</x:t>
  </x:si>
  <x:si>
    <x:t>Kent</x:t>
  </x:si>
  <x:si>
    <x:t>Lakeside</x:t>
  </x:si>
  <x:si>
    <x:t>Morris</x:t>
  </x:si>
  <x:si>
    <x:t>Naugatuck</x:t>
  </x:si>
  <x:si>
    <x:t>New Milford</x:t>
  </x:si>
  <x:si>
    <x:t>New Preston Marble Dale</x:t>
  </x:si>
  <x:si>
    <x:t>Oakville</x:t>
  </x:si>
  <x:si>
    <x:t>Pequabuck</x:t>
  </x:si>
  <x:si>
    <x:t>South Kent</x:t>
  </x:si>
  <x:si>
    <x:t>Terryville</x:t>
  </x:si>
  <x:si>
    <x:t>Torrington</x:t>
  </x:si>
  <x:si>
    <x:t>Harwinton</x:t>
  </x:si>
  <x:si>
    <x:t>Washington Depot</x:t>
  </x:si>
  <x:si>
    <x:t>West Cornwall</x:t>
  </x:si>
  <x:si>
    <x:t>Cos Cob</x:t>
  </x:si>
  <x:si>
    <x:t>New Fairfield</x:t>
  </x:si>
  <x:si>
    <x:t>Darien</x:t>
  </x:si>
  <x:si>
    <x:t>Greenwich</x:t>
  </x:si>
  <x:si>
    <x:t>Greens Farms</x:t>
  </x:si>
  <x:si>
    <x:t>New Canaan</x:t>
  </x:si>
  <x:si>
    <x:t>Norwalk</x:t>
  </x:si>
  <x:si>
    <x:t>Old Greenwich</x:t>
  </x:si>
  <x:si>
    <x:t>Redding Center</x:t>
  </x:si>
  <x:si>
    <x:t>Redding Ridge</x:t>
  </x:si>
  <x:si>
    <x:t>Ridgefield</x:t>
  </x:si>
  <x:si>
    <x:t>Redding</x:t>
  </x:si>
  <x:si>
    <x:t>Avenel</x:t>
  </x:si>
  <x:si>
    <x:t>NJ</x:t>
  </x:si>
  <x:si>
    <x:t>Bayonne</x:t>
  </x:si>
  <x:si>
    <x:t>Hudson County</x:t>
  </x:si>
  <x:si>
    <x:t>Boonton</x:t>
  </x:si>
  <x:si>
    <x:t>Morris County</x:t>
  </x:si>
  <x:si>
    <x:t>Caldwell</x:t>
  </x:si>
  <x:si>
    <x:t>Carteret</x:t>
  </x:si>
  <x:si>
    <x:t>Cedar Grove</x:t>
  </x:si>
  <x:si>
    <x:t>Cliffside Park</x:t>
  </x:si>
  <x:si>
    <x:t>Bergen County</x:t>
  </x:si>
  <x:si>
    <x:t>Clifton</x:t>
  </x:si>
  <x:si>
    <x:t>Passaic County</x:t>
  </x:si>
  <x:si>
    <x:t>Cranford</x:t>
  </x:si>
  <x:si>
    <x:t>Union County</x:t>
  </x:si>
  <x:si>
    <x:t>East Orange</x:t>
  </x:si>
  <x:si>
    <x:t>Edgewater</x:t>
  </x:si>
  <x:si>
    <x:t>Essex Fells</x:t>
  </x:si>
  <x:si>
    <x:t>Fairview</x:t>
  </x:si>
  <x:si>
    <x:t>Fanwood</x:t>
  </x:si>
  <x:si>
    <x:t>Fort Lee</x:t>
  </x:si>
  <x:si>
    <x:t>Garfield</x:t>
  </x:si>
  <x:si>
    <x:t>Garwood</x:t>
  </x:si>
  <x:si>
    <x:t>Glen Ridge</x:t>
  </x:si>
  <x:si>
    <x:t>Hoboken</x:t>
  </x:si>
  <x:si>
    <x:t>North Arlington</x:t>
  </x:si>
  <x:si>
    <x:t>Kearny</x:t>
  </x:si>
  <x:si>
    <x:t>Kenilworth</x:t>
  </x:si>
  <x:si>
    <x:t>Lake Hiawatha</x:t>
  </x:si>
  <x:si>
    <x:t>Lincoln Park</x:t>
  </x:si>
  <x:si>
    <x:t>Linden</x:t>
  </x:si>
  <x:si>
    <x:t>Livingston</x:t>
  </x:si>
  <x:si>
    <x:t>Maplewood</x:t>
  </x:si>
  <x:si>
    <x:t>Millburn</x:t>
  </x:si>
  <x:si>
    <x:t>Montclair</x:t>
  </x:si>
  <x:si>
    <x:t>Verona</x:t>
  </x:si>
  <x:si>
    <x:t>Mountain Lakes</x:t>
  </x:si>
  <x:si>
    <x:t>North Bergen</x:t>
  </x:si>
  <x:si>
    <x:t>West Orange</x:t>
  </x:si>
  <x:si>
    <x:t>Parsippany</x:t>
  </x:si>
  <x:si>
    <x:t>Passaic</x:t>
  </x:si>
  <x:si>
    <x:t>Wallington</x:t>
  </x:si>
  <x:si>
    <x:t>Pine Brook</x:t>
  </x:si>
  <x:si>
    <x:t>Port Reading</x:t>
  </x:si>
  <x:si>
    <x:t>Rahway</x:t>
  </x:si>
  <x:si>
    <x:t>Clark</x:t>
  </x:si>
  <x:si>
    <x:t>Colonia</x:t>
  </x:si>
  <x:si>
    <x:t>Roseland</x:t>
  </x:si>
  <x:si>
    <x:t>Watchung</x:t>
  </x:si>
  <x:si>
    <x:t>Rutherford</x:t>
  </x:si>
  <x:si>
    <x:t>Lyndhurst</x:t>
  </x:si>
  <x:si>
    <x:t>Carlstadt</x:t>
  </x:si>
  <x:si>
    <x:t>East Rutherford</x:t>
  </x:si>
  <x:si>
    <x:t>Moonachie</x:t>
  </x:si>
  <x:si>
    <x:t>Wood Ridge</x:t>
  </x:si>
  <x:si>
    <x:t>Scotch Plains</x:t>
  </x:si>
  <x:si>
    <x:t>Sewaren</x:t>
  </x:si>
  <x:si>
    <x:t>Short Hills</x:t>
  </x:si>
  <x:si>
    <x:t>South Orange</x:t>
  </x:si>
  <x:si>
    <x:t>South Plainfield</x:t>
  </x:si>
  <x:si>
    <x:t>Towaco</x:t>
  </x:si>
  <x:si>
    <x:t>Weehawken</x:t>
  </x:si>
  <x:si>
    <x:t>Union City</x:t>
  </x:si>
  <x:si>
    <x:t>Vauxhall</x:t>
  </x:si>
  <x:si>
    <x:t>Mountainside</x:t>
  </x:si>
  <x:si>
    <x:t>West New York</x:t>
  </x:si>
  <x:si>
    <x:t>Secaucus</x:t>
  </x:si>
  <x:si>
    <x:t>Jersey City</x:t>
  </x:si>
  <x:si>
    <x:t>Newark</x:t>
  </x:si>
  <x:si>
    <x:t>Belleville</x:t>
  </x:si>
  <x:si>
    <x:t>Nutley</x:t>
  </x:si>
  <x:si>
    <x:t>Irvington</x:t>
  </x:si>
  <x:si>
    <x:t>Elizabeth</x:t>
  </x:si>
  <x:si>
    <x:t>Roselle</x:t>
  </x:si>
  <x:si>
    <x:t>Roselle Park</x:t>
  </x:si>
  <x:si>
    <x:t>Hillside</x:t>
  </x:si>
  <x:si>
    <x:t>Elizabethport</x:t>
  </x:si>
  <x:si>
    <x:t>Allendale</x:t>
  </x:si>
  <x:si>
    <x:t>Bloomingdale</x:t>
  </x:si>
  <x:si>
    <x:t>Butler</x:t>
  </x:si>
  <x:si>
    <x:t>Elmwood Park</x:t>
  </x:si>
  <x:si>
    <x:t>Fair Lawn</x:t>
  </x:si>
  <x:si>
    <x:t>Sussex County</x:t>
  </x:si>
  <x:si>
    <x:t>Franklin Lakes</x:t>
  </x:si>
  <x:si>
    <x:t>Glenwood</x:t>
  </x:si>
  <x:si>
    <x:t>Hamburg</x:t>
  </x:si>
  <x:si>
    <x:t>Haskell</x:t>
  </x:si>
  <x:si>
    <x:t>Hewitt</x:t>
  </x:si>
  <x:si>
    <x:t>Highland Lakes</x:t>
  </x:si>
  <x:si>
    <x:t>Ho Ho Kus</x:t>
  </x:si>
  <x:si>
    <x:t>Little Falls</x:t>
  </x:si>
  <x:si>
    <x:t>Mc Afee</x:t>
  </x:si>
  <x:si>
    <x:t>Mahwah</x:t>
  </x:si>
  <x:si>
    <x:t>Midland Park</x:t>
  </x:si>
  <x:si>
    <x:t>Newfoundland</x:t>
  </x:si>
  <x:si>
    <x:t>Oak Ridge</x:t>
  </x:si>
  <x:si>
    <x:t>Ogdensburg</x:t>
  </x:si>
  <x:si>
    <x:t>Pequannock</x:t>
  </x:si>
  <x:si>
    <x:t>Pompton Lakes</x:t>
  </x:si>
  <x:si>
    <x:t>Pompton Plains</x:t>
  </x:si>
  <x:si>
    <x:t>Ramsey</x:t>
  </x:si>
  <x:si>
    <x:t>Ridgewood</x:t>
  </x:si>
  <x:si>
    <x:t>Glen Rock</x:t>
  </x:si>
  <x:si>
    <x:t>Ringwood</x:t>
  </x:si>
  <x:si>
    <x:t>Riverdale</x:t>
  </x:si>
  <x:si>
    <x:t>Saddle River</x:t>
  </x:si>
  <x:si>
    <x:t>Sussex</x:t>
  </x:si>
  <x:si>
    <x:t>Waldwick</x:t>
  </x:si>
  <x:si>
    <x:t>Wanaque</x:t>
  </x:si>
  <x:si>
    <x:t>West Milford</x:t>
  </x:si>
  <x:si>
    <x:t>Wyckoff</x:t>
  </x:si>
  <x:si>
    <x:t>Paterson</x:t>
  </x:si>
  <x:si>
    <x:t>Hawthorne</x:t>
  </x:si>
  <x:si>
    <x:t>Haledon</x:t>
  </x:si>
  <x:si>
    <x:t>Totowa</x:t>
  </x:si>
  <x:si>
    <x:t>Hackensack</x:t>
  </x:si>
  <x:si>
    <x:t>Bogota</x:t>
  </x:si>
  <x:si>
    <x:t>Hasbrouck Heights</x:t>
  </x:si>
  <x:si>
    <x:t>Leonia</x:t>
  </x:si>
  <x:si>
    <x:t>South Hackensack</x:t>
  </x:si>
  <x:si>
    <x:t>Maywood</x:t>
  </x:si>
  <x:si>
    <x:t>Teterboro</x:t>
  </x:si>
  <x:si>
    <x:t>Alpine</x:t>
  </x:si>
  <x:si>
    <x:t>Bergenfield</x:t>
  </x:si>
  <x:si>
    <x:t>Closter</x:t>
  </x:si>
  <x:si>
    <x:t>Cresskill</x:t>
  </x:si>
  <x:si>
    <x:t>Demarest</x:t>
  </x:si>
  <x:si>
    <x:t>Dumont</x:t>
  </x:si>
  <x:si>
    <x:t>Emerson</x:t>
  </x:si>
  <x:si>
    <x:t>Englewood</x:t>
  </x:si>
  <x:si>
    <x:t>Englewood Cliffs</x:t>
  </x:si>
  <x:si>
    <x:t>Harrington Park</x:t>
  </x:si>
  <x:si>
    <x:t>Haworth</x:t>
  </x:si>
  <x:si>
    <x:t>Hillsdale</x:t>
  </x:si>
  <x:si>
    <x:t>Little Ferry</x:t>
  </x:si>
  <x:si>
    <x:t>Lodi</x:t>
  </x:si>
  <x:si>
    <x:t>Montvale</x:t>
  </x:si>
  <x:si>
    <x:t>Northvale</x:t>
  </x:si>
  <x:si>
    <x:t>Oradell</x:t>
  </x:si>
  <x:si>
    <x:t>Palisades Park</x:t>
  </x:si>
  <x:si>
    <x:t>Paramus</x:t>
  </x:si>
  <x:si>
    <x:t>Park Ridge</x:t>
  </x:si>
  <x:si>
    <x:t>Ridgefield Park</x:t>
  </x:si>
  <x:si>
    <x:t>River Edge</x:t>
  </x:si>
  <x:si>
    <x:t>Rochelle Park</x:t>
  </x:si>
  <x:si>
    <x:t>Saddle Brook</x:t>
  </x:si>
  <x:si>
    <x:t>Teaneck</x:t>
  </x:si>
  <x:si>
    <x:t>Tenafly</x:t>
  </x:si>
  <x:si>
    <x:t>Township Of Washington</x:t>
  </x:si>
  <x:si>
    <x:t>Woodcliff Lake</x:t>
  </x:si>
  <x:si>
    <x:t>Red Bank</x:t>
  </x:si>
  <x:si>
    <x:t>Monmouth County</x:t>
  </x:si>
  <x:si>
    <x:t>Fort Monmouth</x:t>
  </x:si>
  <x:si>
    <x:t>Adelphia</x:t>
  </x:si>
  <x:si>
    <x:t>Allenhurst</x:t>
  </x:si>
  <x:si>
    <x:t>Asbury Park</x:t>
  </x:si>
  <x:si>
    <x:t>Belmar</x:t>
  </x:si>
  <x:si>
    <x:t>Atlantic Highlands</x:t>
  </x:si>
  <x:si>
    <x:t>Avon By The Sea</x:t>
  </x:si>
  <x:si>
    <x:t>Belford</x:t>
  </x:si>
  <x:si>
    <x:t>Bradley Beach</x:t>
  </x:si>
  <x:si>
    <x:t>Cliffwood</x:t>
  </x:si>
  <x:si>
    <x:t>Colts Neck</x:t>
  </x:si>
  <x:si>
    <x:t>Deal</x:t>
  </x:si>
  <x:si>
    <x:t>Eatontown</x:t>
  </x:si>
  <x:si>
    <x:t>Englishtown</x:t>
  </x:si>
  <x:si>
    <x:t>Freehold</x:t>
  </x:si>
  <x:si>
    <x:t>Hazlet</x:t>
  </x:si>
  <x:si>
    <x:t>Howell</x:t>
  </x:si>
  <x:si>
    <x:t>Highlands</x:t>
  </x:si>
  <x:si>
    <x:t>Holmdel</x:t>
  </x:si>
  <x:si>
    <x:t>Keansburg</x:t>
  </x:si>
  <x:si>
    <x:t>Keyport</x:t>
  </x:si>
  <x:si>
    <x:t>Leonardo</x:t>
  </x:si>
  <x:si>
    <x:t>Lincroft</x:t>
  </x:si>
  <x:si>
    <x:t>Little Silver</x:t>
  </x:si>
  <x:si>
    <x:t>Long Branch</x:t>
  </x:si>
  <x:si>
    <x:t>Matawan</x:t>
  </x:si>
  <x:si>
    <x:t>Monmouth Beach</x:t>
  </x:si>
  <x:si>
    <x:t>Morganville</x:t>
  </x:si>
  <x:si>
    <x:t>Navesink</x:t>
  </x:si>
  <x:si>
    <x:t>Neptune</x:t>
  </x:si>
  <x:si>
    <x:t>Oakhurst</x:t>
  </x:si>
  <x:si>
    <x:t>Ocean Grove</x:t>
  </x:si>
  <x:si>
    <x:t>Oceanport</x:t>
  </x:si>
  <x:si>
    <x:t>Port Monmouth</x:t>
  </x:si>
  <x:si>
    <x:t>Rumson</x:t>
  </x:si>
  <x:si>
    <x:t>Spring Lake</x:t>
  </x:si>
  <x:si>
    <x:t>Tennent</x:t>
  </x:si>
  <x:si>
    <x:t>West Long Branch</x:t>
  </x:si>
  <x:si>
    <x:t>Wickatunk</x:t>
  </x:si>
  <x:si>
    <x:t>Mine Hill</x:t>
  </x:si>
  <x:si>
    <x:t>Picatinny Arsenal</x:t>
  </x:si>
  <x:si>
    <x:t>Allamuchy</x:t>
  </x:si>
  <x:si>
    <x:t>Warren County</x:t>
  </x:si>
  <x:si>
    <x:t>Belvidere</x:t>
  </x:si>
  <x:si>
    <x:t>Blairstown</x:t>
  </x:si>
  <x:si>
    <x:t>Branchville</x:t>
  </x:si>
  <x:si>
    <x:t>Budd Lake</x:t>
  </x:si>
  <x:si>
    <x:t>Buttzville</x:t>
  </x:si>
  <x:si>
    <x:t>Califon</x:t>
  </x:si>
  <x:si>
    <x:t>Hunterdon County</x:t>
  </x:si>
  <x:si>
    <x:t>Changewater</x:t>
  </x:si>
  <x:si>
    <x:t>Delaware</x:t>
  </x:si>
  <x:si>
    <x:t>Denville</x:t>
  </x:si>
  <x:si>
    <x:t>Flanders</x:t>
  </x:si>
  <x:si>
    <x:t>Glasser</x:t>
  </x:si>
  <x:si>
    <x:t>Great Meadows</x:t>
  </x:si>
  <x:si>
    <x:t>Greendell</x:t>
  </x:si>
  <x:si>
    <x:t>Hackettstown</x:t>
  </x:si>
  <x:si>
    <x:t>Hibernia</x:t>
  </x:si>
  <x:si>
    <x:t>Hopatcong</x:t>
  </x:si>
  <x:si>
    <x:t>Ironia</x:t>
  </x:si>
  <x:si>
    <x:t>Johnsonburg</x:t>
  </x:si>
  <x:si>
    <x:t>Kenvil</x:t>
  </x:si>
  <x:si>
    <x:t>Lafayette</x:t>
  </x:si>
  <x:si>
    <x:t>Lake Hopatcong</x:t>
  </x:si>
  <x:si>
    <x:t>Landing</x:t>
  </x:si>
  <x:si>
    <x:t>Layton</x:t>
  </x:si>
  <x:si>
    <x:t>Ledgewood</x:t>
  </x:si>
  <x:si>
    <x:t>Long Valley</x:t>
  </x:si>
  <x:si>
    <x:t>Middleville</x:t>
  </x:si>
  <x:si>
    <x:t>Mount Arlington</x:t>
  </x:si>
  <x:si>
    <x:t>Netcong</x:t>
  </x:si>
  <x:si>
    <x:t>Port Murray</x:t>
  </x:si>
  <x:si>
    <x:t>Rockaway</x:t>
  </x:si>
  <x:si>
    <x:t>Schooleys Mountain</x:t>
  </x:si>
  <x:si>
    <x:t>Sparta</x:t>
  </x:si>
  <x:si>
    <x:t>Stanhope</x:t>
  </x:si>
  <x:si>
    <x:t>Succasunna</x:t>
  </x:si>
  <x:si>
    <x:t>Swartswood</x:t>
  </x:si>
  <x:si>
    <x:t>Mount Tabor</x:t>
  </x:si>
  <x:si>
    <x:t>Tranquility</x:t>
  </x:si>
  <x:si>
    <x:t>Wallpack Center</x:t>
  </x:si>
  <x:si>
    <x:t>Wharton</x:t>
  </x:si>
  <x:si>
    <x:t>Summit</x:t>
  </x:si>
  <x:si>
    <x:t>Basking Ridge</x:t>
  </x:si>
  <x:si>
    <x:t>Bedminster</x:t>
  </x:si>
  <x:si>
    <x:t>Berkeley Heights</x:t>
  </x:si>
  <x:si>
    <x:t>Bernardsville</x:t>
  </x:si>
  <x:si>
    <x:t>Brookside</x:t>
  </x:si>
  <x:si>
    <x:t>Cedar Knolls</x:t>
  </x:si>
  <x:si>
    <x:t>Far Hills</x:t>
  </x:si>
  <x:si>
    <x:t>Florham Park</x:t>
  </x:si>
  <x:si>
    <x:t>Gillette</x:t>
  </x:si>
  <x:si>
    <x:t>Gladstone</x:t>
  </x:si>
  <x:si>
    <x:t>Green Village</x:t>
  </x:si>
  <x:si>
    <x:t>East Hanover</x:t>
  </x:si>
  <x:si>
    <x:t>Liberty Corner</x:t>
  </x:si>
  <x:si>
    <x:t>Lyons</x:t>
  </x:si>
  <x:si>
    <x:t>Mendham</x:t>
  </x:si>
  <x:si>
    <x:t>Millington</x:t>
  </x:si>
  <x:si>
    <x:t>Morris Plains</x:t>
  </x:si>
  <x:si>
    <x:t>Morristown</x:t>
  </x:si>
  <x:si>
    <x:t>Convent Station</x:t>
  </x:si>
  <x:si>
    <x:t>Mount Freedom</x:t>
  </x:si>
  <x:si>
    <x:t>New Providence</x:t>
  </x:si>
  <x:si>
    <x:t>New Vernon</x:t>
  </x:si>
  <x:si>
    <x:t>Peapack</x:t>
  </x:si>
  <x:si>
    <x:t>Pluckemin</x:t>
  </x:si>
  <x:si>
    <x:t>Pottersville</x:t>
  </x:si>
  <x:si>
    <x:t>Stirling</x:t>
  </x:si>
  <x:si>
    <x:t>Whippany</x:t>
  </x:si>
  <x:si>
    <x:t>Alloway</x:t>
  </x:si>
  <x:si>
    <x:t>Salem County</x:t>
  </x:si>
  <x:si>
    <x:t>Cherry Hill</x:t>
  </x:si>
  <x:si>
    <x:t>Camden County</x:t>
  </x:si>
  <x:si>
    <x:t>Atco</x:t>
  </x:si>
  <x:si>
    <x:t>Barnegat</x:t>
  </x:si>
  <x:si>
    <x:t>Ocean County</x:t>
  </x:si>
  <x:si>
    <x:t>Barnegat Light</x:t>
  </x:si>
  <x:si>
    <x:t>Beach Haven</x:t>
  </x:si>
  <x:si>
    <x:t>Burlington County</x:t>
  </x:si>
  <x:si>
    <x:t>Birmingham</x:t>
  </x:si>
  <x:si>
    <x:t>Blackwood</x:t>
  </x:si>
  <x:si>
    <x:t>Gloucester County</x:t>
  </x:si>
  <x:si>
    <x:t>Browns Mills</x:t>
  </x:si>
  <x:si>
    <x:t>Cedar Brook</x:t>
  </x:si>
  <x:si>
    <x:t>Chatsworth</x:t>
  </x:si>
  <x:si>
    <x:t>Clarksboro</x:t>
  </x:si>
  <x:si>
    <x:t>Clementon</x:t>
  </x:si>
  <x:si>
    <x:t>Columbus</x:t>
  </x:si>
  <x:si>
    <x:t>Deepwater</x:t>
  </x:si>
  <x:si>
    <x:t>Ewan</x:t>
  </x:si>
  <x:si>
    <x:t>Gibbsboro</x:t>
  </x:si>
  <x:si>
    <x:t>Gibbstown</x:t>
  </x:si>
  <x:si>
    <x:t>Glassboro</x:t>
  </x:si>
  <x:si>
    <x:t>Glendora</x:t>
  </x:si>
  <x:si>
    <x:t>Gloucester City</x:t>
  </x:si>
  <x:si>
    <x:t>Bellmawr</x:t>
  </x:si>
  <x:si>
    <x:t>Grenloch</x:t>
  </x:si>
  <x:si>
    <x:t>Haddonfield</x:t>
  </x:si>
  <x:si>
    <x:t>Haddon Heights</x:t>
  </x:si>
  <x:si>
    <x:t>Hainesport</x:t>
  </x:si>
  <x:si>
    <x:t>Hammonton</x:t>
  </x:si>
  <x:si>
    <x:t>Atlantic County</x:t>
  </x:si>
  <x:si>
    <x:t>Hancocks Bridge</x:t>
  </x:si>
  <x:si>
    <x:t>Harrisonville</x:t>
  </x:si>
  <x:si>
    <x:t>Jobstown</x:t>
  </x:si>
  <x:si>
    <x:t>Juliustown</x:t>
  </x:si>
  <x:si>
    <x:t>Voorhees</x:t>
  </x:si>
  <x:si>
    <x:t>Lawnside</x:t>
  </x:si>
  <x:si>
    <x:t>Willingboro</x:t>
  </x:si>
  <x:si>
    <x:t>Lumberton</x:t>
  </x:si>
  <x:si>
    <x:t>Magnolia</x:t>
  </x:si>
  <x:si>
    <x:t>Manahawkin</x:t>
  </x:si>
  <x:si>
    <x:t>Mantua</x:t>
  </x:si>
  <x:si>
    <x:t>Maple Shade</x:t>
  </x:si>
  <x:si>
    <x:t>Marlton</x:t>
  </x:si>
  <x:si>
    <x:t>Mount Laurel</x:t>
  </x:si>
  <x:si>
    <x:t>Mickleton</x:t>
  </x:si>
  <x:si>
    <x:t>Moorestown</x:t>
  </x:si>
  <x:si>
    <x:t>Mount Ephraim</x:t>
  </x:si>
  <x:si>
    <x:t>Mount Royal</x:t>
  </x:si>
  <x:si>
    <x:t>Mullica Hill</x:t>
  </x:si>
  <x:si>
    <x:t>National Park</x:t>
  </x:si>
  <x:si>
    <x:t>New Lisbon</x:t>
  </x:si>
  <x:si>
    <x:t>Paulsboro</x:t>
  </x:si>
  <x:si>
    <x:t>Pedricktown</x:t>
  </x:si>
  <x:si>
    <x:t>Pemberton</x:t>
  </x:si>
  <x:si>
    <x:t>Penns Grove</x:t>
  </x:si>
  <x:si>
    <x:t>Pennsville</x:t>
  </x:si>
  <x:si>
    <x:t>Pitman</x:t>
  </x:si>
  <x:si>
    <x:t>Quinton</x:t>
  </x:si>
  <x:si>
    <x:t>Rancocas</x:t>
  </x:si>
  <x:si>
    <x:t>Richwood</x:t>
  </x:si>
  <x:si>
    <x:t>Runnemede</x:t>
  </x:si>
  <x:si>
    <x:t>Sewell</x:t>
  </x:si>
  <x:si>
    <x:t>Sicklerville</x:t>
  </x:si>
  <x:si>
    <x:t>Somerdale</x:t>
  </x:si>
  <x:si>
    <x:t>Swedesboro</x:t>
  </x:si>
  <x:si>
    <x:t>Thorofare</x:t>
  </x:si>
  <x:si>
    <x:t>Tuckerton</x:t>
  </x:si>
  <x:si>
    <x:t>Vincentown</x:t>
  </x:si>
  <x:si>
    <x:t>Waterford Works</x:t>
  </x:si>
  <x:si>
    <x:t>Wenonah</x:t>
  </x:si>
  <x:si>
    <x:t>West Berlin</x:t>
  </x:si>
  <x:si>
    <x:t>West Creek</x:t>
  </x:si>
  <x:si>
    <x:t>Westville</x:t>
  </x:si>
  <x:si>
    <x:t>Winslow</x:t>
  </x:si>
  <x:si>
    <x:t>West Deptford</x:t>
  </x:si>
  <x:si>
    <x:t>Woodbury Heights</x:t>
  </x:si>
  <x:si>
    <x:t>Woodstown</x:t>
  </x:si>
  <x:si>
    <x:t>Audubon</x:t>
  </x:si>
  <x:si>
    <x:t>Oaklyn</x:t>
  </x:si>
  <x:si>
    <x:t>Collingswood</x:t>
  </x:si>
  <x:si>
    <x:t>Merchantville</x:t>
  </x:si>
  <x:si>
    <x:t>Pennsauken</x:t>
  </x:si>
  <x:si>
    <x:t>Absecon</x:t>
  </x:si>
  <x:si>
    <x:t>Avalon</x:t>
  </x:si>
  <x:si>
    <x:t>Cape May County</x:t>
  </x:si>
  <x:si>
    <x:t>Brigantine</x:t>
  </x:si>
  <x:si>
    <x:t>Cape May</x:t>
  </x:si>
  <x:si>
    <x:t>Cape May Court House</x:t>
  </x:si>
  <x:si>
    <x:t>Cape May Point</x:t>
  </x:si>
  <x:si>
    <x:t>Cologne</x:t>
  </x:si>
  <x:si>
    <x:t>Dennisville</x:t>
  </x:si>
  <x:si>
    <x:t>Egg Harbor City</x:t>
  </x:si>
  <x:si>
    <x:t>Elwood</x:t>
  </x:si>
  <x:si>
    <x:t>Green Creek</x:t>
  </x:si>
  <x:si>
    <x:t>Leeds Point</x:t>
  </x:si>
  <x:si>
    <x:t>Marmora</x:t>
  </x:si>
  <x:si>
    <x:t>New Gretna</x:t>
  </x:si>
  <x:si>
    <x:t>Ocean City</x:t>
  </x:si>
  <x:si>
    <x:t>Ocean View</x:t>
  </x:si>
  <x:si>
    <x:t>Oceanville</x:t>
  </x:si>
  <x:si>
    <x:t>Pleasantville</x:t>
  </x:si>
  <x:si>
    <x:t>Egg Harbor Township</x:t>
  </x:si>
  <x:si>
    <x:t>Pomona</x:t>
  </x:si>
  <x:si>
    <x:t>Port Republic</x:t>
  </x:si>
  <x:si>
    <x:t>Sea Isle City</x:t>
  </x:si>
  <x:si>
    <x:t>Somers Point</x:t>
  </x:si>
  <x:si>
    <x:t>South Seaville</x:t>
  </x:si>
  <x:si>
    <x:t>Stone Harbor</x:t>
  </x:si>
  <x:si>
    <x:t>Strathmere</x:t>
  </x:si>
  <x:si>
    <x:t>Tuckahoe</x:t>
  </x:si>
  <x:si>
    <x:t>Villas</x:t>
  </x:si>
  <x:si>
    <x:t>Whitesboro</x:t>
  </x:si>
  <x:si>
    <x:t>Wildwood</x:t>
  </x:si>
  <x:si>
    <x:t>Woodbine</x:t>
  </x:si>
  <x:si>
    <x:t>Bridgeton</x:t>
  </x:si>
  <x:si>
    <x:t>Buena</x:t>
  </x:si>
  <x:si>
    <x:t>Cedarville</x:t>
  </x:si>
  <x:si>
    <x:t>Clayton</x:t>
  </x:si>
  <x:si>
    <x:t>Deerfield Street</x:t>
  </x:si>
  <x:si>
    <x:t>Delmont</x:t>
  </x:si>
  <x:si>
    <x:t>Dividing Creek</x:t>
  </x:si>
  <x:si>
    <x:t>Dorothy</x:t>
  </x:si>
  <x:si>
    <x:t>Elmer</x:t>
  </x:si>
  <x:si>
    <x:t>Estell Manor</x:t>
  </x:si>
  <x:si>
    <x:t>Fairton</x:t>
  </x:si>
  <x:si>
    <x:t>Fortescue</x:t>
  </x:si>
  <x:si>
    <x:t>Franklinville</x:t>
  </x:si>
  <x:si>
    <x:t>Heislerville</x:t>
  </x:si>
  <x:si>
    <x:t>Landisville</x:t>
  </x:si>
  <x:si>
    <x:t>Leesburg</x:t>
  </x:si>
  <x:si>
    <x:t>Malaga</x:t>
  </x:si>
  <x:si>
    <x:t>Mauricetown</x:t>
  </x:si>
  <x:si>
    <x:t>Mays Landing</x:t>
  </x:si>
  <x:si>
    <x:t>Milmay</x:t>
  </x:si>
  <x:si>
    <x:t>Minotola</x:t>
  </x:si>
  <x:si>
    <x:t>Mizpah</x:t>
  </x:si>
  <x:si>
    <x:t>Monroeville</x:t>
  </x:si>
  <x:si>
    <x:t>Norma</x:t>
  </x:si>
  <x:si>
    <x:t>Port Elizabeth</x:t>
  </x:si>
  <x:si>
    <x:t>Port Norris</x:t>
  </x:si>
  <x:si>
    <x:t>Richland</x:t>
  </x:si>
  <x:si>
    <x:t>Rosenhayn</x:t>
  </x:si>
  <x:si>
    <x:t>Shiloh</x:t>
  </x:si>
  <x:si>
    <x:t>Vineland</x:t>
  </x:si>
  <x:si>
    <x:t>Atlantic City</x:t>
  </x:si>
  <x:si>
    <x:t>Margate City</x:t>
  </x:si>
  <x:si>
    <x:t>Longport</x:t>
  </x:si>
  <x:si>
    <x:t>Ventnor City</x:t>
  </x:si>
  <x:si>
    <x:t>Allentown</x:t>
  </x:si>
  <x:si>
    <x:t>Belle Mead</x:t>
  </x:si>
  <x:si>
    <x:t>Blawenburg</x:t>
  </x:si>
  <x:si>
    <x:t>Bordentown</x:t>
  </x:si>
  <x:si>
    <x:t>Millstone Township</x:t>
  </x:si>
  <x:si>
    <x:t>Cookstown</x:t>
  </x:si>
  <x:si>
    <x:t>Cranbury</x:t>
  </x:si>
  <x:si>
    <x:t>Cream Ridge</x:t>
  </x:si>
  <x:si>
    <x:t>Hightstown</x:t>
  </x:si>
  <x:si>
    <x:t>Mercer County</x:t>
  </x:si>
  <x:si>
    <x:t>Hopewell</x:t>
  </x:si>
  <x:si>
    <x:t>Imlaystown</x:t>
  </x:si>
  <x:si>
    <x:t>Lambertville</x:t>
  </x:si>
  <x:si>
    <x:t>New Egypt</x:t>
  </x:si>
  <x:si>
    <x:t>Pennington</x:t>
  </x:si>
  <x:si>
    <x:t>Plainsboro</x:t>
  </x:si>
  <x:si>
    <x:t>Princeton Junction</x:t>
  </x:si>
  <x:si>
    <x:t>Ringoes</x:t>
  </x:si>
  <x:si>
    <x:t>Roebling</x:t>
  </x:si>
  <x:si>
    <x:t>Roosevelt</x:t>
  </x:si>
  <x:si>
    <x:t>Rosemont</x:t>
  </x:si>
  <x:si>
    <x:t>Sergeantsville</x:t>
  </x:si>
  <x:si>
    <x:t>Skillman</x:t>
  </x:si>
  <x:si>
    <x:t>Stockton</x:t>
  </x:si>
  <x:si>
    <x:t>Titusville</x:t>
  </x:si>
  <x:si>
    <x:t>Wrightstown</x:t>
  </x:si>
  <x:si>
    <x:t>Trenton</x:t>
  </x:si>
  <x:si>
    <x:t>Fort Dix</x:t>
  </x:si>
  <x:si>
    <x:t>Lawrence Township</x:t>
  </x:si>
  <x:si>
    <x:t>Lakewood</x:t>
  </x:si>
  <x:si>
    <x:t>Allenwood</x:t>
  </x:si>
  <x:si>
    <x:t>Bayville</x:t>
  </x:si>
  <x:si>
    <x:t>Beachwood</x:t>
  </x:si>
  <x:si>
    <x:t>Brick</x:t>
  </x:si>
  <x:si>
    <x:t>Brielle</x:t>
  </x:si>
  <x:si>
    <x:t>Forked River</x:t>
  </x:si>
  <x:si>
    <x:t>Island Heights</x:t>
  </x:si>
  <x:si>
    <x:t>Lakehurst</x:t>
  </x:si>
  <x:si>
    <x:t>Lanoka Harbor</x:t>
  </x:si>
  <x:si>
    <x:t>Lavallette</x:t>
  </x:si>
  <x:si>
    <x:t>Manasquan</x:t>
  </x:si>
  <x:si>
    <x:t>Mantoloking</x:t>
  </x:si>
  <x:si>
    <x:t>Normandy Beach</x:t>
  </x:si>
  <x:si>
    <x:t>Ocean Gate</x:t>
  </x:si>
  <x:si>
    <x:t>Pine Beach</x:t>
  </x:si>
  <x:si>
    <x:t>Point Pleasant Beach</x:t>
  </x:si>
  <x:si>
    <x:t>Sea Girt</x:t>
  </x:si>
  <x:si>
    <x:t>Seaside Heights</x:t>
  </x:si>
  <x:si>
    <x:t>Seaside Park</x:t>
  </x:si>
  <x:si>
    <x:t>Toms River</x:t>
  </x:si>
  <x:si>
    <x:t>Waretown</x:t>
  </x:si>
  <x:si>
    <x:t>Manchester Township</x:t>
  </x:si>
  <x:si>
    <x:t>Annandale</x:t>
  </x:si>
  <x:si>
    <x:t>Asbury</x:t>
  </x:si>
  <x:si>
    <x:t>Baptistown</x:t>
  </x:si>
  <x:si>
    <x:t>Bloomsbury</x:t>
  </x:si>
  <x:si>
    <x:t>Bound Brook</x:t>
  </x:si>
  <x:si>
    <x:t>Broadway</x:t>
  </x:si>
  <x:si>
    <x:t>Dayton</x:t>
  </x:si>
  <x:si>
    <x:t>Dunellen</x:t>
  </x:si>
  <x:si>
    <x:t>East Brunswick</x:t>
  </x:si>
  <x:si>
    <x:t>Edison</x:t>
  </x:si>
  <x:si>
    <x:t>Flagtown</x:t>
  </x:si>
  <x:si>
    <x:t>Flemington</x:t>
  </x:si>
  <x:si>
    <x:t>Franklin Park</x:t>
  </x:si>
  <x:si>
    <x:t>Kendall Park</x:t>
  </x:si>
  <x:si>
    <x:t>Frenchtown</x:t>
  </x:si>
  <x:si>
    <x:t>Glen Gardner</x:t>
  </x:si>
  <x:si>
    <x:t>Helmetta</x:t>
  </x:si>
  <x:si>
    <x:t>High Bridge</x:t>
  </x:si>
  <x:si>
    <x:t>Iselin</x:t>
  </x:si>
  <x:si>
    <x:t>Monroe Township</x:t>
  </x:si>
  <x:si>
    <x:t>Keasbey</x:t>
  </x:si>
  <x:si>
    <x:t>Little York</x:t>
  </x:si>
  <x:si>
    <x:t>Martinsville</x:t>
  </x:si>
  <x:si>
    <x:t>Metuchen</x:t>
  </x:si>
  <x:si>
    <x:t>Middlesex</x:t>
  </x:si>
  <x:si>
    <x:t>Milltown</x:t>
  </x:si>
  <x:si>
    <x:t>Monmouth Junction</x:t>
  </x:si>
  <x:si>
    <x:t>Neshanic Station</x:t>
  </x:si>
  <x:si>
    <x:t>Piscataway</x:t>
  </x:si>
  <x:si>
    <x:t>Old Bridge</x:t>
  </x:si>
  <x:si>
    <x:t>Oldwick</x:t>
  </x:si>
  <x:si>
    <x:t>Parlin</x:t>
  </x:si>
  <x:si>
    <x:t>Perth Amboy</x:t>
  </x:si>
  <x:si>
    <x:t>Fords</x:t>
  </x:si>
  <x:si>
    <x:t>Phillipsburg</x:t>
  </x:si>
  <x:si>
    <x:t>Pittstown</x:t>
  </x:si>
  <x:si>
    <x:t>Quakertown</x:t>
  </x:si>
  <x:si>
    <x:t>Raritan</x:t>
  </x:si>
  <x:si>
    <x:t>Readington</x:t>
  </x:si>
  <x:si>
    <x:t>Sayreville</x:t>
  </x:si>
  <x:si>
    <x:t>South Amboy</x:t>
  </x:si>
  <x:si>
    <x:t>South Bound Brook</x:t>
  </x:si>
  <x:si>
    <x:t>South River</x:t>
  </x:si>
  <x:si>
    <x:t>Spotswood</x:t>
  </x:si>
  <x:si>
    <x:t>Stanton</x:t>
  </x:si>
  <x:si>
    <x:t>Stewartsville</x:t>
  </x:si>
  <x:si>
    <x:t>Three Bridges</x:t>
  </x:si>
  <x:si>
    <x:t>Whitehouse</x:t>
  </x:si>
  <x:si>
    <x:t>Whitehouse Station</x:t>
  </x:si>
  <x:si>
    <x:t>Zarephath</x:t>
  </x:si>
  <x:si>
    <x:t>New Brunswick</x:t>
  </x:si>
  <x:si>
    <x:t>North Brunswick</x:t>
  </x:si>
  <x:si>
    <x:t>Highland Park</x:t>
  </x:si>
  <x:si>
    <x:t>New York</x:t>
  </x:si>
  <x:si>
    <x:t>New York County</x:t>
  </x:si>
  <x:si>
    <x:t>Staten Island</x:t>
  </x:si>
  <x:si>
    <x:t>Richmond County</x:t>
  </x:si>
  <x:si>
    <x:t>Bronx</x:t>
  </x:si>
  <x:si>
    <x:t>Bronx County</x:t>
  </x:si>
  <x:si>
    <x:t>Amawalk</x:t>
  </x:si>
  <x:si>
    <x:t>Westchester County</x:t>
  </x:si>
  <x:si>
    <x:t>Ardsley</x:t>
  </x:si>
  <x:si>
    <x:t>Ardsley On Hudson</x:t>
  </x:si>
  <x:si>
    <x:t>Armonk</x:t>
  </x:si>
  <x:si>
    <x:t>Baldwin Place</x:t>
  </x:si>
  <x:si>
    <x:t>Bedford Hills</x:t>
  </x:si>
  <x:si>
    <x:t>Putnam County</x:t>
  </x:si>
  <x:si>
    <x:t>Briarcliff Manor</x:t>
  </x:si>
  <x:si>
    <x:t>Buchanan</x:t>
  </x:si>
  <x:si>
    <x:t>Chappaqua</x:t>
  </x:si>
  <x:si>
    <x:t>Cold Spring</x:t>
  </x:si>
  <x:si>
    <x:t>Crompond</x:t>
  </x:si>
  <x:si>
    <x:t>Cross River</x:t>
  </x:si>
  <x:si>
    <x:t>Croton Falls</x:t>
  </x:si>
  <x:si>
    <x:t>Croton On Hudson</x:t>
  </x:si>
  <x:si>
    <x:t>Dobbs Ferry</x:t>
  </x:si>
  <x:si>
    <x:t>Elmsford</x:t>
  </x:si>
  <x:si>
    <x:t>Garrison</x:t>
  </x:si>
  <x:si>
    <x:t>Goldens Bridge</x:t>
  </x:si>
  <x:si>
    <x:t>Granite Springs</x:t>
  </x:si>
  <x:si>
    <x:t>Hartsdale</x:t>
  </x:si>
  <x:si>
    <x:t>Jefferson Valley</x:t>
  </x:si>
  <x:si>
    <x:t>Katonah</x:t>
  </x:si>
  <x:si>
    <x:t>Lake Peekskill</x:t>
  </x:si>
  <x:si>
    <x:t>Larchmont</x:t>
  </x:si>
  <x:si>
    <x:t>Lincolndale</x:t>
  </x:si>
  <x:si>
    <x:t>Mahopac</x:t>
  </x:si>
  <x:si>
    <x:t>Mahopac Falls</x:t>
  </x:si>
  <x:si>
    <x:t>Mamaroneck</x:t>
  </x:si>
  <x:si>
    <x:t>Maryknoll</x:t>
  </x:si>
  <x:si>
    <x:t>Millwood</x:t>
  </x:si>
  <x:si>
    <x:t>Mohegan Lake</x:t>
  </x:si>
  <x:si>
    <x:t>Montrose</x:t>
  </x:si>
  <x:si>
    <x:t>Mount Kisco</x:t>
  </x:si>
  <x:si>
    <x:t>Ossining</x:t>
  </x:si>
  <x:si>
    <x:t>Peekskill</x:t>
  </x:si>
  <x:si>
    <x:t>Cortlandt Manor</x:t>
  </x:si>
  <x:si>
    <x:t>Port Chester</x:t>
  </x:si>
  <x:si>
    <x:t>Pound Ridge</x:t>
  </x:si>
  <x:si>
    <x:t>Purchase</x:t>
  </x:si>
  <x:si>
    <x:t>Purdys</x:t>
  </x:si>
  <x:si>
    <x:t>Putnam Valley</x:t>
  </x:si>
  <x:si>
    <x:t>Scarsdale</x:t>
  </x:si>
  <x:si>
    <x:t>Shenorock</x:t>
  </x:si>
  <x:si>
    <x:t>Shrub Oak</x:t>
  </x:si>
  <x:si>
    <x:t>South Salem</x:t>
  </x:si>
  <x:si>
    <x:t>Tarrytown</x:t>
  </x:si>
  <x:si>
    <x:t>Thornwood</x:t>
  </x:si>
  <x:si>
    <x:t>Valhalla</x:t>
  </x:si>
  <x:si>
    <x:t>Verplanck</x:t>
  </x:si>
  <x:si>
    <x:t>Waccabuc</x:t>
  </x:si>
  <x:si>
    <x:t>Yorktown Heights</x:t>
  </x:si>
  <x:si>
    <x:t>White Plains</x:t>
  </x:si>
  <x:si>
    <x:t>West Harrison</x:t>
  </x:si>
  <x:si>
    <x:t>Yonkers</x:t>
  </x:si>
  <x:si>
    <x:t>Hastings On Hudson</x:t>
  </x:si>
  <x:si>
    <x:t>Bronxville</x:t>
  </x:si>
  <x:si>
    <x:t>Eastchester</x:t>
  </x:si>
  <x:si>
    <x:t>New Rochelle</x:t>
  </x:si>
  <x:si>
    <x:t>Suffern</x:t>
  </x:si>
  <x:si>
    <x:t>Rockland County</x:t>
  </x:si>
  <x:si>
    <x:t>Arden</x:t>
  </x:si>
  <x:si>
    <x:t>Bear Mountain</x:t>
  </x:si>
  <x:si>
    <x:t>Bellvale</x:t>
  </x:si>
  <x:si>
    <x:t>Blauvelt</x:t>
  </x:si>
  <x:si>
    <x:t>Blooming Grove</x:t>
  </x:si>
  <x:si>
    <x:t>Bullville</x:t>
  </x:si>
  <x:si>
    <x:t>Campbell Hall</x:t>
  </x:si>
  <x:si>
    <x:t>Central Valley</x:t>
  </x:si>
  <x:si>
    <x:t>Circleville</x:t>
  </x:si>
  <x:si>
    <x:t>Congers</x:t>
  </x:si>
  <x:si>
    <x:t>Fort Montgomery</x:t>
  </x:si>
  <x:si>
    <x:t>Garnerville</x:t>
  </x:si>
  <x:si>
    <x:t>Greenwood Lake</x:t>
  </x:si>
  <x:si>
    <x:t>Harriman</x:t>
  </x:si>
  <x:si>
    <x:t>Haverstraw</x:t>
  </x:si>
  <x:si>
    <x:t>Highland Falls</x:t>
  </x:si>
  <x:si>
    <x:t>Highland Mills</x:t>
  </x:si>
  <x:si>
    <x:t>Hillburn</x:t>
  </x:si>
  <x:si>
    <x:t>Howells</x:t>
  </x:si>
  <x:si>
    <x:t>Monsey</x:t>
  </x:si>
  <x:si>
    <x:t>Mountainville</x:t>
  </x:si>
  <x:si>
    <x:t>Nanuet</x:t>
  </x:si>
  <x:si>
    <x:t>New City</x:t>
  </x:si>
  <x:si>
    <x:t>Nyack</x:t>
  </x:si>
  <x:si>
    <x:t>Orangeburg</x:t>
  </x:si>
  <x:si>
    <x:t>Otisville</x:t>
  </x:si>
  <x:si>
    <x:t>Palisades</x:t>
  </x:si>
  <x:si>
    <x:t>Pearl River</x:t>
  </x:si>
  <x:si>
    <x:t>Pine Island</x:t>
  </x:si>
  <x:si>
    <x:t>Slate Hill</x:t>
  </x:si>
  <x:si>
    <x:t>Sloatsburg</x:t>
  </x:si>
  <x:si>
    <x:t>Southfields</x:t>
  </x:si>
  <x:si>
    <x:t>Sparkill</x:t>
  </x:si>
  <x:si>
    <x:t>Spring Valley</x:t>
  </x:si>
  <x:si>
    <x:t>Sterling Forest</x:t>
  </x:si>
  <x:si>
    <x:t>Stony Point</x:t>
  </x:si>
  <x:si>
    <x:t>Sugar Loaf</x:t>
  </x:si>
  <x:si>
    <x:t>Tallman</x:t>
  </x:si>
  <x:si>
    <x:t>Tappan</x:t>
  </x:si>
  <x:si>
    <x:t>Thiells</x:t>
  </x:si>
  <x:si>
    <x:t>Thompson Ridge</x:t>
  </x:si>
  <x:si>
    <x:t>Tomkins Cove</x:t>
  </x:si>
  <x:si>
    <x:t>Tuxedo Park</x:t>
  </x:si>
  <x:si>
    <x:t>Valley Cottage</x:t>
  </x:si>
  <x:si>
    <x:t>Washingtonville</x:t>
  </x:si>
  <x:si>
    <x:t>West Haverstraw</x:t>
  </x:si>
  <x:si>
    <x:t>West Nyack</x:t>
  </x:si>
  <x:si>
    <x:t>West Point</x:t>
  </x:si>
  <x:si>
    <x:t>Westtown</x:t>
  </x:si>
  <x:si>
    <x:t>Floral Park</x:t>
  </x:si>
  <x:si>
    <x:t>Nassau County</x:t>
  </x:si>
  <x:si>
    <x:t>Queens County</x:t>
  </x:si>
  <x:si>
    <x:t>Elmont</x:t>
  </x:si>
  <x:si>
    <x:t>Glen Oaks</x:t>
  </x:si>
  <x:si>
    <x:t>Franklin Square</x:t>
  </x:si>
  <x:si>
    <x:t>Great Neck</x:t>
  </x:si>
  <x:si>
    <x:t>Manhasset</x:t>
  </x:si>
  <x:si>
    <x:t>New Hyde Park</x:t>
  </x:si>
  <x:si>
    <x:t>Port Washington</x:t>
  </x:si>
  <x:si>
    <x:t>Inwood</x:t>
  </x:si>
  <x:si>
    <x:t>Long Island City</x:t>
  </x:si>
  <x:si>
    <x:t>Astoria</x:t>
  </x:si>
  <x:si>
    <x:t>Sunnyside</x:t>
  </x:si>
  <x:si>
    <x:t>Kings County</x:t>
  </x:si>
  <x:si>
    <x:t>Flushing</x:t>
  </x:si>
  <x:si>
    <x:t>College Point</x:t>
  </x:si>
  <x:si>
    <x:t>Whitestone</x:t>
  </x:si>
  <x:si>
    <x:t>Bayside</x:t>
  </x:si>
  <x:si>
    <x:t>Little Neck</x:t>
  </x:si>
  <x:si>
    <x:t>Oakland Gardens</x:t>
  </x:si>
  <x:si>
    <x:t>Fresh Meadows</x:t>
  </x:si>
  <x:si>
    <x:t>Corona</x:t>
  </x:si>
  <x:si>
    <x:t>East Elmhurst</x:t>
  </x:si>
  <x:si>
    <x:t>Jackson Heights</x:t>
  </x:si>
  <x:si>
    <x:t>Elmhurst</x:t>
  </x:si>
  <x:si>
    <x:t>Rego Park</x:t>
  </x:si>
  <x:si>
    <x:t>Forest Hills</x:t>
  </x:si>
  <x:si>
    <x:t>Woodside</x:t>
  </x:si>
  <x:si>
    <x:t>Maspeth</x:t>
  </x:si>
  <x:si>
    <x:t>Middle Village</x:t>
  </x:si>
  <x:si>
    <x:t>Cambria Heights</x:t>
  </x:si>
  <x:si>
    <x:t>Springfield Gardens</x:t>
  </x:si>
  <x:si>
    <x:t>Howard Beach</x:t>
  </x:si>
  <x:si>
    <x:t>Kew Gardens</x:t>
  </x:si>
  <x:si>
    <x:t>Ozone Park</x:t>
  </x:si>
  <x:si>
    <x:t>Richmond Hill</x:t>
  </x:si>
  <x:si>
    <x:t>South Richmond Hill</x:t>
  </x:si>
  <x:si>
    <x:t>South Ozone Park</x:t>
  </x:si>
  <x:si>
    <x:t>Woodhaven</x:t>
  </x:si>
  <x:si>
    <x:t>Rosedale</x:t>
  </x:si>
  <x:si>
    <x:t>Bellerose</x:t>
  </x:si>
  <x:si>
    <x:t>Queens Village</x:t>
  </x:si>
  <x:si>
    <x:t>Mineola</x:t>
  </x:si>
  <x:si>
    <x:t>Albertson</x:t>
  </x:si>
  <x:si>
    <x:t>Atlantic Beach</x:t>
  </x:si>
  <x:si>
    <x:t>Baldwin</x:t>
  </x:si>
  <x:si>
    <x:t>Carle Place</x:t>
  </x:si>
  <x:si>
    <x:t>Cedarhurst</x:t>
  </x:si>
  <x:si>
    <x:t>East Rockaway</x:t>
  </x:si>
  <x:si>
    <x:t>Garden City</x:t>
  </x:si>
  <x:si>
    <x:t>Glen Head</x:t>
  </x:si>
  <x:si>
    <x:t>Glenwood Landing</x:t>
  </x:si>
  <x:si>
    <x:t>Greenvale</x:t>
  </x:si>
  <x:si>
    <x:t>Hempstead</x:t>
  </x:si>
  <x:si>
    <x:t>West Hempstead</x:t>
  </x:si>
  <x:si>
    <x:t>Uniondale</x:t>
  </x:si>
  <x:si>
    <x:t>East Meadow</x:t>
  </x:si>
  <x:si>
    <x:t>Hewlett</x:t>
  </x:si>
  <x:si>
    <x:t>Island Park</x:t>
  </x:si>
  <x:si>
    <x:t>Locust Valley</x:t>
  </x:si>
  <x:si>
    <x:t>Long Beach</x:t>
  </x:si>
  <x:si>
    <x:t>Lynbrook</x:t>
  </x:si>
  <x:si>
    <x:t>Malverne</x:t>
  </x:si>
  <x:si>
    <x:t>Merrick</x:t>
  </x:si>
  <x:si>
    <x:t>Old Westbury</x:t>
  </x:si>
  <x:si>
    <x:t>Point Lookout</x:t>
  </x:si>
  <x:si>
    <x:t>Rockville Centre</x:t>
  </x:si>
  <x:si>
    <x:t>Oceanside</x:t>
  </x:si>
  <x:si>
    <x:t>Roslyn</x:t>
  </x:si>
  <x:si>
    <x:t>Roslyn Heights</x:t>
  </x:si>
  <x:si>
    <x:t>Sea Cliff</x:t>
  </x:si>
  <x:si>
    <x:t>Valley Stream</x:t>
  </x:si>
  <x:si>
    <x:t>Westbury</x:t>
  </x:si>
  <x:si>
    <x:t>Rockville Center</x:t>
  </x:si>
  <x:si>
    <x:t>Williston Park</x:t>
  </x:si>
  <x:si>
    <x:t>Woodmere</x:t>
  </x:si>
  <x:si>
    <x:t>Far Rockaway</x:t>
  </x:si>
  <x:si>
    <x:t>Arverne</x:t>
  </x:si>
  <x:si>
    <x:t>Rockaway Park</x:t>
  </x:si>
  <x:si>
    <x:t>Breezy Point</x:t>
  </x:si>
  <x:si>
    <x:t>Amityville</x:t>
  </x:si>
  <x:si>
    <x:t>Babylon</x:t>
  </x:si>
  <x:si>
    <x:t>North Babylon</x:t>
  </x:si>
  <x:si>
    <x:t>West Babylon</x:t>
  </x:si>
  <x:si>
    <x:t>Bayport</x:t>
  </x:si>
  <x:si>
    <x:t>Bay Shore</x:t>
  </x:si>
  <x:si>
    <x:t>Bellmore</x:t>
  </x:si>
  <x:si>
    <x:t>Bellport</x:t>
  </x:si>
  <x:si>
    <x:t>Bethpage</x:t>
  </x:si>
  <x:si>
    <x:t>Blue Point</x:t>
  </x:si>
  <x:si>
    <x:t>Bohemia</x:t>
  </x:si>
  <x:si>
    <x:t>Brentwood</x:t>
  </x:si>
  <x:si>
    <x:t>Brightwaters</x:t>
  </x:si>
  <x:si>
    <x:t>Brookhaven</x:t>
  </x:si>
  <x:si>
    <x:t>Centereach</x:t>
  </x:si>
  <x:si>
    <x:t>Centerport</x:t>
  </x:si>
  <x:si>
    <x:t>Central Islip</x:t>
  </x:si>
  <x:si>
    <x:t>Cold Spring Harbor</x:t>
  </x:si>
  <x:si>
    <x:t>Commack</x:t>
  </x:si>
  <x:si>
    <x:t>Copiague</x:t>
  </x:si>
  <x:si>
    <x:t>Coram</x:t>
  </x:si>
  <x:si>
    <x:t>Deer Park</x:t>
  </x:si>
  <x:si>
    <x:t>East Islip</x:t>
  </x:si>
  <x:si>
    <x:t>East Northport</x:t>
  </x:si>
  <x:si>
    <x:t>East Norwich</x:t>
  </x:si>
  <x:si>
    <x:t>East Setauket</x:t>
  </x:si>
  <x:si>
    <x:t>Farmingville</x:t>
  </x:si>
  <x:si>
    <x:t>Great River</x:t>
  </x:si>
  <x:si>
    <x:t>Greenlawn</x:t>
  </x:si>
  <x:si>
    <x:t>Huntington Station</x:t>
  </x:si>
  <x:si>
    <x:t>Melville</x:t>
  </x:si>
  <x:si>
    <x:t>Islandia</x:t>
  </x:si>
  <x:si>
    <x:t>Islip</x:t>
  </x:si>
  <x:si>
    <x:t>Islip Terrace</x:t>
  </x:si>
  <x:si>
    <x:t>Kings Park</x:t>
  </x:si>
  <x:si>
    <x:t>Lake Grove</x:t>
  </x:si>
  <x:si>
    <x:t>Levittown</x:t>
  </x:si>
  <x:si>
    <x:t>Lindenhurst</x:t>
  </x:si>
  <x:si>
    <x:t>Massapequa</x:t>
  </x:si>
  <x:si>
    <x:t>Massapequa Park</x:t>
  </x:si>
  <x:si>
    <x:t>Miller Place</x:t>
  </x:si>
  <x:si>
    <x:t>Mill Neck</x:t>
  </x:si>
  <x:si>
    <x:t>Mount Sinai</x:t>
  </x:si>
  <x:si>
    <x:t>Nesconset</x:t>
  </x:si>
  <x:si>
    <x:t>Northport</x:t>
  </x:si>
  <x:si>
    <x:t>Ocean Beach</x:t>
  </x:si>
  <x:si>
    <x:t>Oyster Bay</x:t>
  </x:si>
  <x:si>
    <x:t>Patchogue</x:t>
  </x:si>
  <x:si>
    <x:t>Syosset</x:t>
  </x:si>
  <x:si>
    <x:t>Port Jefferson Station</x:t>
  </x:si>
  <x:si>
    <x:t>Port Jefferson</x:t>
  </x:si>
  <x:si>
    <x:t>Rocky Point</x:t>
  </x:si>
  <x:si>
    <x:t>Ronkonkoma</x:t>
  </x:si>
  <x:si>
    <x:t>Saint James</x:t>
  </x:si>
  <x:si>
    <x:t>Sayville</x:t>
  </x:si>
  <x:si>
    <x:t>Seaford</x:t>
  </x:si>
  <x:si>
    <x:t>Selden</x:t>
  </x:si>
  <x:si>
    <x:t>Smithtown</x:t>
  </x:si>
  <x:si>
    <x:t>Hauppauge</x:t>
  </x:si>
  <x:si>
    <x:t>Sound Beach</x:t>
  </x:si>
  <x:si>
    <x:t>Stony Brook</x:t>
  </x:si>
  <x:si>
    <x:t>Wading River</x:t>
  </x:si>
  <x:si>
    <x:t>Wantagh</x:t>
  </x:si>
  <x:si>
    <x:t>West Islip</x:t>
  </x:si>
  <x:si>
    <x:t>West Sayville</x:t>
  </x:si>
  <x:si>
    <x:t>Wyandanch</x:t>
  </x:si>
  <x:si>
    <x:t>Hicksville</x:t>
  </x:si>
  <x:si>
    <x:t>Plainview</x:t>
  </x:si>
  <x:si>
    <x:t>Old Bethpage</x:t>
  </x:si>
  <x:si>
    <x:t>Riverhead</x:t>
  </x:si>
  <x:si>
    <x:t>Amagansett</x:t>
  </x:si>
  <x:si>
    <x:t>Aquebogue</x:t>
  </x:si>
  <x:si>
    <x:t>Bridgehampton</x:t>
  </x:si>
  <x:si>
    <x:t>Calverton</x:t>
  </x:si>
  <x:si>
    <x:t>Center Moriches</x:t>
  </x:si>
  <x:si>
    <x:t>Cutchogue</x:t>
  </x:si>
  <x:si>
    <x:t>East Marion</x:t>
  </x:si>
  <x:si>
    <x:t>East Moriches</x:t>
  </x:si>
  <x:si>
    <x:t>East Quogue</x:t>
  </x:si>
  <x:si>
    <x:t>Greenport</x:t>
  </x:si>
  <x:si>
    <x:t>Hampton Bays</x:t>
  </x:si>
  <x:si>
    <x:t>Jamesport</x:t>
  </x:si>
  <x:si>
    <x:t>Laurel</x:t>
  </x:si>
  <x:si>
    <x:t>Manorville</x:t>
  </x:si>
  <x:si>
    <x:t>Mastic</x:t>
  </x:si>
  <x:si>
    <x:t>Mastic Beach</x:t>
  </x:si>
  <x:si>
    <x:t>Mattituck</x:t>
  </x:si>
  <x:si>
    <x:t>Middle Island</x:t>
  </x:si>
  <x:si>
    <x:t>Montauk</x:t>
  </x:si>
  <x:si>
    <x:t>Moriches</x:t>
  </x:si>
  <x:si>
    <x:t>New Suffolk</x:t>
  </x:si>
  <x:si>
    <x:t>Peconic</x:t>
  </x:si>
  <x:si>
    <x:t>Quogue</x:t>
  </x:si>
  <x:si>
    <x:t>Remsenburg</x:t>
  </x:si>
  <x:si>
    <x:t>Ridge</x:t>
  </x:si>
  <x:si>
    <x:t>Sagaponack</x:t>
  </x:si>
  <x:si>
    <x:t>Sag Harbor</x:t>
  </x:si>
  <x:si>
    <x:t>Shelter Island</x:t>
  </x:si>
  <x:si>
    <x:t>Shelter Island Heights</x:t>
  </x:si>
  <x:si>
    <x:t>South Jamesport</x:t>
  </x:si>
  <x:si>
    <x:t>Southold</x:t>
  </x:si>
  <x:si>
    <x:t>Speonk</x:t>
  </x:si>
  <x:si>
    <x:t>Wainscott</x:t>
  </x:si>
  <x:si>
    <x:t>Water Mill</x:t>
  </x:si>
  <x:si>
    <x:t>Westhampton</x:t>
  </x:si>
  <x:si>
    <x:t>Westhampton Beach</x:t>
  </x:si>
  <x:si>
    <x:t>Yaphank</x:t>
  </x:si>
  <x:si>
    <x:t>Alcove</x:t>
  </x:si>
  <x:si>
    <x:t>Albany County</x:t>
  </x:si>
  <x:si>
    <x:t>Alplaus</x:t>
  </x:si>
  <x:si>
    <x:t>Schenectady County</x:t>
  </x:si>
  <x:si>
    <x:t>Altamont</x:t>
  </x:si>
  <x:si>
    <x:t>Amsterdam</x:t>
  </x:si>
  <x:si>
    <x:t>Montgomery County</x:t>
  </x:si>
  <x:si>
    <x:t>Greene County</x:t>
  </x:si>
  <x:si>
    <x:t>Auriesville</x:t>
  </x:si>
  <x:si>
    <x:t>Austerlitz</x:t>
  </x:si>
  <x:si>
    <x:t>Columbia County</x:t>
  </x:si>
  <x:si>
    <x:t>Averill Park</x:t>
  </x:si>
  <x:si>
    <x:t>Rensselaer County</x:t>
  </x:si>
  <x:si>
    <x:t>Ballston Lake</x:t>
  </x:si>
  <x:si>
    <x:t>Saratoga County</x:t>
  </x:si>
  <x:si>
    <x:t>Ballston Spa</x:t>
  </x:si>
  <x:si>
    <x:t>Berne</x:t>
  </x:si>
  <x:si>
    <x:t>Brainard</x:t>
  </x:si>
  <x:si>
    <x:t>Broadalbin</x:t>
  </x:si>
  <x:si>
    <x:t>Fulton County</x:t>
  </x:si>
  <x:si>
    <x:t>Burnt Hills</x:t>
  </x:si>
  <x:si>
    <x:t>Buskirk</x:t>
  </x:si>
  <x:si>
    <x:t>Schoharie County</x:t>
  </x:si>
  <x:si>
    <x:t>Caroga Lake</x:t>
  </x:si>
  <x:si>
    <x:t>Castleton On Hudson</x:t>
  </x:si>
  <x:si>
    <x:t>Central Bridge</x:t>
  </x:si>
  <x:si>
    <x:t>Charlotteville</x:t>
  </x:si>
  <x:si>
    <x:t>Cherry Plain</x:t>
  </x:si>
  <x:si>
    <x:t>Clarksville</x:t>
  </x:si>
  <x:si>
    <x:t>Climax</x:t>
  </x:si>
  <x:si>
    <x:t>Cobleskill</x:t>
  </x:si>
  <x:si>
    <x:t>Coeymans</x:t>
  </x:si>
  <x:si>
    <x:t>Coeymans Hollow</x:t>
  </x:si>
  <x:si>
    <x:t>Cohoes</x:t>
  </x:si>
  <x:si>
    <x:t>Columbiaville</x:t>
  </x:si>
  <x:si>
    <x:t>Coxsackie</x:t>
  </x:si>
  <x:si>
    <x:t>Cropseyville</x:t>
  </x:si>
  <x:si>
    <x:t>Delanson</x:t>
  </x:si>
  <x:si>
    <x:t>Delmar</x:t>
  </x:si>
  <x:si>
    <x:t>Dormansville</x:t>
  </x:si>
  <x:si>
    <x:t>Duanesburg</x:t>
  </x:si>
  <x:si>
    <x:t>Eagle Bridge</x:t>
  </x:si>
  <x:si>
    <x:t>Earlton</x:t>
  </x:si>
  <x:si>
    <x:t>East Berne</x:t>
  </x:si>
  <x:si>
    <x:t>East Chatham</x:t>
  </x:si>
  <x:si>
    <x:t>East Greenbush</x:t>
  </x:si>
  <x:si>
    <x:t>East Nassau</x:t>
  </x:si>
  <x:si>
    <x:t>East Schodack</x:t>
  </x:si>
  <x:si>
    <x:t>East Worcester</x:t>
  </x:si>
  <x:si>
    <x:t>Otsego County</x:t>
  </x:si>
  <x:si>
    <x:t>Clifton Park</x:t>
  </x:si>
  <x:si>
    <x:t>Esperance</x:t>
  </x:si>
  <x:si>
    <x:t>Feura Bush</x:t>
  </x:si>
  <x:si>
    <x:t>Fonda</x:t>
  </x:si>
  <x:si>
    <x:t>Fort Hunter</x:t>
  </x:si>
  <x:si>
    <x:t>Fort Johnson</x:t>
  </x:si>
  <x:si>
    <x:t>Fultonham</x:t>
  </x:si>
  <x:si>
    <x:t>Fultonville</x:t>
  </x:si>
  <x:si>
    <x:t>Gallupville</x:t>
  </x:si>
  <x:si>
    <x:t>Galway</x:t>
  </x:si>
  <x:si>
    <x:t>Ghent</x:t>
  </x:si>
  <x:si>
    <x:t>Gilboa</x:t>
  </x:si>
  <x:si>
    <x:t>Glenmont</x:t>
  </x:si>
  <x:si>
    <x:t>Gloversville</x:t>
  </x:si>
  <x:si>
    <x:t>Guilderland</x:t>
  </x:si>
  <x:si>
    <x:t>Guilderland Center</x:t>
  </x:si>
  <x:si>
    <x:t>Hagaman</x:t>
  </x:si>
  <x:si>
    <x:t>Hannacroix</x:t>
  </x:si>
  <x:si>
    <x:t>Hoosick</x:t>
  </x:si>
  <x:si>
    <x:t>Hoosick Falls</x:t>
  </x:si>
  <x:si>
    <x:t>Howes Cave</x:t>
  </x:si>
  <x:si>
    <x:t>Johnsonville</x:t>
  </x:si>
  <x:si>
    <x:t>Johnstown</x:t>
  </x:si>
  <x:si>
    <x:t>Kinderhook</x:t>
  </x:si>
  <x:si>
    <x:t>Knox</x:t>
  </x:si>
  <x:si>
    <x:t>Hamilton County</x:t>
  </x:si>
  <x:si>
    <x:t>Latham</x:t>
  </x:si>
  <x:si>
    <x:t>Malden Bridge</x:t>
  </x:si>
  <x:si>
    <x:t>Maryland</x:t>
  </x:si>
  <x:si>
    <x:t>Mayfield</x:t>
  </x:si>
  <x:si>
    <x:t>Mechanicville</x:t>
  </x:si>
  <x:si>
    <x:t>Medusa</x:t>
  </x:si>
  <x:si>
    <x:t>Middleburgh</x:t>
  </x:si>
  <x:si>
    <x:t>Nassau</x:t>
  </x:si>
  <x:si>
    <x:t>New Baltimore</x:t>
  </x:si>
  <x:si>
    <x:t>New Lebanon</x:t>
  </x:si>
  <x:si>
    <x:t>Niverville</x:t>
  </x:si>
  <x:si>
    <x:t>North Blenheim</x:t>
  </x:si>
  <x:si>
    <x:t>North Hoosick</x:t>
  </x:si>
  <x:si>
    <x:t>Northville</x:t>
  </x:si>
  <x:si>
    <x:t>Old Chatham</x:t>
  </x:si>
  <x:si>
    <x:t>Pattersonville</x:t>
  </x:si>
  <x:si>
    <x:t>Petersburg</x:t>
  </x:si>
  <x:si>
    <x:t>Piseco</x:t>
  </x:si>
  <x:si>
    <x:t>Poestenkill</x:t>
  </x:si>
  <x:si>
    <x:t>Quaker Street</x:t>
  </x:si>
  <x:si>
    <x:t>Ravena</x:t>
  </x:si>
  <x:si>
    <x:t>Rensselaer</x:t>
  </x:si>
  <x:si>
    <x:t>Rensselaerville</x:t>
  </x:si>
  <x:si>
    <x:t>Rexford</x:t>
  </x:si>
  <x:si>
    <x:t>Richmondville</x:t>
  </x:si>
  <x:si>
    <x:t>Rotterdam Junction</x:t>
  </x:si>
  <x:si>
    <x:t>Round Lake</x:t>
  </x:si>
  <x:si>
    <x:t>Sand Lake</x:t>
  </x:si>
  <x:si>
    <x:t>Schaghticoke</x:t>
  </x:si>
  <x:si>
    <x:t>Schenevus</x:t>
  </x:si>
  <x:si>
    <x:t>Schodack Landing</x:t>
  </x:si>
  <x:si>
    <x:t>Schoharie</x:t>
  </x:si>
  <x:si>
    <x:t>Selkirk</x:t>
  </x:si>
  <x:si>
    <x:t>Slingerlands</x:t>
  </x:si>
  <x:si>
    <x:t>Sloansville</x:t>
  </x:si>
  <x:si>
    <x:t>South Bethlehem</x:t>
  </x:si>
  <x:si>
    <x:t>Speculator</x:t>
  </x:si>
  <x:si>
    <x:t>Spencertown</x:t>
  </x:si>
  <x:si>
    <x:t>Sprakers</x:t>
  </x:si>
  <x:si>
    <x:t>Delaware County</x:t>
  </x:si>
  <x:si>
    <x:t>Stephentown</x:t>
  </x:si>
  <x:si>
    <x:t>Stottville</x:t>
  </x:si>
  <x:si>
    <x:t>Stuyvesant</x:t>
  </x:si>
  <x:si>
    <x:t>Stuyvesant Falls</x:t>
  </x:si>
  <x:si>
    <x:t>Surprise</x:t>
  </x:si>
  <x:si>
    <x:t>Tribes Hill</x:t>
  </x:si>
  <x:si>
    <x:t>Valatie</x:t>
  </x:si>
  <x:si>
    <x:t>Valley Falls</x:t>
  </x:si>
  <x:si>
    <x:t>Voorheesville</x:t>
  </x:si>
  <x:si>
    <x:t>Warnerville</x:t>
  </x:si>
  <x:si>
    <x:t>Watervliet</x:t>
  </x:si>
  <x:si>
    <x:t>West Coxsackie</x:t>
  </x:si>
  <x:si>
    <x:t>Westerlo</x:t>
  </x:si>
  <x:si>
    <x:t>West Fulton</x:t>
  </x:si>
  <x:si>
    <x:t>West Sand Lake</x:t>
  </x:si>
  <x:si>
    <x:t>Wynantskill</x:t>
  </x:si>
  <x:si>
    <x:t>Schenectady</x:t>
  </x:si>
  <x:si>
    <x:t>Ulster County</x:t>
  </x:si>
  <x:si>
    <x:t>Acra</x:t>
  </x:si>
  <x:si>
    <x:t>Arkville</x:t>
  </x:si>
  <x:si>
    <x:t>Bearsville</x:t>
  </x:si>
  <x:si>
    <x:t>Big Indian</x:t>
  </x:si>
  <x:si>
    <x:t>Bloomington</x:t>
  </x:si>
  <x:si>
    <x:t>Boiceville</x:t>
  </x:si>
  <x:si>
    <x:t>Cairo</x:t>
  </x:si>
  <x:si>
    <x:t>Catskill</x:t>
  </x:si>
  <x:si>
    <x:t>Connelly</x:t>
  </x:si>
  <x:si>
    <x:t>Cornwallville</x:t>
  </x:si>
  <x:si>
    <x:t>Cottekill</x:t>
  </x:si>
  <x:si>
    <x:t>Cragsmoor</x:t>
  </x:si>
  <x:si>
    <x:t>Denver</x:t>
  </x:si>
  <x:si>
    <x:t>East Durham</x:t>
  </x:si>
  <x:si>
    <x:t>East Jewett</x:t>
  </x:si>
  <x:si>
    <x:t>Elka Park</x:t>
  </x:si>
  <x:si>
    <x:t>Ellenville</x:t>
  </x:si>
  <x:si>
    <x:t>Esopus</x:t>
  </x:si>
  <x:si>
    <x:t>Fleischmanns</x:t>
  </x:si>
  <x:si>
    <x:t>Glasco</x:t>
  </x:si>
  <x:si>
    <x:t>Glenford</x:t>
  </x:si>
  <x:si>
    <x:t>Grand Gorge</x:t>
  </x:si>
  <x:si>
    <x:t>Greenfield Park</x:t>
  </x:si>
  <x:si>
    <x:t>Haines Falls</x:t>
  </x:si>
  <x:si>
    <x:t>Halcottsville</x:t>
  </x:si>
  <x:si>
    <x:t>Hensonville</x:t>
  </x:si>
  <x:si>
    <x:t>High Falls</x:t>
  </x:si>
  <x:si>
    <x:t>Highmount</x:t>
  </x:si>
  <x:si>
    <x:t>Hunter</x:t>
  </x:si>
  <x:si>
    <x:t>Hurley</x:t>
  </x:si>
  <x:si>
    <x:t>Jewett</x:t>
  </x:si>
  <x:si>
    <x:t>Kerhonkson</x:t>
  </x:si>
  <x:si>
    <x:t>Lake Hill</x:t>
  </x:si>
  <x:si>
    <x:t>Lake Katrine</x:t>
  </x:si>
  <x:si>
    <x:t>Lanesville</x:t>
  </x:si>
  <x:si>
    <x:t>Malden On Hudson</x:t>
  </x:si>
  <x:si>
    <x:t>Maplecrest</x:t>
  </x:si>
  <x:si>
    <x:t>Margaretville</x:t>
  </x:si>
  <x:si>
    <x:t>Mount Marion</x:t>
  </x:si>
  <x:si>
    <x:t>Mount Tremper</x:t>
  </x:si>
  <x:si>
    <x:t>Napanoch</x:t>
  </x:si>
  <x:si>
    <x:t>New Kingston</x:t>
  </x:si>
  <x:si>
    <x:t>Oak Hill</x:t>
  </x:si>
  <x:si>
    <x:t>Olivebridge</x:t>
  </x:si>
  <x:si>
    <x:t>Palenville</x:t>
  </x:si>
  <x:si>
    <x:t>Phoenicia</x:t>
  </x:si>
  <x:si>
    <x:t>Pine Hill</x:t>
  </x:si>
  <x:si>
    <x:t>Port Ewen</x:t>
  </x:si>
  <x:si>
    <x:t>Prattsville</x:t>
  </x:si>
  <x:si>
    <x:t>Preston Hollow</x:t>
  </x:si>
  <x:si>
    <x:t>Purling</x:t>
  </x:si>
  <x:si>
    <x:t>Rifton</x:t>
  </x:si>
  <x:si>
    <x:t>Rosendale</x:t>
  </x:si>
  <x:si>
    <x:t>Round Top</x:t>
  </x:si>
  <x:si>
    <x:t>Ruby</x:t>
  </x:si>
  <x:si>
    <x:t>Saugerties</x:t>
  </x:si>
  <x:si>
    <x:t>Shandaken</x:t>
  </x:si>
  <x:si>
    <x:t>Shokan</x:t>
  </x:si>
  <x:si>
    <x:t>South Cairo</x:t>
  </x:si>
  <x:si>
    <x:t>Spring Glen</x:t>
  </x:si>
  <x:si>
    <x:t>Stone Ridge</x:t>
  </x:si>
  <x:si>
    <x:t>Tannersville</x:t>
  </x:si>
  <x:si>
    <x:t>Tillson</x:t>
  </x:si>
  <x:si>
    <x:t>Ulster Park</x:t>
  </x:si>
  <x:si>
    <x:t>Wawarsing</x:t>
  </x:si>
  <x:si>
    <x:t>West Camp</x:t>
  </x:si>
  <x:si>
    <x:t>West Hurley</x:t>
  </x:si>
  <x:si>
    <x:t>West Kill</x:t>
  </x:si>
  <x:si>
    <x:t>West Park</x:t>
  </x:si>
  <x:si>
    <x:t>West Shokan</x:t>
  </x:si>
  <x:si>
    <x:t>Willow</x:t>
  </x:si>
  <x:si>
    <x:t>Amenia</x:t>
  </x:si>
  <x:si>
    <x:t>Dutchess County</x:t>
  </x:si>
  <x:si>
    <x:t>Ancram</x:t>
  </x:si>
  <x:si>
    <x:t>Ancramdale</x:t>
  </x:si>
  <x:si>
    <x:t>Annandale On Hudson</x:t>
  </x:si>
  <x:si>
    <x:t>Bangall</x:t>
  </x:si>
  <x:si>
    <x:t>Barrytown</x:t>
  </x:si>
  <x:si>
    <x:t>Beacon</x:t>
  </x:si>
  <x:si>
    <x:t>Billings</x:t>
  </x:si>
  <x:si>
    <x:t>Castle Point</x:t>
  </x:si>
  <x:si>
    <x:t>Claverack</x:t>
  </x:si>
  <x:si>
    <x:t>Clinton Corners</x:t>
  </x:si>
  <x:si>
    <x:t>Clintondale</x:t>
  </x:si>
  <x:si>
    <x:t>Copake</x:t>
  </x:si>
  <x:si>
    <x:t>Copake Falls</x:t>
  </x:si>
  <x:si>
    <x:t>Cornwall On Hudson</x:t>
  </x:si>
  <x:si>
    <x:t>Craryville</x:t>
  </x:si>
  <x:si>
    <x:t>Dover Plains</x:t>
  </x:si>
  <x:si>
    <x:t>Elizaville</x:t>
  </x:si>
  <x:si>
    <x:t>Fishkill</x:t>
  </x:si>
  <x:si>
    <x:t>Germantown</x:t>
  </x:si>
  <x:si>
    <x:t>Glenham</x:t>
  </x:si>
  <x:si>
    <x:t>Highland</x:t>
  </x:si>
  <x:si>
    <x:t>Hollowville</x:t>
  </x:si>
  <x:si>
    <x:t>Holmes</x:t>
  </x:si>
  <x:si>
    <x:t>Hopewell Junction</x:t>
  </x:si>
  <x:si>
    <x:t>Hughsonville</x:t>
  </x:si>
  <x:si>
    <x:t>Lagrangeville</x:t>
  </x:si>
  <x:si>
    <x:t>Maybrook</x:t>
  </x:si>
  <x:si>
    <x:t>Mellenville</x:t>
  </x:si>
  <x:si>
    <x:t>Millbrook</x:t>
  </x:si>
  <x:si>
    <x:t>Millerton</x:t>
  </x:si>
  <x:si>
    <x:t>Modena</x:t>
  </x:si>
  <x:si>
    <x:t>Newburgh</x:t>
  </x:si>
  <x:si>
    <x:t>New Windsor</x:t>
  </x:si>
  <x:si>
    <x:t>New Paltz</x:t>
  </x:si>
  <x:si>
    <x:t>Patterson</x:t>
  </x:si>
  <x:si>
    <x:t>Pawling</x:t>
  </x:si>
  <x:si>
    <x:t>Philmont</x:t>
  </x:si>
  <x:si>
    <x:t>Pine Bush</x:t>
  </x:si>
  <x:si>
    <x:t>Pine Plains</x:t>
  </x:si>
  <x:si>
    <x:t>Plattekill</x:t>
  </x:si>
  <x:si>
    <x:t>Pleasant Valley</x:t>
  </x:si>
  <x:si>
    <x:t>Poughquag</x:t>
  </x:si>
  <x:si>
    <x:t>Red Hook</x:t>
  </x:si>
  <x:si>
    <x:t>Rhinebeck</x:t>
  </x:si>
  <x:si>
    <x:t>Rhinecliff</x:t>
  </x:si>
  <x:si>
    <x:t>Rock Tavern</x:t>
  </x:si>
  <x:si>
    <x:t>Salisbury Mills</x:t>
  </x:si>
  <x:si>
    <x:t>Salt Point</x:t>
  </x:si>
  <x:si>
    <x:t>Staatsburg</x:t>
  </x:si>
  <x:si>
    <x:t>Stanfordville</x:t>
  </x:si>
  <x:si>
    <x:t>Stormville</x:t>
  </x:si>
  <x:si>
    <x:t>Tivoli</x:t>
  </x:si>
  <x:si>
    <x:t>Vails Gate</x:t>
  </x:si>
  <x:si>
    <x:t>Verbank</x:t>
  </x:si>
  <x:si>
    <x:t>Walden</x:t>
  </x:si>
  <x:si>
    <x:t>Walker Valley</x:t>
  </x:si>
  <x:si>
    <x:t>Wallkill</x:t>
  </x:si>
  <x:si>
    <x:t>Wappingers Falls</x:t>
  </x:si>
  <x:si>
    <x:t>Wassaic</x:t>
  </x:si>
  <x:si>
    <x:t>West Copake</x:t>
  </x:si>
  <x:si>
    <x:t>Wingdale</x:t>
  </x:si>
  <x:si>
    <x:t>Poughkeepsie</x:t>
  </x:si>
  <x:si>
    <x:t>Barryville</x:t>
  </x:si>
  <x:si>
    <x:t>Bloomingburg</x:t>
  </x:si>
  <x:si>
    <x:t>Burlingham</x:t>
  </x:si>
  <x:si>
    <x:t>Callicoon</x:t>
  </x:si>
  <x:si>
    <x:t>Callicoon Center</x:t>
  </x:si>
  <x:si>
    <x:t>Claryville</x:t>
  </x:si>
  <x:si>
    <x:t>Cochecton</x:t>
  </x:si>
  <x:si>
    <x:t>Cochecton Center</x:t>
  </x:si>
  <x:si>
    <x:t>Cuddebackville</x:t>
  </x:si>
  <x:si>
    <x:t>Eldred</x:t>
  </x:si>
  <x:si>
    <x:t>Fallsburg</x:t>
  </x:si>
  <x:si>
    <x:t>Ferndale</x:t>
  </x:si>
  <x:si>
    <x:t>Fremont Center</x:t>
  </x:si>
  <x:si>
    <x:t>Glen Spey</x:t>
  </x:si>
  <x:si>
    <x:t>Glen Wild</x:t>
  </x:si>
  <x:si>
    <x:t>Grahamsville</x:t>
  </x:si>
  <x:si>
    <x:t>Hankins</x:t>
  </x:si>
  <x:si>
    <x:t>Harris</x:t>
  </x:si>
  <x:si>
    <x:t>Highland Lake</x:t>
  </x:si>
  <x:si>
    <x:t>Hortonville</x:t>
  </x:si>
  <x:si>
    <x:t>Huguenot</x:t>
  </x:si>
  <x:si>
    <x:t>Hurleyville</x:t>
  </x:si>
  <x:si>
    <x:t>Kauneonga Lake</x:t>
  </x:si>
  <x:si>
    <x:t>Kenoza Lake</x:t>
  </x:si>
  <x:si>
    <x:t>Kiamesha Lake</x:t>
  </x:si>
  <x:si>
    <x:t>Lake Huntington</x:t>
  </x:si>
  <x:si>
    <x:t>Livingston Manor</x:t>
  </x:si>
  <x:si>
    <x:t>Loch Sheldrake</x:t>
  </x:si>
  <x:si>
    <x:t>Long Eddy</x:t>
  </x:si>
  <x:si>
    <x:t>Mongaup Valley</x:t>
  </x:si>
  <x:si>
    <x:t>Mountain Dale</x:t>
  </x:si>
  <x:si>
    <x:t>Narrowsburg</x:t>
  </x:si>
  <x:si>
    <x:t>Neversink</x:t>
  </x:si>
  <x:si>
    <x:t>North Branch</x:t>
  </x:si>
  <x:si>
    <x:t>Obernburg</x:t>
  </x:si>
  <x:si>
    <x:t>Parksville</x:t>
  </x:si>
  <x:si>
    <x:t>Phillipsport</x:t>
  </x:si>
  <x:si>
    <x:t>Pond Eddy</x:t>
  </x:si>
  <x:si>
    <x:t>Port Jervis</x:t>
  </x:si>
  <x:si>
    <x:t>Rock Hill</x:t>
  </x:si>
  <x:si>
    <x:t>Roscoe</x:t>
  </x:si>
  <x:si>
    <x:t>Forestburgh</x:t>
  </x:si>
  <x:si>
    <x:t>Smallwood</x:t>
  </x:si>
  <x:si>
    <x:t>South Fallsburg</x:t>
  </x:si>
  <x:si>
    <x:t>Sparrow Bush</x:t>
  </x:si>
  <x:si>
    <x:t>Summitville</x:t>
  </x:si>
  <x:si>
    <x:t>Swan Lake</x:t>
  </x:si>
  <x:si>
    <x:t>Thompsonville</x:t>
  </x:si>
  <x:si>
    <x:t>Westbrookville</x:t>
  </x:si>
  <x:si>
    <x:t>White Lake</x:t>
  </x:si>
  <x:si>
    <x:t>White Sulphur Springs</x:t>
  </x:si>
  <x:si>
    <x:t>Woodbourne</x:t>
  </x:si>
  <x:si>
    <x:t>Woodridge</x:t>
  </x:si>
  <x:si>
    <x:t>Wurtsboro</x:t>
  </x:si>
  <x:si>
    <x:t>Youngsville</x:t>
  </x:si>
  <x:si>
    <x:t>Yulan</x:t>
  </x:si>
  <x:si>
    <x:t>Glens Falls</x:t>
  </x:si>
  <x:si>
    <x:t>South Glens Falls</x:t>
  </x:si>
  <x:si>
    <x:t>Queensbury</x:t>
  </x:si>
  <x:si>
    <x:t>Adirondack</x:t>
  </x:si>
  <x:si>
    <x:t>Argyle</x:t>
  </x:si>
  <x:si>
    <x:t>Bakers Mills</x:t>
  </x:si>
  <x:si>
    <x:t>Blue Mountain Lake</x:t>
  </x:si>
  <x:si>
    <x:t>Bolton Landing</x:t>
  </x:si>
  <x:si>
    <x:t>Brant Lake</x:t>
  </x:si>
  <x:si>
    <x:t>Chestertown</x:t>
  </x:si>
  <x:si>
    <x:t>Clemons</x:t>
  </x:si>
  <x:si>
    <x:t>Cleverdale</x:t>
  </x:si>
  <x:si>
    <x:t>Comstock</x:t>
  </x:si>
  <x:si>
    <x:t>Cossayuna</x:t>
  </x:si>
  <x:si>
    <x:t>Diamond Point</x:t>
  </x:si>
  <x:si>
    <x:t>Fort Ann</x:t>
  </x:si>
  <x:si>
    <x:t>Fort Edward</x:t>
  </x:si>
  <x:si>
    <x:t>Gansevoort</x:t>
  </x:si>
  <x:si>
    <x:t>Greenfield Center</x:t>
  </x:si>
  <x:si>
    <x:t>Hague</x:t>
  </x:si>
  <x:si>
    <x:t>Hudson Falls</x:t>
  </x:si>
  <x:si>
    <x:t>Huletts Landing</x:t>
  </x:si>
  <x:si>
    <x:t>Indian Lake</x:t>
  </x:si>
  <x:si>
    <x:t>Johnsburg</x:t>
  </x:si>
  <x:si>
    <x:t>Kattskill Bay</x:t>
  </x:si>
  <x:si>
    <x:t>Lake George</x:t>
  </x:si>
  <x:si>
    <x:t>Lake Luzerne</x:t>
  </x:si>
  <x:si>
    <x:t>Long Lake</x:t>
  </x:si>
  <x:si>
    <x:t>Middle Falls</x:t>
  </x:si>
  <x:si>
    <x:t>Middle Granville</x:t>
  </x:si>
  <x:si>
    <x:t>Middle Grove</x:t>
  </x:si>
  <x:si>
    <x:t>Minerva</x:t>
  </x:si>
  <x:si>
    <x:t>Newcomb</x:t>
  </x:si>
  <x:si>
    <x:t>North Creek</x:t>
  </x:si>
  <x:si>
    <x:t>North Granville</x:t>
  </x:si>
  <x:si>
    <x:t>North Hudson</x:t>
  </x:si>
  <x:si>
    <x:t>North River</x:t>
  </x:si>
  <x:si>
    <x:t>Olmstedville</x:t>
  </x:si>
  <x:si>
    <x:t>Paradox</x:t>
  </x:si>
  <x:si>
    <x:t>Porter Corners</x:t>
  </x:si>
  <x:si>
    <x:t>Putnam Station</x:t>
  </x:si>
  <x:si>
    <x:t>Riparius</x:t>
  </x:si>
  <x:si>
    <x:t>Rock City Falls</x:t>
  </x:si>
  <x:si>
    <x:t>Sabael</x:t>
  </x:si>
  <x:si>
    <x:t>Saratoga Springs</x:t>
  </x:si>
  <x:si>
    <x:t>Schroon Lake</x:t>
  </x:si>
  <x:si>
    <x:t>Schuylerville</x:t>
  </x:si>
  <x:si>
    <x:t>Severance</x:t>
  </x:si>
  <x:si>
    <x:t>Shushan</x:t>
  </x:si>
  <x:si>
    <x:t>Silver Bay</x:t>
  </x:si>
  <x:si>
    <x:t>Stony Creek</x:t>
  </x:si>
  <x:si>
    <x:t>Ticonderoga</x:t>
  </x:si>
  <x:si>
    <x:t>Victory Mills</x:t>
  </x:si>
  <x:si>
    <x:t>Warrensburg</x:t>
  </x:si>
  <x:si>
    <x:t>Wevertown</x:t>
  </x:si>
  <x:si>
    <x:t>Whitehall</x:t>
  </x:si>
  <x:si>
    <x:t>Plattsburgh</x:t>
  </x:si>
  <x:si>
    <x:t>Clinton County</x:t>
  </x:si>
  <x:si>
    <x:t>Altona</x:t>
  </x:si>
  <x:si>
    <x:t>Keeseville</x:t>
  </x:si>
  <x:si>
    <x:t>Au Sable Forks</x:t>
  </x:si>
  <x:si>
    <x:t>Bombay</x:t>
  </x:si>
  <x:si>
    <x:t>Brainardsville</x:t>
  </x:si>
  <x:si>
    <x:t>Brushton</x:t>
  </x:si>
  <x:si>
    <x:t>Burke</x:t>
  </x:si>
  <x:si>
    <x:t>Cadyville</x:t>
  </x:si>
  <x:si>
    <x:t>Champlain</x:t>
  </x:si>
  <x:si>
    <x:t>Chateaugay</x:t>
  </x:si>
  <x:si>
    <x:t>Chazy</x:t>
  </x:si>
  <x:si>
    <x:t>Childwold</x:t>
  </x:si>
  <x:si>
    <x:t>St Lawrence County</x:t>
  </x:si>
  <x:si>
    <x:t>Churubusco</x:t>
  </x:si>
  <x:si>
    <x:t>Constable</x:t>
  </x:si>
  <x:si>
    <x:t>Cranberry Lake</x:t>
  </x:si>
  <x:si>
    <x:t>Crown Point</x:t>
  </x:si>
  <x:si>
    <x:t>Dannemora</x:t>
  </x:si>
  <x:si>
    <x:t>Dickinson Center</x:t>
  </x:si>
  <x:si>
    <x:t>Elizabethtown</x:t>
  </x:si>
  <x:si>
    <x:t>Ellenburg</x:t>
  </x:si>
  <x:si>
    <x:t>Ellenburg Center</x:t>
  </x:si>
  <x:si>
    <x:t>Ellenburg Depot</x:t>
  </x:si>
  <x:si>
    <x:t>Fort Covington</x:t>
  </x:si>
  <x:si>
    <x:t>Gabriels</x:t>
  </x:si>
  <x:si>
    <x:t>Keene Valley</x:t>
  </x:si>
  <x:si>
    <x:t>Lake Clear</x:t>
  </x:si>
  <x:si>
    <x:t>Lake Placid</x:t>
  </x:si>
  <x:si>
    <x:t>Lawrenceville</x:t>
  </x:si>
  <x:si>
    <x:t>Lewis</x:t>
  </x:si>
  <x:si>
    <x:t>Lyon Mountain</x:t>
  </x:si>
  <x:si>
    <x:t>Malone</x:t>
  </x:si>
  <x:si>
    <x:t>Mineville</x:t>
  </x:si>
  <x:si>
    <x:t>Moira</x:t>
  </x:si>
  <x:si>
    <x:t>Mooers</x:t>
  </x:si>
  <x:si>
    <x:t>Mooers Forks</x:t>
  </x:si>
  <x:si>
    <x:t>Moriah</x:t>
  </x:si>
  <x:si>
    <x:t>Moriah Center</x:t>
  </x:si>
  <x:si>
    <x:t>Morrisonville</x:t>
  </x:si>
  <x:si>
    <x:t>New Russia</x:t>
  </x:si>
  <x:si>
    <x:t>Nicholville</x:t>
  </x:si>
  <x:si>
    <x:t>North Bangor</x:t>
  </x:si>
  <x:si>
    <x:t>North Lawrence</x:t>
  </x:si>
  <x:si>
    <x:t>Paul Smiths</x:t>
  </x:si>
  <x:si>
    <x:t>Piercefield</x:t>
  </x:si>
  <x:si>
    <x:t>Port Henry</x:t>
  </x:si>
  <x:si>
    <x:t>Port Kent</x:t>
  </x:si>
  <x:si>
    <x:t>Rainbow Lake</x:t>
  </x:si>
  <x:si>
    <x:t>Ray Brook</x:t>
  </x:si>
  <x:si>
    <x:t>Redford</x:t>
  </x:si>
  <x:si>
    <x:t>Rouses Point</x:t>
  </x:si>
  <x:si>
    <x:t>Saint Regis Falls</x:t>
  </x:si>
  <x:si>
    <x:t>Saranac</x:t>
  </x:si>
  <x:si>
    <x:t>Saranac Lake</x:t>
  </x:si>
  <x:si>
    <x:t>Schuyler Falls</x:t>
  </x:si>
  <x:si>
    <x:t>Tupper Lake</x:t>
  </x:si>
  <x:si>
    <x:t>Upper Jay</x:t>
  </x:si>
  <x:si>
    <x:t>Vermontville</x:t>
  </x:si>
  <x:si>
    <x:t>West Chazy</x:t>
  </x:si>
  <x:si>
    <x:t>Whippleville</x:t>
  </x:si>
  <x:si>
    <x:t>Willsboro</x:t>
  </x:si>
  <x:si>
    <x:t>Witherbee</x:t>
  </x:si>
  <x:si>
    <x:t>Apulia Station</x:t>
  </x:si>
  <x:si>
    <x:t>Onondaga County</x:t>
  </x:si>
  <x:si>
    <x:t>Cayuga County</x:t>
  </x:si>
  <x:si>
    <x:t>Baldwinsville</x:t>
  </x:si>
  <x:si>
    <x:t>Bernhards Bay</x:t>
  </x:si>
  <x:si>
    <x:t>Oswego County</x:t>
  </x:si>
  <x:si>
    <x:t>Brewerton</x:t>
  </x:si>
  <x:si>
    <x:t>Madison County</x:t>
  </x:si>
  <x:si>
    <x:t>Camillus</x:t>
  </x:si>
  <x:si>
    <x:t>Canastota</x:t>
  </x:si>
  <x:si>
    <x:t>Cato</x:t>
  </x:si>
  <x:si>
    <x:t>Cayuga</x:t>
  </x:si>
  <x:si>
    <x:t>Cazenovia</x:t>
  </x:si>
  <x:si>
    <x:t>Central Square</x:t>
  </x:si>
  <x:si>
    <x:t>Chittenango</x:t>
  </x:si>
  <x:si>
    <x:t>Cicero</x:t>
  </x:si>
  <x:si>
    <x:t>Cincinnatus</x:t>
  </x:si>
  <x:si>
    <x:t>Cortland County</x:t>
  </x:si>
  <x:si>
    <x:t>Clay</x:t>
  </x:si>
  <x:si>
    <x:t>Cleveland</x:t>
  </x:si>
  <x:si>
    <x:t>Oneida County</x:t>
  </x:si>
  <x:si>
    <x:t>Clockville</x:t>
  </x:si>
  <x:si>
    <x:t>Constantia</x:t>
  </x:si>
  <x:si>
    <x:t>Cortland</x:t>
  </x:si>
  <x:si>
    <x:t>Delphi Falls</x:t>
  </x:si>
  <x:si>
    <x:t>De Ruyter</x:t>
  </x:si>
  <x:si>
    <x:t>Tompkins County</x:t>
  </x:si>
  <x:si>
    <x:t>Durhamville</x:t>
  </x:si>
  <x:si>
    <x:t>East Homer</x:t>
  </x:si>
  <x:si>
    <x:t>East Syracuse</x:t>
  </x:si>
  <x:si>
    <x:t>Elbridge</x:t>
  </x:si>
  <x:si>
    <x:t>Erieville</x:t>
  </x:si>
  <x:si>
    <x:t>Fabius</x:t>
  </x:si>
  <x:si>
    <x:t>Fayette</x:t>
  </x:si>
  <x:si>
    <x:t>Seneca County</x:t>
  </x:si>
  <x:si>
    <x:t>Fayetteville</x:t>
  </x:si>
  <x:si>
    <x:t>Freeville</x:t>
  </x:si>
  <x:si>
    <x:t>Fulton</x:t>
  </x:si>
  <x:si>
    <x:t>Genoa</x:t>
  </x:si>
  <x:si>
    <x:t>Hannibal</x:t>
  </x:si>
  <x:si>
    <x:t>Hastings</x:t>
  </x:si>
  <x:si>
    <x:t>Homer</x:t>
  </x:si>
  <x:si>
    <x:t>Jamesville</x:t>
  </x:si>
  <x:si>
    <x:t>Jordan</x:t>
  </x:si>
  <x:si>
    <x:t>King Ferry</x:t>
  </x:si>
  <x:si>
    <x:t>Kirkville</x:t>
  </x:si>
  <x:si>
    <x:t>Lacona</x:t>
  </x:si>
  <x:si>
    <x:t>La Fayette</x:t>
  </x:si>
  <x:si>
    <x:t>Liverpool</x:t>
  </x:si>
  <x:si>
    <x:t>Locke</x:t>
  </x:si>
  <x:si>
    <x:t>Lycoming</x:t>
  </x:si>
  <x:si>
    <x:t>Mc Graw</x:t>
  </x:si>
  <x:si>
    <x:t>Mc Lean</x:t>
  </x:si>
  <x:si>
    <x:t>Mallory</x:t>
  </x:si>
  <x:si>
    <x:t>Manlius</x:t>
  </x:si>
  <x:si>
    <x:t>Maple View</x:t>
  </x:si>
  <x:si>
    <x:t>Marcellus</x:t>
  </x:si>
  <x:si>
    <x:t>Marietta</x:t>
  </x:si>
  <x:si>
    <x:t>Martville</x:t>
  </x:si>
  <x:si>
    <x:t>Memphis</x:t>
  </x:si>
  <x:si>
    <x:t>Meridian</x:t>
  </x:si>
  <x:si>
    <x:t>Minetto</x:t>
  </x:si>
  <x:si>
    <x:t>Minoa</x:t>
  </x:si>
  <x:si>
    <x:t>Montezuma</x:t>
  </x:si>
  <x:si>
    <x:t>Moravia</x:t>
  </x:si>
  <x:si>
    <x:t>Mottville</x:t>
  </x:si>
  <x:si>
    <x:t>Nedrow</x:t>
  </x:si>
  <x:si>
    <x:t>New Woodstock</x:t>
  </x:si>
  <x:si>
    <x:t>North Bay</x:t>
  </x:si>
  <x:si>
    <x:t>North Pitcher</x:t>
  </x:si>
  <x:si>
    <x:t>Chenango County</x:t>
  </x:si>
  <x:si>
    <x:t>Oswego</x:t>
  </x:si>
  <x:si>
    <x:t>Parish</x:t>
  </x:si>
  <x:si>
    <x:t>Pennellville</x:t>
  </x:si>
  <x:si>
    <x:t>Peterboro</x:t>
  </x:si>
  <x:si>
    <x:t>Phoenix</x:t>
  </x:si>
  <x:si>
    <x:t>Pitcher</x:t>
  </x:si>
  <x:si>
    <x:t>Pompey</x:t>
  </x:si>
  <x:si>
    <x:t>Poplar Ridge</x:t>
  </x:si>
  <x:si>
    <x:t>Port Byron</x:t>
  </x:si>
  <x:si>
    <x:t>Preble</x:t>
  </x:si>
  <x:si>
    <x:t>Pulaski</x:t>
  </x:si>
  <x:si>
    <x:t>Red Creek</x:t>
  </x:si>
  <x:si>
    <x:t>Wayne County</x:t>
  </x:si>
  <x:si>
    <x:t>Sandy Creek</x:t>
  </x:si>
  <x:si>
    <x:t>Savannah</x:t>
  </x:si>
  <x:si>
    <x:t>Scipio Center</x:t>
  </x:si>
  <x:si>
    <x:t>Seneca Falls</x:t>
  </x:si>
  <x:si>
    <x:t>Skaneateles</x:t>
  </x:si>
  <x:si>
    <x:t>Skaneateles Falls</x:t>
  </x:si>
  <x:si>
    <x:t>South Butler</x:t>
  </x:si>
  <x:si>
    <x:t>South Otselic</x:t>
  </x:si>
  <x:si>
    <x:t>Sylvan Beach</x:t>
  </x:si>
  <x:si>
    <x:t>Truxton</x:t>
  </x:si>
  <x:si>
    <x:t>Tully</x:t>
  </x:si>
  <x:si>
    <x:t>Union Springs</x:t>
  </x:si>
  <x:si>
    <x:t>Verona Beach</x:t>
  </x:si>
  <x:si>
    <x:t>Wampsville</x:t>
  </x:si>
  <x:si>
    <x:t>Warners</x:t>
  </x:si>
  <x:si>
    <x:t>Waterloo</x:t>
  </x:si>
  <x:si>
    <x:t>Weedsport</x:t>
  </x:si>
  <x:si>
    <x:t>West Monroe</x:t>
  </x:si>
  <x:si>
    <x:t>Syracuse</x:t>
  </x:si>
  <x:si>
    <x:t>Alder Creek</x:t>
  </x:si>
  <x:si>
    <x:t>Altmar</x:t>
  </x:si>
  <x:si>
    <x:t>Ava</x:t>
  </x:si>
  <x:si>
    <x:t>Barneveld</x:t>
  </x:si>
  <x:si>
    <x:t>Beaver Falls</x:t>
  </x:si>
  <x:si>
    <x:t>Lewis County</x:t>
  </x:si>
  <x:si>
    <x:t>Blossvale</x:t>
  </x:si>
  <x:si>
    <x:t>Boonville</x:t>
  </x:si>
  <x:si>
    <x:t>Bouckville</x:t>
  </x:si>
  <x:si>
    <x:t>Brantingham</x:t>
  </x:si>
  <x:si>
    <x:t>Burlington Flats</x:t>
  </x:si>
  <x:si>
    <x:t>Canajoharie</x:t>
  </x:si>
  <x:si>
    <x:t>Cassville</x:t>
  </x:si>
  <x:si>
    <x:t>Chadwicks</x:t>
  </x:si>
  <x:si>
    <x:t>Clark Mills</x:t>
  </x:si>
  <x:si>
    <x:t>Cold Brook</x:t>
  </x:si>
  <x:si>
    <x:t>Herkimer County</x:t>
  </x:si>
  <x:si>
    <x:t>Constableville</x:t>
  </x:si>
  <x:si>
    <x:t>Cooperstown</x:t>
  </x:si>
  <x:si>
    <x:t>Croghan</x:t>
  </x:si>
  <x:si>
    <x:t>Deansboro</x:t>
  </x:si>
  <x:si>
    <x:t>Dolgeville</x:t>
  </x:si>
  <x:si>
    <x:t>Eagle Bay</x:t>
  </x:si>
  <x:si>
    <x:t>Earlville</x:t>
  </x:si>
  <x:si>
    <x:t>East Springfield</x:t>
  </x:si>
  <x:si>
    <x:t>Eaton</x:t>
  </x:si>
  <x:si>
    <x:t>Edmeston</x:t>
  </x:si>
  <x:si>
    <x:t>Fly Creek</x:t>
  </x:si>
  <x:si>
    <x:t>Forestport</x:t>
  </x:si>
  <x:si>
    <x:t>Fort Plain</x:t>
  </x:si>
  <x:si>
    <x:t>Franklin Springs</x:t>
  </x:si>
  <x:si>
    <x:t>Garrattsville</x:t>
  </x:si>
  <x:si>
    <x:t>Glenfield</x:t>
  </x:si>
  <x:si>
    <x:t>Greig</x:t>
  </x:si>
  <x:si>
    <x:t>Hartwick</x:t>
  </x:si>
  <x:si>
    <x:t>Herkimer</x:t>
  </x:si>
  <x:si>
    <x:t>Hoffmeister</x:t>
  </x:si>
  <x:si>
    <x:t>Holland Patent</x:t>
  </x:si>
  <x:si>
    <x:t>Hubbardsville</x:t>
  </x:si>
  <x:si>
    <x:t>Ilion</x:t>
  </x:si>
  <x:si>
    <x:t>Inlet</x:t>
  </x:si>
  <x:si>
    <x:t>Jordanville</x:t>
  </x:si>
  <x:si>
    <x:t>Knoxboro</x:t>
  </x:si>
  <x:si>
    <x:t>Lee Center</x:t>
  </x:si>
  <x:si>
    <x:t>Leonardsville</x:t>
  </x:si>
  <x:si>
    <x:t>Lowville</x:t>
  </x:si>
  <x:si>
    <x:t>Lyons Falls</x:t>
  </x:si>
  <x:si>
    <x:t>Mc Connellsville</x:t>
  </x:si>
  <x:si>
    <x:t>Marcy</x:t>
  </x:si>
  <x:si>
    <x:t>Martinsburg</x:t>
  </x:si>
  <x:si>
    <x:t>Mohawk</x:t>
  </x:si>
  <x:si>
    <x:t>Munnsville</x:t>
  </x:si>
  <x:si>
    <x:t>Nelliston</x:t>
  </x:si>
  <x:si>
    <x:t>New Berlin</x:t>
  </x:si>
  <x:si>
    <x:t>New York Mills</x:t>
  </x:si>
  <x:si>
    <x:t>Old Forge</x:t>
  </x:si>
  <x:si>
    <x:t>Oneida</x:t>
  </x:si>
  <x:si>
    <x:t>Oriskany</x:t>
  </x:si>
  <x:si>
    <x:t>Oriskany Falls</x:t>
  </x:si>
  <x:si>
    <x:t>Palatine Bridge</x:t>
  </x:si>
  <x:si>
    <x:t>Port Leyden</x:t>
  </x:si>
  <x:si>
    <x:t>Raquette Lake</x:t>
  </x:si>
  <x:si>
    <x:t>Redfield</x:t>
  </x:si>
  <x:si>
    <x:t>Remsen</x:t>
  </x:si>
  <x:si>
    <x:t>Richfield Springs</x:t>
  </x:si>
  <x:si>
    <x:t>Rome</x:t>
  </x:si>
  <x:si>
    <x:t>Roseboom</x:t>
  </x:si>
  <x:si>
    <x:t>Saint Johnsville</x:t>
  </x:si>
  <x:si>
    <x:t>Salisbury Center</x:t>
  </x:si>
  <x:si>
    <x:t>Sangerfield</x:t>
  </x:si>
  <x:si>
    <x:t>Sauquoit</x:t>
  </x:si>
  <x:si>
    <x:t>Schuyler Lake</x:t>
  </x:si>
  <x:si>
    <x:t>Sharon Springs</x:t>
  </x:si>
  <x:si>
    <x:t>Sherburne</x:t>
  </x:si>
  <x:si>
    <x:t>Sherrill</x:t>
  </x:si>
  <x:si>
    <x:t>Smyrna</x:t>
  </x:si>
  <x:si>
    <x:t>Solsville</x:t>
  </x:si>
  <x:si>
    <x:t>Springfield Center</x:t>
  </x:si>
  <x:si>
    <x:t>Stittville</x:t>
  </x:si>
  <x:si>
    <x:t>Taberg</x:t>
  </x:si>
  <x:si>
    <x:t>Thendara</x:t>
  </x:si>
  <x:si>
    <x:t>Turin</x:t>
  </x:si>
  <x:si>
    <x:t>Van Hornesville</x:t>
  </x:si>
  <x:si>
    <x:t>Vernon Center</x:t>
  </x:si>
  <x:si>
    <x:t>Washington Mills</x:t>
  </x:si>
  <x:si>
    <x:t>West Burlington</x:t>
  </x:si>
  <x:si>
    <x:t>Westdale</x:t>
  </x:si>
  <x:si>
    <x:t>West Eaton</x:t>
  </x:si>
  <x:si>
    <x:t>West Edmeston</x:t>
  </x:si>
  <x:si>
    <x:t>Westernville</x:t>
  </x:si>
  <x:si>
    <x:t>West Leyden</x:t>
  </x:si>
  <x:si>
    <x:t>West Winfield</x:t>
  </x:si>
  <x:si>
    <x:t>Woodgate</x:t>
  </x:si>
  <x:si>
    <x:t>Yorkville</x:t>
  </x:si>
  <x:si>
    <x:t>Utica</x:t>
  </x:si>
  <x:si>
    <x:t>Jefferson County</x:t>
  </x:si>
  <x:si>
    <x:t>Fort Drum</x:t>
  </x:si>
  <x:si>
    <x:t>Adams Center</x:t>
  </x:si>
  <x:si>
    <x:t>Alexandria Bay</x:t>
  </x:si>
  <x:si>
    <x:t>Antwerp</x:t>
  </x:si>
  <x:si>
    <x:t>Black River</x:t>
  </x:si>
  <x:si>
    <x:t>Brasher Falls</x:t>
  </x:si>
  <x:si>
    <x:t>Brier Hill</x:t>
  </x:si>
  <x:si>
    <x:t>Calcium</x:t>
  </x:si>
  <x:si>
    <x:t>Cape Vincent</x:t>
  </x:si>
  <x:si>
    <x:t>Carthage</x:t>
  </x:si>
  <x:si>
    <x:t>Castorland</x:t>
  </x:si>
  <x:si>
    <x:t>Chase Mills</x:t>
  </x:si>
  <x:si>
    <x:t>Chaumont</x:t>
  </x:si>
  <x:si>
    <x:t>Chippewa Bay</x:t>
  </x:si>
  <x:si>
    <x:t>Colton</x:t>
  </x:si>
  <x:si>
    <x:t>Copenhagen</x:t>
  </x:si>
  <x:si>
    <x:t>Deer River</x:t>
  </x:si>
  <x:si>
    <x:t>Deferiet</x:t>
  </x:si>
  <x:si>
    <x:t>De Kalb Junction</x:t>
  </x:si>
  <x:si>
    <x:t>Depauville</x:t>
  </x:si>
  <x:si>
    <x:t>De Peyster</x:t>
  </x:si>
  <x:si>
    <x:t>Edwards</x:t>
  </x:si>
  <x:si>
    <x:t>Ellisburg</x:t>
  </x:si>
  <x:si>
    <x:t>Evans Mills</x:t>
  </x:si>
  <x:si>
    <x:t>Felts Mills</x:t>
  </x:si>
  <x:si>
    <x:t>Fine</x:t>
  </x:si>
  <x:si>
    <x:t>Wellesley Island</x:t>
  </x:si>
  <x:si>
    <x:t>Fishers Landing</x:t>
  </x:si>
  <x:si>
    <x:t>Gouverneur</x:t>
  </x:si>
  <x:si>
    <x:t>Great Bend</x:t>
  </x:si>
  <x:si>
    <x:t>Hailesboro</x:t>
  </x:si>
  <x:si>
    <x:t>Hammond</x:t>
  </x:si>
  <x:si>
    <x:t>Hannawa Falls</x:t>
  </x:si>
  <x:si>
    <x:t>Helena</x:t>
  </x:si>
  <x:si>
    <x:t>St. Lawrence County</x:t>
  </x:si>
  <x:si>
    <x:t>Henderson</x:t>
  </x:si>
  <x:si>
    <x:t>Henderson Harbor</x:t>
  </x:si>
  <x:si>
    <x:t>Hermon</x:t>
  </x:si>
  <x:si>
    <x:t>Heuvelton</x:t>
  </x:si>
  <x:si>
    <x:t>Hogansburg</x:t>
  </x:si>
  <x:si>
    <x:t>La Fargeville</x:t>
  </x:si>
  <x:si>
    <x:t>Lorraine</x:t>
  </x:si>
  <x:si>
    <x:t>Madrid</x:t>
  </x:si>
  <x:si>
    <x:t>Mannsville</x:t>
  </x:si>
  <x:si>
    <x:t>Massena</x:t>
  </x:si>
  <x:si>
    <x:t>Natural Bridge</x:t>
  </x:si>
  <x:si>
    <x:t>Newton Falls</x:t>
  </x:si>
  <x:si>
    <x:t>Oswegatchie</x:t>
  </x:si>
  <x:si>
    <x:t>Parishville</x:t>
  </x:si>
  <x:si>
    <x:t>Philadelphia</x:t>
  </x:si>
  <x:si>
    <x:t>Pierrepont Manor</x:t>
  </x:si>
  <x:si>
    <x:t>Plessis</x:t>
  </x:si>
  <x:si>
    <x:t>Potsdam</x:t>
  </x:si>
  <x:si>
    <x:t>Pyrites</x:t>
  </x:si>
  <x:si>
    <x:t>Raymondville</x:t>
  </x:si>
  <x:si>
    <x:t>Redwood</x:t>
  </x:si>
  <x:si>
    <x:t>Rensselaer Falls</x:t>
  </x:si>
  <x:si>
    <x:t>Richville</x:t>
  </x:si>
  <x:si>
    <x:t>Rodman</x:t>
  </x:si>
  <x:si>
    <x:t>Rooseveltown</x:t>
  </x:si>
  <x:si>
    <x:t>Sackets Harbor</x:t>
  </x:si>
  <x:si>
    <x:t>South Colton</x:t>
  </x:si>
  <x:si>
    <x:t>Star Lake</x:t>
  </x:si>
  <x:si>
    <x:t>Theresa</x:t>
  </x:si>
  <x:si>
    <x:t>Thousand Island Park</x:t>
  </x:si>
  <x:si>
    <x:t>Three Mile Bay</x:t>
  </x:si>
  <x:si>
    <x:t>Waddington</x:t>
  </x:si>
  <x:si>
    <x:t>Wanakena</x:t>
  </x:si>
  <x:si>
    <x:t>West Stockholm</x:t>
  </x:si>
  <x:si>
    <x:t>Afton</x:t>
  </x:si>
  <x:si>
    <x:t>Andes</x:t>
  </x:si>
  <x:si>
    <x:t>Apalachin</x:t>
  </x:si>
  <x:si>
    <x:t>Tioga County</x:t>
  </x:si>
  <x:si>
    <x:t>Bainbridge</x:t>
  </x:si>
  <x:si>
    <x:t>Bible School Park</x:t>
  </x:si>
  <x:si>
    <x:t>Broome County</x:t>
  </x:si>
  <x:si>
    <x:t>Blodgett Mills</x:t>
  </x:si>
  <x:si>
    <x:t>Bloomville</x:t>
  </x:si>
  <x:si>
    <x:t>Bovina Center</x:t>
  </x:si>
  <x:si>
    <x:t>Candor</x:t>
  </x:si>
  <x:si>
    <x:t>Castle Creek</x:t>
  </x:si>
  <x:si>
    <x:t>Chenango Bridge</x:t>
  </x:si>
  <x:si>
    <x:t>Chenango Forks</x:t>
  </x:si>
  <x:si>
    <x:t>Colliersville</x:t>
  </x:si>
  <x:si>
    <x:t>Conklin</x:t>
  </x:si>
  <x:si>
    <x:t>Corbettsville</x:t>
  </x:si>
  <x:si>
    <x:t>Davenport</x:t>
  </x:si>
  <x:si>
    <x:t>Davenport Center</x:t>
  </x:si>
  <x:si>
    <x:t>Delancey</x:t>
  </x:si>
  <x:si>
    <x:t>Delhi</x:t>
  </x:si>
  <x:si>
    <x:t>Deposit</x:t>
  </x:si>
  <x:si>
    <x:t>Downsville</x:t>
  </x:si>
  <x:si>
    <x:t>East Branch</x:t>
  </x:si>
  <x:si>
    <x:t>East Meredith</x:t>
  </x:si>
  <x:si>
    <x:t>East Pharsalia</x:t>
  </x:si>
  <x:si>
    <x:t>Endicott</x:t>
  </x:si>
  <x:si>
    <x:t>Endwell</x:t>
  </x:si>
  <x:si>
    <x:t>Fishs Eddy</x:t>
  </x:si>
  <x:si>
    <x:t>Gilbertsville</x:t>
  </x:si>
  <x:si>
    <x:t>Glen Aubrey</x:t>
  </x:si>
  <x:si>
    <x:t>Harford</x:t>
  </x:si>
  <x:si>
    <x:t>Harpersfield</x:t>
  </x:si>
  <x:si>
    <x:t>Harpursville</x:t>
  </x:si>
  <x:si>
    <x:t>Hobart</x:t>
  </x:si>
  <x:si>
    <x:t>Johnson City</x:t>
  </x:si>
  <x:si>
    <x:t>Killawog</x:t>
  </x:si>
  <x:si>
    <x:t>Kirkwood</x:t>
  </x:si>
  <x:si>
    <x:t>Laurens</x:t>
  </x:si>
  <x:si>
    <x:t>Lisle</x:t>
  </x:si>
  <x:si>
    <x:t>Mc Donough</x:t>
  </x:si>
  <x:si>
    <x:t>Maine</x:t>
  </x:si>
  <x:si>
    <x:t>Marathon</x:t>
  </x:si>
  <x:si>
    <x:t>Masonville</x:t>
  </x:si>
  <x:si>
    <x:t>Meridale</x:t>
  </x:si>
  <x:si>
    <x:t>Mount Upton</x:t>
  </x:si>
  <x:si>
    <x:t>Mount Vision</x:t>
  </x:si>
  <x:si>
    <x:t>Newark Valley</x:t>
  </x:si>
  <x:si>
    <x:t>Nichols</x:t>
  </x:si>
  <x:si>
    <x:t>Nineveh</x:t>
  </x:si>
  <x:si>
    <x:t>North Norwich</x:t>
  </x:si>
  <x:si>
    <x:t>Oneonta</x:t>
  </x:si>
  <x:si>
    <x:t>Otego</x:t>
  </x:si>
  <x:si>
    <x:t>Ouaquaga</x:t>
  </x:si>
  <x:si>
    <x:t>Owego</x:t>
  </x:si>
  <x:si>
    <x:t>Port Crane</x:t>
  </x:si>
  <x:si>
    <x:t>Portlandville</x:t>
  </x:si>
  <x:si>
    <x:t>Shinhopple</x:t>
  </x:si>
  <x:si>
    <x:t>Sidney</x:t>
  </x:si>
  <x:si>
    <x:t>Sidney Center</x:t>
  </x:si>
  <x:si>
    <x:t>Smithboro</x:t>
  </x:si>
  <x:si>
    <x:t>Smithville Flats</x:t>
  </x:si>
  <x:si>
    <x:t>South Kortright</x:t>
  </x:si>
  <x:si>
    <x:t>South New Berlin</x:t>
  </x:si>
  <x:si>
    <x:t>South Plymouth</x:t>
  </x:si>
  <x:si>
    <x:t>Tioga Center</x:t>
  </x:si>
  <x:si>
    <x:t>Treadwell</x:t>
  </x:si>
  <x:si>
    <x:t>Trout Creek</x:t>
  </x:si>
  <x:si>
    <x:t>Tunnel</x:t>
  </x:si>
  <x:si>
    <x:t>Unadilla</x:t>
  </x:si>
  <x:si>
    <x:t>Vestal</x:t>
  </x:si>
  <x:si>
    <x:t>Walton</x:t>
  </x:si>
  <x:si>
    <x:t>Wells Bridge</x:t>
  </x:si>
  <x:si>
    <x:t>West Davenport</x:t>
  </x:si>
  <x:si>
    <x:t>West Oneonta</x:t>
  </x:si>
  <x:si>
    <x:t>Whitney Point</x:t>
  </x:si>
  <x:si>
    <x:t>Willet</x:t>
  </x:si>
  <x:si>
    <x:t>Willseyville</x:t>
  </x:si>
  <x:si>
    <x:t>Binghamton</x:t>
  </x:si>
  <x:si>
    <x:t>Akron</x:t>
  </x:si>
  <x:si>
    <x:t>Erie County</x:t>
  </x:si>
  <x:si>
    <x:t>Alden</x:t>
  </x:si>
  <x:si>
    <x:t>Alexander</x:t>
  </x:si>
  <x:si>
    <x:t>Genesee County</x:t>
  </x:si>
  <x:si>
    <x:t>Angola</x:t>
  </x:si>
  <x:si>
    <x:t>Appleton</x:t>
  </x:si>
  <x:si>
    <x:t>Niagara County</x:t>
  </x:si>
  <x:si>
    <x:t>Arcade</x:t>
  </x:si>
  <x:si>
    <x:t>Wyoming County</x:t>
  </x:si>
  <x:si>
    <x:t>Athol Springs</x:t>
  </x:si>
  <x:si>
    <x:t>Attica</x:t>
  </x:si>
  <x:si>
    <x:t>Barker</x:t>
  </x:si>
  <x:si>
    <x:t>Basom</x:t>
  </x:si>
  <x:si>
    <x:t>Batavia</x:t>
  </x:si>
  <x:si>
    <x:t>Bliss</x:t>
  </x:si>
  <x:si>
    <x:t>Bowmansville</x:t>
  </x:si>
  <x:si>
    <x:t>Brant</x:t>
  </x:si>
  <x:si>
    <x:t>Burt</x:t>
  </x:si>
  <x:si>
    <x:t>Allegany County</x:t>
  </x:si>
  <x:si>
    <x:t>Chaffee</x:t>
  </x:si>
  <x:si>
    <x:t>Clarence</x:t>
  </x:si>
  <x:si>
    <x:t>Clarence Center</x:t>
  </x:si>
  <x:si>
    <x:t>Colden</x:t>
  </x:si>
  <x:si>
    <x:t>Collins</x:t>
  </x:si>
  <x:si>
    <x:t>Collins Center</x:t>
  </x:si>
  <x:si>
    <x:t>Corfu</x:t>
  </x:si>
  <x:si>
    <x:t>Cowlesville</x:t>
  </x:si>
  <x:si>
    <x:t>Crittenden</x:t>
  </x:si>
  <x:si>
    <x:t>Dale</x:t>
  </x:si>
  <x:si>
    <x:t>Darien Center</x:t>
  </x:si>
  <x:si>
    <x:t>Cattaraugus County</x:t>
  </x:si>
  <x:si>
    <x:t>Delevan</x:t>
  </x:si>
  <x:si>
    <x:t>Depew</x:t>
  </x:si>
  <x:si>
    <x:t>Dunkirk</x:t>
  </x:si>
  <x:si>
    <x:t>Chautauqua County</x:t>
  </x:si>
  <x:si>
    <x:t>East Amherst</x:t>
  </x:si>
  <x:si>
    <x:t>East Aurora</x:t>
  </x:si>
  <x:si>
    <x:t>East Bethany</x:t>
  </x:si>
  <x:si>
    <x:t>East Concord</x:t>
  </x:si>
  <x:si>
    <x:t>East Pembroke</x:t>
  </x:si>
  <x:si>
    <x:t>Elba</x:t>
  </x:si>
  <x:si>
    <x:t>Elma</x:t>
  </x:si>
  <x:si>
    <x:t>Farmersville Station</x:t>
  </x:si>
  <x:si>
    <x:t>Farnham</x:t>
  </x:si>
  <x:si>
    <x:t>Forestville</x:t>
  </x:si>
  <x:si>
    <x:t>Fredonia</x:t>
  </x:si>
  <x:si>
    <x:t>Gainesville</x:t>
  </x:si>
  <x:si>
    <x:t>Gasport</x:t>
  </x:si>
  <x:si>
    <x:t>Getzville</x:t>
  </x:si>
  <x:si>
    <x:t>Gowanda</x:t>
  </x:si>
  <x:si>
    <x:t>Grand Island</x:t>
  </x:si>
  <x:si>
    <x:t>Irving</x:t>
  </x:si>
  <x:si>
    <x:t>Java Center</x:t>
  </x:si>
  <x:si>
    <x:t>Java Village</x:t>
  </x:si>
  <x:si>
    <x:t>Lake View</x:t>
  </x:si>
  <x:si>
    <x:t>Lawtons</x:t>
  </x:si>
  <x:si>
    <x:t>Lockport</x:t>
  </x:si>
  <x:si>
    <x:t>Marilla</x:t>
  </x:si>
  <x:si>
    <x:t>Medina</x:t>
  </x:si>
  <x:si>
    <x:t>Middleport</x:t>
  </x:si>
  <x:si>
    <x:t>Model City</x:t>
  </x:si>
  <x:si>
    <x:t>Niagara University</x:t>
  </x:si>
  <x:si>
    <x:t>North Boston</x:t>
  </x:si>
  <x:si>
    <x:t>North Collins</x:t>
  </x:si>
  <x:si>
    <x:t>North Evans</x:t>
  </x:si>
  <x:si>
    <x:t>North Java</x:t>
  </x:si>
  <x:si>
    <x:t>North Tonawanda</x:t>
  </x:si>
  <x:si>
    <x:t>Olcott</x:t>
  </x:si>
  <x:si>
    <x:t>Orchard Park</x:t>
  </x:si>
  <x:si>
    <x:t>Perrysburg</x:t>
  </x:si>
  <x:si>
    <x:t>Ransomville</x:t>
  </x:si>
  <x:si>
    <x:t>Sanborn</x:t>
  </x:si>
  <x:si>
    <x:t>Sandusky</x:t>
  </x:si>
  <x:si>
    <x:t>Sardinia</x:t>
  </x:si>
  <x:si>
    <x:t>Silver Creek</x:t>
  </x:si>
  <x:si>
    <x:t>South Dayton</x:t>
  </x:si>
  <x:si>
    <x:t>South Wales</x:t>
  </x:si>
  <x:si>
    <x:t>Spring Brook</x:t>
  </x:si>
  <x:si>
    <x:t>Springville</x:t>
  </x:si>
  <x:si>
    <x:t>Stella Niagara</x:t>
  </x:si>
  <x:si>
    <x:t>Strykersville</x:t>
  </x:si>
  <x:si>
    <x:t>Tonawanda</x:t>
  </x:si>
  <x:si>
    <x:t>Van Buren Point</x:t>
  </x:si>
  <x:si>
    <x:t>Varysburg</x:t>
  </x:si>
  <x:si>
    <x:t>Wales Center</x:t>
  </x:si>
  <x:si>
    <x:t>West Falls</x:t>
  </x:si>
  <x:si>
    <x:t>West Valley</x:t>
  </x:si>
  <x:si>
    <x:t>Wilson</x:t>
  </x:si>
  <x:si>
    <x:t>Yorkshire</x:t>
  </x:si>
  <x:si>
    <x:t>Youngstown</x:t>
  </x:si>
  <x:si>
    <x:t>Buffalo</x:t>
  </x:si>
  <x:si>
    <x:t>Niagara Falls</x:t>
  </x:si>
  <x:si>
    <x:t>Adams Basin</x:t>
  </x:si>
  <x:si>
    <x:t>Monroe County</x:t>
  </x:si>
  <x:si>
    <x:t>Livingston County</x:t>
  </x:si>
  <x:si>
    <x:t>Bellona</x:t>
  </x:si>
  <x:si>
    <x:t>Yates County</x:t>
  </x:si>
  <x:si>
    <x:t>Bergen</x:t>
  </x:si>
  <x:si>
    <x:t>Branchport</x:t>
  </x:si>
  <x:si>
    <x:t>Brockport</x:t>
  </x:si>
  <x:si>
    <x:t>Byron</x:t>
  </x:si>
  <x:si>
    <x:t>Caledonia</x:t>
  </x:si>
  <x:si>
    <x:t>Canandaigua</x:t>
  </x:si>
  <x:si>
    <x:t>Ontario County</x:t>
  </x:si>
  <x:si>
    <x:t>Castile</x:t>
  </x:si>
  <x:si>
    <x:t>Churchville</x:t>
  </x:si>
  <x:si>
    <x:t>Clarendon</x:t>
  </x:si>
  <x:si>
    <x:t>Clarkson</x:t>
  </x:si>
  <x:si>
    <x:t>Clifton Springs</x:t>
  </x:si>
  <x:si>
    <x:t>Clyde</x:t>
  </x:si>
  <x:si>
    <x:t>Conesus</x:t>
  </x:si>
  <x:si>
    <x:t>Dansville</x:t>
  </x:si>
  <x:si>
    <x:t>East Bloomfield</x:t>
  </x:si>
  <x:si>
    <x:t>East Rochester</x:t>
  </x:si>
  <x:si>
    <x:t>East Williamson</x:t>
  </x:si>
  <x:si>
    <x:t>Fairport</x:t>
  </x:si>
  <x:si>
    <x:t>Fancher</x:t>
  </x:si>
  <x:si>
    <x:t>Fishers</x:t>
  </x:si>
  <x:si>
    <x:t>Geneseo</x:t>
  </x:si>
  <x:si>
    <x:t>Geneva</x:t>
  </x:si>
  <x:si>
    <x:t>Hall</x:t>
  </x:si>
  <x:si>
    <x:t>Hamlin</x:t>
  </x:si>
  <x:si>
    <x:t>Hemlock</x:t>
  </x:si>
  <x:si>
    <x:t>Henrietta</x:t>
  </x:si>
  <x:si>
    <x:t>Hilton</x:t>
  </x:si>
  <x:si>
    <x:t>Holley</x:t>
  </x:si>
  <x:si>
    <x:t>Honeoye</x:t>
  </x:si>
  <x:si>
    <x:t>Honeoye Falls</x:t>
  </x:si>
  <x:si>
    <x:t>Ionia</x:t>
  </x:si>
  <x:si>
    <x:t>Kendall</x:t>
  </x:si>
  <x:si>
    <x:t>Keuka Park</x:t>
  </x:si>
  <x:si>
    <x:t>Knowlesville</x:t>
  </x:si>
  <x:si>
    <x:t>Le Roy</x:t>
  </x:si>
  <x:si>
    <x:t>Lima</x:t>
  </x:si>
  <x:si>
    <x:t>Livonia</x:t>
  </x:si>
  <x:si>
    <x:t>Livonia Center</x:t>
  </x:si>
  <x:si>
    <x:t>Macedon</x:t>
  </x:si>
  <x:si>
    <x:t>Morton</x:t>
  </x:si>
  <x:si>
    <x:t>Mount Morris</x:t>
  </x:si>
  <x:si>
    <x:t>Mumford</x:t>
  </x:si>
  <x:si>
    <x:t>North Chili</x:t>
  </x:si>
  <x:si>
    <x:t>North Greece</x:t>
  </x:si>
  <x:si>
    <x:t>North Rose</x:t>
  </x:si>
  <x:si>
    <x:t>Nunda</x:t>
  </x:si>
  <x:si>
    <x:t>Oaks Corners</x:t>
  </x:si>
  <x:si>
    <x:t>Ontario</x:t>
  </x:si>
  <x:si>
    <x:t>Ontario Center</x:t>
  </x:si>
  <x:si>
    <x:t>Ovid</x:t>
  </x:si>
  <x:si>
    <x:t>Pavilion</x:t>
  </x:si>
  <x:si>
    <x:t>Penfield</x:t>
  </x:si>
  <x:si>
    <x:t>Penn Yan</x:t>
  </x:si>
  <x:si>
    <x:t>Steuben County</x:t>
  </x:si>
  <x:si>
    <x:t>Phelps</x:t>
  </x:si>
  <x:si>
    <x:t>Piffard</x:t>
  </x:si>
  <x:si>
    <x:t>Portageville</x:t>
  </x:si>
  <x:si>
    <x:t>Port Gibson</x:t>
  </x:si>
  <x:si>
    <x:t>Pultneyville</x:t>
  </x:si>
  <x:si>
    <x:t>Retsof</x:t>
  </x:si>
  <x:si>
    <x:t>Romulus</x:t>
  </x:si>
  <x:si>
    <x:t>Rose</x:t>
  </x:si>
  <x:si>
    <x:t>Rush</x:t>
  </x:si>
  <x:si>
    <x:t>Rushville</x:t>
  </x:si>
  <x:si>
    <x:t>Scottsburg</x:t>
  </x:si>
  <x:si>
    <x:t>Scottsville</x:t>
  </x:si>
  <x:si>
    <x:t>Seneca Castle</x:t>
  </x:si>
  <x:si>
    <x:t>Shortsville</x:t>
  </x:si>
  <x:si>
    <x:t>Silver Springs</x:t>
  </x:si>
  <x:si>
    <x:t>Sodus</x:t>
  </x:si>
  <x:si>
    <x:t>Sodus Point</x:t>
  </x:si>
  <x:si>
    <x:t>Sonyea</x:t>
  </x:si>
  <x:si>
    <x:t>South Byron</x:t>
  </x:si>
  <x:si>
    <x:t>South Lima</x:t>
  </x:si>
  <x:si>
    <x:t>Spencerport</x:t>
  </x:si>
  <x:si>
    <x:t>Springwater</x:t>
  </x:si>
  <x:si>
    <x:t>Stanley</x:t>
  </x:si>
  <x:si>
    <x:t>Union Hill</x:t>
  </x:si>
  <x:si>
    <x:t>Victor</x:t>
  </x:si>
  <x:si>
    <x:t>Walworth</x:t>
  </x:si>
  <x:si>
    <x:t>Warsaw</x:t>
  </x:si>
  <x:si>
    <x:t>Waterport</x:t>
  </x:si>
  <x:si>
    <x:t>West Bloomfield</x:t>
  </x:si>
  <x:si>
    <x:t>West Henrietta</x:t>
  </x:si>
  <x:si>
    <x:t>Willard</x:t>
  </x:si>
  <x:si>
    <x:t>Williamson</x:t>
  </x:si>
  <x:si>
    <x:t>Allegany</x:t>
  </x:si>
  <x:si>
    <x:t>Alma</x:t>
  </x:si>
  <x:si>
    <x:t>Angelica</x:t>
  </x:si>
  <x:si>
    <x:t>Ashville</x:t>
  </x:si>
  <x:si>
    <x:t>Bemus Point</x:t>
  </x:si>
  <x:si>
    <x:t>Black Creek</x:t>
  </x:si>
  <x:si>
    <x:t>Bolivar</x:t>
  </x:si>
  <x:si>
    <x:t>Brocton</x:t>
  </x:si>
  <x:si>
    <x:t>Caneadea</x:t>
  </x:si>
  <x:si>
    <x:t>Cassadaga</x:t>
  </x:si>
  <x:si>
    <x:t>Cattaraugus</x:t>
  </x:si>
  <x:si>
    <x:t>Celoron</x:t>
  </x:si>
  <x:si>
    <x:t>Ceres</x:t>
  </x:si>
  <x:si>
    <x:t>Chautauqua</x:t>
  </x:si>
  <x:si>
    <x:t>Cherry Creek</x:t>
  </x:si>
  <x:si>
    <x:t>Clymer</x:t>
  </x:si>
  <x:si>
    <x:t>Conewango Valley</x:t>
  </x:si>
  <x:si>
    <x:t>Cuba</x:t>
  </x:si>
  <x:si>
    <x:t>Dewittville</x:t>
  </x:si>
  <x:si>
    <x:t>East Otto</x:t>
  </x:si>
  <x:si>
    <x:t>Ellicottville</x:t>
  </x:si>
  <x:si>
    <x:t>Falconer</x:t>
  </x:si>
  <x:si>
    <x:t>Fillmore</x:t>
  </x:si>
  <x:si>
    <x:t>Findley Lake</x:t>
  </x:si>
  <x:si>
    <x:t>Frewsburg</x:t>
  </x:si>
  <x:si>
    <x:t>Gerry</x:t>
  </x:si>
  <x:si>
    <x:t>Great Valley</x:t>
  </x:si>
  <x:si>
    <x:t>Greenhurst</x:t>
  </x:si>
  <x:si>
    <x:t>Houghton</x:t>
  </x:si>
  <x:si>
    <x:t>Hume</x:t>
  </x:si>
  <x:si>
    <x:t>Kennedy</x:t>
  </x:si>
  <x:si>
    <x:t>Kill Buck</x:t>
  </x:si>
  <x:si>
    <x:t>Leon</x:t>
  </x:si>
  <x:si>
    <x:t>Lily Dale</x:t>
  </x:si>
  <x:si>
    <x:t>Little Genesee</x:t>
  </x:si>
  <x:si>
    <x:t>Little Valley</x:t>
  </x:si>
  <x:si>
    <x:t>Maple Springs</x:t>
  </x:si>
  <x:si>
    <x:t>Mayville</x:t>
  </x:si>
  <x:si>
    <x:t>Niobe</x:t>
  </x:si>
  <x:si>
    <x:t>Olean</x:t>
  </x:si>
  <x:si>
    <x:t>Otto</x:t>
  </x:si>
  <x:si>
    <x:t>Panama</x:t>
  </x:si>
  <x:si>
    <x:t>Portville</x:t>
  </x:si>
  <x:si>
    <x:t>Richburg</x:t>
  </x:si>
  <x:si>
    <x:t>Ripley</x:t>
  </x:si>
  <x:si>
    <x:t>Rushford</x:t>
  </x:si>
  <x:si>
    <x:t>Saint Bonaventure</x:t>
  </x:si>
  <x:si>
    <x:t>Salamanca</x:t>
  </x:si>
  <x:si>
    <x:t>Sinclairville</x:t>
  </x:si>
  <x:si>
    <x:t>Steamburg</x:t>
  </x:si>
  <x:si>
    <x:t>West Clarksville</x:t>
  </x:si>
  <x:si>
    <x:t>Westons Mills</x:t>
  </x:si>
  <x:si>
    <x:t>Alfred Station</x:t>
  </x:si>
  <x:si>
    <x:t>Almond</x:t>
  </x:si>
  <x:si>
    <x:t>Schuyler County</x:t>
  </x:si>
  <x:si>
    <x:t>Arkport</x:t>
  </x:si>
  <x:si>
    <x:t>Atlanta</x:t>
  </x:si>
  <x:si>
    <x:t>Avoca</x:t>
  </x:si>
  <x:si>
    <x:t>Beaver Dams</x:t>
  </x:si>
  <x:si>
    <x:t>Big Flats</x:t>
  </x:si>
  <x:si>
    <x:t>Chemung County</x:t>
  </x:si>
  <x:si>
    <x:t>Breesport</x:t>
  </x:si>
  <x:si>
    <x:t>Brooktondale</x:t>
  </x:si>
  <x:si>
    <x:t>Burdett</x:t>
  </x:si>
  <x:si>
    <x:t>Cameron</x:t>
  </x:si>
  <x:si>
    <x:t>Cameron Mills</x:t>
  </x:si>
  <x:si>
    <x:t>Campbell</x:t>
  </x:si>
  <x:si>
    <x:t>Canaseraga</x:t>
  </x:si>
  <x:si>
    <x:t>Canisteo</x:t>
  </x:si>
  <x:si>
    <x:t>Cayuta</x:t>
  </x:si>
  <x:si>
    <x:t>Chemung</x:t>
  </x:si>
  <x:si>
    <x:t>Cohocton</x:t>
  </x:si>
  <x:si>
    <x:t>Coopers Plains</x:t>
  </x:si>
  <x:si>
    <x:t>Corning</x:t>
  </x:si>
  <x:si>
    <x:t>Dundee</x:t>
  </x:si>
  <x:si>
    <x:t>Erin</x:t>
  </x:si>
  <x:si>
    <x:t>Hammondsport</x:t>
  </x:si>
  <x:si>
    <x:t>Hector</x:t>
  </x:si>
  <x:si>
    <x:t>Himrod</x:t>
  </x:si>
  <x:si>
    <x:t>Hornell</x:t>
  </x:si>
  <x:si>
    <x:t>Horseheads</x:t>
  </x:si>
  <x:si>
    <x:t>Hunt</x:t>
  </x:si>
  <x:si>
    <x:t>Interlaken</x:t>
  </x:si>
  <x:si>
    <x:t>Ithaca</x:t>
  </x:si>
  <x:si>
    <x:t>Jasper</x:t>
  </x:si>
  <x:si>
    <x:t>Kanona</x:t>
  </x:si>
  <x:si>
    <x:t>Lakemont</x:t>
  </x:si>
  <x:si>
    <x:t>Lindley</x:t>
  </x:si>
  <x:si>
    <x:t>Lockwood</x:t>
  </x:si>
  <x:si>
    <x:t>Lowman</x:t>
  </x:si>
  <x:si>
    <x:t>Mecklenburg</x:t>
  </x:si>
  <x:si>
    <x:t>Millport</x:t>
  </x:si>
  <x:si>
    <x:t>Montour Falls</x:t>
  </x:si>
  <x:si>
    <x:t>Odessa</x:t>
  </x:si>
  <x:si>
    <x:t>Painted Post</x:t>
  </x:si>
  <x:si>
    <x:t>Pine City</x:t>
  </x:si>
  <x:si>
    <x:t>Pine Valley</x:t>
  </x:si>
  <x:si>
    <x:t>Prattsburgh</x:t>
  </x:si>
  <x:si>
    <x:t>Pulteney</x:t>
  </x:si>
  <x:si>
    <x:t>Reading Center</x:t>
  </x:si>
  <x:si>
    <x:t>Rexville</x:t>
  </x:si>
  <x:si>
    <x:t>Rock Stream</x:t>
  </x:si>
  <x:si>
    <x:t>Savona</x:t>
  </x:si>
  <x:si>
    <x:t>Scio</x:t>
  </x:si>
  <x:si>
    <x:t>Slaterville Springs</x:t>
  </x:si>
  <x:si>
    <x:t>Lansing</x:t>
  </x:si>
  <x:si>
    <x:t>Swain</x:t>
  </x:si>
  <x:si>
    <x:t>Troupsburg</x:t>
  </x:si>
  <x:si>
    <x:t>Trumansburg</x:t>
  </x:si>
  <x:si>
    <x:t>Tyrone</x:t>
  </x:si>
  <x:si>
    <x:t>Van Etten</x:t>
  </x:si>
  <x:si>
    <x:t>Watkins Glen</x:t>
  </x:si>
  <x:si>
    <x:t>Waverly</x:t>
  </x:si>
  <x:si>
    <x:t>Wellsburg</x:t>
  </x:si>
  <x:si>
    <x:t>Wellsville</x:t>
  </x:si>
  <x:si>
    <x:t>Whitesville</x:t>
  </x:si>
  <x:si>
    <x:t>Woodhull</x:t>
  </x:si>
  <x:si>
    <x:t>Elmira</x:t>
  </x:si>
  <x:si>
    <x:t>Aliquippa</x:t>
  </x:si>
  <x:si>
    <x:t>PA</x:t>
  </x:si>
  <x:si>
    <x:t>Beaver County</x:t>
  </x:si>
  <x:si>
    <x:t>Ambridge</x:t>
  </x:si>
  <x:si>
    <x:t>Atlasburg</x:t>
  </x:si>
  <x:si>
    <x:t>Baden</x:t>
  </x:si>
  <x:si>
    <x:t>Bairdford</x:t>
  </x:si>
  <x:si>
    <x:t>Allegheny County</x:t>
  </x:si>
  <x:si>
    <x:t>Bakerstown</x:t>
  </x:si>
  <x:si>
    <x:t>Beaver</x:t>
  </x:si>
  <x:si>
    <x:t>Belle Vernon</x:t>
  </x:si>
  <x:si>
    <x:t>Westmoreland County</x:t>
  </x:si>
  <x:si>
    <x:t>Brackenridge</x:t>
  </x:si>
  <x:si>
    <x:t>Bradfordwoods</x:t>
  </x:si>
  <x:si>
    <x:t>Bridgeville</x:t>
  </x:si>
  <x:si>
    <x:t>Buena Vista</x:t>
  </x:si>
  <x:si>
    <x:t>Bulger</x:t>
  </x:si>
  <x:si>
    <x:t>Bunola</x:t>
  </x:si>
  <x:si>
    <x:t>Burgettstown</x:t>
  </x:si>
  <x:si>
    <x:t>Charleroi</x:t>
  </x:si>
  <x:si>
    <x:t>Cheswick</x:t>
  </x:si>
  <x:si>
    <x:t>Clairton</x:t>
  </x:si>
  <x:si>
    <x:t>Coulters</x:t>
  </x:si>
  <x:si>
    <x:t>Creighton</x:t>
  </x:si>
  <x:si>
    <x:t>Cuddy</x:t>
  </x:si>
  <x:si>
    <x:t>Curtisville</x:t>
  </x:si>
  <x:si>
    <x:t>Donora</x:t>
  </x:si>
  <x:si>
    <x:t>Dravosburg</x:t>
  </x:si>
  <x:si>
    <x:t>East Mc Keesport</x:t>
  </x:si>
  <x:si>
    <x:t>Elrama</x:t>
  </x:si>
  <x:si>
    <x:t>Gibsonia</x:t>
  </x:si>
  <x:si>
    <x:t>Glassport</x:t>
  </x:si>
  <x:si>
    <x:t>Crescent</x:t>
  </x:si>
  <x:si>
    <x:t>Greenock</x:t>
  </x:si>
  <x:si>
    <x:t>Harwick</x:t>
  </x:si>
  <x:si>
    <x:t>Hookstown</x:t>
  </x:si>
  <x:si>
    <x:t>Indianola</x:t>
  </x:si>
  <x:si>
    <x:t>Industry</x:t>
  </x:si>
  <x:si>
    <x:t>Joffre</x:t>
  </x:si>
  <x:si>
    <x:t>Langeloth</x:t>
  </x:si>
  <x:si>
    <x:t>Leetsdale</x:t>
  </x:si>
  <x:si>
    <x:t>Mc Donald</x:t>
  </x:si>
  <x:si>
    <x:t>Midland</x:t>
  </x:si>
  <x:si>
    <x:t>Midway</x:t>
  </x:si>
  <x:si>
    <x:t>Monaca</x:t>
  </x:si>
  <x:si>
    <x:t>Monessen</x:t>
  </x:si>
  <x:si>
    <x:t>Monongahela</x:t>
  </x:si>
  <x:si>
    <x:t>Natrona Heights</x:t>
  </x:si>
  <x:si>
    <x:t>New Brighton</x:t>
  </x:si>
  <x:si>
    <x:t>New Eagle</x:t>
  </x:si>
  <x:si>
    <x:t>New Kensington</x:t>
  </x:si>
  <x:si>
    <x:t>Pricedale</x:t>
  </x:si>
  <x:si>
    <x:t>Rural Ridge</x:t>
  </x:si>
  <x:si>
    <x:t>Russellton</x:t>
  </x:si>
  <x:si>
    <x:t>Shippingport</x:t>
  </x:si>
  <x:si>
    <x:t>Slovan</x:t>
  </x:si>
  <x:si>
    <x:t>South Heights</x:t>
  </x:si>
  <x:si>
    <x:t>Sturgeon</x:t>
  </x:si>
  <x:si>
    <x:t>Sutersville</x:t>
  </x:si>
  <x:si>
    <x:t>Tarentum</x:t>
  </x:si>
  <x:si>
    <x:t>Trafford</x:t>
  </x:si>
  <x:si>
    <x:t>Warrendale</x:t>
  </x:si>
  <x:si>
    <x:t>West Elizabeth</x:t>
  </x:si>
  <x:si>
    <x:t>Wexford</x:t>
  </x:si>
  <x:si>
    <x:t>Allison Park</x:t>
  </x:si>
  <x:si>
    <x:t>Bethel Park</x:t>
  </x:si>
  <x:si>
    <x:t>Braddock</x:t>
  </x:si>
  <x:si>
    <x:t>Carnegie</x:t>
  </x:si>
  <x:si>
    <x:t>Coraopolis</x:t>
  </x:si>
  <x:si>
    <x:t>Duquesne</x:t>
  </x:si>
  <x:si>
    <x:t>East Pittsburgh</x:t>
  </x:si>
  <x:si>
    <x:t>Glenshaw</x:t>
  </x:si>
  <x:si>
    <x:t>Homestead</x:t>
  </x:si>
  <x:si>
    <x:t>West Mifflin</x:t>
  </x:si>
  <x:si>
    <x:t>Imperial</x:t>
  </x:si>
  <x:si>
    <x:t>Ingomar</x:t>
  </x:si>
  <x:si>
    <x:t>South Park</x:t>
  </x:si>
  <x:si>
    <x:t>Mckeesport</x:t>
  </x:si>
  <x:si>
    <x:t>Mc Kees Rocks</x:t>
  </x:si>
  <x:si>
    <x:t>North Versailles</x:t>
  </x:si>
  <x:si>
    <x:t>Oakmont</x:t>
  </x:si>
  <x:si>
    <x:t>Pitcairn</x:t>
  </x:si>
  <x:si>
    <x:t>Presto</x:t>
  </x:si>
  <x:si>
    <x:t>Sewickley</x:t>
  </x:si>
  <x:si>
    <x:t>Springdale</x:t>
  </x:si>
  <x:si>
    <x:t>Turtle Creek</x:t>
  </x:si>
  <x:si>
    <x:t>Wilmerding</x:t>
  </x:si>
  <x:si>
    <x:t>Pittsburgh</x:t>
  </x:si>
  <x:si>
    <x:t>Aleppo</x:t>
  </x:si>
  <x:si>
    <x:t>Amity</x:t>
  </x:si>
  <x:si>
    <x:t>Avella</x:t>
  </x:si>
  <x:si>
    <x:t>Beallsville</x:t>
  </x:si>
  <x:si>
    <x:t>Bentleyville</x:t>
  </x:si>
  <x:si>
    <x:t>Bobtown</x:t>
  </x:si>
  <x:si>
    <x:t>Brave</x:t>
  </x:si>
  <x:si>
    <x:t>Canonsburg</x:t>
  </x:si>
  <x:si>
    <x:t>Carmichaels</x:t>
  </x:si>
  <x:si>
    <x:t>Cecil</x:t>
  </x:si>
  <x:si>
    <x:t>Claysville</x:t>
  </x:si>
  <x:si>
    <x:t>Cokeburg</x:t>
  </x:si>
  <x:si>
    <x:t>Crucible</x:t>
  </x:si>
  <x:si>
    <x:t>Dilliner</x:t>
  </x:si>
  <x:si>
    <x:t>Prosperity</x:t>
  </x:si>
  <x:si>
    <x:t>Eighty Four</x:t>
  </x:si>
  <x:si>
    <x:t>Finleyville</x:t>
  </x:si>
  <x:si>
    <x:t>Fredericktown</x:t>
  </x:si>
  <x:si>
    <x:t>Garards Fort</x:t>
  </x:si>
  <x:si>
    <x:t>Gastonville</x:t>
  </x:si>
  <x:si>
    <x:t>Graysville</x:t>
  </x:si>
  <x:si>
    <x:t>Hendersonville</x:t>
  </x:si>
  <x:si>
    <x:t>Hickory</x:t>
  </x:si>
  <x:si>
    <x:t>Houston</x:t>
  </x:si>
  <x:si>
    <x:t>Marianna</x:t>
  </x:si>
  <x:si>
    <x:t>Mather</x:t>
  </x:si>
  <x:si>
    <x:t>Meadow Lands</x:t>
  </x:si>
  <x:si>
    <x:t>Millsboro</x:t>
  </x:si>
  <x:si>
    <x:t>Muse</x:t>
  </x:si>
  <x:si>
    <x:t>Nemacolin</x:t>
  </x:si>
  <x:si>
    <x:t>New Freeport</x:t>
  </x:si>
  <x:si>
    <x:t>Rices Landing</x:t>
  </x:si>
  <x:si>
    <x:t>Richeyville</x:t>
  </x:si>
  <x:si>
    <x:t>Rogersville</x:t>
  </x:si>
  <x:si>
    <x:t>Scenery Hill</x:t>
  </x:si>
  <x:si>
    <x:t>Southview</x:t>
  </x:si>
  <x:si>
    <x:t>Spraggs</x:t>
  </x:si>
  <x:si>
    <x:t>Strabane</x:t>
  </x:si>
  <x:si>
    <x:t>Sycamore</x:t>
  </x:si>
  <x:si>
    <x:t>Taylorstown</x:t>
  </x:si>
  <x:si>
    <x:t>Van Voorhis</x:t>
  </x:si>
  <x:si>
    <x:t>Venetia</x:t>
  </x:si>
  <x:si>
    <x:t>Vestaburg</x:t>
  </x:si>
  <x:si>
    <x:t>Waynesburg</x:t>
  </x:si>
  <x:si>
    <x:t>West Alexander</x:t>
  </x:si>
  <x:si>
    <x:t>West Finley</x:t>
  </x:si>
  <x:si>
    <x:t>Westland</x:t>
  </x:si>
  <x:si>
    <x:t>West Middletown</x:t>
  </x:si>
  <x:si>
    <x:t>Wind Ridge</x:t>
  </x:si>
  <x:si>
    <x:t>Uniontown</x:t>
  </x:si>
  <x:si>
    <x:t>Fayette County</x:t>
  </x:si>
  <x:si>
    <x:t>Adah</x:t>
  </x:si>
  <x:si>
    <x:t>Allenport</x:t>
  </x:si>
  <x:si>
    <x:t>Allison</x:t>
  </x:si>
  <x:si>
    <x:t>California</x:t>
  </x:si>
  <x:si>
    <x:t>Cardale</x:t>
  </x:si>
  <x:si>
    <x:t>Chalk Hill</x:t>
  </x:si>
  <x:si>
    <x:t>Chestnut Ridge</x:t>
  </x:si>
  <x:si>
    <x:t>Coal Center</x:t>
  </x:si>
  <x:si>
    <x:t>Confluence</x:t>
  </x:si>
  <x:si>
    <x:t>Connellsville</x:t>
  </x:si>
  <x:si>
    <x:t>Daisytown</x:t>
  </x:si>
  <x:si>
    <x:t>Dawson</x:t>
  </x:si>
  <x:si>
    <x:t>Denbo</x:t>
  </x:si>
  <x:si>
    <x:t>Dickerson Run</x:t>
  </x:si>
  <x:si>
    <x:t>Dunbar</x:t>
  </x:si>
  <x:si>
    <x:t>Dunlevy</x:t>
  </x:si>
  <x:si>
    <x:t>East Millsboro</x:t>
  </x:si>
  <x:si>
    <x:t>Elco</x:t>
  </x:si>
  <x:si>
    <x:t>Fairbank</x:t>
  </x:si>
  <x:si>
    <x:t>Fairchance</x:t>
  </x:si>
  <x:si>
    <x:t>Fayette City</x:t>
  </x:si>
  <x:si>
    <x:t>Gans</x:t>
  </x:si>
  <x:si>
    <x:t>Monongalia County</x:t>
  </x:si>
  <x:si>
    <x:t>Gibbon Glade</x:t>
  </x:si>
  <x:si>
    <x:t>Grindstone</x:t>
  </x:si>
  <x:si>
    <x:t>Hibbs</x:t>
  </x:si>
  <x:si>
    <x:t>Hiller</x:t>
  </x:si>
  <x:si>
    <x:t>Hopwood</x:t>
  </x:si>
  <x:si>
    <x:t>Indian Head</x:t>
  </x:si>
  <x:si>
    <x:t>Isabella</x:t>
  </x:si>
  <x:si>
    <x:t>Jacobs Creek</x:t>
  </x:si>
  <x:si>
    <x:t>Keisterville</x:t>
  </x:si>
  <x:si>
    <x:t>La Belle</x:t>
  </x:si>
  <x:si>
    <x:t>Lake Lynn</x:t>
  </x:si>
  <x:si>
    <x:t>Leckrone</x:t>
  </x:si>
  <x:si>
    <x:t>Leisenring</x:t>
  </x:si>
  <x:si>
    <x:t>Lemont Furnace</x:t>
  </x:si>
  <x:si>
    <x:t>Mc Clellandtown</x:t>
  </x:si>
  <x:si>
    <x:t>Markleysburg</x:t>
  </x:si>
  <x:si>
    <x:t>Martin</x:t>
  </x:si>
  <x:si>
    <x:t>Masontown</x:t>
  </x:si>
  <x:si>
    <x:t>Melcroft</x:t>
  </x:si>
  <x:si>
    <x:t>Merrittstown</x:t>
  </x:si>
  <x:si>
    <x:t>Mill Run</x:t>
  </x:si>
  <x:si>
    <x:t>Mount Braddock</x:t>
  </x:si>
  <x:si>
    <x:t>Newell</x:t>
  </x:si>
  <x:si>
    <x:t>New Geneva</x:t>
  </x:si>
  <x:si>
    <x:t>Normalville</x:t>
  </x:si>
  <x:si>
    <x:t>Ohiopyle</x:t>
  </x:si>
  <x:si>
    <x:t>Oliver</x:t>
  </x:si>
  <x:si>
    <x:t>Perryopolis</x:t>
  </x:si>
  <x:si>
    <x:t>Point Marion</x:t>
  </x:si>
  <x:si>
    <x:t>Republic</x:t>
  </x:si>
  <x:si>
    <x:t>Ronco</x:t>
  </x:si>
  <x:si>
    <x:t>Smithton</x:t>
  </x:si>
  <x:si>
    <x:t>Smock</x:t>
  </x:si>
  <x:si>
    <x:t>Star Junction</x:t>
  </x:si>
  <x:si>
    <x:t>Stockdale</x:t>
  </x:si>
  <x:si>
    <x:t>Uledi</x:t>
  </x:si>
  <x:si>
    <x:t>Ursina</x:t>
  </x:si>
  <x:si>
    <x:t>Vanderbilt</x:t>
  </x:si>
  <x:si>
    <x:t>Waltersburg</x:t>
  </x:si>
  <x:si>
    <x:t>West Leisenring</x:t>
  </x:si>
  <x:si>
    <x:t>White</x:t>
  </x:si>
  <x:si>
    <x:t>Wickhaven</x:t>
  </x:si>
  <x:si>
    <x:t>Hidden Valley</x:t>
  </x:si>
  <x:si>
    <x:t>Acosta</x:t>
  </x:si>
  <x:si>
    <x:t>Alum Bank</x:t>
  </x:si>
  <x:si>
    <x:t>Bedford County</x:t>
  </x:si>
  <x:si>
    <x:t>Boswell</x:t>
  </x:si>
  <x:si>
    <x:t>Boynton</x:t>
  </x:si>
  <x:si>
    <x:t>Breezewood</x:t>
  </x:si>
  <x:si>
    <x:t>Buffalo Mills</x:t>
  </x:si>
  <x:si>
    <x:t>Clearville</x:t>
  </x:si>
  <x:si>
    <x:t>Crystal Spring</x:t>
  </x:si>
  <x:si>
    <x:t>Fairhope</x:t>
  </x:si>
  <x:si>
    <x:t>Fishertown</x:t>
  </x:si>
  <x:si>
    <x:t>Fort Hill</x:t>
  </x:si>
  <x:si>
    <x:t>Friedens</x:t>
  </x:si>
  <x:si>
    <x:t>Garrett</x:t>
  </x:si>
  <x:si>
    <x:t>Hyndman</x:t>
  </x:si>
  <x:si>
    <x:t>Jenners</x:t>
  </x:si>
  <x:si>
    <x:t>Jennerstown</x:t>
  </x:si>
  <x:si>
    <x:t>Kantner</x:t>
  </x:si>
  <x:si>
    <x:t>Listie</x:t>
  </x:si>
  <x:si>
    <x:t>Manns Choice</x:t>
  </x:si>
  <x:si>
    <x:t>Markleton</x:t>
  </x:si>
  <x:si>
    <x:t>Meyersdale</x:t>
  </x:si>
  <x:si>
    <x:t>New Paris</x:t>
  </x:si>
  <x:si>
    <x:t>Quecreek</x:t>
  </x:si>
  <x:si>
    <x:t>Schellsburg</x:t>
  </x:si>
  <x:si>
    <x:t>Shanksville</x:t>
  </x:si>
  <x:si>
    <x:t>Sipesville</x:t>
  </x:si>
  <x:si>
    <x:t>Springs</x:t>
  </x:si>
  <x:si>
    <x:t>Stoystown</x:t>
  </x:si>
  <x:si>
    <x:t>Wellersburg</x:t>
  </x:si>
  <x:si>
    <x:t>West Salisbury</x:t>
  </x:si>
  <x:si>
    <x:t>Greensburg</x:t>
  </x:si>
  <x:si>
    <x:t>Acme</x:t>
  </x:si>
  <x:si>
    <x:t>Adamsburg</x:t>
  </x:si>
  <x:si>
    <x:t>Alverton</x:t>
  </x:si>
  <x:si>
    <x:t>Apollo</x:t>
  </x:si>
  <x:si>
    <x:t>Ardara</x:t>
  </x:si>
  <x:si>
    <x:t>Armbrust</x:t>
  </x:si>
  <x:si>
    <x:t>Arona</x:t>
  </x:si>
  <x:si>
    <x:t>Avonmore</x:t>
  </x:si>
  <x:si>
    <x:t>Armstrong County</x:t>
  </x:si>
  <x:si>
    <x:t>Bovard</x:t>
  </x:si>
  <x:si>
    <x:t>Bradenville</x:t>
  </x:si>
  <x:si>
    <x:t>Calumet</x:t>
  </x:si>
  <x:si>
    <x:t>Champion</x:t>
  </x:si>
  <x:si>
    <x:t>Claridge</x:t>
  </x:si>
  <x:si>
    <x:t>Crabtree</x:t>
  </x:si>
  <x:si>
    <x:t>Darragh</x:t>
  </x:si>
  <x:si>
    <x:t>Donegal</x:t>
  </x:si>
  <x:si>
    <x:t>East Vandergrift</x:t>
  </x:si>
  <x:si>
    <x:t>Everson</x:t>
  </x:si>
  <x:si>
    <x:t>Export</x:t>
  </x:si>
  <x:si>
    <x:t>Forbes Road</x:t>
  </x:si>
  <x:si>
    <x:t>Grapeville</x:t>
  </x:si>
  <x:si>
    <x:t>Hannastown</x:t>
  </x:si>
  <x:si>
    <x:t>Harrison City</x:t>
  </x:si>
  <x:si>
    <x:t>Herminie</x:t>
  </x:si>
  <x:si>
    <x:t>Hostetter</x:t>
  </x:si>
  <x:si>
    <x:t>Hunker</x:t>
  </x:si>
  <x:si>
    <x:t>Hutchinson</x:t>
  </x:si>
  <x:si>
    <x:t>Irwin</x:t>
  </x:si>
  <x:si>
    <x:t>Jeannette</x:t>
  </x:si>
  <x:si>
    <x:t>Jones Mills</x:t>
  </x:si>
  <x:si>
    <x:t>Larimer</x:t>
  </x:si>
  <x:si>
    <x:t>Latrobe</x:t>
  </x:si>
  <x:si>
    <x:t>Laughlintown</x:t>
  </x:si>
  <x:si>
    <x:t>Leechburg</x:t>
  </x:si>
  <x:si>
    <x:t>Ligonier</x:t>
  </x:si>
  <x:si>
    <x:t>Lowber</x:t>
  </x:si>
  <x:si>
    <x:t>Loyalhanna</x:t>
  </x:si>
  <x:si>
    <x:t>Luxor</x:t>
  </x:si>
  <x:si>
    <x:t>Mammoth</x:t>
  </x:si>
  <x:si>
    <x:t>Manor</x:t>
  </x:si>
  <x:si>
    <x:t>Mount Pleasant</x:t>
  </x:si>
  <x:si>
    <x:t>Murrysville</x:t>
  </x:si>
  <x:si>
    <x:t>New Alexandria</x:t>
  </x:si>
  <x:si>
    <x:t>New Derry</x:t>
  </x:si>
  <x:si>
    <x:t>New Stanton</x:t>
  </x:si>
  <x:si>
    <x:t>North Apollo</x:t>
  </x:si>
  <x:si>
    <x:t>Norvelt</x:t>
  </x:si>
  <x:si>
    <x:t>Penn</x:t>
  </x:si>
  <x:si>
    <x:t>Pleasant Unity</x:t>
  </x:si>
  <x:si>
    <x:t>Rector</x:t>
  </x:si>
  <x:si>
    <x:t>Rillton</x:t>
  </x:si>
  <x:si>
    <x:t>Ruffs Dale</x:t>
  </x:si>
  <x:si>
    <x:t>Salina</x:t>
  </x:si>
  <x:si>
    <x:t>Saltsburg</x:t>
  </x:si>
  <x:si>
    <x:t>Indiana County</x:t>
  </x:si>
  <x:si>
    <x:t>Schenley</x:t>
  </x:si>
  <x:si>
    <x:t>Scottdale</x:t>
  </x:si>
  <x:si>
    <x:t>Slickville</x:t>
  </x:si>
  <x:si>
    <x:t>Southwest</x:t>
  </x:si>
  <x:si>
    <x:t>Spring Church</x:t>
  </x:si>
  <x:si>
    <x:t>Stahlstown</x:t>
  </x:si>
  <x:si>
    <x:t>Tarrs</x:t>
  </x:si>
  <x:si>
    <x:t>United</x:t>
  </x:si>
  <x:si>
    <x:t>Vandergrift</x:t>
  </x:si>
  <x:si>
    <x:t>Wendel</x:t>
  </x:si>
  <x:si>
    <x:t>Westmoreland City</x:t>
  </x:si>
  <x:si>
    <x:t>Whitney</x:t>
  </x:si>
  <x:si>
    <x:t>Wyano</x:t>
  </x:si>
  <x:si>
    <x:t>Youngwood</x:t>
  </x:si>
  <x:si>
    <x:t>Yukon</x:t>
  </x:si>
  <x:si>
    <x:t>Indiana</x:t>
  </x:si>
  <x:si>
    <x:t>Alverda</x:t>
  </x:si>
  <x:si>
    <x:t>Anita</x:t>
  </x:si>
  <x:si>
    <x:t>Arcadia</x:t>
  </x:si>
  <x:si>
    <x:t>Aultman</x:t>
  </x:si>
  <x:si>
    <x:t>Northern Cambria</x:t>
  </x:si>
  <x:si>
    <x:t>Cambria County</x:t>
  </x:si>
  <x:si>
    <x:t>Big Run</x:t>
  </x:si>
  <x:si>
    <x:t>Black Lick</x:t>
  </x:si>
  <x:si>
    <x:t>Blairsville</x:t>
  </x:si>
  <x:si>
    <x:t>Brush Valley</x:t>
  </x:si>
  <x:si>
    <x:t>Burnside</x:t>
  </x:si>
  <x:si>
    <x:t>Clearfield County</x:t>
  </x:si>
  <x:si>
    <x:t>Carrolltown</x:t>
  </x:si>
  <x:si>
    <x:t>Chambersville</x:t>
  </x:si>
  <x:si>
    <x:t>Cherry Tree</x:t>
  </x:si>
  <x:si>
    <x:t>Clarksburg</x:t>
  </x:si>
  <x:si>
    <x:t>Clune</x:t>
  </x:si>
  <x:si>
    <x:t>Commodore</x:t>
  </x:si>
  <x:si>
    <x:t>Coolspring</x:t>
  </x:si>
  <x:si>
    <x:t>Coral</x:t>
  </x:si>
  <x:si>
    <x:t>Creekside</x:t>
  </x:si>
  <x:si>
    <x:t>De Lancey</x:t>
  </x:si>
  <x:si>
    <x:t>Dixonville</x:t>
  </x:si>
  <x:si>
    <x:t>Elderton</x:t>
  </x:si>
  <x:si>
    <x:t>Elmora</x:t>
  </x:si>
  <x:si>
    <x:t>Emeigh</x:t>
  </x:si>
  <x:si>
    <x:t>Ernest</x:t>
  </x:si>
  <x:si>
    <x:t>Frostburg</x:t>
  </x:si>
  <x:si>
    <x:t>Gipsy</x:t>
  </x:si>
  <x:si>
    <x:t>Glen Campbell</x:t>
  </x:si>
  <x:si>
    <x:t>Heilwood</x:t>
  </x:si>
  <x:si>
    <x:t>Home</x:t>
  </x:si>
  <x:si>
    <x:t>Homer City</x:t>
  </x:si>
  <x:si>
    <x:t>Josephine</x:t>
  </x:si>
  <x:si>
    <x:t>La Jose</x:t>
  </x:si>
  <x:si>
    <x:t>Lucernemines</x:t>
  </x:si>
  <x:si>
    <x:t>Mc Intyre</x:t>
  </x:si>
  <x:si>
    <x:t>Mahaffey</x:t>
  </x:si>
  <x:si>
    <x:t>Marchand</x:t>
  </x:si>
  <x:si>
    <x:t>Marion Center</x:t>
  </x:si>
  <x:si>
    <x:t>Marsteller</x:t>
  </x:si>
  <x:si>
    <x:t>Mentcle</x:t>
  </x:si>
  <x:si>
    <x:t>Nicktown</x:t>
  </x:si>
  <x:si>
    <x:t>Northpoint</x:t>
  </x:si>
  <x:si>
    <x:t>Oliveburg</x:t>
  </x:si>
  <x:si>
    <x:t>Penn Run</x:t>
  </x:si>
  <x:si>
    <x:t>Punxsutawney</x:t>
  </x:si>
  <x:si>
    <x:t>Ringgold</x:t>
  </x:si>
  <x:si>
    <x:t>Rochester Mills</x:t>
  </x:si>
  <x:si>
    <x:t>Rossiter</x:t>
  </x:si>
  <x:si>
    <x:t>Saint Benedict</x:t>
  </x:si>
  <x:si>
    <x:t>Shelocta</x:t>
  </x:si>
  <x:si>
    <x:t>Spangler</x:t>
  </x:si>
  <x:si>
    <x:t>Sprankle Mills</x:t>
  </x:si>
  <x:si>
    <x:t>Starford</x:t>
  </x:si>
  <x:si>
    <x:t>Timblin</x:t>
  </x:si>
  <x:si>
    <x:t>Torrance</x:t>
  </x:si>
  <x:si>
    <x:t>Valier</x:t>
  </x:si>
  <x:si>
    <x:t>Walston</x:t>
  </x:si>
  <x:si>
    <x:t>Worthville</x:t>
  </x:si>
  <x:si>
    <x:t>Du Bois</x:t>
  </x:si>
  <x:si>
    <x:t>Benezett</x:t>
  </x:si>
  <x:si>
    <x:t>Elk County</x:t>
  </x:si>
  <x:si>
    <x:t>Brandy Camp</x:t>
  </x:si>
  <x:si>
    <x:t>Brockway</x:t>
  </x:si>
  <x:si>
    <x:t>Brookville</x:t>
  </x:si>
  <x:si>
    <x:t>Byrnedale</x:t>
  </x:si>
  <x:si>
    <x:t>Clarington</x:t>
  </x:si>
  <x:si>
    <x:t>Forest County</x:t>
  </x:si>
  <x:si>
    <x:t>Corsica</x:t>
  </x:si>
  <x:si>
    <x:t>Dagus Mines</x:t>
  </x:si>
  <x:si>
    <x:t>Driftwood</x:t>
  </x:si>
  <x:si>
    <x:t>Cameron County</x:t>
  </x:si>
  <x:si>
    <x:t>Emporium</x:t>
  </x:si>
  <x:si>
    <x:t>Falls Creek</x:t>
  </x:si>
  <x:si>
    <x:t>Force</x:t>
  </x:si>
  <x:si>
    <x:t>Kersey</x:t>
  </x:si>
  <x:si>
    <x:t>Knox Dale</x:t>
  </x:si>
  <x:si>
    <x:t>Luthersburg</x:t>
  </x:si>
  <x:si>
    <x:t>Reynoldsville</x:t>
  </x:si>
  <x:si>
    <x:t>Ridgway</x:t>
  </x:si>
  <x:si>
    <x:t>Rockton</x:t>
  </x:si>
  <x:si>
    <x:t>Saint Marys</x:t>
  </x:si>
  <x:si>
    <x:t>Sigel</x:t>
  </x:si>
  <x:si>
    <x:t>Sinnamahoning</x:t>
  </x:si>
  <x:si>
    <x:t>Stump Creek</x:t>
  </x:si>
  <x:si>
    <x:t>Summerville</x:t>
  </x:si>
  <x:si>
    <x:t>Sykesville</x:t>
  </x:si>
  <x:si>
    <x:t>Troutville</x:t>
  </x:si>
  <x:si>
    <x:t>Weedville</x:t>
  </x:si>
  <x:si>
    <x:t>Wilcox</x:t>
  </x:si>
  <x:si>
    <x:t>Armagh</x:t>
  </x:si>
  <x:si>
    <x:t>Beaverdale</x:t>
  </x:si>
  <x:si>
    <x:t>Belsano</x:t>
  </x:si>
  <x:si>
    <x:t>Cairnbrook</x:t>
  </x:si>
  <x:si>
    <x:t>Cassandra</x:t>
  </x:si>
  <x:si>
    <x:t>Central City</x:t>
  </x:si>
  <x:si>
    <x:t>Colver</x:t>
  </x:si>
  <x:si>
    <x:t>Davidsville</x:t>
  </x:si>
  <x:si>
    <x:t>Dilltown</x:t>
  </x:si>
  <x:si>
    <x:t>Dunlo</x:t>
  </x:si>
  <x:si>
    <x:t>Ebensburg</x:t>
  </x:si>
  <x:si>
    <x:t>Elton</x:t>
  </x:si>
  <x:si>
    <x:t>Hollsopple</x:t>
  </x:si>
  <x:si>
    <x:t>Hooversville</x:t>
  </x:si>
  <x:si>
    <x:t>Jerome</x:t>
  </x:si>
  <x:si>
    <x:t>Lilly</x:t>
  </x:si>
  <x:si>
    <x:t>Loretto</x:t>
  </x:si>
  <x:si>
    <x:t>Mineral Point</x:t>
  </x:si>
  <x:si>
    <x:t>Nanty Glo</x:t>
  </x:si>
  <x:si>
    <x:t>New Florence</x:t>
  </x:si>
  <x:si>
    <x:t>Parkhill</x:t>
  </x:si>
  <x:si>
    <x:t>Revloc</x:t>
  </x:si>
  <x:si>
    <x:t>Robinson</x:t>
  </x:si>
  <x:si>
    <x:t>Saint Michael</x:t>
  </x:si>
  <x:si>
    <x:t>Salix</x:t>
  </x:si>
  <x:si>
    <x:t>Seanor</x:t>
  </x:si>
  <x:si>
    <x:t>Seward</x:t>
  </x:si>
  <x:si>
    <x:t>Sidman</x:t>
  </x:si>
  <x:si>
    <x:t>South Fork</x:t>
  </x:si>
  <x:si>
    <x:t>Strongstown</x:t>
  </x:si>
  <x:si>
    <x:t>Summerhill</x:t>
  </x:si>
  <x:si>
    <x:t>Tire Hill</x:t>
  </x:si>
  <x:si>
    <x:t>Twin Rocks</x:t>
  </x:si>
  <x:si>
    <x:t>Vintondale</x:t>
  </x:si>
  <x:si>
    <x:t>Wilmore</x:t>
  </x:si>
  <x:si>
    <x:t>Windber</x:t>
  </x:si>
  <x:si>
    <x:t>Butler County</x:t>
  </x:si>
  <x:si>
    <x:t>Boyers</x:t>
  </x:si>
  <x:si>
    <x:t>Branchton</x:t>
  </x:si>
  <x:si>
    <x:t>Bruin</x:t>
  </x:si>
  <x:si>
    <x:t>Callery</x:t>
  </x:si>
  <x:si>
    <x:t>Chicora</x:t>
  </x:si>
  <x:si>
    <x:t>Connoquenessing</x:t>
  </x:si>
  <x:si>
    <x:t>East Brady</x:t>
  </x:si>
  <x:si>
    <x:t>Clarion County</x:t>
  </x:si>
  <x:si>
    <x:t>East Butler</x:t>
  </x:si>
  <x:si>
    <x:t>Eau Claire</x:t>
  </x:si>
  <x:si>
    <x:t>Evans City</x:t>
  </x:si>
  <x:si>
    <x:t>Fenelton</x:t>
  </x:si>
  <x:si>
    <x:t>Foxburg</x:t>
  </x:si>
  <x:si>
    <x:t>Herman</x:t>
  </x:si>
  <x:si>
    <x:t>Hilliards</x:t>
  </x:si>
  <x:si>
    <x:t>Karns City</x:t>
  </x:si>
  <x:si>
    <x:t>Lyndora</x:t>
  </x:si>
  <x:si>
    <x:t>Mars</x:t>
  </x:si>
  <x:si>
    <x:t>North Washington</x:t>
  </x:si>
  <x:si>
    <x:t>Parker</x:t>
  </x:si>
  <x:si>
    <x:t>Petrolia</x:t>
  </x:si>
  <x:si>
    <x:t>Portersville</x:t>
  </x:si>
  <x:si>
    <x:t>Renfrew</x:t>
  </x:si>
  <x:si>
    <x:t>Saint Petersburg</x:t>
  </x:si>
  <x:si>
    <x:t>Sarver</x:t>
  </x:si>
  <x:si>
    <x:t>Saxonburg</x:t>
  </x:si>
  <x:si>
    <x:t>Slippery Rock</x:t>
  </x:si>
  <x:si>
    <x:t>Turkey City</x:t>
  </x:si>
  <x:si>
    <x:t>Valencia</x:t>
  </x:si>
  <x:si>
    <x:t>West Sunbury</x:t>
  </x:si>
  <x:si>
    <x:t>Zelienople</x:t>
  </x:si>
  <x:si>
    <x:t>Cranberry Twp</x:t>
  </x:si>
  <x:si>
    <x:t>Lawrence County</x:t>
  </x:si>
  <x:si>
    <x:t>Crawford County</x:t>
  </x:si>
  <x:si>
    <x:t>Atlantic</x:t>
  </x:si>
  <x:si>
    <x:t>Bessemer</x:t>
  </x:si>
  <x:si>
    <x:t>Clarks Mills</x:t>
  </x:si>
  <x:si>
    <x:t>Darlington</x:t>
  </x:si>
  <x:si>
    <x:t>Edinburg</x:t>
  </x:si>
  <x:si>
    <x:t>Ellwood City</x:t>
  </x:si>
  <x:si>
    <x:t>Enon Valley</x:t>
  </x:si>
  <x:si>
    <x:t>Farrell</x:t>
  </x:si>
  <x:si>
    <x:t>Fombell</x:t>
  </x:si>
  <x:si>
    <x:t>Grove City</x:t>
  </x:si>
  <x:si>
    <x:t>Hartstown</x:t>
  </x:si>
  <x:si>
    <x:t>Hillsville</x:t>
  </x:si>
  <x:si>
    <x:t>Jackson Center</x:t>
  </x:si>
  <x:si>
    <x:t>Koppel</x:t>
  </x:si>
  <x:si>
    <x:t>Mercer</x:t>
  </x:si>
  <x:si>
    <x:t>Mahoning County</x:t>
  </x:si>
  <x:si>
    <x:t>New Galilee</x:t>
  </x:si>
  <x:si>
    <x:t>New Wilmington</x:t>
  </x:si>
  <x:si>
    <x:t>Sandy Lake</x:t>
  </x:si>
  <x:si>
    <x:t>Hermitage</x:t>
  </x:si>
  <x:si>
    <x:t>Sharpsville</x:t>
  </x:si>
  <x:si>
    <x:t>Sheakleyville</x:t>
  </x:si>
  <x:si>
    <x:t>Stoneboro</x:t>
  </x:si>
  <x:si>
    <x:t>Transfer</x:t>
  </x:si>
  <x:si>
    <x:t>Villa Maria</x:t>
  </x:si>
  <x:si>
    <x:t>Volant</x:t>
  </x:si>
  <x:si>
    <x:t>Wampum</x:t>
  </x:si>
  <x:si>
    <x:t>West Middlesex</x:t>
  </x:si>
  <x:si>
    <x:t>West Pittsburg</x:t>
  </x:si>
  <x:si>
    <x:t>Wheatland</x:t>
  </x:si>
  <x:si>
    <x:t>Kittanning</x:t>
  </x:si>
  <x:si>
    <x:t>Adrian</x:t>
  </x:si>
  <x:si>
    <x:t>Beyer</x:t>
  </x:si>
  <x:si>
    <x:t>Cadogan</x:t>
  </x:si>
  <x:si>
    <x:t>Callensburg</x:t>
  </x:si>
  <x:si>
    <x:t>Clarion</x:t>
  </x:si>
  <x:si>
    <x:t>Cooksburg</x:t>
  </x:si>
  <x:si>
    <x:t>Cowansville</x:t>
  </x:si>
  <x:si>
    <x:t>Crown</x:t>
  </x:si>
  <x:si>
    <x:t>Curllsville</x:t>
  </x:si>
  <x:si>
    <x:t>Distant</x:t>
  </x:si>
  <x:si>
    <x:t>Fairmount City</x:t>
  </x:si>
  <x:si>
    <x:t>Fisher</x:t>
  </x:si>
  <x:si>
    <x:t>Ford City</x:t>
  </x:si>
  <x:si>
    <x:t>Ford Cliff</x:t>
  </x:si>
  <x:si>
    <x:t>Hawthorn</x:t>
  </x:si>
  <x:si>
    <x:t>Leeper</x:t>
  </x:si>
  <x:si>
    <x:t>Lucinda</x:t>
  </x:si>
  <x:si>
    <x:t>Mc Grann</x:t>
  </x:si>
  <x:si>
    <x:t>Marienville</x:t>
  </x:si>
  <x:si>
    <x:t>Mayport</x:t>
  </x:si>
  <x:si>
    <x:t>New Bethlehem</x:t>
  </x:si>
  <x:si>
    <x:t>Nu Mine</x:t>
  </x:si>
  <x:si>
    <x:t>Plumville</x:t>
  </x:si>
  <x:si>
    <x:t>Rimersburg</x:t>
  </x:si>
  <x:si>
    <x:t>Rural Valley</x:t>
  </x:si>
  <x:si>
    <x:t>Seminole</x:t>
  </x:si>
  <x:si>
    <x:t>Shippenville</x:t>
  </x:si>
  <x:si>
    <x:t>Sligo</x:t>
  </x:si>
  <x:si>
    <x:t>Smicksburg</x:t>
  </x:si>
  <x:si>
    <x:t>Snydersburg</x:t>
  </x:si>
  <x:si>
    <x:t>Strattanville</x:t>
  </x:si>
  <x:si>
    <x:t>Vowinckel</x:t>
  </x:si>
  <x:si>
    <x:t>Widnoon</x:t>
  </x:si>
  <x:si>
    <x:t>Yatesboro</x:t>
  </x:si>
  <x:si>
    <x:t>Oil City</x:t>
  </x:si>
  <x:si>
    <x:t>Venango County</x:t>
  </x:si>
  <x:si>
    <x:t>Carlton</x:t>
  </x:si>
  <x:si>
    <x:t>Chandlers Valley</x:t>
  </x:si>
  <x:si>
    <x:t>Cochranton</x:t>
  </x:si>
  <x:si>
    <x:t>Conneaut Lake</x:t>
  </x:si>
  <x:si>
    <x:t>Cranberry</x:t>
  </x:si>
  <x:si>
    <x:t>East Hickory</x:t>
  </x:si>
  <x:si>
    <x:t>Endeavor</x:t>
  </x:si>
  <x:si>
    <x:t>Fryburg</x:t>
  </x:si>
  <x:si>
    <x:t>Guys Mills</x:t>
  </x:si>
  <x:si>
    <x:t>Hydetown</x:t>
  </x:si>
  <x:si>
    <x:t>Irvine</x:t>
  </x:si>
  <x:si>
    <x:t>Kossuth</x:t>
  </x:si>
  <x:si>
    <x:t>Lickingville</x:t>
  </x:si>
  <x:si>
    <x:t>McKean County</x:t>
  </x:si>
  <x:si>
    <x:t>Marble</x:t>
  </x:si>
  <x:si>
    <x:t>Meadville</x:t>
  </x:si>
  <x:si>
    <x:t>Polk</x:t>
  </x:si>
  <x:si>
    <x:t>Reno</x:t>
  </x:si>
  <x:si>
    <x:t>Rouseville</x:t>
  </x:si>
  <x:si>
    <x:t>Seneca</x:t>
  </x:si>
  <x:si>
    <x:t>Sugar Grove</x:t>
  </x:si>
  <x:si>
    <x:t>Tidioute</x:t>
  </x:si>
  <x:si>
    <x:t>Tiona</x:t>
  </x:si>
  <x:si>
    <x:t>Tionesta</x:t>
  </x:si>
  <x:si>
    <x:t>Townville</x:t>
  </x:si>
  <x:si>
    <x:t>Tylersburg</x:t>
  </x:si>
  <x:si>
    <x:t>Venus</x:t>
  </x:si>
  <x:si>
    <x:t>West Hickory</x:t>
  </x:si>
  <x:si>
    <x:t>Clintonville</x:t>
  </x:si>
  <x:si>
    <x:t>Emlenton</x:t>
  </x:si>
  <x:si>
    <x:t>Kennerdell</x:t>
  </x:si>
  <x:si>
    <x:t>Lamartine</x:t>
  </x:si>
  <x:si>
    <x:t>Bear Lake</x:t>
  </x:si>
  <x:si>
    <x:t>Cambridge Springs</x:t>
  </x:si>
  <x:si>
    <x:t>Conneautville</x:t>
  </x:si>
  <x:si>
    <x:t>Corry</x:t>
  </x:si>
  <x:si>
    <x:t>Cranesville</x:t>
  </x:si>
  <x:si>
    <x:t>Edinboro</x:t>
  </x:si>
  <x:si>
    <x:t>Elgin</x:t>
  </x:si>
  <x:si>
    <x:t>Girard</x:t>
  </x:si>
  <x:si>
    <x:t>Grand Valley</x:t>
  </x:si>
  <x:si>
    <x:t>Harborcreek</x:t>
  </x:si>
  <x:si>
    <x:t>Harmonsburg</x:t>
  </x:si>
  <x:si>
    <x:t>Lake City</x:t>
  </x:si>
  <x:si>
    <x:t>Linesville</x:t>
  </x:si>
  <x:si>
    <x:t>Mc Kean</x:t>
  </x:si>
  <x:si>
    <x:t>Mill Village</x:t>
  </x:si>
  <x:si>
    <x:t>North East</x:t>
  </x:si>
  <x:si>
    <x:t>Riceville</x:t>
  </x:si>
  <x:si>
    <x:t>Saegertown</x:t>
  </x:si>
  <x:si>
    <x:t>Spartansburg</x:t>
  </x:si>
  <x:si>
    <x:t>Springboro</x:t>
  </x:si>
  <x:si>
    <x:t>Spring Creek</x:t>
  </x:si>
  <x:si>
    <x:t>Venango</x:t>
  </x:si>
  <x:si>
    <x:t>Wattsburg</x:t>
  </x:si>
  <x:si>
    <x:t>Erie</x:t>
  </x:si>
  <x:si>
    <x:t>Altoona</x:t>
  </x:si>
  <x:si>
    <x:t>Blair County</x:t>
  </x:si>
  <x:si>
    <x:t>Alexandria</x:t>
  </x:si>
  <x:si>
    <x:t>Huntingdon County</x:t>
  </x:si>
  <x:si>
    <x:t>Beccaria</x:t>
  </x:si>
  <x:si>
    <x:t>Bellwood</x:t>
  </x:si>
  <x:si>
    <x:t>Blandburg</x:t>
  </x:si>
  <x:si>
    <x:t>Brisbin</x:t>
  </x:si>
  <x:si>
    <x:t>Broad Top</x:t>
  </x:si>
  <x:si>
    <x:t>Calvin</x:t>
  </x:si>
  <x:si>
    <x:t>Chest Springs</x:t>
  </x:si>
  <x:si>
    <x:t>Claysburg</x:t>
  </x:si>
  <x:si>
    <x:t>Coalport</x:t>
  </x:si>
  <x:si>
    <x:t>Coupon</x:t>
  </x:si>
  <x:si>
    <x:t>Cresson</x:t>
  </x:si>
  <x:si>
    <x:t>Curryville</x:t>
  </x:si>
  <x:si>
    <x:t>Defiance</x:t>
  </x:si>
  <x:si>
    <x:t>Duncansville</x:t>
  </x:si>
  <x:si>
    <x:t>Dysart</x:t>
  </x:si>
  <x:si>
    <x:t>East Freedom</x:t>
  </x:si>
  <x:si>
    <x:t>Entriken</x:t>
  </x:si>
  <x:si>
    <x:t>Fallentimber</x:t>
  </x:si>
  <x:si>
    <x:t>Flinton</x:t>
  </x:si>
  <x:si>
    <x:t>Gallitzin</x:t>
  </x:si>
  <x:si>
    <x:t>Glasgow</x:t>
  </x:si>
  <x:si>
    <x:t>Glen Hope</x:t>
  </x:si>
  <x:si>
    <x:t>Hesston</x:t>
  </x:si>
  <x:si>
    <x:t>Hollidaysburg</x:t>
  </x:si>
  <x:si>
    <x:t>Houtzdale</x:t>
  </x:si>
  <x:si>
    <x:t>Huntingdon</x:t>
  </x:si>
  <x:si>
    <x:t>Imler</x:t>
  </x:si>
  <x:si>
    <x:t>Irvona</x:t>
  </x:si>
  <x:si>
    <x:t>James Creek</x:t>
  </x:si>
  <x:si>
    <x:t>Loysburg</x:t>
  </x:si>
  <x:si>
    <x:t>Mc Connellstown</x:t>
  </x:si>
  <x:si>
    <x:t>Madera</x:t>
  </x:si>
  <x:si>
    <x:t>Morann</x:t>
  </x:si>
  <x:si>
    <x:t>New Enterprise</x:t>
  </x:si>
  <x:si>
    <x:t>Osceola Mills</x:t>
  </x:si>
  <x:si>
    <x:t>Osterburg</x:t>
  </x:si>
  <x:si>
    <x:t>Patton</x:t>
  </x:si>
  <x:si>
    <x:t>Queen</x:t>
  </x:si>
  <x:si>
    <x:t>Ramey</x:t>
  </x:si>
  <x:si>
    <x:t>Riddlesburg</x:t>
  </x:si>
  <x:si>
    <x:t>Roaring Spring</x:t>
  </x:si>
  <x:si>
    <x:t>Robertsdale</x:t>
  </x:si>
  <x:si>
    <x:t>Saint Boniface</x:t>
  </x:si>
  <x:si>
    <x:t>Sandy Ridge</x:t>
  </x:si>
  <x:si>
    <x:t>Centre County</x:t>
  </x:si>
  <x:si>
    <x:t>Saxton</x:t>
  </x:si>
  <x:si>
    <x:t>Six Mile Run</x:t>
  </x:si>
  <x:si>
    <x:t>Smithmill</x:t>
  </x:si>
  <x:si>
    <x:t>Smokerun</x:t>
  </x:si>
  <x:si>
    <x:t>Sproul</x:t>
  </x:si>
  <x:si>
    <x:t>Spruce Creek</x:t>
  </x:si>
  <x:si>
    <x:t>Tipton</x:t>
  </x:si>
  <x:si>
    <x:t>Todd</x:t>
  </x:si>
  <x:si>
    <x:t>Waterfall</x:t>
  </x:si>
  <x:si>
    <x:t>Wells Tannery</x:t>
  </x:si>
  <x:si>
    <x:t>Westover</x:t>
  </x:si>
  <x:si>
    <x:t>Wood</x:t>
  </x:si>
  <x:si>
    <x:t>Austin</x:t>
  </x:si>
  <x:si>
    <x:t>Potter County</x:t>
  </x:si>
  <x:si>
    <x:t>Crosby</x:t>
  </x:si>
  <x:si>
    <x:t>Custer City</x:t>
  </x:si>
  <x:si>
    <x:t>Mckean County</x:t>
  </x:si>
  <x:si>
    <x:t>Cyclone</x:t>
  </x:si>
  <x:si>
    <x:t>Derrick City</x:t>
  </x:si>
  <x:si>
    <x:t>De Young</x:t>
  </x:si>
  <x:si>
    <x:t>Duke Center</x:t>
  </x:si>
  <x:si>
    <x:t>East Smethport</x:t>
  </x:si>
  <x:si>
    <x:t>Gifford</x:t>
  </x:si>
  <x:si>
    <x:t>Hazel Hurst</x:t>
  </x:si>
  <x:si>
    <x:t>James City</x:t>
  </x:si>
  <x:si>
    <x:t>Kane</x:t>
  </x:si>
  <x:si>
    <x:t>Lewis Run</x:t>
  </x:si>
  <x:si>
    <x:t>Mount Jewett</x:t>
  </x:si>
  <x:si>
    <x:t>Port Allegany</x:t>
  </x:si>
  <x:si>
    <x:t>Rew</x:t>
  </x:si>
  <x:si>
    <x:t>Rixford</x:t>
  </x:si>
  <x:si>
    <x:t>Roulette</x:t>
  </x:si>
  <x:si>
    <x:t>Shinglehouse</x:t>
  </x:si>
  <x:si>
    <x:t>Smethport</x:t>
  </x:si>
  <x:si>
    <x:t>Turtlepoint</x:t>
  </x:si>
  <x:si>
    <x:t>State College</x:t>
  </x:si>
  <x:si>
    <x:t>University Park</x:t>
  </x:si>
  <x:si>
    <x:t>Aaronsburg</x:t>
  </x:si>
  <x:si>
    <x:t>Allport</x:t>
  </x:si>
  <x:si>
    <x:t>Beech Creek</x:t>
  </x:si>
  <x:si>
    <x:t>Bellefonte</x:t>
  </x:si>
  <x:si>
    <x:t>Bigler</x:t>
  </x:si>
  <x:si>
    <x:t>Blanchard</x:t>
  </x:si>
  <x:si>
    <x:t>Boalsburg</x:t>
  </x:si>
  <x:si>
    <x:t>Centre Hall</x:t>
  </x:si>
  <x:si>
    <x:t>Clearfield</x:t>
  </x:si>
  <x:si>
    <x:t>Coburn</x:t>
  </x:si>
  <x:si>
    <x:t>Curwensville</x:t>
  </x:si>
  <x:si>
    <x:t>Drifting</x:t>
  </x:si>
  <x:si>
    <x:t>Fleming</x:t>
  </x:si>
  <x:si>
    <x:t>Glen Richey</x:t>
  </x:si>
  <x:si>
    <x:t>Grampian</x:t>
  </x:si>
  <x:si>
    <x:t>Grassflat</x:t>
  </x:si>
  <x:si>
    <x:t>Hawk Run</x:t>
  </x:si>
  <x:si>
    <x:t>Howard</x:t>
  </x:si>
  <x:si>
    <x:t>Hyde</x:t>
  </x:si>
  <x:si>
    <x:t>Julian</x:t>
  </x:si>
  <x:si>
    <x:t>Karthaus</x:t>
  </x:si>
  <x:si>
    <x:t>Kylertown</x:t>
  </x:si>
  <x:si>
    <x:t>Lamar</x:t>
  </x:si>
  <x:si>
    <x:t>Lanse</x:t>
  </x:si>
  <x:si>
    <x:t>Lecontes Mills</x:t>
  </x:si>
  <x:si>
    <x:t>Lemont</x:t>
  </x:si>
  <x:si>
    <x:t>Madisonburg</x:t>
  </x:si>
  <x:si>
    <x:t>Milesburg</x:t>
  </x:si>
  <x:si>
    <x:t>Millheim</x:t>
  </x:si>
  <x:si>
    <x:t>Mineral Springs</x:t>
  </x:si>
  <x:si>
    <x:t>Mingoville</x:t>
  </x:si>
  <x:si>
    <x:t>Morrisdale</x:t>
  </x:si>
  <x:si>
    <x:t>Moshannon</x:t>
  </x:si>
  <x:si>
    <x:t>Munson</x:t>
  </x:si>
  <x:si>
    <x:t>New Millport</x:t>
  </x:si>
  <x:si>
    <x:t>Olanta</x:t>
  </x:si>
  <x:si>
    <x:t>Orviston</x:t>
  </x:si>
  <x:si>
    <x:t>Pennsylvania Furnace</x:t>
  </x:si>
  <x:si>
    <x:t>Philipsburg</x:t>
  </x:si>
  <x:si>
    <x:t>Pine Grove Mills</x:t>
  </x:si>
  <x:si>
    <x:t>Port Matilda</x:t>
  </x:si>
  <x:si>
    <x:t>Pottersdale</x:t>
  </x:si>
  <x:si>
    <x:t>Rebersburg</x:t>
  </x:si>
  <x:si>
    <x:t>Shawville</x:t>
  </x:si>
  <x:si>
    <x:t>Snow Shoe</x:t>
  </x:si>
  <x:si>
    <x:t>Spring Mills</x:t>
  </x:si>
  <x:si>
    <x:t>Wallaceton</x:t>
  </x:si>
  <x:si>
    <x:t>Warriors Mark</x:t>
  </x:si>
  <x:si>
    <x:t>West Decatur</x:t>
  </x:si>
  <x:si>
    <x:t>Winburne</x:t>
  </x:si>
  <x:si>
    <x:t>Woodland</x:t>
  </x:si>
  <x:si>
    <x:t>Woodward</x:t>
  </x:si>
  <x:si>
    <x:t>Wellsboro</x:t>
  </x:si>
  <x:si>
    <x:t>Alba</x:t>
  </x:si>
  <x:si>
    <x:t>Bradford County</x:t>
  </x:si>
  <x:si>
    <x:t>Arnot</x:t>
  </x:si>
  <x:si>
    <x:t>Blossburg</x:t>
  </x:si>
  <x:si>
    <x:t>Columbia Cross Roads</x:t>
  </x:si>
  <x:si>
    <x:t>Coudersport</x:t>
  </x:si>
  <x:si>
    <x:t>Covington</x:t>
  </x:si>
  <x:si>
    <x:t>Cowanesque</x:t>
  </x:si>
  <x:si>
    <x:t>Elkland</x:t>
  </x:si>
  <x:si>
    <x:t>Gaines</x:t>
  </x:si>
  <x:si>
    <x:t>Galeton</x:t>
  </x:si>
  <x:si>
    <x:t>Genesee</x:t>
  </x:si>
  <x:si>
    <x:t>Gillett</x:t>
  </x:si>
  <x:si>
    <x:t>Granville Summit</x:t>
  </x:si>
  <x:si>
    <x:t>Harrison Valley</x:t>
  </x:si>
  <x:si>
    <x:t>Knoxville</x:t>
  </x:si>
  <x:si>
    <x:t>Mainesburg</x:t>
  </x:si>
  <x:si>
    <x:t>Middlebury Center</x:t>
  </x:si>
  <x:si>
    <x:t>Mills</x:t>
  </x:si>
  <x:si>
    <x:t>Morris Run</x:t>
  </x:si>
  <x:si>
    <x:t>Osceola</x:t>
  </x:si>
  <x:si>
    <x:t>Sabinsville</x:t>
  </x:si>
  <x:si>
    <x:t>Sylvania</x:t>
  </x:si>
  <x:si>
    <x:t>Tioga</x:t>
  </x:si>
  <x:si>
    <x:t>Ulysses</x:t>
  </x:si>
  <x:si>
    <x:t>Camp Hill</x:t>
  </x:si>
  <x:si>
    <x:t>Allensville</x:t>
  </x:si>
  <x:si>
    <x:t>Annville</x:t>
  </x:si>
  <x:si>
    <x:t>Lebanon County</x:t>
  </x:si>
  <x:si>
    <x:t>Mifflin County</x:t>
  </x:si>
  <x:si>
    <x:t>Berrysburg</x:t>
  </x:si>
  <x:si>
    <x:t>Dauphin County</x:t>
  </x:si>
  <x:si>
    <x:t>Blain</x:t>
  </x:si>
  <x:si>
    <x:t>Perry County</x:t>
  </x:si>
  <x:si>
    <x:t>Boiling Springs</x:t>
  </x:si>
  <x:si>
    <x:t>Bowmansdale</x:t>
  </x:si>
  <x:si>
    <x:t>Campbelltown</x:t>
  </x:si>
  <x:si>
    <x:t>Cocolamus</x:t>
  </x:si>
  <x:si>
    <x:t>Juniata County</x:t>
  </x:si>
  <x:si>
    <x:t>Dalmatia</x:t>
  </x:si>
  <x:si>
    <x:t>Northumberland County</x:t>
  </x:si>
  <x:si>
    <x:t>Dauphin</x:t>
  </x:si>
  <x:si>
    <x:t>Dillsburg</x:t>
  </x:si>
  <x:si>
    <x:t>Duncannon</x:t>
  </x:si>
  <x:si>
    <x:t>East Waterford</x:t>
  </x:si>
  <x:si>
    <x:t>Lancaster County</x:t>
  </x:si>
  <x:si>
    <x:t>Elizabethville</x:t>
  </x:si>
  <x:si>
    <x:t>Elliottsburg</x:t>
  </x:si>
  <x:si>
    <x:t>Enola</x:t>
  </x:si>
  <x:si>
    <x:t>Fredericksburg</x:t>
  </x:si>
  <x:si>
    <x:t>Grantville</x:t>
  </x:si>
  <x:si>
    <x:t>Gratz</x:t>
  </x:si>
  <x:si>
    <x:t>Hershey</x:t>
  </x:si>
  <x:si>
    <x:t>Highspire</x:t>
  </x:si>
  <x:si>
    <x:t>Honey Grove</x:t>
  </x:si>
  <x:si>
    <x:t>Hummelstown</x:t>
  </x:si>
  <x:si>
    <x:t>Ickesburg</x:t>
  </x:si>
  <x:si>
    <x:t>Jonestown</x:t>
  </x:si>
  <x:si>
    <x:t>Kleinfeltersville</x:t>
  </x:si>
  <x:si>
    <x:t>Landisburg</x:t>
  </x:si>
  <x:si>
    <x:t>Lawn</x:t>
  </x:si>
  <x:si>
    <x:t>Lemoyne</x:t>
  </x:si>
  <x:si>
    <x:t>Lewistown</x:t>
  </x:si>
  <x:si>
    <x:t>Loysville</x:t>
  </x:si>
  <x:si>
    <x:t>Lykens</x:t>
  </x:si>
  <x:si>
    <x:t>Mc Alisterville</x:t>
  </x:si>
  <x:si>
    <x:t>Mechanicsburg</x:t>
  </x:si>
  <x:si>
    <x:t>Mc Veytown</x:t>
  </x:si>
  <x:si>
    <x:t>Mapleton Depot</x:t>
  </x:si>
  <x:si>
    <x:t>Marysville</x:t>
  </x:si>
  <x:si>
    <x:t>Mattawana</x:t>
  </x:si>
  <x:si>
    <x:t>Mifflin</x:t>
  </x:si>
  <x:si>
    <x:t>Mifflintown</x:t>
  </x:si>
  <x:si>
    <x:t>Mill Creek</x:t>
  </x:si>
  <x:si>
    <x:t>Millersburg</x:t>
  </x:si>
  <x:si>
    <x:t>Millerstown</x:t>
  </x:si>
  <x:si>
    <x:t>Milroy</x:t>
  </x:si>
  <x:si>
    <x:t>Mount Gretna</x:t>
  </x:si>
  <x:si>
    <x:t>Mount Holly Springs</x:t>
  </x:si>
  <x:si>
    <x:t>Mount Union</x:t>
  </x:si>
  <x:si>
    <x:t>Myerstown</x:t>
  </x:si>
  <x:si>
    <x:t>New Bloomfield</x:t>
  </x:si>
  <x:si>
    <x:t>New Buffalo</x:t>
  </x:si>
  <x:si>
    <x:t>New Cumberland</x:t>
  </x:si>
  <x:si>
    <x:t>New Germantown</x:t>
  </x:si>
  <x:si>
    <x:t>New Kingstown</x:t>
  </x:si>
  <x:si>
    <x:t>Newmanstown</x:t>
  </x:si>
  <x:si>
    <x:t>Newton Hamilton</x:t>
  </x:si>
  <x:si>
    <x:t>Oakland Mills</x:t>
  </x:si>
  <x:si>
    <x:t>Ono</x:t>
  </x:si>
  <x:si>
    <x:t>Pillow</x:t>
  </x:si>
  <x:si>
    <x:t>Port Royal</x:t>
  </x:si>
  <x:si>
    <x:t>Quentin</x:t>
  </x:si>
  <x:si>
    <x:t>Reedsville</x:t>
  </x:si>
  <x:si>
    <x:t>Rexmont</x:t>
  </x:si>
  <x:si>
    <x:t>Richfield</x:t>
  </x:si>
  <x:si>
    <x:t>Schaefferstown</x:t>
  </x:si>
  <x:si>
    <x:t>Shermans Dale</x:t>
  </x:si>
  <x:si>
    <x:t>Summerdale</x:t>
  </x:si>
  <x:si>
    <x:t>Thompsontown</x:t>
  </x:si>
  <x:si>
    <x:t>Wiconisco</x:t>
  </x:si>
  <x:si>
    <x:t>Yeagertown</x:t>
  </x:si>
  <x:si>
    <x:t>Harrisburg</x:t>
  </x:si>
  <x:si>
    <x:t>Chambersburg</x:t>
  </x:si>
  <x:si>
    <x:t>Amberson</x:t>
  </x:si>
  <x:si>
    <x:t>Artemas</x:t>
  </x:si>
  <x:si>
    <x:t>Big Cove Tannery</x:t>
  </x:si>
  <x:si>
    <x:t>Blairs Mills</x:t>
  </x:si>
  <x:si>
    <x:t>Blue Ridge Summit</x:t>
  </x:si>
  <x:si>
    <x:t>Burnt Cabins</x:t>
  </x:si>
  <x:si>
    <x:t>Doylesburg</x:t>
  </x:si>
  <x:si>
    <x:t>Dry Run</x:t>
  </x:si>
  <x:si>
    <x:t>Fannettsburg</x:t>
  </x:si>
  <x:si>
    <x:t>Fort Littleton</x:t>
  </x:si>
  <x:si>
    <x:t>Fort Loudon</x:t>
  </x:si>
  <x:si>
    <x:t>Greencastle</x:t>
  </x:si>
  <x:si>
    <x:t>Hustontown</x:t>
  </x:si>
  <x:si>
    <x:t>Lemasters</x:t>
  </x:si>
  <x:si>
    <x:t>Lurgan</x:t>
  </x:si>
  <x:si>
    <x:t>Mc Connellsburg</x:t>
  </x:si>
  <x:si>
    <x:t>Mercersburg</x:t>
  </x:si>
  <x:si>
    <x:t>Mont Alto</x:t>
  </x:si>
  <x:si>
    <x:t>Needmore</x:t>
  </x:si>
  <x:si>
    <x:t>Neelyton</x:t>
  </x:si>
  <x:si>
    <x:t>Newburg</x:t>
  </x:si>
  <x:si>
    <x:t>Newville</x:t>
  </x:si>
  <x:si>
    <x:t>Orbisonia</x:t>
  </x:si>
  <x:si>
    <x:t>Orrstown</x:t>
  </x:si>
  <x:si>
    <x:t>Pleasant Hall</x:t>
  </x:si>
  <x:si>
    <x:t>Rockhill Furnace</x:t>
  </x:si>
  <x:si>
    <x:t>Rouzerville</x:t>
  </x:si>
  <x:si>
    <x:t>Saint Thomas</x:t>
  </x:si>
  <x:si>
    <x:t>Saltillo</x:t>
  </x:si>
  <x:si>
    <x:t>Shade Gap</x:t>
  </x:si>
  <x:si>
    <x:t>Shady Grove</x:t>
  </x:si>
  <x:si>
    <x:t>Shippensburg</x:t>
  </x:si>
  <x:si>
    <x:t>Shirleysburg</x:t>
  </x:si>
  <x:si>
    <x:t>South Mountain</x:t>
  </x:si>
  <x:si>
    <x:t>Spring Run</x:t>
  </x:si>
  <x:si>
    <x:t>State Line</x:t>
  </x:si>
  <x:si>
    <x:t>Three Springs</x:t>
  </x:si>
  <x:si>
    <x:t>Upperstrasburg</x:t>
  </x:si>
  <x:si>
    <x:t>Walnut Bottom</x:t>
  </x:si>
  <x:si>
    <x:t>Warfordsburg</x:t>
  </x:si>
  <x:si>
    <x:t>Waynesboro</x:t>
  </x:si>
  <x:si>
    <x:t>Willow Hill</x:t>
  </x:si>
  <x:si>
    <x:t>Zullinger</x:t>
  </x:si>
  <x:si>
    <x:t>Abbottstown</x:t>
  </x:si>
  <x:si>
    <x:t>Adams County</x:t>
  </x:si>
  <x:si>
    <x:t>Airville</x:t>
  </x:si>
  <x:si>
    <x:t>Arendtsville</x:t>
  </x:si>
  <x:si>
    <x:t>Aspers</x:t>
  </x:si>
  <x:si>
    <x:t>Bendersville</x:t>
  </x:si>
  <x:si>
    <x:t>Biglerville</x:t>
  </x:si>
  <x:si>
    <x:t>Brogue</x:t>
  </x:si>
  <x:si>
    <x:t>Cashtown</x:t>
  </x:si>
  <x:si>
    <x:t>Codorus</x:t>
  </x:si>
  <x:si>
    <x:t>Craley</x:t>
  </x:si>
  <x:si>
    <x:t>Dallastown</x:t>
  </x:si>
  <x:si>
    <x:t>Delta</x:t>
  </x:si>
  <x:si>
    <x:t>East Prospect</x:t>
  </x:si>
  <x:si>
    <x:t>Emigsville</x:t>
  </x:si>
  <x:si>
    <x:t>Etters</x:t>
  </x:si>
  <x:si>
    <x:t>Fawn Grove</x:t>
  </x:si>
  <x:si>
    <x:t>Felton</x:t>
  </x:si>
  <x:si>
    <x:t>Franklintown</x:t>
  </x:si>
  <x:si>
    <x:t>Gardners</x:t>
  </x:si>
  <x:si>
    <x:t>Gettysburg</x:t>
  </x:si>
  <x:si>
    <x:t>Glenville</x:t>
  </x:si>
  <x:si>
    <x:t>Idaville</x:t>
  </x:si>
  <x:si>
    <x:t>Lewisberry</x:t>
  </x:si>
  <x:si>
    <x:t>Littlestown</x:t>
  </x:si>
  <x:si>
    <x:t>Loganville</x:t>
  </x:si>
  <x:si>
    <x:t>Mc Knightstown</x:t>
  </x:si>
  <x:si>
    <x:t>Mc Sherrystown</x:t>
  </x:si>
  <x:si>
    <x:t>Mount Wolf</x:t>
  </x:si>
  <x:si>
    <x:t>New Freedom</x:t>
  </x:si>
  <x:si>
    <x:t>New Oxford</x:t>
  </x:si>
  <x:si>
    <x:t>New Park</x:t>
  </x:si>
  <x:si>
    <x:t>Orrtanna</x:t>
  </x:si>
  <x:si>
    <x:t>Porters Sideling</x:t>
  </x:si>
  <x:si>
    <x:t>Railroad</x:t>
  </x:si>
  <x:si>
    <x:t>Red Lion</x:t>
  </x:si>
  <x:si>
    <x:t>Rossville</x:t>
  </x:si>
  <x:si>
    <x:t>Seven Valleys</x:t>
  </x:si>
  <x:si>
    <x:t>Spring Grove</x:t>
  </x:si>
  <x:si>
    <x:t>Stewartstown</x:t>
  </x:si>
  <x:si>
    <x:t>Thomasville</x:t>
  </x:si>
  <x:si>
    <x:t>Wrightsville</x:t>
  </x:si>
  <x:si>
    <x:t>York Haven</x:t>
  </x:si>
  <x:si>
    <x:t>York New Salem</x:t>
  </x:si>
  <x:si>
    <x:t>York Springs</x:t>
  </x:si>
  <x:si>
    <x:t>Peach Glen</x:t>
  </x:si>
  <x:si>
    <x:t>Bart</x:t>
  </x:si>
  <x:si>
    <x:t>Bausman</x:t>
  </x:si>
  <x:si>
    <x:t>Bird In Hand</x:t>
  </x:si>
  <x:si>
    <x:t>Blue Ball</x:t>
  </x:si>
  <x:si>
    <x:t>Brownstown</x:t>
  </x:si>
  <x:si>
    <x:t>Christiana</x:t>
  </x:si>
  <x:si>
    <x:t>Conestoga</x:t>
  </x:si>
  <x:si>
    <x:t>Drumore</x:t>
  </x:si>
  <x:si>
    <x:t>East Earl</x:t>
  </x:si>
  <x:si>
    <x:t>East Petersburg</x:t>
  </x:si>
  <x:si>
    <x:t>Elm</x:t>
  </x:si>
  <x:si>
    <x:t>Ephrata</x:t>
  </x:si>
  <x:si>
    <x:t>Gap</x:t>
  </x:si>
  <x:si>
    <x:t>Goodville</x:t>
  </x:si>
  <x:si>
    <x:t>Gordonville</x:t>
  </x:si>
  <x:si>
    <x:t>Holtwood</x:t>
  </x:si>
  <x:si>
    <x:t>Hopeland</x:t>
  </x:si>
  <x:si>
    <x:t>Intercourse</x:t>
  </x:si>
  <x:si>
    <x:t>Kinzers</x:t>
  </x:si>
  <x:si>
    <x:t>Lampeter</x:t>
  </x:si>
  <x:si>
    <x:t>Leola</x:t>
  </x:si>
  <x:si>
    <x:t>Lititz</x:t>
  </x:si>
  <x:si>
    <x:t>Manheim</x:t>
  </x:si>
  <x:si>
    <x:t>Martindale</x:t>
  </x:si>
  <x:si>
    <x:t>Maytown</x:t>
  </x:si>
  <x:si>
    <x:t>Millersville</x:t>
  </x:si>
  <x:si>
    <x:t>Mount Joy</x:t>
  </x:si>
  <x:si>
    <x:t>Mountville</x:t>
  </x:si>
  <x:si>
    <x:t>Narvon</x:t>
  </x:si>
  <x:si>
    <x:t>New Holland</x:t>
  </x:si>
  <x:si>
    <x:t>Paradise</x:t>
  </x:si>
  <x:si>
    <x:t>Peach Bottom</x:t>
  </x:si>
  <x:si>
    <x:t>Penryn</x:t>
  </x:si>
  <x:si>
    <x:t>Pequea</x:t>
  </x:si>
  <x:si>
    <x:t>Quarryville</x:t>
  </x:si>
  <x:si>
    <x:t>Reamstown</x:t>
  </x:si>
  <x:si>
    <x:t>Refton</x:t>
  </x:si>
  <x:si>
    <x:t>Reinholds</x:t>
  </x:si>
  <x:si>
    <x:t>Rheems</x:t>
  </x:si>
  <x:si>
    <x:t>Ronks</x:t>
  </x:si>
  <x:si>
    <x:t>Silver Spring</x:t>
  </x:si>
  <x:si>
    <x:t>Smoketown</x:t>
  </x:si>
  <x:si>
    <x:t>Stevens</x:t>
  </x:si>
  <x:si>
    <x:t>Strasburg</x:t>
  </x:si>
  <x:si>
    <x:t>Talmage</x:t>
  </x:si>
  <x:si>
    <x:t>Terre Hill</x:t>
  </x:si>
  <x:si>
    <x:t>Washington Boro</x:t>
  </x:si>
  <x:si>
    <x:t>West Willow</x:t>
  </x:si>
  <x:si>
    <x:t>Willow Street</x:t>
  </x:si>
  <x:si>
    <x:t>Witmer</x:t>
  </x:si>
  <x:si>
    <x:t>Williamsport</x:t>
  </x:si>
  <x:si>
    <x:t>Lycoming County</x:t>
  </x:si>
  <x:si>
    <x:t>Antes Fort</x:t>
  </x:si>
  <x:si>
    <x:t>Avis</x:t>
  </x:si>
  <x:si>
    <x:t>Cammal</x:t>
  </x:si>
  <x:si>
    <x:t>Castanea</x:t>
  </x:si>
  <x:si>
    <x:t>Cedar Run</x:t>
  </x:si>
  <x:si>
    <x:t>Cogan Station</x:t>
  </x:si>
  <x:si>
    <x:t>Cross Fork</x:t>
  </x:si>
  <x:si>
    <x:t>Dewart</x:t>
  </x:si>
  <x:si>
    <x:t>Eagles Mere</x:t>
  </x:si>
  <x:si>
    <x:t>Grover</x:t>
  </x:si>
  <x:si>
    <x:t>Hughesville</x:t>
  </x:si>
  <x:si>
    <x:t>North Bend</x:t>
  </x:si>
  <x:si>
    <x:t>Jersey Mills</x:t>
  </x:si>
  <x:si>
    <x:t>Jersey Shore</x:t>
  </x:si>
  <x:si>
    <x:t>Lairdsville</x:t>
  </x:si>
  <x:si>
    <x:t>Lock Haven</x:t>
  </x:si>
  <x:si>
    <x:t>Loganton</x:t>
  </x:si>
  <x:si>
    <x:t>Mc Elhattan</x:t>
  </x:si>
  <x:si>
    <x:t>Mc Ewensville</x:t>
  </x:si>
  <x:si>
    <x:t>Mackeyville</x:t>
  </x:si>
  <x:si>
    <x:t>Mill Hall</x:t>
  </x:si>
  <x:si>
    <x:t>Montoursville</x:t>
  </x:si>
  <x:si>
    <x:t>Muncy</x:t>
  </x:si>
  <x:si>
    <x:t>Muncy Valley</x:t>
  </x:si>
  <x:si>
    <x:t>Picture Rocks</x:t>
  </x:si>
  <x:si>
    <x:t>Ralston</x:t>
  </x:si>
  <x:si>
    <x:t>Renovo</x:t>
  </x:si>
  <x:si>
    <x:t>Roaring Branch</x:t>
  </x:si>
  <x:si>
    <x:t>Salona</x:t>
  </x:si>
  <x:si>
    <x:t>Shunk</x:t>
  </x:si>
  <x:si>
    <x:t>Slate Run</x:t>
  </x:si>
  <x:si>
    <x:t>Trout Run</x:t>
  </x:si>
  <x:si>
    <x:t>Turbotville</x:t>
  </x:si>
  <x:si>
    <x:t>Tylersville</x:t>
  </x:si>
  <x:si>
    <x:t>Unityville</x:t>
  </x:si>
  <x:si>
    <x:t>Watsontown</x:t>
  </x:si>
  <x:si>
    <x:t>Woolrich</x:t>
  </x:si>
  <x:si>
    <x:t>Sunbury</x:t>
  </x:si>
  <x:si>
    <x:t>Beaver Springs</x:t>
  </x:si>
  <x:si>
    <x:t>Snyder County</x:t>
  </x:si>
  <x:si>
    <x:t>Beavertown</x:t>
  </x:si>
  <x:si>
    <x:t>Benton</x:t>
  </x:si>
  <x:si>
    <x:t>Bloomsburg</x:t>
  </x:si>
  <x:si>
    <x:t>Catawissa</x:t>
  </x:si>
  <x:si>
    <x:t>Montour County</x:t>
  </x:si>
  <x:si>
    <x:t>Dornsife</x:t>
  </x:si>
  <x:si>
    <x:t>Elysburg</x:t>
  </x:si>
  <x:si>
    <x:t>Freeburg</x:t>
  </x:si>
  <x:si>
    <x:t>Hartleton</x:t>
  </x:si>
  <x:si>
    <x:t>Herndon</x:t>
  </x:si>
  <x:si>
    <x:t>Hummels Wharf</x:t>
  </x:si>
  <x:si>
    <x:t>Marion Heights</x:t>
  </x:si>
  <x:si>
    <x:t>Kreamer</x:t>
  </x:si>
  <x:si>
    <x:t>Kulpmont</x:t>
  </x:si>
  <x:si>
    <x:t>Laurelton</x:t>
  </x:si>
  <x:si>
    <x:t>Leck Kill</x:t>
  </x:si>
  <x:si>
    <x:t>Lewisburg</x:t>
  </x:si>
  <x:si>
    <x:t>Lightstreet</x:t>
  </x:si>
  <x:si>
    <x:t>Locust Gap</x:t>
  </x:si>
  <x:si>
    <x:t>Mc Clure</x:t>
  </x:si>
  <x:si>
    <x:t>Middleburg</x:t>
  </x:si>
  <x:si>
    <x:t>Mifflinburg</x:t>
  </x:si>
  <x:si>
    <x:t>Millmont</x:t>
  </x:si>
  <x:si>
    <x:t>Montandon</x:t>
  </x:si>
  <x:si>
    <x:t>Mount Carmel</x:t>
  </x:si>
  <x:si>
    <x:t>Mount Pleasant Mills</x:t>
  </x:si>
  <x:si>
    <x:t>New Columbia</x:t>
  </x:si>
  <x:si>
    <x:t>Northumberland</x:t>
  </x:si>
  <x:si>
    <x:t>Numidia</x:t>
  </x:si>
  <x:si>
    <x:t>Orangeville</x:t>
  </x:si>
  <x:si>
    <x:t>Paxinos</x:t>
  </x:si>
  <x:si>
    <x:t>Paxtonville</x:t>
  </x:si>
  <x:si>
    <x:t>Penns Creek</x:t>
  </x:si>
  <x:si>
    <x:t>Port Trevorton</x:t>
  </x:si>
  <x:si>
    <x:t>Potts Grove</x:t>
  </x:si>
  <x:si>
    <x:t>Coal Township</x:t>
  </x:si>
  <x:si>
    <x:t>Rebuck</x:t>
  </x:si>
  <x:si>
    <x:t>Selinsgrove</x:t>
  </x:si>
  <x:si>
    <x:t>Shamokin</x:t>
  </x:si>
  <x:si>
    <x:t>Shamokin Dam</x:t>
  </x:si>
  <x:si>
    <x:t>Snydertown</x:t>
  </x:si>
  <x:si>
    <x:t>Swengel</x:t>
  </x:si>
  <x:si>
    <x:t>Trevorton</x:t>
  </x:si>
  <x:si>
    <x:t>Troxelville</x:t>
  </x:si>
  <x:si>
    <x:t>Vicksburg</x:t>
  </x:si>
  <x:si>
    <x:t>Weikert</x:t>
  </x:si>
  <x:si>
    <x:t>West Milton</x:t>
  </x:si>
  <x:si>
    <x:t>White Deer</x:t>
  </x:si>
  <x:si>
    <x:t>Wilburton</x:t>
  </x:si>
  <x:si>
    <x:t>Winfield</x:t>
  </x:si>
  <x:si>
    <x:t>Pottsville</x:t>
  </x:si>
  <x:si>
    <x:t>Schuylkill County</x:t>
  </x:si>
  <x:si>
    <x:t>Aristes</x:t>
  </x:si>
  <x:si>
    <x:t>Branchdale</x:t>
  </x:si>
  <x:si>
    <x:t>Cressona</x:t>
  </x:si>
  <x:si>
    <x:t>Cumbola</x:t>
  </x:si>
  <x:si>
    <x:t>Frackville</x:t>
  </x:si>
  <x:si>
    <x:t>Friedensburg</x:t>
  </x:si>
  <x:si>
    <x:t>Gilberton</x:t>
  </x:si>
  <x:si>
    <x:t>Girardville</x:t>
  </x:si>
  <x:si>
    <x:t>Gordon</x:t>
  </x:si>
  <x:si>
    <x:t>Hegins</x:t>
  </x:si>
  <x:si>
    <x:t>Klingerstown</x:t>
  </x:si>
  <x:si>
    <x:t>Landingville</x:t>
  </x:si>
  <x:si>
    <x:t>Lavelle</x:t>
  </x:si>
  <x:si>
    <x:t>Llewellyn</x:t>
  </x:si>
  <x:si>
    <x:t>Locustdale</x:t>
  </x:si>
  <x:si>
    <x:t>Lost Creek</x:t>
  </x:si>
  <x:si>
    <x:t>Mahanoy City</x:t>
  </x:si>
  <x:si>
    <x:t>Mahanoy Plane</x:t>
  </x:si>
  <x:si>
    <x:t>Mar Lin</x:t>
  </x:si>
  <x:si>
    <x:t>Mary D</x:t>
  </x:si>
  <x:si>
    <x:t>Minersville</x:t>
  </x:si>
  <x:si>
    <x:t>Muir</x:t>
  </x:si>
  <x:si>
    <x:t>New Philadelphia</x:t>
  </x:si>
  <x:si>
    <x:t>New Ringgold</x:t>
  </x:si>
  <x:si>
    <x:t>Orwigsburg</x:t>
  </x:si>
  <x:si>
    <x:t>Pine Grove</x:t>
  </x:si>
  <x:si>
    <x:t>Port Carbon</x:t>
  </x:si>
  <x:si>
    <x:t>Ravine</x:t>
  </x:si>
  <x:si>
    <x:t>Ringtown</x:t>
  </x:si>
  <x:si>
    <x:t>Sacramento</x:t>
  </x:si>
  <x:si>
    <x:t>Saint Clair</x:t>
  </x:si>
  <x:si>
    <x:t>Schuylkill Haven</x:t>
  </x:si>
  <x:si>
    <x:t>Seltzer</x:t>
  </x:si>
  <x:si>
    <x:t>Shenandoah</x:t>
  </x:si>
  <x:si>
    <x:t>Summit Station</x:t>
  </x:si>
  <x:si>
    <x:t>Tower City</x:t>
  </x:si>
  <x:si>
    <x:t>Tremont</x:t>
  </x:si>
  <x:si>
    <x:t>Tuscarora</x:t>
  </x:si>
  <x:si>
    <x:t>Valley View</x:t>
  </x:si>
  <x:si>
    <x:t>Zion Grove</x:t>
  </x:si>
  <x:si>
    <x:t>Lehigh Valley</x:t>
  </x:si>
  <x:si>
    <x:t>Lehigh County</x:t>
  </x:si>
  <x:si>
    <x:t>Ackermanville</x:t>
  </x:si>
  <x:si>
    <x:t>Northampton County</x:t>
  </x:si>
  <x:si>
    <x:t>Alburtis</x:t>
  </x:si>
  <x:si>
    <x:t>Berks County</x:t>
  </x:si>
  <x:si>
    <x:t>Aquashicola</x:t>
  </x:si>
  <x:si>
    <x:t>Carbon County</x:t>
  </x:si>
  <x:si>
    <x:t>Bowmanstown</x:t>
  </x:si>
  <x:si>
    <x:t>Breinigsville</x:t>
  </x:si>
  <x:si>
    <x:t>Catasauqua</x:t>
  </x:si>
  <x:si>
    <x:t>Center Valley</x:t>
  </x:si>
  <x:si>
    <x:t>Cherryville</x:t>
  </x:si>
  <x:si>
    <x:t>Coopersburg</x:t>
  </x:si>
  <x:si>
    <x:t>Coplay</x:t>
  </x:si>
  <x:si>
    <x:t>Danielsville</x:t>
  </x:si>
  <x:si>
    <x:t>Bucks County</x:t>
  </x:si>
  <x:si>
    <x:t>East Greenville</x:t>
  </x:si>
  <x:si>
    <x:t>East Texas</x:t>
  </x:si>
  <x:si>
    <x:t>Emmaus</x:t>
  </x:si>
  <x:si>
    <x:t>Flicksville</x:t>
  </x:si>
  <x:si>
    <x:t>Fogelsville</x:t>
  </x:si>
  <x:si>
    <x:t>Germansville</x:t>
  </x:si>
  <x:si>
    <x:t>Green Lane</x:t>
  </x:si>
  <x:si>
    <x:t>Hellertown</x:t>
  </x:si>
  <x:si>
    <x:t>Hereford</x:t>
  </x:si>
  <x:si>
    <x:t>Kunkletown</x:t>
  </x:si>
  <x:si>
    <x:t>Laurys Station</x:t>
  </x:si>
  <x:si>
    <x:t>Limeport</x:t>
  </x:si>
  <x:si>
    <x:t>Macungie</x:t>
  </x:si>
  <x:si>
    <x:t>Martins Creek</x:t>
  </x:si>
  <x:si>
    <x:t>Nazareth</x:t>
  </x:si>
  <x:si>
    <x:t>Neffs</x:t>
  </x:si>
  <x:si>
    <x:t>New Tripoli</x:t>
  </x:si>
  <x:si>
    <x:t>Old Zionsville</x:t>
  </x:si>
  <x:si>
    <x:t>Orefield</x:t>
  </x:si>
  <x:si>
    <x:t>Palm</x:t>
  </x:si>
  <x:si>
    <x:t>Palmerton</x:t>
  </x:si>
  <x:si>
    <x:t>Pen Argyl</x:t>
  </x:si>
  <x:si>
    <x:t>Pennsburg</x:t>
  </x:si>
  <x:si>
    <x:t>Perkiomenville</x:t>
  </x:si>
  <x:si>
    <x:t>Red Hill</x:t>
  </x:si>
  <x:si>
    <x:t>Riegelsville</x:t>
  </x:si>
  <x:si>
    <x:t>Schnecksville</x:t>
  </x:si>
  <x:si>
    <x:t>Slatedale</x:t>
  </x:si>
  <x:si>
    <x:t>Slatington</x:t>
  </x:si>
  <x:si>
    <x:t>Springtown</x:t>
  </x:si>
  <x:si>
    <x:t>Stockertown</x:t>
  </x:si>
  <x:si>
    <x:t>Sumneytown</x:t>
  </x:si>
  <x:si>
    <x:t>Tatamy</x:t>
  </x:si>
  <x:si>
    <x:t>Treichlers</x:t>
  </x:si>
  <x:si>
    <x:t>Trexlertown</x:t>
  </x:si>
  <x:si>
    <x:t>Walnutport</x:t>
  </x:si>
  <x:si>
    <x:t>Wind Gap</x:t>
  </x:si>
  <x:si>
    <x:t>Zionsville</x:t>
  </x:si>
  <x:si>
    <x:t>Hazleton</x:t>
  </x:si>
  <x:si>
    <x:t>Luzerne County</x:t>
  </x:si>
  <x:si>
    <x:t>Albrightsville</x:t>
  </x:si>
  <x:si>
    <x:t>Andreas</x:t>
  </x:si>
  <x:si>
    <x:t>Barnesville</x:t>
  </x:si>
  <x:si>
    <x:t>Beaver Meadows</x:t>
  </x:si>
  <x:si>
    <x:t>Coaldale</x:t>
  </x:si>
  <x:si>
    <x:t>Conyngham</x:t>
  </x:si>
  <x:si>
    <x:t>Delano</x:t>
  </x:si>
  <x:si>
    <x:t>Drifton</x:t>
  </x:si>
  <x:si>
    <x:t>Drums</x:t>
  </x:si>
  <x:si>
    <x:t>Ebervale</x:t>
  </x:si>
  <x:si>
    <x:t>Freeland</x:t>
  </x:si>
  <x:si>
    <x:t>Harleigh</x:t>
  </x:si>
  <x:si>
    <x:t>Jim Thorpe</x:t>
  </x:si>
  <x:si>
    <x:t>Junedale</x:t>
  </x:si>
  <x:si>
    <x:t>Kelayres</x:t>
  </x:si>
  <x:si>
    <x:t>Lansford</x:t>
  </x:si>
  <x:si>
    <x:t>Lattimer Mines</x:t>
  </x:si>
  <x:si>
    <x:t>Lehighton</x:t>
  </x:si>
  <x:si>
    <x:t>Mcadoo</x:t>
  </x:si>
  <x:si>
    <x:t>Milnesville</x:t>
  </x:si>
  <x:si>
    <x:t>Nesquehoning</x:t>
  </x:si>
  <x:si>
    <x:t>Nuremberg</x:t>
  </x:si>
  <x:si>
    <x:t>Parryville</x:t>
  </x:si>
  <x:si>
    <x:t>Quakake</x:t>
  </x:si>
  <x:si>
    <x:t>Rock Glen</x:t>
  </x:si>
  <x:si>
    <x:t>Saint Johns</x:t>
  </x:si>
  <x:si>
    <x:t>Sheppton</x:t>
  </x:si>
  <x:si>
    <x:t>Sugarloaf</x:t>
  </x:si>
  <x:si>
    <x:t>Summit Hill</x:t>
  </x:si>
  <x:si>
    <x:t>Sybertsville</x:t>
  </x:si>
  <x:si>
    <x:t>Tamaqua</x:t>
  </x:si>
  <x:si>
    <x:t>Tresckow</x:t>
  </x:si>
  <x:si>
    <x:t>Weatherly</x:t>
  </x:si>
  <x:si>
    <x:t>East Stroudsburg</x:t>
  </x:si>
  <x:si>
    <x:t>Analomink</x:t>
  </x:si>
  <x:si>
    <x:t>Bartonsville</x:t>
  </x:si>
  <x:si>
    <x:t>Brodheadsville</x:t>
  </x:si>
  <x:si>
    <x:t>Buck Hill Falls</x:t>
  </x:si>
  <x:si>
    <x:t>Bushkill</x:t>
  </x:si>
  <x:si>
    <x:t>Pike County</x:t>
  </x:si>
  <x:si>
    <x:t>Canadensis</x:t>
  </x:si>
  <x:si>
    <x:t>Cresco</x:t>
  </x:si>
  <x:si>
    <x:t>Delaware Water Gap</x:t>
  </x:si>
  <x:si>
    <x:t>Dingmans Ferry</x:t>
  </x:si>
  <x:si>
    <x:t>Effort</x:t>
  </x:si>
  <x:si>
    <x:t>Gilbert</x:t>
  </x:si>
  <x:si>
    <x:t>Henryville</x:t>
  </x:si>
  <x:si>
    <x:t>Kresgeville</x:t>
  </x:si>
  <x:si>
    <x:t>Long Pond</x:t>
  </x:si>
  <x:si>
    <x:t>Marshalls Creek</x:t>
  </x:si>
  <x:si>
    <x:t>Matamoras</x:t>
  </x:si>
  <x:si>
    <x:t>Millrift</x:t>
  </x:si>
  <x:si>
    <x:t>Minisink Hills</x:t>
  </x:si>
  <x:si>
    <x:t>Mountainhome</x:t>
  </x:si>
  <x:si>
    <x:t>Mount Bethel</x:t>
  </x:si>
  <x:si>
    <x:t>Mount Pocono</x:t>
  </x:si>
  <x:si>
    <x:t>Pocono Summit</x:t>
  </x:si>
  <x:si>
    <x:t>Pocono Lake</x:t>
  </x:si>
  <x:si>
    <x:t>Pocono Lake Preserve</x:t>
  </x:si>
  <x:si>
    <x:t>Pocono Manor</x:t>
  </x:si>
  <x:si>
    <x:t>Pocono Pines</x:t>
  </x:si>
  <x:si>
    <x:t>Reeders</x:t>
  </x:si>
  <x:si>
    <x:t>Saylorsburg</x:t>
  </x:si>
  <x:si>
    <x:t>Sciota</x:t>
  </x:si>
  <x:si>
    <x:t>Scotrun</x:t>
  </x:si>
  <x:si>
    <x:t>Shawnee On Delaware</x:t>
  </x:si>
  <x:si>
    <x:t>Skytop</x:t>
  </x:si>
  <x:si>
    <x:t>Stroudsburg</x:t>
  </x:si>
  <x:si>
    <x:t>Swiftwater</x:t>
  </x:si>
  <x:si>
    <x:t>Tamiment</x:t>
  </x:si>
  <x:si>
    <x:t>Unity House</x:t>
  </x:si>
  <x:si>
    <x:t>Archbald</x:t>
  </x:si>
  <x:si>
    <x:t>Lackawanna County</x:t>
  </x:si>
  <x:si>
    <x:t>Beach Lake</x:t>
  </x:si>
  <x:si>
    <x:t>Carbondale</x:t>
  </x:si>
  <x:si>
    <x:t>Chinchilla</x:t>
  </x:si>
  <x:si>
    <x:t>Clarks Summit</x:t>
  </x:si>
  <x:si>
    <x:t>Clifford</x:t>
  </x:si>
  <x:si>
    <x:t>Susquehanna County</x:t>
  </x:si>
  <x:si>
    <x:t>Damascus</x:t>
  </x:si>
  <x:si>
    <x:t>Equinunk</x:t>
  </x:si>
  <x:si>
    <x:t>Factoryville</x:t>
  </x:si>
  <x:si>
    <x:t>Fleetville</x:t>
  </x:si>
  <x:si>
    <x:t>Forest City</x:t>
  </x:si>
  <x:si>
    <x:t>Greeley</x:t>
  </x:si>
  <x:si>
    <x:t>Greentown</x:t>
  </x:si>
  <x:si>
    <x:t>Hawley</x:t>
  </x:si>
  <x:si>
    <x:t>Herrick Center</x:t>
  </x:si>
  <x:si>
    <x:t>Honesdale</x:t>
  </x:si>
  <x:si>
    <x:t>Jermyn</x:t>
  </x:si>
  <x:si>
    <x:t>Jessup</x:t>
  </x:si>
  <x:si>
    <x:t>Lackawaxen</x:t>
  </x:si>
  <x:si>
    <x:t>Lake Ariel</x:t>
  </x:si>
  <x:si>
    <x:t>Lake Como</x:t>
  </x:si>
  <x:si>
    <x:t>La Plume</x:t>
  </x:si>
  <x:si>
    <x:t>Lenoxville</x:t>
  </x:si>
  <x:si>
    <x:t>Milanville</x:t>
  </x:si>
  <x:si>
    <x:t>Nicholson</x:t>
  </x:si>
  <x:si>
    <x:t>Olyphant</x:t>
  </x:si>
  <x:si>
    <x:t>Orson</x:t>
  </x:si>
  <x:si>
    <x:t>Paupack</x:t>
  </x:si>
  <x:si>
    <x:t>Peckville</x:t>
  </x:si>
  <x:si>
    <x:t>Pleasant Mount</x:t>
  </x:si>
  <x:si>
    <x:t>Poyntelle</x:t>
  </x:si>
  <x:si>
    <x:t>Preston Park</x:t>
  </x:si>
  <x:si>
    <x:t>Prompton</x:t>
  </x:si>
  <x:si>
    <x:t>Rowland</x:t>
  </x:si>
  <x:si>
    <x:t>Shohola</x:t>
  </x:si>
  <x:si>
    <x:t>South Canaan</x:t>
  </x:si>
  <x:si>
    <x:t>South Sterling</x:t>
  </x:si>
  <x:si>
    <x:t>Starlight</x:t>
  </x:si>
  <x:si>
    <x:t>Starrucca</x:t>
  </x:si>
  <x:si>
    <x:t>Tafton</x:t>
  </x:si>
  <x:si>
    <x:t>Tobyhanna</x:t>
  </x:si>
  <x:si>
    <x:t>Tyler Hill</x:t>
  </x:si>
  <x:si>
    <x:t>Union Dale</x:t>
  </x:si>
  <x:si>
    <x:t>Waymart</x:t>
  </x:si>
  <x:si>
    <x:t>White Mills</x:t>
  </x:si>
  <x:si>
    <x:t>Scranton</x:t>
  </x:si>
  <x:si>
    <x:t>Moosic</x:t>
  </x:si>
  <x:si>
    <x:t>Taylor</x:t>
  </x:si>
  <x:si>
    <x:t>Bear Creek</x:t>
  </x:si>
  <x:si>
    <x:t>Blakeslee</x:t>
  </x:si>
  <x:si>
    <x:t>Cambra</x:t>
  </x:si>
  <x:si>
    <x:t>Dallas</x:t>
  </x:si>
  <x:si>
    <x:t>Dushore</x:t>
  </x:si>
  <x:si>
    <x:t>Falls</x:t>
  </x:si>
  <x:si>
    <x:t>Forksville</x:t>
  </x:si>
  <x:si>
    <x:t>Glen Lyon</x:t>
  </x:si>
  <x:si>
    <x:t>Harveys Lake</x:t>
  </x:si>
  <x:si>
    <x:t>Hillsgrove</x:t>
  </x:si>
  <x:si>
    <x:t>Hunlock Creek</x:t>
  </x:si>
  <x:si>
    <x:t>Huntington Mills</x:t>
  </x:si>
  <x:si>
    <x:t>Laceyville</x:t>
  </x:si>
  <x:si>
    <x:t>Lake Harmony</x:t>
  </x:si>
  <x:si>
    <x:t>Lake Winola</x:t>
  </x:si>
  <x:si>
    <x:t>Laporte</x:t>
  </x:si>
  <x:si>
    <x:t>Lehman</x:t>
  </x:si>
  <x:si>
    <x:t>Lopez</x:t>
  </x:si>
  <x:si>
    <x:t>Mehoopany</x:t>
  </x:si>
  <x:si>
    <x:t>Meshoppen</x:t>
  </x:si>
  <x:si>
    <x:t>Mifflinville</x:t>
  </x:si>
  <x:si>
    <x:t>Mildred</x:t>
  </x:si>
  <x:si>
    <x:t>Nanticoke</x:t>
  </x:si>
  <x:si>
    <x:t>Nescopeck</x:t>
  </x:si>
  <x:si>
    <x:t>Noxen</x:t>
  </x:si>
  <x:si>
    <x:t>Pittston</x:t>
  </x:si>
  <x:si>
    <x:t>Duryea</x:t>
  </x:si>
  <x:si>
    <x:t>Ransom</x:t>
  </x:si>
  <x:si>
    <x:t>Shawanese</x:t>
  </x:si>
  <x:si>
    <x:t>Shickshinny</x:t>
  </x:si>
  <x:si>
    <x:t>Sweet Valley</x:t>
  </x:si>
  <x:si>
    <x:t>Tunkhannock</x:t>
  </x:si>
  <x:si>
    <x:t>Wapwallopen</x:t>
  </x:si>
  <x:si>
    <x:t>White Haven</x:t>
  </x:si>
  <x:si>
    <x:t>Wilkes Barre</x:t>
  </x:si>
  <x:si>
    <x:t>Mountain Top</x:t>
  </x:si>
  <x:si>
    <x:t>Shavertown</x:t>
  </x:si>
  <x:si>
    <x:t>Luzerne</x:t>
  </x:si>
  <x:si>
    <x:t>Brackney</x:t>
  </x:si>
  <x:si>
    <x:t>Camptown</x:t>
  </x:si>
  <x:si>
    <x:t>Dimock</x:t>
  </x:si>
  <x:si>
    <x:t>East Smithfield</x:t>
  </x:si>
  <x:si>
    <x:t>Friendsville</x:t>
  </x:si>
  <x:si>
    <x:t>Gibson</x:t>
  </x:si>
  <x:si>
    <x:t>Hallstead</x:t>
  </x:si>
  <x:si>
    <x:t>Hop Bottom</x:t>
  </x:si>
  <x:si>
    <x:t>Kingsley</x:t>
  </x:si>
  <x:si>
    <x:t>Lawton</x:t>
  </x:si>
  <x:si>
    <x:t>Le Raysville</x:t>
  </x:si>
  <x:si>
    <x:t>Little Meadows</x:t>
  </x:si>
  <x:si>
    <x:t>Monroeton</x:t>
  </x:si>
  <x:si>
    <x:t>New Albany</x:t>
  </x:si>
  <x:si>
    <x:t>Sayre</x:t>
  </x:si>
  <x:si>
    <x:t>South Gibson</x:t>
  </x:si>
  <x:si>
    <x:t>South Montrose</x:t>
  </x:si>
  <x:si>
    <x:t>Stevensville</x:t>
  </x:si>
  <x:si>
    <x:t>Sugar Run</x:t>
  </x:si>
  <x:si>
    <x:t>Susquehanna</x:t>
  </x:si>
  <x:si>
    <x:t>Towanda</x:t>
  </x:si>
  <x:si>
    <x:t>Ulster</x:t>
  </x:si>
  <x:si>
    <x:t>Warren Center</x:t>
  </x:si>
  <x:si>
    <x:t>Wyalusing</x:t>
  </x:si>
  <x:si>
    <x:t>Wysox</x:t>
  </x:si>
  <x:si>
    <x:t>Doylestown</x:t>
  </x:si>
  <x:si>
    <x:t>Blooming Glen</x:t>
  </x:si>
  <x:si>
    <x:t>Buckingham</x:t>
  </x:si>
  <x:si>
    <x:t>Carversville</x:t>
  </x:si>
  <x:si>
    <x:t>Chalfont</x:t>
  </x:si>
  <x:si>
    <x:t>Colmar</x:t>
  </x:si>
  <x:si>
    <x:t>Danboro</x:t>
  </x:si>
  <x:si>
    <x:t>Earlington</x:t>
  </x:si>
  <x:si>
    <x:t>Erwinna</x:t>
  </x:si>
  <x:si>
    <x:t>Forest Grove</x:t>
  </x:si>
  <x:si>
    <x:t>Fountainville</x:t>
  </x:si>
  <x:si>
    <x:t>Furlong</x:t>
  </x:si>
  <x:si>
    <x:t>Gardenville</x:t>
  </x:si>
  <x:si>
    <x:t>Hilltown</x:t>
  </x:si>
  <x:si>
    <x:t>Holicong</x:t>
  </x:si>
  <x:si>
    <x:t>Jamison</x:t>
  </x:si>
  <x:si>
    <x:t>Kintnersville</x:t>
  </x:si>
  <x:si>
    <x:t>Lahaska</x:t>
  </x:si>
  <x:si>
    <x:t>Line Lexington</x:t>
  </x:si>
  <x:si>
    <x:t>Lumberville</x:t>
  </x:si>
  <x:si>
    <x:t>Mechanicsville</x:t>
  </x:si>
  <x:si>
    <x:t>Milford Square</x:t>
  </x:si>
  <x:si>
    <x:t>Montgomeryville</x:t>
  </x:si>
  <x:si>
    <x:t>New Hope</x:t>
  </x:si>
  <x:si>
    <x:t>Ottsville</x:t>
  </x:si>
  <x:si>
    <x:t>Penns Park</x:t>
  </x:si>
  <x:si>
    <x:t>Perkasie</x:t>
  </x:si>
  <x:si>
    <x:t>Pineville</x:t>
  </x:si>
  <x:si>
    <x:t>Pipersville</x:t>
  </x:si>
  <x:si>
    <x:t>Plumsteadville</x:t>
  </x:si>
  <x:si>
    <x:t>Point Pleasant</x:t>
  </x:si>
  <x:si>
    <x:t>Richboro</x:t>
  </x:si>
  <x:si>
    <x:t>Richlandtown</x:t>
  </x:si>
  <x:si>
    <x:t>Rushland</x:t>
  </x:si>
  <x:si>
    <x:t>Salford</x:t>
  </x:si>
  <x:si>
    <x:t>Salfordville</x:t>
  </x:si>
  <x:si>
    <x:t>Sellersville</x:t>
  </x:si>
  <x:si>
    <x:t>Silverdale</x:t>
  </x:si>
  <x:si>
    <x:t>Solebury</x:t>
  </x:si>
  <x:si>
    <x:t>Souderton</x:t>
  </x:si>
  <x:si>
    <x:t>Spinnerstown</x:t>
  </x:si>
  <x:si>
    <x:t>Telford</x:t>
  </x:si>
  <x:si>
    <x:t>Trumbauersville</x:t>
  </x:si>
  <x:si>
    <x:t>Tylersport</x:t>
  </x:si>
  <x:si>
    <x:t>Upper Black Eddy</x:t>
  </x:si>
  <x:si>
    <x:t>Warminster</x:t>
  </x:si>
  <x:si>
    <x:t>Warrington</x:t>
  </x:si>
  <x:si>
    <x:t>Washington Crossing</x:t>
  </x:si>
  <x:si>
    <x:t>Woxall</x:t>
  </x:si>
  <x:si>
    <x:t>Wycombe</x:t>
  </x:si>
  <x:si>
    <x:t>Zionhill</x:t>
  </x:si>
  <x:si>
    <x:t>Ambler</x:t>
  </x:si>
  <x:si>
    <x:t>Ardmore</x:t>
  </x:si>
  <x:si>
    <x:t>Bala Cynwyd</x:t>
  </x:si>
  <x:si>
    <x:t>Huntingdon Valley</x:t>
  </x:si>
  <x:si>
    <x:t>Broomall</x:t>
  </x:si>
  <x:si>
    <x:t>Bryn Athyn</x:t>
  </x:si>
  <x:si>
    <x:t>Bryn Mawr</x:t>
  </x:si>
  <x:si>
    <x:t>Cheltenham</x:t>
  </x:si>
  <x:si>
    <x:t>Aston</x:t>
  </x:si>
  <x:si>
    <x:t>Chester Heights</x:t>
  </x:si>
  <x:si>
    <x:t>Clifton Heights</x:t>
  </x:si>
  <x:si>
    <x:t>Philadelphia County</x:t>
  </x:si>
  <x:si>
    <x:t>Bensalem</x:t>
  </x:si>
  <x:si>
    <x:t>Croydon</x:t>
  </x:si>
  <x:si>
    <x:t>Crum Lynne</x:t>
  </x:si>
  <x:si>
    <x:t>Darby</x:t>
  </x:si>
  <x:si>
    <x:t>Dresher</x:t>
  </x:si>
  <x:si>
    <x:t>Drexel Hill</x:t>
  </x:si>
  <x:si>
    <x:t>Elkins Park</x:t>
  </x:si>
  <x:si>
    <x:t>Edgemont</x:t>
  </x:si>
  <x:si>
    <x:t>Essington</x:t>
  </x:si>
  <x:si>
    <x:t>Fairless Hills</x:t>
  </x:si>
  <x:si>
    <x:t>Flourtown</x:t>
  </x:si>
  <x:si>
    <x:t>Folcroft</x:t>
  </x:si>
  <x:si>
    <x:t>Folsom</x:t>
  </x:si>
  <x:si>
    <x:t>Fort Washington</x:t>
  </x:si>
  <x:si>
    <x:t>Gladwyne</x:t>
  </x:si>
  <x:si>
    <x:t>Glenolden</x:t>
  </x:si>
  <x:si>
    <x:t>Glen Riddle Lima</x:t>
  </x:si>
  <x:si>
    <x:t>Glenside</x:t>
  </x:si>
  <x:si>
    <x:t>Gradyville</x:t>
  </x:si>
  <x:si>
    <x:t>Hatboro</x:t>
  </x:si>
  <x:si>
    <x:t>Haverford</x:t>
  </x:si>
  <x:si>
    <x:t>Horsham</x:t>
  </x:si>
  <x:si>
    <x:t>Jenkintown</x:t>
  </x:si>
  <x:si>
    <x:t>Langhorne</x:t>
  </x:si>
  <x:si>
    <x:t>Lansdowne</x:t>
  </x:si>
  <x:si>
    <x:t>Lenni</x:t>
  </x:si>
  <x:si>
    <x:t>Feasterville Trevose</x:t>
  </x:si>
  <x:si>
    <x:t>Garnet Valley</x:t>
  </x:si>
  <x:si>
    <x:t>Marcus Hook</x:t>
  </x:si>
  <x:si>
    <x:t>Media</x:t>
  </x:si>
  <x:si>
    <x:t>Merion Station</x:t>
  </x:si>
  <x:si>
    <x:t>Narberth</x:t>
  </x:si>
  <x:si>
    <x:t>Newtown Square</x:t>
  </x:si>
  <x:si>
    <x:t>Oreland</x:t>
  </x:si>
  <x:si>
    <x:t>Prospect Park</x:t>
  </x:si>
  <x:si>
    <x:t>Ridley Park</x:t>
  </x:si>
  <x:si>
    <x:t>Sharon Hill</x:t>
  </x:si>
  <x:si>
    <x:t>Swarthmore</x:t>
  </x:si>
  <x:si>
    <x:t>Upper Darby</x:t>
  </x:si>
  <x:si>
    <x:t>Havertown</x:t>
  </x:si>
  <x:si>
    <x:t>Villanova</x:t>
  </x:si>
  <x:si>
    <x:t>Chester County</x:t>
  </x:si>
  <x:si>
    <x:t>Willow Grove</x:t>
  </x:si>
  <x:si>
    <x:t>Woodlyn</x:t>
  </x:si>
  <x:si>
    <x:t>Wyncote</x:t>
  </x:si>
  <x:si>
    <x:t>Wynnewood</x:t>
  </x:si>
  <x:si>
    <x:t>Paoli</x:t>
  </x:si>
  <x:si>
    <x:t>Atglen</x:t>
  </x:si>
  <x:si>
    <x:t>Avondale</x:t>
  </x:si>
  <x:si>
    <x:t>Berwyn</x:t>
  </x:si>
  <x:si>
    <x:t>Brandamore</x:t>
  </x:si>
  <x:si>
    <x:t>Chadds Ford</x:t>
  </x:si>
  <x:si>
    <x:t>Cheyney</x:t>
  </x:si>
  <x:si>
    <x:t>Coatesville</x:t>
  </x:si>
  <x:si>
    <x:t>Cochranville</x:t>
  </x:si>
  <x:si>
    <x:t>Concordville</x:t>
  </x:si>
  <x:si>
    <x:t>Devon</x:t>
  </x:si>
  <x:si>
    <x:t>Downingtown</x:t>
  </x:si>
  <x:si>
    <x:t>Exton</x:t>
  </x:si>
  <x:si>
    <x:t>Glen Mills</x:t>
  </x:si>
  <x:si>
    <x:t>Glenmoore</x:t>
  </x:si>
  <x:si>
    <x:t>Honey Brook</x:t>
  </x:si>
  <x:si>
    <x:t>Immaculata</x:t>
  </x:si>
  <x:si>
    <x:t>Kelton</x:t>
  </x:si>
  <x:si>
    <x:t>Kemblesville</x:t>
  </x:si>
  <x:si>
    <x:t>Kennett Square</x:t>
  </x:si>
  <x:si>
    <x:t>Landenberg</x:t>
  </x:si>
  <x:si>
    <x:t>Lewisville</x:t>
  </x:si>
  <x:si>
    <x:t>Lincoln University</x:t>
  </x:si>
  <x:si>
    <x:t>Lionville</x:t>
  </x:si>
  <x:si>
    <x:t>Lyndell</x:t>
  </x:si>
  <x:si>
    <x:t>Malvern</x:t>
  </x:si>
  <x:si>
    <x:t>Mendenhall</x:t>
  </x:si>
  <x:si>
    <x:t>Parkesburg</x:t>
  </x:si>
  <x:si>
    <x:t>Pocopson</x:t>
  </x:si>
  <x:si>
    <x:t>Pomeroy</x:t>
  </x:si>
  <x:si>
    <x:t>Sadsburyville</x:t>
  </x:si>
  <x:si>
    <x:t>Suplee</x:t>
  </x:si>
  <x:si>
    <x:t>Thorndale</x:t>
  </x:si>
  <x:si>
    <x:t>Toughkenamon</x:t>
  </x:si>
  <x:si>
    <x:t>Wagontown</x:t>
  </x:si>
  <x:si>
    <x:t>West Chester</x:t>
  </x:si>
  <x:si>
    <x:t>West Grove</x:t>
  </x:si>
  <x:si>
    <x:t>Southeastern</x:t>
  </x:si>
  <x:si>
    <x:t>Norristown</x:t>
  </x:si>
  <x:si>
    <x:t>King Of Prussia</x:t>
  </x:si>
  <x:si>
    <x:t>Eagleville</x:t>
  </x:si>
  <x:si>
    <x:t>Fairview Village</x:t>
  </x:si>
  <x:si>
    <x:t>Arcola</x:t>
  </x:si>
  <x:si>
    <x:t>Birchrunville</x:t>
  </x:si>
  <x:si>
    <x:t>Blue Bell</x:t>
  </x:si>
  <x:si>
    <x:t>Cedars</x:t>
  </x:si>
  <x:si>
    <x:t>Chester Springs</x:t>
  </x:si>
  <x:si>
    <x:t>Collegeville</x:t>
  </x:si>
  <x:si>
    <x:t>Conshohocken</x:t>
  </x:si>
  <x:si>
    <x:t>Creamery</x:t>
  </x:si>
  <x:si>
    <x:t>Devault</x:t>
  </x:si>
  <x:si>
    <x:t>Frederick</x:t>
  </x:si>
  <x:si>
    <x:t>Gwynedd</x:t>
  </x:si>
  <x:si>
    <x:t>Gwynedd Valley</x:t>
  </x:si>
  <x:si>
    <x:t>Harleysville</x:t>
  </x:si>
  <x:si>
    <x:t>Kimberton</x:t>
  </x:si>
  <x:si>
    <x:t>Kulpsville</x:t>
  </x:si>
  <x:si>
    <x:t>Lafayette Hill</x:t>
  </x:si>
  <x:si>
    <x:t>Lansdale</x:t>
  </x:si>
  <x:si>
    <x:t>Lederach</x:t>
  </x:si>
  <x:si>
    <x:t>Mainland</x:t>
  </x:si>
  <x:si>
    <x:t>Mont Clare</x:t>
  </x:si>
  <x:si>
    <x:t>North Wales</x:t>
  </x:si>
  <x:si>
    <x:t>Oaks</x:t>
  </x:si>
  <x:si>
    <x:t>Parker Ford</x:t>
  </x:si>
  <x:si>
    <x:t>Phoenixville</x:t>
  </x:si>
  <x:si>
    <x:t>Plymouth Meeting</x:t>
  </x:si>
  <x:si>
    <x:t>Pottstown</x:t>
  </x:si>
  <x:si>
    <x:t>Royersford</x:t>
  </x:si>
  <x:si>
    <x:t>Saint Peters</x:t>
  </x:si>
  <x:si>
    <x:t>Sassamansville</x:t>
  </x:si>
  <x:si>
    <x:t>Schwenksville</x:t>
  </x:si>
  <x:si>
    <x:t>Skippack</x:t>
  </x:si>
  <x:si>
    <x:t>Spring City</x:t>
  </x:si>
  <x:si>
    <x:t>Spring House</x:t>
  </x:si>
  <x:si>
    <x:t>Spring Mount</x:t>
  </x:si>
  <x:si>
    <x:t>Uwchland</x:t>
  </x:si>
  <x:si>
    <x:t>Valley Forge</x:t>
  </x:si>
  <x:si>
    <x:t>Zieglerville</x:t>
  </x:si>
  <x:si>
    <x:t>Adamstown</x:t>
  </x:si>
  <x:si>
    <x:t>Bally</x:t>
  </x:si>
  <x:si>
    <x:t>Barto</x:t>
  </x:si>
  <x:si>
    <x:t>Bechtelsville</x:t>
  </x:si>
  <x:si>
    <x:t>Bernville</x:t>
  </x:si>
  <x:si>
    <x:t>Birdsboro</x:t>
  </x:si>
  <x:si>
    <x:t>Blandon</x:t>
  </x:si>
  <x:si>
    <x:t>Bowers</x:t>
  </x:si>
  <x:si>
    <x:t>Boyertown</x:t>
  </x:si>
  <x:si>
    <x:t>Douglassville</x:t>
  </x:si>
  <x:si>
    <x:t>Elverson</x:t>
  </x:si>
  <x:si>
    <x:t>Fleetwood</x:t>
  </x:si>
  <x:si>
    <x:t>Geigertown</x:t>
  </x:si>
  <x:si>
    <x:t>Kempton</x:t>
  </x:si>
  <x:si>
    <x:t>Kutztown</x:t>
  </x:si>
  <x:si>
    <x:t>Leesport</x:t>
  </x:si>
  <x:si>
    <x:t>Lenhartsville</x:t>
  </x:si>
  <x:si>
    <x:t>Limekiln</x:t>
  </x:si>
  <x:si>
    <x:t>Lyon Station</x:t>
  </x:si>
  <x:si>
    <x:t>Maxatawny</x:t>
  </x:si>
  <x:si>
    <x:t>Mertztown</x:t>
  </x:si>
  <x:si>
    <x:t>Mohnton</x:t>
  </x:si>
  <x:si>
    <x:t>Mohrsville</x:t>
  </x:si>
  <x:si>
    <x:t>Monocacy Station</x:t>
  </x:si>
  <x:si>
    <x:t>Morgantown</x:t>
  </x:si>
  <x:si>
    <x:t>Mount Aetna</x:t>
  </x:si>
  <x:si>
    <x:t>New Berlinville</x:t>
  </x:si>
  <x:si>
    <x:t>Oley</x:t>
  </x:si>
  <x:si>
    <x:t>Pine Forge</x:t>
  </x:si>
  <x:si>
    <x:t>Port Clinton</x:t>
  </x:si>
  <x:si>
    <x:t>Rehrersburg</x:t>
  </x:si>
  <x:si>
    <x:t>Robesonia</x:t>
  </x:si>
  <x:si>
    <x:t>Shartlesville</x:t>
  </x:si>
  <x:si>
    <x:t>Shoemakersville</x:t>
  </x:si>
  <x:si>
    <x:t>Strausstown</x:t>
  </x:si>
  <x:si>
    <x:t>Topton</x:t>
  </x:si>
  <x:si>
    <x:t>Virginville</x:t>
  </x:si>
  <x:si>
    <x:t>Wernersville</x:t>
  </x:si>
  <x:si>
    <x:t>Womelsdorf</x:t>
  </x:si>
  <x:si>
    <x:t>Bear</x:t>
  </x:si>
  <x:si>
    <x:t>DE</x:t>
  </x:si>
  <x:si>
    <x:t>New Castle County</x:t>
  </x:si>
  <x:si>
    <x:t>Claymont</x:t>
  </x:si>
  <x:si>
    <x:t>Delaware City</x:t>
  </x:si>
  <x:si>
    <x:t>Hockessin</x:t>
  </x:si>
  <x:si>
    <x:t>Montchanin</x:t>
  </x:si>
  <x:si>
    <x:t>Port Penn</x:t>
  </x:si>
  <x:si>
    <x:t>Saint Georges</x:t>
  </x:si>
  <x:si>
    <x:t>Winterthur</x:t>
  </x:si>
  <x:si>
    <x:t>Yorklyn</x:t>
  </x:si>
  <x:si>
    <x:t>Dover Afb</x:t>
  </x:si>
  <x:si>
    <x:t>Bethany Beach</x:t>
  </x:si>
  <x:si>
    <x:t>Camden Wyoming</x:t>
  </x:si>
  <x:si>
    <x:t>Cheswold</x:t>
  </x:si>
  <x:si>
    <x:t>Dagsboro</x:t>
  </x:si>
  <x:si>
    <x:t>Ellendale</x:t>
  </x:si>
  <x:si>
    <x:t>Fenwick Island</x:t>
  </x:si>
  <x:si>
    <x:t>Frankford</x:t>
  </x:si>
  <x:si>
    <x:t>Frederica</x:t>
  </x:si>
  <x:si>
    <x:t>Harbeson</x:t>
  </x:si>
  <x:si>
    <x:t>Hartly</x:t>
  </x:si>
  <x:si>
    <x:t>Kenton</x:t>
  </x:si>
  <x:si>
    <x:t>Lewes</x:t>
  </x:si>
  <x:si>
    <x:t>Little Creek</x:t>
  </x:si>
  <x:si>
    <x:t>Marydel</x:t>
  </x:si>
  <x:si>
    <x:t>Rehoboth Beach</x:t>
  </x:si>
  <x:si>
    <x:t>Selbyville</x:t>
  </x:si>
  <x:si>
    <x:t>Viola</x:t>
  </x:si>
  <x:si>
    <x:t>DC</x:t>
  </x:si>
  <x:si>
    <x:t>District of Columbia</x:t>
  </x:si>
  <x:si>
    <x:t>Dulles</x:t>
  </x:si>
  <x:si>
    <x:t>VA</x:t>
  </x:si>
  <x:si>
    <x:t>Loudoun County</x:t>
  </x:si>
  <x:si>
    <x:t>Aldie</x:t>
  </x:si>
  <x:si>
    <x:t>Amissville</x:t>
  </x:si>
  <x:si>
    <x:t>Rappahannock County</x:t>
  </x:si>
  <x:si>
    <x:t>Manassas</x:t>
  </x:si>
  <x:si>
    <x:t>Manassas City</x:t>
  </x:si>
  <x:si>
    <x:t>Prince William County</x:t>
  </x:si>
  <x:si>
    <x:t>Manassas Park City</x:t>
  </x:si>
  <x:si>
    <x:t>Marshall</x:t>
  </x:si>
  <x:si>
    <x:t>Fauquier County</x:t>
  </x:si>
  <x:si>
    <x:t>Catlett</x:t>
  </x:si>
  <x:si>
    <x:t>Centreville</x:t>
  </x:si>
  <x:si>
    <x:t>Fairfax County</x:t>
  </x:si>
  <x:si>
    <x:t>Orlean</x:t>
  </x:si>
  <x:si>
    <x:t>Paeonian Springs</x:t>
  </x:si>
  <x:si>
    <x:t>Clarke County</x:t>
  </x:si>
  <x:si>
    <x:t>Philomont</x:t>
  </x:si>
  <x:si>
    <x:t>Purcellville</x:t>
  </x:si>
  <x:si>
    <x:t>Bluemont</x:t>
  </x:si>
  <x:si>
    <x:t>Bristow</x:t>
  </x:si>
  <x:si>
    <x:t>Broad Run</x:t>
  </x:si>
  <x:si>
    <x:t>Casanova</x:t>
  </x:si>
  <x:si>
    <x:t>Rectortown</x:t>
  </x:si>
  <x:si>
    <x:t>Round Hill</x:t>
  </x:si>
  <x:si>
    <x:t>Catharpin</x:t>
  </x:si>
  <x:si>
    <x:t>Delaplane</x:t>
  </x:si>
  <x:si>
    <x:t>Ashburn</x:t>
  </x:si>
  <x:si>
    <x:t>Chantilly</x:t>
  </x:si>
  <x:si>
    <x:t>Haymarket</x:t>
  </x:si>
  <x:si>
    <x:t>Lovettsville</x:t>
  </x:si>
  <x:si>
    <x:t>Nokesville</x:t>
  </x:si>
  <x:si>
    <x:t>Upperville</x:t>
  </x:si>
  <x:si>
    <x:t>Warrenton</x:t>
  </x:si>
  <x:si>
    <x:t>Reston</x:t>
  </x:si>
  <x:si>
    <x:t>The Plains</x:t>
  </x:si>
  <x:si>
    <x:t>Naval Anacost Annex</x:t>
  </x:si>
  <x:si>
    <x:t>Washington Navy Yard</x:t>
  </x:si>
  <x:si>
    <x:t>Dhs</x:t>
  </x:si>
  <x:si>
    <x:t>MD</x:t>
  </x:si>
  <x:si>
    <x:t>Howard County</x:t>
  </x:si>
  <x:si>
    <x:t>Waldorf</x:t>
  </x:si>
  <x:si>
    <x:t>Charles County</x:t>
  </x:si>
  <x:si>
    <x:t>Abell</x:t>
  </x:si>
  <x:si>
    <x:t>St Mary's County</x:t>
  </x:si>
  <x:si>
    <x:t>Accokeek</x:t>
  </x:si>
  <x:si>
    <x:t>Prince George's County</x:t>
  </x:si>
  <x:si>
    <x:t>Aquasco</x:t>
  </x:si>
  <x:si>
    <x:t>Avenue</x:t>
  </x:si>
  <x:si>
    <x:t>Barstow</x:t>
  </x:si>
  <x:si>
    <x:t>Calvert County</x:t>
  </x:si>
  <x:si>
    <x:t>Bel Alton</x:t>
  </x:si>
  <x:si>
    <x:t>Benedict</x:t>
  </x:si>
  <x:si>
    <x:t>Brandywine</x:t>
  </x:si>
  <x:si>
    <x:t>Broomes Island</x:t>
  </x:si>
  <x:si>
    <x:t>Bryans Road</x:t>
  </x:si>
  <x:si>
    <x:t>Bryantown</x:t>
  </x:si>
  <x:si>
    <x:t>Bushwood</x:t>
  </x:si>
  <x:si>
    <x:t>Callaway</x:t>
  </x:si>
  <x:si>
    <x:t>Chaptico</x:t>
  </x:si>
  <x:si>
    <x:t>Charlotte Hall</x:t>
  </x:si>
  <x:si>
    <x:t>Clements</x:t>
  </x:si>
  <x:si>
    <x:t>Cobb Island</x:t>
  </x:si>
  <x:si>
    <x:t>Coltons Point</x:t>
  </x:si>
  <x:si>
    <x:t>Compton</x:t>
  </x:si>
  <x:si>
    <x:t>St. Mary's County</x:t>
  </x:si>
  <x:si>
    <x:t>Dameron</x:t>
  </x:si>
  <x:si>
    <x:t>Dowell</x:t>
  </x:si>
  <x:si>
    <x:t>Drayden</x:t>
  </x:si>
  <x:si>
    <x:t>Faulkner</x:t>
  </x:si>
  <x:si>
    <x:t>Great Mills</x:t>
  </x:si>
  <x:si>
    <x:t>Helen</x:t>
  </x:si>
  <x:si>
    <x:t>Hollywood</x:t>
  </x:si>
  <x:si>
    <x:t>Huntingtown</x:t>
  </x:si>
  <x:si>
    <x:t>Ironsides</x:t>
  </x:si>
  <x:si>
    <x:t>Issue</x:t>
  </x:si>
  <x:si>
    <x:t>Leonardtown</x:t>
  </x:si>
  <x:si>
    <x:t>Lexington Park</x:t>
  </x:si>
  <x:si>
    <x:t>Loveville</x:t>
  </x:si>
  <x:si>
    <x:t>Lusby</x:t>
  </x:si>
  <x:si>
    <x:t>Marbury</x:t>
  </x:si>
  <x:si>
    <x:t>Morganza</x:t>
  </x:si>
  <x:si>
    <x:t>Mount Victoria</x:t>
  </x:si>
  <x:si>
    <x:t>Nanjemoy</x:t>
  </x:si>
  <x:si>
    <x:t>Park Hall</x:t>
  </x:si>
  <x:si>
    <x:t>Patuxent River</x:t>
  </x:si>
  <x:si>
    <x:t>Piney Point</x:t>
  </x:si>
  <x:si>
    <x:t>Port Tobacco</x:t>
  </x:si>
  <x:si>
    <x:t>Prince Frederick</x:t>
  </x:si>
  <x:si>
    <x:t>Rock Point</x:t>
  </x:si>
  <x:si>
    <x:t>Saint Inigoes</x:t>
  </x:si>
  <x:si>
    <x:t>Saint Leonard</x:t>
  </x:si>
  <x:si>
    <x:t>Saint Marys City</x:t>
  </x:si>
  <x:si>
    <x:t>Solomons</x:t>
  </x:si>
  <x:si>
    <x:t>Tall Timbers</x:t>
  </x:si>
  <x:si>
    <x:t>Valley Lee</x:t>
  </x:si>
  <x:si>
    <x:t>Welcome</x:t>
  </x:si>
  <x:si>
    <x:t>Southern Md Facility</x:t>
  </x:si>
  <x:si>
    <x:t>Annapolis Junction</x:t>
  </x:si>
  <x:si>
    <x:t>Anne Arundel County</x:t>
  </x:si>
  <x:si>
    <x:t>Lanham</x:t>
  </x:si>
  <x:si>
    <x:t>Beltsville</x:t>
  </x:si>
  <x:si>
    <x:t>Bladensburg</x:t>
  </x:si>
  <x:si>
    <x:t>Lothian</x:t>
  </x:si>
  <x:si>
    <x:t>Mount Rainier</x:t>
  </x:si>
  <x:si>
    <x:t>North Beach</x:t>
  </x:si>
  <x:si>
    <x:t>Bowie</x:t>
  </x:si>
  <x:si>
    <x:t>Capitol Heights</x:t>
  </x:si>
  <x:si>
    <x:t>Chesapeake Beach</x:t>
  </x:si>
  <x:si>
    <x:t>Churchton</x:t>
  </x:si>
  <x:si>
    <x:t>Owings</x:t>
  </x:si>
  <x:si>
    <x:t>College Park</x:t>
  </x:si>
  <x:si>
    <x:t>Oxon Hill</x:t>
  </x:si>
  <x:si>
    <x:t>Suitland</x:t>
  </x:si>
  <x:si>
    <x:t>District Heights</x:t>
  </x:si>
  <x:si>
    <x:t>Temple Hills</x:t>
  </x:si>
  <x:si>
    <x:t>Deale</x:t>
  </x:si>
  <x:si>
    <x:t>Fort George G Meade</x:t>
  </x:si>
  <x:si>
    <x:t>Andrews Air Force Base</x:t>
  </x:si>
  <x:si>
    <x:t>Savage</x:t>
  </x:si>
  <x:si>
    <x:t>Shady Side</x:t>
  </x:si>
  <x:si>
    <x:t>Galesville</x:t>
  </x:si>
  <x:si>
    <x:t>Greenbelt</x:t>
  </x:si>
  <x:si>
    <x:t>Glenn Dale</x:t>
  </x:si>
  <x:si>
    <x:t>Upper Marlboro</x:t>
  </x:si>
  <x:si>
    <x:t>Harwood</x:t>
  </x:si>
  <x:si>
    <x:t>West River</x:t>
  </x:si>
  <x:si>
    <x:t>Tracys Landing</x:t>
  </x:si>
  <x:si>
    <x:t>Hyattsville</x:t>
  </x:si>
  <x:si>
    <x:t>Bethesda</x:t>
  </x:si>
  <x:si>
    <x:t>Glen Echo</x:t>
  </x:si>
  <x:si>
    <x:t>Chevy Chase</x:t>
  </x:si>
  <x:si>
    <x:t>Cabin John</x:t>
  </x:si>
  <x:si>
    <x:t>Olney</x:t>
  </x:si>
  <x:si>
    <x:t>Brookeville</x:t>
  </x:si>
  <x:si>
    <x:t>Poolesville</x:t>
  </x:si>
  <x:si>
    <x:t>Boyds</x:t>
  </x:si>
  <x:si>
    <x:t>Dickerson</x:t>
  </x:si>
  <x:si>
    <x:t>Potomac</x:t>
  </x:si>
  <x:si>
    <x:t>Derwood</x:t>
  </x:si>
  <x:si>
    <x:t>Sandy Spring</x:t>
  </x:si>
  <x:si>
    <x:t>Ashton</x:t>
  </x:si>
  <x:si>
    <x:t>Brinklow</x:t>
  </x:si>
  <x:si>
    <x:t>Burtonsville</x:t>
  </x:si>
  <x:si>
    <x:t>Spencerville</x:t>
  </x:si>
  <x:si>
    <x:t>Gaithersburg</x:t>
  </x:si>
  <x:si>
    <x:t>Washington Grove</x:t>
  </x:si>
  <x:si>
    <x:t>Montgomery Village</x:t>
  </x:si>
  <x:si>
    <x:t>Kensington</x:t>
  </x:si>
  <x:si>
    <x:t>Garrett Park</x:t>
  </x:si>
  <x:si>
    <x:t>Suburb Maryland Fac</x:t>
  </x:si>
  <x:si>
    <x:t>Takoma Park</x:t>
  </x:si>
  <x:si>
    <x:t>Aberdeen</x:t>
  </x:si>
  <x:si>
    <x:t>Harford County</x:t>
  </x:si>
  <x:si>
    <x:t>Aberdeen Proving Ground</x:t>
  </x:si>
  <x:si>
    <x:t>Abingdon</x:t>
  </x:si>
  <x:si>
    <x:t>Gunpowder</x:t>
  </x:si>
  <x:si>
    <x:t>Arnold</x:t>
  </x:si>
  <x:si>
    <x:t>Baltimore County</x:t>
  </x:si>
  <x:si>
    <x:t>Bel Air</x:t>
  </x:si>
  <x:si>
    <x:t>Belcamp</x:t>
  </x:si>
  <x:si>
    <x:t>Boring</x:t>
  </x:si>
  <x:si>
    <x:t>Brooklandville</x:t>
  </x:si>
  <x:si>
    <x:t>Chase</x:t>
  </x:si>
  <x:si>
    <x:t>Cockeysville</x:t>
  </x:si>
  <x:si>
    <x:t>Hunt Valley</x:t>
  </x:si>
  <x:si>
    <x:t>Crownsville</x:t>
  </x:si>
  <x:si>
    <x:t>Davidsonville</x:t>
  </x:si>
  <x:si>
    <x:t>Edgewood</x:t>
  </x:si>
  <x:si>
    <x:t>Ellicott City</x:t>
  </x:si>
  <x:si>
    <x:t>Fallston</x:t>
  </x:si>
  <x:si>
    <x:t>Finksburg</x:t>
  </x:si>
  <x:si>
    <x:t>Forest Hill</x:t>
  </x:si>
  <x:si>
    <x:t>Fork</x:t>
  </x:si>
  <x:si>
    <x:t>Fort Howard</x:t>
  </x:si>
  <x:si>
    <x:t>Gambrills</x:t>
  </x:si>
  <x:si>
    <x:t>Gibson Island</x:t>
  </x:si>
  <x:si>
    <x:t>Glen Arm</x:t>
  </x:si>
  <x:si>
    <x:t>Glen Burnie</x:t>
  </x:si>
  <x:si>
    <x:t>Glyndon</x:t>
  </x:si>
  <x:si>
    <x:t>Elkridge</x:t>
  </x:si>
  <x:si>
    <x:t>Harmans</x:t>
  </x:si>
  <x:si>
    <x:t>Havre De Grace</x:t>
  </x:si>
  <x:si>
    <x:t>Hydes</x:t>
  </x:si>
  <x:si>
    <x:t>Jarrettsville</x:t>
  </x:si>
  <x:si>
    <x:t>Joppa</x:t>
  </x:si>
  <x:si>
    <x:t>Kingsville</x:t>
  </x:si>
  <x:si>
    <x:t>Lineboro</x:t>
  </x:si>
  <x:si>
    <x:t>Linthicum Heights</x:t>
  </x:si>
  <x:si>
    <x:t>Long Green</x:t>
  </x:si>
  <x:si>
    <x:t>Lutherville Timonium</x:t>
  </x:si>
  <x:si>
    <x:t>Marriottsville</x:t>
  </x:si>
  <x:si>
    <x:t>Maryland Line</x:t>
  </x:si>
  <x:si>
    <x:t>Mayo</x:t>
  </x:si>
  <x:si>
    <x:t>Odenton</x:t>
  </x:si>
  <x:si>
    <x:t>Crofton</x:t>
  </x:si>
  <x:si>
    <x:t>Owings Mills</x:t>
  </x:si>
  <x:si>
    <x:t>Parkton</x:t>
  </x:si>
  <x:si>
    <x:t>Pasadena</x:t>
  </x:si>
  <x:si>
    <x:t>Perry Hall</x:t>
  </x:si>
  <x:si>
    <x:t>Perryman</x:t>
  </x:si>
  <x:si>
    <x:t>Pylesville</x:t>
  </x:si>
  <x:si>
    <x:t>Randallstown</x:t>
  </x:si>
  <x:si>
    <x:t>Reisterstown</x:t>
  </x:si>
  <x:si>
    <x:t>Riderwood</x:t>
  </x:si>
  <x:si>
    <x:t>Riva</x:t>
  </x:si>
  <x:si>
    <x:t>Severn</x:t>
  </x:si>
  <x:si>
    <x:t>Severna Park</x:t>
  </x:si>
  <x:si>
    <x:t>Simpsonville</x:t>
  </x:si>
  <x:si>
    <x:t>Sparks Glencoe</x:t>
  </x:si>
  <x:si>
    <x:t>Street</x:t>
  </x:si>
  <x:si>
    <x:t>Upperco</x:t>
  </x:si>
  <x:si>
    <x:t>Upper Falls</x:t>
  </x:si>
  <x:si>
    <x:t>Whiteford</x:t>
  </x:si>
  <x:si>
    <x:t>White Hall</x:t>
  </x:si>
  <x:si>
    <x:t>White Marsh</x:t>
  </x:si>
  <x:si>
    <x:t>Baltimore</x:t>
  </x:si>
  <x:si>
    <x:t>Baltimore City</x:t>
  </x:si>
  <x:si>
    <x:t>Towson</x:t>
  </x:si>
  <x:si>
    <x:t>Gwynn Oak</x:t>
  </x:si>
  <x:si>
    <x:t>Pikesville</x:t>
  </x:si>
  <x:si>
    <x:t>Sparrows Point</x:t>
  </x:si>
  <x:si>
    <x:t>Middle River</x:t>
  </x:si>
  <x:si>
    <x:t>Dundalk</x:t>
  </x:si>
  <x:si>
    <x:t>Curtis Bay</x:t>
  </x:si>
  <x:si>
    <x:t>Halethorpe</x:t>
  </x:si>
  <x:si>
    <x:t>Catonsville</x:t>
  </x:si>
  <x:si>
    <x:t>Parkville</x:t>
  </x:si>
  <x:si>
    <x:t>Windsor Mill</x:t>
  </x:si>
  <x:si>
    <x:t>Annapolis</x:t>
  </x:si>
  <x:si>
    <x:t>Accident</x:t>
  </x:si>
  <x:si>
    <x:t>Garrett County</x:t>
  </x:si>
  <x:si>
    <x:t>Bittinger</x:t>
  </x:si>
  <x:si>
    <x:t>Corriganville</x:t>
  </x:si>
  <x:si>
    <x:t>Eckhart Mines</x:t>
  </x:si>
  <x:si>
    <x:t>Ellerslie</x:t>
  </x:si>
  <x:si>
    <x:t>Flintstone</x:t>
  </x:si>
  <x:si>
    <x:t>Grantsville</x:t>
  </x:si>
  <x:si>
    <x:t>Kitzmiller</x:t>
  </x:si>
  <x:si>
    <x:t>Lonaconing</x:t>
  </x:si>
  <x:si>
    <x:t>Luke</x:t>
  </x:si>
  <x:si>
    <x:t>Mc Henry</x:t>
  </x:si>
  <x:si>
    <x:t>Midlothian</x:t>
  </x:si>
  <x:si>
    <x:t>Mount Savage</x:t>
  </x:si>
  <x:si>
    <x:t>Oldtown</x:t>
  </x:si>
  <x:si>
    <x:t>Pinto</x:t>
  </x:si>
  <x:si>
    <x:t>Rawlings</x:t>
  </x:si>
  <x:si>
    <x:t>Spring Gap</x:t>
  </x:si>
  <x:si>
    <x:t>Mineral County</x:t>
  </x:si>
  <x:si>
    <x:t>Westernport</x:t>
  </x:si>
  <x:si>
    <x:t>Talbot County</x:t>
  </x:si>
  <x:si>
    <x:t>Barclay</x:t>
  </x:si>
  <x:si>
    <x:t>Queen Anne's County</x:t>
  </x:si>
  <x:si>
    <x:t>Caroline County</x:t>
  </x:si>
  <x:si>
    <x:t>Betterton</x:t>
  </x:si>
  <x:si>
    <x:t>Bozman</x:t>
  </x:si>
  <x:si>
    <x:t>Dorchester County</x:t>
  </x:si>
  <x:si>
    <x:t>Church Creek</x:t>
  </x:si>
  <x:si>
    <x:t>Church Hill</x:t>
  </x:si>
  <x:si>
    <x:t>Claiborne</x:t>
  </x:si>
  <x:si>
    <x:t>Cordova</x:t>
  </x:si>
  <x:si>
    <x:t>Crapo</x:t>
  </x:si>
  <x:si>
    <x:t>Crocheron</x:t>
  </x:si>
  <x:si>
    <x:t>Crumpton</x:t>
  </x:si>
  <x:si>
    <x:t>Denton</x:t>
  </x:si>
  <x:si>
    <x:t>East New Market</x:t>
  </x:si>
  <x:si>
    <x:t>Federalsburg</x:t>
  </x:si>
  <x:si>
    <x:t>Fishing Creek</x:t>
  </x:si>
  <x:si>
    <x:t>Galena</x:t>
  </x:si>
  <x:si>
    <x:t>Goldsboro</x:t>
  </x:si>
  <x:si>
    <x:t>Grasonville</x:t>
  </x:si>
  <x:si>
    <x:t>Hillsboro</x:t>
  </x:si>
  <x:si>
    <x:t>Hurlock</x:t>
  </x:si>
  <x:si>
    <x:t>Ingleside</x:t>
  </x:si>
  <x:si>
    <x:t>Kennedyville</x:t>
  </x:si>
  <x:si>
    <x:t>Mcdaniel</x:t>
  </x:si>
  <x:si>
    <x:t>Massey</x:t>
  </x:si>
  <x:si>
    <x:t>Neavitt</x:t>
  </x:si>
  <x:si>
    <x:t>Price</x:t>
  </x:si>
  <x:si>
    <x:t>Queen Anne</x:t>
  </x:si>
  <x:si>
    <x:t>Queenstown</x:t>
  </x:si>
  <x:si>
    <x:t>Rhodesdale</x:t>
  </x:si>
  <x:si>
    <x:t>Ridgely</x:t>
  </x:si>
  <x:si>
    <x:t>Rock Hall</x:t>
  </x:si>
  <x:si>
    <x:t>Royal Oak</x:t>
  </x:si>
  <x:si>
    <x:t>Saint Michaels</x:t>
  </x:si>
  <x:si>
    <x:t>Secretary</x:t>
  </x:si>
  <x:si>
    <x:t>Sherwood</x:t>
  </x:si>
  <x:si>
    <x:t>Still Pond</x:t>
  </x:si>
  <x:si>
    <x:t>Sudlersville</x:t>
  </x:si>
  <x:si>
    <x:t>Taylors Island</x:t>
  </x:si>
  <x:si>
    <x:t>Templeville</x:t>
  </x:si>
  <x:si>
    <x:t>Tilghman</x:t>
  </x:si>
  <x:si>
    <x:t>Toddville</x:t>
  </x:si>
  <x:si>
    <x:t>Trappe</x:t>
  </x:si>
  <x:si>
    <x:t>Wingate</x:t>
  </x:si>
  <x:si>
    <x:t>Wittman</x:t>
  </x:si>
  <x:si>
    <x:t>Woolford</x:t>
  </x:si>
  <x:si>
    <x:t>Worton</x:t>
  </x:si>
  <x:si>
    <x:t>Wye Mills</x:t>
  </x:si>
  <x:si>
    <x:t>Frederick County</x:t>
  </x:si>
  <x:si>
    <x:t>Big Pool</x:t>
  </x:si>
  <x:si>
    <x:t>Boonsboro</x:t>
  </x:si>
  <x:si>
    <x:t>Braddock Heights</x:t>
  </x:si>
  <x:si>
    <x:t>Buckeystown</x:t>
  </x:si>
  <x:si>
    <x:t>Burkittsville</x:t>
  </x:si>
  <x:si>
    <x:t>Cascade</x:t>
  </x:si>
  <x:si>
    <x:t>Cavetown</x:t>
  </x:si>
  <x:si>
    <x:t>Chewsville</x:t>
  </x:si>
  <x:si>
    <x:t>Clear Spring</x:t>
  </x:si>
  <x:si>
    <x:t>Cooksville</x:t>
  </x:si>
  <x:si>
    <x:t>Emmitsburg</x:t>
  </x:si>
  <x:si>
    <x:t>Fairplay</x:t>
  </x:si>
  <x:si>
    <x:t>Funkstown</x:t>
  </x:si>
  <x:si>
    <x:t>Glenelg</x:t>
  </x:si>
  <x:si>
    <x:t>Hagerstown</x:t>
  </x:si>
  <x:si>
    <x:t>Ijamsville</x:t>
  </x:si>
  <x:si>
    <x:t>Keedysville</x:t>
  </x:si>
  <x:si>
    <x:t>Keymar</x:t>
  </x:si>
  <x:si>
    <x:t>Ladiesburg</x:t>
  </x:si>
  <x:si>
    <x:t>Libertytown</x:t>
  </x:si>
  <x:si>
    <x:t>Little Orleans</x:t>
  </x:si>
  <x:si>
    <x:t>Maugansville</x:t>
  </x:si>
  <x:si>
    <x:t>Monrovia</x:t>
  </x:si>
  <x:si>
    <x:t>Mount Airy</x:t>
  </x:si>
  <x:si>
    <x:t>Myersville</x:t>
  </x:si>
  <x:si>
    <x:t>New Market</x:t>
  </x:si>
  <x:si>
    <x:t>New Midway</x:t>
  </x:si>
  <x:si>
    <x:t>Point Of Rocks</x:t>
  </x:si>
  <x:si>
    <x:t>Rocky Ridge</x:t>
  </x:si>
  <x:si>
    <x:t>Rohrersville</x:t>
  </x:si>
  <x:si>
    <x:t>Sabillasville</x:t>
  </x:si>
  <x:si>
    <x:t>Sharpsburg</x:t>
  </x:si>
  <x:si>
    <x:t>Smithsburg</x:t>
  </x:si>
  <x:si>
    <x:t>Taneytown</x:t>
  </x:si>
  <x:si>
    <x:t>Thurmont</x:t>
  </x:si>
  <x:si>
    <x:t>Union Bridge</x:t>
  </x:si>
  <x:si>
    <x:t>Walkersville</x:t>
  </x:si>
  <x:si>
    <x:t>West Friendship</x:t>
  </x:si>
  <x:si>
    <x:t>Woodsboro</x:t>
  </x:si>
  <x:si>
    <x:t>Wicomico County</x:t>
  </x:si>
  <x:si>
    <x:t>Allen</x:t>
  </x:si>
  <x:si>
    <x:t>Bishopville</x:t>
  </x:si>
  <x:si>
    <x:t>Bivalve</x:t>
  </x:si>
  <x:si>
    <x:t>Crisfield</x:t>
  </x:si>
  <x:si>
    <x:t>Deal Island</x:t>
  </x:si>
  <x:si>
    <x:t>Ewell</x:t>
  </x:si>
  <x:si>
    <x:t>Fruitland</x:t>
  </x:si>
  <x:si>
    <x:t>Girdletree</x:t>
  </x:si>
  <x:si>
    <x:t>Linkwood</x:t>
  </x:si>
  <x:si>
    <x:t>Manokin</x:t>
  </x:si>
  <x:si>
    <x:t>Mardela Springs</x:t>
  </x:si>
  <x:si>
    <x:t>Marion Station</x:t>
  </x:si>
  <x:si>
    <x:t>Parsonsburg</x:t>
  </x:si>
  <x:si>
    <x:t>Pittsville</x:t>
  </x:si>
  <x:si>
    <x:t>Pocomoke City</x:t>
  </x:si>
  <x:si>
    <x:t>Powellville</x:t>
  </x:si>
  <x:si>
    <x:t>Princess Anne</x:t>
  </x:si>
  <x:si>
    <x:t>Quantico</x:t>
  </x:si>
  <x:si>
    <x:t>Rehobeth</x:t>
  </x:si>
  <x:si>
    <x:t>Sharptown</x:t>
  </x:si>
  <x:si>
    <x:t>Showell</x:t>
  </x:si>
  <x:si>
    <x:t>Snow Hill</x:t>
  </x:si>
  <x:si>
    <x:t>Tyaskin</x:t>
  </x:si>
  <x:si>
    <x:t>Tylerton</x:t>
  </x:si>
  <x:si>
    <x:t>Upper Fairmount</x:t>
  </x:si>
  <x:si>
    <x:t>Whaleyville</x:t>
  </x:si>
  <x:si>
    <x:t>Willards</x:t>
  </x:si>
  <x:si>
    <x:t>Cecil County</x:t>
  </x:si>
  <x:si>
    <x:t>Perry Point</x:t>
  </x:si>
  <x:si>
    <x:t>Perryville</x:t>
  </x:si>
  <x:si>
    <x:t>Port Deposit</x:t>
  </x:si>
  <x:si>
    <x:t>Rising Sun</x:t>
  </x:si>
  <x:si>
    <x:t>Cecilton</x:t>
  </x:si>
  <x:si>
    <x:t>Chesapeake City</x:t>
  </x:si>
  <x:si>
    <x:t>Childs</x:t>
  </x:si>
  <x:si>
    <x:t>Colora</x:t>
  </x:si>
  <x:si>
    <x:t>Conowingo</x:t>
  </x:si>
  <x:si>
    <x:t>Earleville</x:t>
  </x:si>
  <x:si>
    <x:t>Elk Mills</x:t>
  </x:si>
  <x:si>
    <x:t>Elkton</x:t>
  </x:si>
  <x:si>
    <x:t>Dumfries</x:t>
  </x:si>
  <x:si>
    <x:t>Dunn Loring</x:t>
  </x:si>
  <x:si>
    <x:t>Fairfax City</x:t>
  </x:si>
  <x:si>
    <x:t>Fairfax Station</x:t>
  </x:si>
  <x:si>
    <x:t>Falls Church</x:t>
  </x:si>
  <x:si>
    <x:t>Falls Church City</x:t>
  </x:si>
  <x:si>
    <x:t>Fort Belvoir</x:t>
  </x:si>
  <x:si>
    <x:t>Great Falls</x:t>
  </x:si>
  <x:si>
    <x:t>Greenway</x:t>
  </x:si>
  <x:si>
    <x:t>Lorton</x:t>
  </x:si>
  <x:si>
    <x:t>Merrifield</x:t>
  </x:si>
  <x:si>
    <x:t>West Mclean</x:t>
  </x:si>
  <x:si>
    <x:t>Oakton</x:t>
  </x:si>
  <x:si>
    <x:t>Occoquan</x:t>
  </x:si>
  <x:si>
    <x:t>Triangle</x:t>
  </x:si>
  <x:si>
    <x:t>Arlington County</x:t>
  </x:si>
  <x:si>
    <x:t>Fort Myer</x:t>
  </x:si>
  <x:si>
    <x:t>Alexandria City</x:t>
  </x:si>
  <x:si>
    <x:t>Fredericksburg City</x:t>
  </x:si>
  <x:si>
    <x:t>Stafford County</x:t>
  </x:si>
  <x:si>
    <x:t>Spotsylvania County</x:t>
  </x:si>
  <x:si>
    <x:t>Bowling Green</x:t>
  </x:si>
  <x:si>
    <x:t>Brooke</x:t>
  </x:si>
  <x:si>
    <x:t>Burgess</x:t>
  </x:si>
  <x:si>
    <x:t>Burr Hill</x:t>
  </x:si>
  <x:si>
    <x:t>Callao</x:t>
  </x:si>
  <x:si>
    <x:t>Caret</x:t>
  </x:si>
  <x:si>
    <x:t>Center Cross</x:t>
  </x:si>
  <x:si>
    <x:t>Coles Point</x:t>
  </x:si>
  <x:si>
    <x:t>Colonial Beach</x:t>
  </x:si>
  <x:si>
    <x:t>Corbin</x:t>
  </x:si>
  <x:si>
    <x:t>Dahlgren</x:t>
  </x:si>
  <x:si>
    <x:t>King George County</x:t>
  </x:si>
  <x:si>
    <x:t>Dogue</x:t>
  </x:si>
  <x:si>
    <x:t>Dunnsville</x:t>
  </x:si>
  <x:si>
    <x:t>Edwardsville</x:t>
  </x:si>
  <x:si>
    <x:t>Garrisonville</x:t>
  </x:si>
  <x:si>
    <x:t>Hartwood</x:t>
  </x:si>
  <x:si>
    <x:t>Haynesville</x:t>
  </x:si>
  <x:si>
    <x:t>Heathsville</x:t>
  </x:si>
  <x:si>
    <x:t>Hustle</x:t>
  </x:si>
  <x:si>
    <x:t>Jersey</x:t>
  </x:si>
  <x:si>
    <x:t>Kilmarnock</x:t>
  </x:si>
  <x:si>
    <x:t>King George</x:t>
  </x:si>
  <x:si>
    <x:t>Kinsale</x:t>
  </x:si>
  <x:si>
    <x:t>Ladysmith</x:t>
  </x:si>
  <x:si>
    <x:t>Laneview</x:t>
  </x:si>
  <x:si>
    <x:t>Lively</x:t>
  </x:si>
  <x:si>
    <x:t>Locust Grove</x:t>
  </x:si>
  <x:si>
    <x:t>Lottsburg</x:t>
  </x:si>
  <x:si>
    <x:t>Merry Point</x:t>
  </x:si>
  <x:si>
    <x:t>Mollusk</x:t>
  </x:si>
  <x:si>
    <x:t>Montross</x:t>
  </x:si>
  <x:si>
    <x:t>Morattico</x:t>
  </x:si>
  <x:si>
    <x:t>Ninde</x:t>
  </x:si>
  <x:si>
    <x:t>Nuttsville</x:t>
  </x:si>
  <x:si>
    <x:t>Oldhams</x:t>
  </x:si>
  <x:si>
    <x:t>Ophelia</x:t>
  </x:si>
  <x:si>
    <x:t>Partlow</x:t>
  </x:si>
  <x:si>
    <x:t>Rappahannock Academy</x:t>
  </x:si>
  <x:si>
    <x:t>Reedville</x:t>
  </x:si>
  <x:si>
    <x:t>Rhoadesville</x:t>
  </x:si>
  <x:si>
    <x:t>Rollins Fork</x:t>
  </x:si>
  <x:si>
    <x:t>Ruther Glen</x:t>
  </x:si>
  <x:si>
    <x:t>Sealston</x:t>
  </x:si>
  <x:si>
    <x:t>Sharps</x:t>
  </x:si>
  <x:si>
    <x:t>Spotsylvania</x:t>
  </x:si>
  <x:si>
    <x:t>Tappahannock</x:t>
  </x:si>
  <x:si>
    <x:t>Thornburg</x:t>
  </x:si>
  <x:si>
    <x:t>Village</x:t>
  </x:si>
  <x:si>
    <x:t>Weems</x:t>
  </x:si>
  <x:si>
    <x:t>White Stone</x:t>
  </x:si>
  <x:si>
    <x:t>Wicomico Church</x:t>
  </x:si>
  <x:si>
    <x:t>Woodford</x:t>
  </x:si>
  <x:si>
    <x:t>Zacata</x:t>
  </x:si>
  <x:si>
    <x:t>Winchester City</x:t>
  </x:si>
  <x:si>
    <x:t>Bentonville</x:t>
  </x:si>
  <x:si>
    <x:t>Berryville</x:t>
  </x:si>
  <x:si>
    <x:t>Boyce</x:t>
  </x:si>
  <x:si>
    <x:t>Brucetown</x:t>
  </x:si>
  <x:si>
    <x:t>Chester Gap</x:t>
  </x:si>
  <x:si>
    <x:t>Clear Brook</x:t>
  </x:si>
  <x:si>
    <x:t>Cross Junction</x:t>
  </x:si>
  <x:si>
    <x:t>Fishers Hill</x:t>
  </x:si>
  <x:si>
    <x:t>Shenandoah County</x:t>
  </x:si>
  <x:si>
    <x:t>Flint Hill</x:t>
  </x:si>
  <x:si>
    <x:t>Front Royal</x:t>
  </x:si>
  <x:si>
    <x:t>Gore</x:t>
  </x:si>
  <x:si>
    <x:t>Huntly</x:t>
  </x:si>
  <x:si>
    <x:t>Markham</x:t>
  </x:si>
  <x:si>
    <x:t>Maurertown</x:t>
  </x:si>
  <x:si>
    <x:t>Rileyville</x:t>
  </x:si>
  <x:si>
    <x:t>Page County</x:t>
  </x:si>
  <x:si>
    <x:t>Fort Valley</x:t>
  </x:si>
  <x:si>
    <x:t>Star Tannery</x:t>
  </x:si>
  <x:si>
    <x:t>Stephens City</x:t>
  </x:si>
  <x:si>
    <x:t>Stephenson</x:t>
  </x:si>
  <x:si>
    <x:t>Toms Brook</x:t>
  </x:si>
  <x:si>
    <x:t>White Post</x:t>
  </x:si>
  <x:si>
    <x:t>Culpeper</x:t>
  </x:si>
  <x:si>
    <x:t>Culpeper County</x:t>
  </x:si>
  <x:si>
    <x:t>Aroda</x:t>
  </x:si>
  <x:si>
    <x:t>Banco</x:t>
  </x:si>
  <x:si>
    <x:t>Bealeton</x:t>
  </x:si>
  <x:si>
    <x:t>Brandy Station</x:t>
  </x:si>
  <x:si>
    <x:t>Brightwood</x:t>
  </x:si>
  <x:si>
    <x:t>Elkwood</x:t>
  </x:si>
  <x:si>
    <x:t>Etlan</x:t>
  </x:si>
  <x:si>
    <x:t>Goldvein</x:t>
  </x:si>
  <x:si>
    <x:t>Graves Mill</x:t>
  </x:si>
  <x:si>
    <x:t>Haywood</x:t>
  </x:si>
  <x:si>
    <x:t>Hood</x:t>
  </x:si>
  <x:si>
    <x:t>Jeffersonton</x:t>
  </x:si>
  <x:si>
    <x:t>Lignum</x:t>
  </x:si>
  <x:si>
    <x:t>Mitchells</x:t>
  </x:si>
  <x:si>
    <x:t>Oakpark</x:t>
  </x:si>
  <x:si>
    <x:t>Pratts</x:t>
  </x:si>
  <x:si>
    <x:t>Radiant</x:t>
  </x:si>
  <x:si>
    <x:t>Rapidan</x:t>
  </x:si>
  <x:si>
    <x:t>Remington</x:t>
  </x:si>
  <x:si>
    <x:t>Reva</x:t>
  </x:si>
  <x:si>
    <x:t>Richardsville</x:t>
  </x:si>
  <x:si>
    <x:t>Rixeyville</x:t>
  </x:si>
  <x:si>
    <x:t>Rochelle</x:t>
  </x:si>
  <x:si>
    <x:t>Sperryville</x:t>
  </x:si>
  <x:si>
    <x:t>Stevensburg</x:t>
  </x:si>
  <x:si>
    <x:t>Sumerduck</x:t>
  </x:si>
  <x:si>
    <x:t>Syria</x:t>
  </x:si>
  <x:si>
    <x:t>Viewtown</x:t>
  </x:si>
  <x:si>
    <x:t>Wolftown</x:t>
  </x:si>
  <x:si>
    <x:t>Harrisonburg</x:t>
  </x:si>
  <x:si>
    <x:t>Harrisonburg City</x:t>
  </x:si>
  <x:si>
    <x:t>Basye</x:t>
  </x:si>
  <x:si>
    <x:t>Bergton</x:t>
  </x:si>
  <x:si>
    <x:t>Criders</x:t>
  </x:si>
  <x:si>
    <x:t>Fulks Run</x:t>
  </x:si>
  <x:si>
    <x:t>Hinton</x:t>
  </x:si>
  <x:si>
    <x:t>Keezletown</x:t>
  </x:si>
  <x:si>
    <x:t>Lacey Spring</x:t>
  </x:si>
  <x:si>
    <x:t>Linville</x:t>
  </x:si>
  <x:si>
    <x:t>Luray</x:t>
  </x:si>
  <x:si>
    <x:t>Mc Gaheysville</x:t>
  </x:si>
  <x:si>
    <x:t>Mount Crawford</x:t>
  </x:si>
  <x:si>
    <x:t>Mount Jackson</x:t>
  </x:si>
  <x:si>
    <x:t>Mount Solon</x:t>
  </x:si>
  <x:si>
    <x:t>Augusta County</x:t>
  </x:si>
  <x:si>
    <x:t>Orkney Springs</x:t>
  </x:si>
  <x:si>
    <x:t>Penn Laird</x:t>
  </x:si>
  <x:si>
    <x:t>Quicksburg</x:t>
  </x:si>
  <x:si>
    <x:t>Singers Glen</x:t>
  </x:si>
  <x:si>
    <x:t>Timberville</x:t>
  </x:si>
  <x:si>
    <x:t>Charlottesville</x:t>
  </x:si>
  <x:si>
    <x:t>Albemarle County</x:t>
  </x:si>
  <x:si>
    <x:t>Charlottesville City</x:t>
  </x:si>
  <x:si>
    <x:t>Nelson County</x:t>
  </x:si>
  <x:si>
    <x:t>Arrington</x:t>
  </x:si>
  <x:si>
    <x:t>Barboursville</x:t>
  </x:si>
  <x:si>
    <x:t>Batesville</x:t>
  </x:si>
  <x:si>
    <x:t>Covesville</x:t>
  </x:si>
  <x:si>
    <x:t>Crozet</x:t>
  </x:si>
  <x:si>
    <x:t>Dyke</x:t>
  </x:si>
  <x:si>
    <x:t>Earlysville</x:t>
  </x:si>
  <x:si>
    <x:t>Esmont</x:t>
  </x:si>
  <x:si>
    <x:t>Faber</x:t>
  </x:si>
  <x:si>
    <x:t>Fishersville</x:t>
  </x:si>
  <x:si>
    <x:t>Free Union</x:t>
  </x:si>
  <x:si>
    <x:t>Gordonsville</x:t>
  </x:si>
  <x:si>
    <x:t>Louisa County</x:t>
  </x:si>
  <x:si>
    <x:t>Ivy</x:t>
  </x:si>
  <x:si>
    <x:t>Keswick</x:t>
  </x:si>
  <x:si>
    <x:t>Locust Dale</x:t>
  </x:si>
  <x:si>
    <x:t>Lovingston</x:t>
  </x:si>
  <x:si>
    <x:t>Montpelier Station</x:t>
  </x:si>
  <x:si>
    <x:t>Nellysford</x:t>
  </x:si>
  <x:si>
    <x:t>North Garden</x:t>
  </x:si>
  <x:si>
    <x:t>Fluvanna County</x:t>
  </x:si>
  <x:si>
    <x:t>Piney River</x:t>
  </x:si>
  <x:si>
    <x:t>Quinque</x:t>
  </x:si>
  <x:si>
    <x:t>Ruckersville</x:t>
  </x:si>
  <x:si>
    <x:t>Schuyler</x:t>
  </x:si>
  <x:si>
    <x:t>Shipman</x:t>
  </x:si>
  <x:si>
    <x:t>Stanardsville</x:t>
  </x:si>
  <x:si>
    <x:t>Tyro</x:t>
  </x:si>
  <x:si>
    <x:t>Waynesboro City</x:t>
  </x:si>
  <x:si>
    <x:t>Woodberry Forest</x:t>
  </x:si>
  <x:si>
    <x:t>Achilles</x:t>
  </x:si>
  <x:si>
    <x:t>Amelia Court House</x:t>
  </x:si>
  <x:si>
    <x:t>Amelia County</x:t>
  </x:si>
  <x:si>
    <x:t>Ark</x:t>
  </x:si>
  <x:si>
    <x:t>Arvonia</x:t>
  </x:si>
  <x:si>
    <x:t>Buckingham County</x:t>
  </x:si>
  <x:si>
    <x:t>Hanover County</x:t>
  </x:si>
  <x:si>
    <x:t>Aylett</x:t>
  </x:si>
  <x:si>
    <x:t>King William County</x:t>
  </x:si>
  <x:si>
    <x:t>Barhamsville</x:t>
  </x:si>
  <x:si>
    <x:t>New Kent County</x:t>
  </x:si>
  <x:si>
    <x:t>Beaumont</x:t>
  </x:si>
  <x:si>
    <x:t>Powhatan County</x:t>
  </x:si>
  <x:si>
    <x:t>Beaverdam</x:t>
  </x:si>
  <x:si>
    <x:t>Bena</x:t>
  </x:si>
  <x:si>
    <x:t>Bohannon</x:t>
  </x:si>
  <x:si>
    <x:t>Mathews County</x:t>
  </x:si>
  <x:si>
    <x:t>Bremo Bluff</x:t>
  </x:si>
  <x:si>
    <x:t>Bruington</x:t>
  </x:si>
  <x:si>
    <x:t>King and Queen County</x:t>
  </x:si>
  <x:si>
    <x:t>Bumpass</x:t>
  </x:si>
  <x:si>
    <x:t>Cardinal</x:t>
  </x:si>
  <x:si>
    <x:t>Cartersville</x:t>
  </x:si>
  <x:si>
    <x:t>Charles City</x:t>
  </x:si>
  <x:si>
    <x:t>Charles City County</x:t>
  </x:si>
  <x:si>
    <x:t>Christchurch</x:t>
  </x:si>
  <x:si>
    <x:t>Church View</x:t>
  </x:si>
  <x:si>
    <x:t>Cobbs Creek</x:t>
  </x:si>
  <x:si>
    <x:t>Crozier</x:t>
  </x:si>
  <x:si>
    <x:t>Goochland County</x:t>
  </x:si>
  <x:si>
    <x:t>Deltaville</x:t>
  </x:si>
  <x:si>
    <x:t>Diggs</x:t>
  </x:si>
  <x:si>
    <x:t>Doswell</x:t>
  </x:si>
  <x:si>
    <x:t>Dutton</x:t>
  </x:si>
  <x:si>
    <x:t>Fork Union</x:t>
  </x:si>
  <x:si>
    <x:t>Glen Allen</x:t>
  </x:si>
  <x:si>
    <x:t>Henrico County</x:t>
  </x:si>
  <x:si>
    <x:t>Gloucester Point</x:t>
  </x:si>
  <x:si>
    <x:t>Goochland</x:t>
  </x:si>
  <x:si>
    <x:t>Grimstead</x:t>
  </x:si>
  <x:si>
    <x:t>Gum Spring</x:t>
  </x:si>
  <x:si>
    <x:t>Gwynn</x:t>
  </x:si>
  <x:si>
    <x:t>Hadensville</x:t>
  </x:si>
  <x:si>
    <x:t>Hallieford</x:t>
  </x:si>
  <x:si>
    <x:t>Hardyville</x:t>
  </x:si>
  <x:si>
    <x:t>Hartfield</x:t>
  </x:si>
  <x:si>
    <x:t>Hayes</x:t>
  </x:si>
  <x:si>
    <x:t>Henrico</x:t>
  </x:si>
  <x:si>
    <x:t>Hudgins</x:t>
  </x:si>
  <x:si>
    <x:t>James City County</x:t>
  </x:si>
  <x:si>
    <x:t>Jetersville</x:t>
  </x:si>
  <x:si>
    <x:t>Kents Store</x:t>
  </x:si>
  <x:si>
    <x:t>King And Queen Court House</x:t>
  </x:si>
  <x:si>
    <x:t>King William</x:t>
  </x:si>
  <x:si>
    <x:t>Lanexa</x:t>
  </x:si>
  <x:si>
    <x:t>Lightfoot</x:t>
  </x:si>
  <x:si>
    <x:t>Little Plymouth</x:t>
  </x:si>
  <x:si>
    <x:t>Locust Hill</x:t>
  </x:si>
  <x:si>
    <x:t>Louisa</x:t>
  </x:si>
  <x:si>
    <x:t>Macon</x:t>
  </x:si>
  <x:si>
    <x:t>Maidens</x:t>
  </x:si>
  <x:si>
    <x:t>Manakin Sabot</x:t>
  </x:si>
  <x:si>
    <x:t>Mannboro</x:t>
  </x:si>
  <x:si>
    <x:t>Manquin</x:t>
  </x:si>
  <x:si>
    <x:t>Maryus</x:t>
  </x:si>
  <x:si>
    <x:t>Mascot</x:t>
  </x:si>
  <x:si>
    <x:t>Mathews</x:t>
  </x:si>
  <x:si>
    <x:t>Mattaponi</x:t>
  </x:si>
  <x:si>
    <x:t>Chesterfield County</x:t>
  </x:si>
  <x:si>
    <x:t>Millers Tavern</x:t>
  </x:si>
  <x:si>
    <x:t>Mineral</x:t>
  </x:si>
  <x:si>
    <x:t>Moon</x:t>
  </x:si>
  <x:si>
    <x:t>Moseley</x:t>
  </x:si>
  <x:si>
    <x:t>New Canton</x:t>
  </x:si>
  <x:si>
    <x:t>New Kent</x:t>
  </x:si>
  <x:si>
    <x:t>New Point</x:t>
  </x:si>
  <x:si>
    <x:t>Norge</x:t>
  </x:si>
  <x:si>
    <x:t>North</x:t>
  </x:si>
  <x:si>
    <x:t>Oilville</x:t>
  </x:si>
  <x:si>
    <x:t>Onemo</x:t>
  </x:si>
  <x:si>
    <x:t>Ordinary</x:t>
  </x:si>
  <x:si>
    <x:t>Port Haywood</x:t>
  </x:si>
  <x:si>
    <x:t>Powhatan</x:t>
  </x:si>
  <x:si>
    <x:t>Providence Forge</x:t>
  </x:si>
  <x:si>
    <x:t>Ruthville</x:t>
  </x:si>
  <x:si>
    <x:t>Saint Stephens Church</x:t>
  </x:si>
  <x:si>
    <x:t>Saluda</x:t>
  </x:si>
  <x:si>
    <x:t>Sandston</x:t>
  </x:si>
  <x:si>
    <x:t>Schley</x:t>
  </x:si>
  <x:si>
    <x:t>Shacklefords</x:t>
  </x:si>
  <x:si>
    <x:t>State Farm</x:t>
  </x:si>
  <x:si>
    <x:t>Studley</x:t>
  </x:si>
  <x:si>
    <x:t>Susan</x:t>
  </x:si>
  <x:si>
    <x:t>Toano</x:t>
  </x:si>
  <x:si>
    <x:t>Topping</x:t>
  </x:si>
  <x:si>
    <x:t>Trevilians</x:t>
  </x:si>
  <x:si>
    <x:t>University Of Richmond</x:t>
  </x:si>
  <x:si>
    <x:t>Richmond City</x:t>
  </x:si>
  <x:si>
    <x:t>Urbanna</x:t>
  </x:si>
  <x:si>
    <x:t>Wake</x:t>
  </x:si>
  <x:si>
    <x:t>Walkerton</x:t>
  </x:si>
  <x:si>
    <x:t>Ware Neck</x:t>
  </x:si>
  <x:si>
    <x:t>Water View</x:t>
  </x:si>
  <x:si>
    <x:t>Wicomico</x:t>
  </x:si>
  <x:si>
    <x:t>Williamsburg City</x:t>
  </x:si>
  <x:si>
    <x:t>Woods Cross Roads</x:t>
  </x:si>
  <x:si>
    <x:t>Accomac</x:t>
  </x:si>
  <x:si>
    <x:t>Accomack County</x:t>
  </x:si>
  <x:si>
    <x:t>Assawoman</x:t>
  </x:si>
  <x:si>
    <x:t>Battery Park</x:t>
  </x:si>
  <x:si>
    <x:t>Isle of Wight County</x:t>
  </x:si>
  <x:si>
    <x:t>Belle Haven</x:t>
  </x:si>
  <x:si>
    <x:t>Birdsnest</x:t>
  </x:si>
  <x:si>
    <x:t>Bloxom</x:t>
  </x:si>
  <x:si>
    <x:t>Cape Charles</x:t>
  </x:si>
  <x:si>
    <x:t>Capeville</x:t>
  </x:si>
  <x:si>
    <x:t>Carrollton</x:t>
  </x:si>
  <x:si>
    <x:t>Carrsville</x:t>
  </x:si>
  <x:si>
    <x:t>Cheriton</x:t>
  </x:si>
  <x:si>
    <x:t>Chesapeake</x:t>
  </x:si>
  <x:si>
    <x:t>Chincoteague Island</x:t>
  </x:si>
  <x:si>
    <x:t>Wallops Island</x:t>
  </x:si>
  <x:si>
    <x:t>Craddockville</x:t>
  </x:si>
  <x:si>
    <x:t>Davis Wharf</x:t>
  </x:si>
  <x:si>
    <x:t>Eastville</x:t>
  </x:si>
  <x:si>
    <x:t>Exmore</x:t>
  </x:si>
  <x:si>
    <x:t>Franktown</x:t>
  </x:si>
  <x:si>
    <x:t>Greenbackville</x:t>
  </x:si>
  <x:si>
    <x:t>Hacksneck</x:t>
  </x:si>
  <x:si>
    <x:t>Hallwood</x:t>
  </x:si>
  <x:si>
    <x:t>Harborton</x:t>
  </x:si>
  <x:si>
    <x:t>Horntown</x:t>
  </x:si>
  <x:si>
    <x:t>Oak Hall</x:t>
  </x:si>
  <x:si>
    <x:t>Isle Of Wight</x:t>
  </x:si>
  <x:si>
    <x:t>Jenkins Bridge</x:t>
  </x:si>
  <x:si>
    <x:t>Keller</x:t>
  </x:si>
  <x:si>
    <x:t>Locustville</x:t>
  </x:si>
  <x:si>
    <x:t>Machipongo</x:t>
  </x:si>
  <x:si>
    <x:t>Mappsville</x:t>
  </x:si>
  <x:si>
    <x:t>Marionville</x:t>
  </x:si>
  <x:si>
    <x:t>Mears</x:t>
  </x:si>
  <x:si>
    <x:t>Melfa</x:t>
  </x:si>
  <x:si>
    <x:t>Modest Town</x:t>
  </x:si>
  <x:si>
    <x:t>Nassawadox</x:t>
  </x:si>
  <x:si>
    <x:t>Nelsonia</x:t>
  </x:si>
  <x:si>
    <x:t>New Church</x:t>
  </x:si>
  <x:si>
    <x:t>Onancock</x:t>
  </x:si>
  <x:si>
    <x:t>Onley</x:t>
  </x:si>
  <x:si>
    <x:t>Oyster</x:t>
  </x:si>
  <x:si>
    <x:t>Painter</x:t>
  </x:si>
  <x:si>
    <x:t>Parksley</x:t>
  </x:si>
  <x:si>
    <x:t>Pungoteague</x:t>
  </x:si>
  <x:si>
    <x:t>Quinby</x:t>
  </x:si>
  <x:si>
    <x:t>Rescue</x:t>
  </x:si>
  <x:si>
    <x:t>Saxis</x:t>
  </x:si>
  <x:si>
    <x:t>Seaview</x:t>
  </x:si>
  <x:si>
    <x:t>Suffolk</x:t>
  </x:si>
  <x:si>
    <x:t>Suffolk City</x:t>
  </x:si>
  <x:si>
    <x:t>Tangier</x:t>
  </x:si>
  <x:si>
    <x:t>Tasley</x:t>
  </x:si>
  <x:si>
    <x:t>Temperanceville</x:t>
  </x:si>
  <x:si>
    <x:t>Virginia Beach</x:t>
  </x:si>
  <x:si>
    <x:t>Virginia Beach City</x:t>
  </x:si>
  <x:si>
    <x:t>Wachapreague</x:t>
  </x:si>
  <x:si>
    <x:t>Wardtown</x:t>
  </x:si>
  <x:si>
    <x:t>Wattsville</x:t>
  </x:si>
  <x:si>
    <x:t>Willis Wharf</x:t>
  </x:si>
  <x:si>
    <x:t>Withams</x:t>
  </x:si>
  <x:si>
    <x:t>Norfolk City</x:t>
  </x:si>
  <x:si>
    <x:t>Newport News</x:t>
  </x:si>
  <x:si>
    <x:t>Newport News City</x:t>
  </x:si>
  <x:si>
    <x:t>Fort Eustis</x:t>
  </x:si>
  <x:si>
    <x:t>Hampton City</x:t>
  </x:si>
  <x:si>
    <x:t>Fort Monroe</x:t>
  </x:si>
  <x:si>
    <x:t>Poquoson</x:t>
  </x:si>
  <x:si>
    <x:t>Poquoson City</x:t>
  </x:si>
  <x:si>
    <x:t>Yorktown</x:t>
  </x:si>
  <x:si>
    <x:t>Lackey</x:t>
  </x:si>
  <x:si>
    <x:t>Portsmouth City</x:t>
  </x:si>
  <x:si>
    <x:t>Prince George County</x:t>
  </x:si>
  <x:si>
    <x:t>Petersburg City</x:t>
  </x:si>
  <x:si>
    <x:t>Virginia State University</x:t>
  </x:si>
  <x:si>
    <x:t>Alberta</x:t>
  </x:si>
  <x:si>
    <x:t>Brunswick County</x:t>
  </x:si>
  <x:si>
    <x:t>Ammon</x:t>
  </x:si>
  <x:si>
    <x:t>Nottoway County</x:t>
  </x:si>
  <x:si>
    <x:t>Boykins</x:t>
  </x:si>
  <x:si>
    <x:t>Southampton County</x:t>
  </x:si>
  <x:si>
    <x:t>Capron</x:t>
  </x:si>
  <x:si>
    <x:t>Carson</x:t>
  </x:si>
  <x:si>
    <x:t>Church Road</x:t>
  </x:si>
  <x:si>
    <x:t>Dinwiddie County</x:t>
  </x:si>
  <x:si>
    <x:t>Colonial Heights</x:t>
  </x:si>
  <x:si>
    <x:t>Colonial Heights City</x:t>
  </x:si>
  <x:si>
    <x:t>Courtland</x:t>
  </x:si>
  <x:si>
    <x:t>Dendron</x:t>
  </x:si>
  <x:si>
    <x:t>Surry County</x:t>
  </x:si>
  <x:si>
    <x:t>Dewitt</x:t>
  </x:si>
  <x:si>
    <x:t>Dinwiddie</x:t>
  </x:si>
  <x:si>
    <x:t>Disputanta</x:t>
  </x:si>
  <x:si>
    <x:t>Dolphin</x:t>
  </x:si>
  <x:si>
    <x:t>Drewryville</x:t>
  </x:si>
  <x:si>
    <x:t>Ebony</x:t>
  </x:si>
  <x:si>
    <x:t>Elberon</x:t>
  </x:si>
  <x:si>
    <x:t>Emporia</x:t>
  </x:si>
  <x:si>
    <x:t>Emporia City</x:t>
  </x:si>
  <x:si>
    <x:t>Ford</x:t>
  </x:si>
  <x:si>
    <x:t>Franklin City</x:t>
  </x:si>
  <x:si>
    <x:t>Freeman</x:t>
  </x:si>
  <x:si>
    <x:t>Gasburg</x:t>
  </x:si>
  <x:si>
    <x:t>Hopewell City</x:t>
  </x:si>
  <x:si>
    <x:t>Ivor</x:t>
  </x:si>
  <x:si>
    <x:t>Jarratt</x:t>
  </x:si>
  <x:si>
    <x:t>Greensville County</x:t>
  </x:si>
  <x:si>
    <x:t>Mc Kenney</x:t>
  </x:si>
  <x:si>
    <x:t>Meredithville</x:t>
  </x:si>
  <x:si>
    <x:t>Newsoms</x:t>
  </x:si>
  <x:si>
    <x:t>Prince George</x:t>
  </x:si>
  <x:si>
    <x:t>Sedley</x:t>
  </x:si>
  <x:si>
    <x:t>Skippers</x:t>
  </x:si>
  <x:si>
    <x:t>Sutherland</x:t>
  </x:si>
  <x:si>
    <x:t>Valentines</x:t>
  </x:si>
  <x:si>
    <x:t>Warfield</x:t>
  </x:si>
  <x:si>
    <x:t>Wilsons</x:t>
  </x:si>
  <x:si>
    <x:t>Yale</x:t>
  </x:si>
  <x:si>
    <x:t>Zuni</x:t>
  </x:si>
  <x:si>
    <x:t>Farmville</x:t>
  </x:si>
  <x:si>
    <x:t>Prince Edward County</x:t>
  </x:si>
  <x:si>
    <x:t>Baskerville</x:t>
  </x:si>
  <x:si>
    <x:t>Mecklenburg County</x:t>
  </x:si>
  <x:si>
    <x:t>Boydton</x:t>
  </x:si>
  <x:si>
    <x:t>Bracey</x:t>
  </x:si>
  <x:si>
    <x:t>Brodnax</x:t>
  </x:si>
  <x:si>
    <x:t>Burkeville</x:t>
  </x:si>
  <x:si>
    <x:t>Charlotte Court House</x:t>
  </x:si>
  <x:si>
    <x:t>Charlotte County</x:t>
  </x:si>
  <x:si>
    <x:t>Chase City</x:t>
  </x:si>
  <x:si>
    <x:t>Crewe</x:t>
  </x:si>
  <x:si>
    <x:t>Cullen</x:t>
  </x:si>
  <x:si>
    <x:t>Dillwyn</x:t>
  </x:si>
  <x:si>
    <x:t>Drakes Branch</x:t>
  </x:si>
  <x:si>
    <x:t>Dundas</x:t>
  </x:si>
  <x:si>
    <x:t>Evergreen</x:t>
  </x:si>
  <x:si>
    <x:t>Appomattox County</x:t>
  </x:si>
  <x:si>
    <x:t>Fort Mitchell</x:t>
  </x:si>
  <x:si>
    <x:t>Lunenburg County</x:t>
  </x:si>
  <x:si>
    <x:t>Green Bay</x:t>
  </x:si>
  <x:si>
    <x:t>Hampden Sydney</x:t>
  </x:si>
  <x:si>
    <x:t>Kenbridge</x:t>
  </x:si>
  <x:si>
    <x:t>Keysville</x:t>
  </x:si>
  <x:si>
    <x:t>La Crosse</x:t>
  </x:si>
  <x:si>
    <x:t>Meherrin</x:t>
  </x:si>
  <x:si>
    <x:t>Nottoway</x:t>
  </x:si>
  <x:si>
    <x:t>Pamplin</x:t>
  </x:si>
  <x:si>
    <x:t>Phenix</x:t>
  </x:si>
  <x:si>
    <x:t>Red House</x:t>
  </x:si>
  <x:si>
    <x:t>Red Oak</x:t>
  </x:si>
  <x:si>
    <x:t>Rice</x:t>
  </x:si>
  <x:si>
    <x:t>Saxe</x:t>
  </x:si>
  <x:si>
    <x:t>Skipwith</x:t>
  </x:si>
  <x:si>
    <x:t>South Hill</x:t>
  </x:si>
  <x:si>
    <x:t>Victoria</x:t>
  </x:si>
  <x:si>
    <x:t>Wylliesburg</x:t>
  </x:si>
  <x:si>
    <x:t>Roanoke</x:t>
  </x:si>
  <x:si>
    <x:t>Roanoke City</x:t>
  </x:si>
  <x:si>
    <x:t>Roanoke County</x:t>
  </x:si>
  <x:si>
    <x:t>Ararat</x:t>
  </x:si>
  <x:si>
    <x:t>Patrick County</x:t>
  </x:si>
  <x:si>
    <x:t>Axton</x:t>
  </x:si>
  <x:si>
    <x:t>Henry County</x:t>
  </x:si>
  <x:si>
    <x:t>Bassett</x:t>
  </x:si>
  <x:si>
    <x:t>Belspring</x:t>
  </x:si>
  <x:si>
    <x:t>Pulaski County</x:t>
  </x:si>
  <x:si>
    <x:t>Bent Mountain</x:t>
  </x:si>
  <x:si>
    <x:t>Blacksburg</x:t>
  </x:si>
  <x:si>
    <x:t>Blue Ridge</x:t>
  </x:si>
  <x:si>
    <x:t>Botetourt County</x:t>
  </x:si>
  <x:si>
    <x:t>Boones Mill</x:t>
  </x:si>
  <x:si>
    <x:t>Christiansburg</x:t>
  </x:si>
  <x:si>
    <x:t>Pittsylvania County</x:t>
  </x:si>
  <x:si>
    <x:t>Catawba</x:t>
  </x:si>
  <x:si>
    <x:t>Check</x:t>
  </x:si>
  <x:si>
    <x:t>Floyd County</x:t>
  </x:si>
  <x:si>
    <x:t>Claudville</x:t>
  </x:si>
  <x:si>
    <x:t>Cloverdale</x:t>
  </x:si>
  <x:si>
    <x:t>Copper Hill</x:t>
  </x:si>
  <x:si>
    <x:t>Critz</x:t>
  </x:si>
  <x:si>
    <x:t>Daleville</x:t>
  </x:si>
  <x:si>
    <x:t>Eagle Rock</x:t>
  </x:si>
  <x:si>
    <x:t>Eggleston</x:t>
  </x:si>
  <x:si>
    <x:t>Giles County</x:t>
  </x:si>
  <x:si>
    <x:t>Elliston</x:t>
  </x:si>
  <x:si>
    <x:t>Ferrum</x:t>
  </x:si>
  <x:si>
    <x:t>Fieldale</x:t>
  </x:si>
  <x:si>
    <x:t>Fincastle</x:t>
  </x:si>
  <x:si>
    <x:t>Floyd</x:t>
  </x:si>
  <x:si>
    <x:t>Glade Hill</x:t>
  </x:si>
  <x:si>
    <x:t>Glen Lyn</x:t>
  </x:si>
  <x:si>
    <x:t>Goodview</x:t>
  </x:si>
  <x:si>
    <x:t>Hardy</x:t>
  </x:si>
  <x:si>
    <x:t>Henry</x:t>
  </x:si>
  <x:si>
    <x:t>Huddleston</x:t>
  </x:si>
  <x:si>
    <x:t>Indian Valley</x:t>
  </x:si>
  <x:si>
    <x:t>Mc Coy</x:t>
  </x:si>
  <x:si>
    <x:t>Martinsville City</x:t>
  </x:si>
  <x:si>
    <x:t>Meadows Of Dan</x:t>
  </x:si>
  <x:si>
    <x:t>Moneta</x:t>
  </x:si>
  <x:si>
    <x:t>Narrows</x:t>
  </x:si>
  <x:si>
    <x:t>Newbern</x:t>
  </x:si>
  <x:si>
    <x:t>Craig County</x:t>
  </x:si>
  <x:si>
    <x:t>New River</x:t>
  </x:si>
  <x:si>
    <x:t>Paint Bank</x:t>
  </x:si>
  <x:si>
    <x:t>Parrott</x:t>
  </x:si>
  <x:si>
    <x:t>Patrick Springs</x:t>
  </x:si>
  <x:si>
    <x:t>Pearisburg</x:t>
  </x:si>
  <x:si>
    <x:t>Penhook</x:t>
  </x:si>
  <x:si>
    <x:t>Pilot</x:t>
  </x:si>
  <x:si>
    <x:t>Radford</x:t>
  </x:si>
  <x:si>
    <x:t>Radford City</x:t>
  </x:si>
  <x:si>
    <x:t>Rich Creek</x:t>
  </x:si>
  <x:si>
    <x:t>Ridgeway</x:t>
  </x:si>
  <x:si>
    <x:t>Riner</x:t>
  </x:si>
  <x:si>
    <x:t>Ripplemead</x:t>
  </x:si>
  <x:si>
    <x:t>Rocky Mount</x:t>
  </x:si>
  <x:si>
    <x:t>Salem City</x:t>
  </x:si>
  <x:si>
    <x:t>Sandy Level</x:t>
  </x:si>
  <x:si>
    <x:t>Shawsville</x:t>
  </x:si>
  <x:si>
    <x:t>Staffordsville</x:t>
  </x:si>
  <x:si>
    <x:t>Stanleytown</x:t>
  </x:si>
  <x:si>
    <x:t>Stuart</x:t>
  </x:si>
  <x:si>
    <x:t>Thaxton</x:t>
  </x:si>
  <x:si>
    <x:t>Union Hall</x:t>
  </x:si>
  <x:si>
    <x:t>Vesta</x:t>
  </x:si>
  <x:si>
    <x:t>Villamont</x:t>
  </x:si>
  <x:si>
    <x:t>Vinton</x:t>
  </x:si>
  <x:si>
    <x:t>Wirtz</x:t>
  </x:si>
  <x:si>
    <x:t>Woolwine</x:t>
  </x:si>
  <x:si>
    <x:t>Bristol City</x:t>
  </x:si>
  <x:si>
    <x:t>Wise County</x:t>
  </x:si>
  <x:si>
    <x:t>Appalachia</x:t>
  </x:si>
  <x:si>
    <x:t>Bee</x:t>
  </x:si>
  <x:si>
    <x:t>Dickenson County</x:t>
  </x:si>
  <x:si>
    <x:t>Ben Hur</x:t>
  </x:si>
  <x:si>
    <x:t>Lee County</x:t>
  </x:si>
  <x:si>
    <x:t>Big Stone Gap</x:t>
  </x:si>
  <x:si>
    <x:t>Birchleaf</x:t>
  </x:si>
  <x:si>
    <x:t>Blackwater</x:t>
  </x:si>
  <x:si>
    <x:t>Castlewood</x:t>
  </x:si>
  <x:si>
    <x:t>Russell County</x:t>
  </x:si>
  <x:si>
    <x:t>Clinchco</x:t>
  </x:si>
  <x:si>
    <x:t>Clintwood</x:t>
  </x:si>
  <x:si>
    <x:t>Coeburn</x:t>
  </x:si>
  <x:si>
    <x:t>Dante</x:t>
  </x:si>
  <x:si>
    <x:t>Buchanan County</x:t>
  </x:si>
  <x:si>
    <x:t>Duffield</x:t>
  </x:si>
  <x:si>
    <x:t>Scott County</x:t>
  </x:si>
  <x:si>
    <x:t>Dungannon</x:t>
  </x:si>
  <x:si>
    <x:t>East Stone Gap</x:t>
  </x:si>
  <x:si>
    <x:t>Ewing</x:t>
  </x:si>
  <x:si>
    <x:t>Fort Blackmore</x:t>
  </x:si>
  <x:si>
    <x:t>Gate City</x:t>
  </x:si>
  <x:si>
    <x:t>Haysi</x:t>
  </x:si>
  <x:si>
    <x:t>Hiltons</x:t>
  </x:si>
  <x:si>
    <x:t>Honaker</x:t>
  </x:si>
  <x:si>
    <x:t>Keokee</x:t>
  </x:si>
  <x:si>
    <x:t>Mendota</x:t>
  </x:si>
  <x:si>
    <x:t>Nickelsville</x:t>
  </x:si>
  <x:si>
    <x:t>Nora</x:t>
  </x:si>
  <x:si>
    <x:t>Norton City</x:t>
  </x:si>
  <x:si>
    <x:t>Pennington Gap</x:t>
  </x:si>
  <x:si>
    <x:t>Pound</x:t>
  </x:si>
  <x:si>
    <x:t>Rose Hill</x:t>
  </x:si>
  <x:si>
    <x:t>Saint Charles</x:t>
  </x:si>
  <x:si>
    <x:t>Saint Paul</x:t>
  </x:si>
  <x:si>
    <x:t>Weber City</x:t>
  </x:si>
  <x:si>
    <x:t>Whitetop</x:t>
  </x:si>
  <x:si>
    <x:t>Grayson County</x:t>
  </x:si>
  <x:si>
    <x:t>Wise</x:t>
  </x:si>
  <x:si>
    <x:t>Atkins</x:t>
  </x:si>
  <x:si>
    <x:t>Smyth County</x:t>
  </x:si>
  <x:si>
    <x:t>Austinville</x:t>
  </x:si>
  <x:si>
    <x:t>Barren Springs</x:t>
  </x:si>
  <x:si>
    <x:t>Wythe County</x:t>
  </x:si>
  <x:si>
    <x:t>Bastian</x:t>
  </x:si>
  <x:si>
    <x:t>Bland County</x:t>
  </x:si>
  <x:si>
    <x:t>Bland</x:t>
  </x:si>
  <x:si>
    <x:t>Broadford</x:t>
  </x:si>
  <x:si>
    <x:t>Tazewell County</x:t>
  </x:si>
  <x:si>
    <x:t>Cana</x:t>
  </x:si>
  <x:si>
    <x:t>Chilhowie</x:t>
  </x:si>
  <x:si>
    <x:t>Cripple Creek</x:t>
  </x:si>
  <x:si>
    <x:t>Crockett</x:t>
  </x:si>
  <x:si>
    <x:t>Draper</x:t>
  </x:si>
  <x:si>
    <x:t>Dugspur</x:t>
  </x:si>
  <x:si>
    <x:t>Elk Creek</x:t>
  </x:si>
  <x:si>
    <x:t>Emory</x:t>
  </x:si>
  <x:si>
    <x:t>Fancy Gap</x:t>
  </x:si>
  <x:si>
    <x:t>Fries</x:t>
  </x:si>
  <x:si>
    <x:t>Galax</x:t>
  </x:si>
  <x:si>
    <x:t>Galax City</x:t>
  </x:si>
  <x:si>
    <x:t>Glade Spring</x:t>
  </x:si>
  <x:si>
    <x:t>Hiwassee</x:t>
  </x:si>
  <x:si>
    <x:t>Independence</x:t>
  </x:si>
  <x:si>
    <x:t>Ivanhoe</x:t>
  </x:si>
  <x:si>
    <x:t>Lambsburg</x:t>
  </x:si>
  <x:si>
    <x:t>Laurel Fork</x:t>
  </x:si>
  <x:si>
    <x:t>Max Meadows</x:t>
  </x:si>
  <x:si>
    <x:t>Meadowview</x:t>
  </x:si>
  <x:si>
    <x:t>Mouth Of Wilson</x:t>
  </x:si>
  <x:si>
    <x:t>Rocky Gap</x:t>
  </x:si>
  <x:si>
    <x:t>Rural Retreat</x:t>
  </x:si>
  <x:si>
    <x:t>Saltville</x:t>
  </x:si>
  <x:si>
    <x:t>Speedwell</x:t>
  </x:si>
  <x:si>
    <x:t>Troutdale</x:t>
  </x:si>
  <x:si>
    <x:t>Willis</x:t>
  </x:si>
  <x:si>
    <x:t>Woodlawn</x:t>
  </x:si>
  <x:si>
    <x:t>Wytheville</x:t>
  </x:si>
  <x:si>
    <x:t>Staunton</x:t>
  </x:si>
  <x:si>
    <x:t>Staunton City</x:t>
  </x:si>
  <x:si>
    <x:t>Augusta Springs</x:t>
  </x:si>
  <x:si>
    <x:t>Bacova</x:t>
  </x:si>
  <x:si>
    <x:t>Bath County</x:t>
  </x:si>
  <x:si>
    <x:t>Blue Grass</x:t>
  </x:si>
  <x:si>
    <x:t>Highland County</x:t>
  </x:si>
  <x:si>
    <x:t>Brownsburg</x:t>
  </x:si>
  <x:si>
    <x:t>Rockbridge County</x:t>
  </x:si>
  <x:si>
    <x:t>Buena Vista City</x:t>
  </x:si>
  <x:si>
    <x:t>Clifton Forge</x:t>
  </x:si>
  <x:si>
    <x:t>Alleghany County</x:t>
  </x:si>
  <x:si>
    <x:t>Craigsville</x:t>
  </x:si>
  <x:si>
    <x:t>Crimora</x:t>
  </x:si>
  <x:si>
    <x:t>Doe Hill</x:t>
  </x:si>
  <x:si>
    <x:t>Fort Defiance</x:t>
  </x:si>
  <x:si>
    <x:t>Glen Wilton</x:t>
  </x:si>
  <x:si>
    <x:t>Grottoes</x:t>
  </x:si>
  <x:si>
    <x:t>Head Waters</x:t>
  </x:si>
  <x:si>
    <x:t>Hot Springs</x:t>
  </x:si>
  <x:si>
    <x:t>Iron Gate</x:t>
  </x:si>
  <x:si>
    <x:t>Low Moor</x:t>
  </x:si>
  <x:si>
    <x:t>Mc Dowell</x:t>
  </x:si>
  <x:si>
    <x:t>Middlebrook</x:t>
  </x:si>
  <x:si>
    <x:t>Millboro</x:t>
  </x:si>
  <x:si>
    <x:t>Mint Spring</x:t>
  </x:si>
  <x:si>
    <x:t>Montebello</x:t>
  </x:si>
  <x:si>
    <x:t>Mount Sidney</x:t>
  </x:si>
  <x:si>
    <x:t>Mustoe</x:t>
  </x:si>
  <x:si>
    <x:t>Raphine</x:t>
  </x:si>
  <x:si>
    <x:t>Rockbridge Baths</x:t>
  </x:si>
  <x:si>
    <x:t>Selma</x:t>
  </x:si>
  <x:si>
    <x:t>Steeles Tavern</x:t>
  </x:si>
  <x:si>
    <x:t>Stuarts Draft</x:t>
  </x:si>
  <x:si>
    <x:t>Swoope</x:t>
  </x:si>
  <x:si>
    <x:t>Vesuvius</x:t>
  </x:si>
  <x:si>
    <x:t>Warm Springs</x:t>
  </x:si>
  <x:si>
    <x:t>West Augusta</x:t>
  </x:si>
  <x:si>
    <x:t>Weyers Cave</x:t>
  </x:si>
  <x:si>
    <x:t>Lynchburg</x:t>
  </x:si>
  <x:si>
    <x:t>Lynchburg City</x:t>
  </x:si>
  <x:si>
    <x:t>Altavista</x:t>
  </x:si>
  <x:si>
    <x:t>Campbell County</x:t>
  </x:si>
  <x:si>
    <x:t>Halifax County</x:t>
  </x:si>
  <x:si>
    <x:t>Amherst County</x:t>
  </x:si>
  <x:si>
    <x:t>Appomattox</x:t>
  </x:si>
  <x:si>
    <x:t>Bedford City</x:t>
  </x:si>
  <x:si>
    <x:t>Big Island</x:t>
  </x:si>
  <x:si>
    <x:t>Blairs</x:t>
  </x:si>
  <x:si>
    <x:t>Brookneal</x:t>
  </x:si>
  <x:si>
    <x:t>Buffalo Junction</x:t>
  </x:si>
  <x:si>
    <x:t>Callands</x:t>
  </x:si>
  <x:si>
    <x:t>Clover</x:t>
  </x:si>
  <x:si>
    <x:t>Cluster Springs</x:t>
  </x:si>
  <x:si>
    <x:t>Coleman Falls</x:t>
  </x:si>
  <x:si>
    <x:t>Crystal Hill</x:t>
  </x:si>
  <x:si>
    <x:t>Danville City</x:t>
  </x:si>
  <x:si>
    <x:t>Dry Fork</x:t>
  </x:si>
  <x:si>
    <x:t>Evington</x:t>
  </x:si>
  <x:si>
    <x:t>Forest</x:t>
  </x:si>
  <x:si>
    <x:t>Gladys</x:t>
  </x:si>
  <x:si>
    <x:t>Goode</x:t>
  </x:si>
  <x:si>
    <x:t>Gretna</x:t>
  </x:si>
  <x:si>
    <x:t>Howardsville</x:t>
  </x:si>
  <x:si>
    <x:t>Hurt</x:t>
  </x:si>
  <x:si>
    <x:t>Java</x:t>
  </x:si>
  <x:si>
    <x:t>Keeling</x:t>
  </x:si>
  <x:si>
    <x:t>Lowry</x:t>
  </x:si>
  <x:si>
    <x:t>Lynch Station</x:t>
  </x:si>
  <x:si>
    <x:t>Madison Heights</x:t>
  </x:si>
  <x:si>
    <x:t>Naruna</x:t>
  </x:si>
  <x:si>
    <x:t>Nathalie</x:t>
  </x:si>
  <x:si>
    <x:t>Natural Bridge Station</x:t>
  </x:si>
  <x:si>
    <x:t>Rustburg</x:t>
  </x:si>
  <x:si>
    <x:t>South Boston</x:t>
  </x:si>
  <x:si>
    <x:t>Spout Spring</x:t>
  </x:si>
  <x:si>
    <x:t>Sutherlin</x:t>
  </x:si>
  <x:si>
    <x:t>Sweet Briar</x:t>
  </x:si>
  <x:si>
    <x:t>Vernon Hill</x:t>
  </x:si>
  <x:si>
    <x:t>Virgilina</x:t>
  </x:si>
  <x:si>
    <x:t>Wingina</x:t>
  </x:si>
  <x:si>
    <x:t>Amonate</x:t>
  </x:si>
  <x:si>
    <x:t>Bandy</x:t>
  </x:si>
  <x:si>
    <x:t>Big Rock</x:t>
  </x:si>
  <x:si>
    <x:t>Bishop</x:t>
  </x:si>
  <x:si>
    <x:t>Bluefield</x:t>
  </x:si>
  <x:si>
    <x:t>Boissevain</x:t>
  </x:si>
  <x:si>
    <x:t>Breaks</x:t>
  </x:si>
  <x:si>
    <x:t>Burkes Garden</x:t>
  </x:si>
  <x:si>
    <x:t>Cedar Bluff</x:t>
  </x:si>
  <x:si>
    <x:t>Doran</x:t>
  </x:si>
  <x:si>
    <x:t>Falls Mills</x:t>
  </x:si>
  <x:si>
    <x:t>Grundy</x:t>
  </x:si>
  <x:si>
    <x:t>Horsepen</x:t>
  </x:si>
  <x:si>
    <x:t>McDowell County</x:t>
  </x:si>
  <x:si>
    <x:t>Jewell Ridge</x:t>
  </x:si>
  <x:si>
    <x:t>Keen Mountain</x:t>
  </x:si>
  <x:si>
    <x:t>Mavisdale</x:t>
  </x:si>
  <x:si>
    <x:t>Maxie</x:t>
  </x:si>
  <x:si>
    <x:t>North Tazewell</x:t>
  </x:si>
  <x:si>
    <x:t>Oakwood</x:t>
  </x:si>
  <x:si>
    <x:t>Pilgrims Knob</x:t>
  </x:si>
  <x:si>
    <x:t>Pocahontas</x:t>
  </x:si>
  <x:si>
    <x:t>Pounding Mill</x:t>
  </x:si>
  <x:si>
    <x:t>Raven</x:t>
  </x:si>
  <x:si>
    <x:t>Red Ash</x:t>
  </x:si>
  <x:si>
    <x:t>Richlands</x:t>
  </x:si>
  <x:si>
    <x:t>Shortt Gap</x:t>
  </x:si>
  <x:si>
    <x:t>Swords Creek</x:t>
  </x:si>
  <x:si>
    <x:t>Tazewell</x:t>
  </x:si>
  <x:si>
    <x:t>Vansant</x:t>
  </x:si>
  <x:si>
    <x:t>Whitewood</x:t>
  </x:si>
  <x:si>
    <x:t>Wolford</x:t>
  </x:si>
  <x:si>
    <x:t>WV</x:t>
  </x:si>
  <x:si>
    <x:t>Beeson</x:t>
  </x:si>
  <x:si>
    <x:t>Bramwell</x:t>
  </x:si>
  <x:si>
    <x:t>Bud</x:t>
  </x:si>
  <x:si>
    <x:t>Covel</x:t>
  </x:si>
  <x:si>
    <x:t>Hiawatha</x:t>
  </x:si>
  <x:si>
    <x:t>Kegley</x:t>
  </x:si>
  <x:si>
    <x:t>Kellysville</x:t>
  </x:si>
  <x:si>
    <x:t>Lashmeet</x:t>
  </x:si>
  <x:si>
    <x:t>Matoaka</x:t>
  </x:si>
  <x:si>
    <x:t>Montcalm</x:t>
  </x:si>
  <x:si>
    <x:t>Nemours</x:t>
  </x:si>
  <x:si>
    <x:t>Rock</x:t>
  </x:si>
  <x:si>
    <x:t>Wolfe</x:t>
  </x:si>
  <x:si>
    <x:t>Welch</x:t>
  </x:si>
  <x:si>
    <x:t>Anawalt</x:t>
  </x:si>
  <x:si>
    <x:t>Bartley</x:t>
  </x:si>
  <x:si>
    <x:t>Berwind</x:t>
  </x:si>
  <x:si>
    <x:t>Big Sandy</x:t>
  </x:si>
  <x:si>
    <x:t>Bradshaw</x:t>
  </x:si>
  <x:si>
    <x:t>Brenton</x:t>
  </x:si>
  <x:si>
    <x:t>Clear Fork</x:t>
  </x:si>
  <x:si>
    <x:t>Coal Mountain</x:t>
  </x:si>
  <x:si>
    <x:t>Cucumber</x:t>
  </x:si>
  <x:si>
    <x:t>Davy</x:t>
  </x:si>
  <x:si>
    <x:t>Eckman</x:t>
  </x:si>
  <x:si>
    <x:t>Elbert</x:t>
  </x:si>
  <x:si>
    <x:t>Elkhorn</x:t>
  </x:si>
  <x:si>
    <x:t>Fanrock</x:t>
  </x:si>
  <x:si>
    <x:t>Gary</x:t>
  </x:si>
  <x:si>
    <x:t>Hemphill</x:t>
  </x:si>
  <x:si>
    <x:t>Hensley</x:t>
  </x:si>
  <x:si>
    <x:t>Iaeger</x:t>
  </x:si>
  <x:si>
    <x:t>Ikes Fork</x:t>
  </x:si>
  <x:si>
    <x:t>Isaban</x:t>
  </x:si>
  <x:si>
    <x:t>Mingo County</x:t>
  </x:si>
  <x:si>
    <x:t>Itmann</x:t>
  </x:si>
  <x:si>
    <x:t>Jenkinjones</x:t>
  </x:si>
  <x:si>
    <x:t>Jesse</x:t>
  </x:si>
  <x:si>
    <x:t>Jolo</x:t>
  </x:si>
  <x:si>
    <x:t>Justice</x:t>
  </x:si>
  <x:si>
    <x:t>Kimball</x:t>
  </x:si>
  <x:si>
    <x:t>Kopperston</x:t>
  </x:si>
  <x:si>
    <x:t>Kyle</x:t>
  </x:si>
  <x:si>
    <x:t>Lynco</x:t>
  </x:si>
  <x:si>
    <x:t>Matheny</x:t>
  </x:si>
  <x:si>
    <x:t>Maybeury</x:t>
  </x:si>
  <x:si>
    <x:t>Newhall</x:t>
  </x:si>
  <x:si>
    <x:t>New Richmond</x:t>
  </x:si>
  <x:si>
    <x:t>Northfork</x:t>
  </x:si>
  <x:si>
    <x:t>North Spring</x:t>
  </x:si>
  <x:si>
    <x:t>Oceana</x:t>
  </x:si>
  <x:si>
    <x:t>Pageton</x:t>
  </x:si>
  <x:si>
    <x:t>Panther</x:t>
  </x:si>
  <x:si>
    <x:t>Paynesville</x:t>
  </x:si>
  <x:si>
    <x:t>Premier</x:t>
  </x:si>
  <x:si>
    <x:t>Raysal</x:t>
  </x:si>
  <x:si>
    <x:t>Rock View</x:t>
  </x:si>
  <x:si>
    <x:t>Roderfield</x:t>
  </x:si>
  <x:si>
    <x:t>Simon</x:t>
  </x:si>
  <x:si>
    <x:t>Squire</x:t>
  </x:si>
  <x:si>
    <x:t>Switchback</x:t>
  </x:si>
  <x:si>
    <x:t>Thorpe</x:t>
  </x:si>
  <x:si>
    <x:t>War</x:t>
  </x:si>
  <x:si>
    <x:t>Warriormine</x:t>
  </x:si>
  <x:si>
    <x:t>Wilcoe</x:t>
  </x:si>
  <x:si>
    <x:t>Greenbrier County</x:t>
  </x:si>
  <x:si>
    <x:t>Fairlea</x:t>
  </x:si>
  <x:si>
    <x:t>Alderson</x:t>
  </x:si>
  <x:si>
    <x:t>Arbovale</x:t>
  </x:si>
  <x:si>
    <x:t>Pocahontas County</x:t>
  </x:si>
  <x:si>
    <x:t>Ballard</x:t>
  </x:si>
  <x:si>
    <x:t>Bartow</x:t>
  </x:si>
  <x:si>
    <x:t>Buckeye</x:t>
  </x:si>
  <x:si>
    <x:t>Cass</x:t>
  </x:si>
  <x:si>
    <x:t>Crawley</x:t>
  </x:si>
  <x:si>
    <x:t>Dunmore</x:t>
  </x:si>
  <x:si>
    <x:t>Summers County</x:t>
  </x:si>
  <x:si>
    <x:t>Gap Mills</x:t>
  </x:si>
  <x:si>
    <x:t>Grassy Meadows</x:t>
  </x:si>
  <x:si>
    <x:t>Green Bank</x:t>
  </x:si>
  <x:si>
    <x:t>Lindside</x:t>
  </x:si>
  <x:si>
    <x:t>Marlinton</x:t>
  </x:si>
  <x:si>
    <x:t>Maxwelton</x:t>
  </x:si>
  <x:si>
    <x:t>Pence Springs</x:t>
  </x:si>
  <x:si>
    <x:t>Peterstown</x:t>
  </x:si>
  <x:si>
    <x:t>Renick</x:t>
  </x:si>
  <x:si>
    <x:t>Ronceverte</x:t>
  </x:si>
  <x:si>
    <x:t>Secondcreek</x:t>
  </x:si>
  <x:si>
    <x:t>Sinks Grove</x:t>
  </x:si>
  <x:si>
    <x:t>Smoot</x:t>
  </x:si>
  <x:si>
    <x:t>Talcott</x:t>
  </x:si>
  <x:si>
    <x:t>Waiteville</x:t>
  </x:si>
  <x:si>
    <x:t>Wayside</x:t>
  </x:si>
  <x:si>
    <x:t>Wolfcreek</x:t>
  </x:si>
  <x:si>
    <x:t>Alloy</x:t>
  </x:si>
  <x:si>
    <x:t>Alum Creek</x:t>
  </x:si>
  <x:si>
    <x:t>Amma</x:t>
  </x:si>
  <x:si>
    <x:t>Roane County</x:t>
  </x:si>
  <x:si>
    <x:t>Arnett</x:t>
  </x:si>
  <x:si>
    <x:t>Raleigh County</x:t>
  </x:si>
  <x:si>
    <x:t>Artie</x:t>
  </x:si>
  <x:si>
    <x:t>Boone County</x:t>
  </x:si>
  <x:si>
    <x:t>Bancroft</x:t>
  </x:si>
  <x:si>
    <x:t>Belle</x:t>
  </x:si>
  <x:si>
    <x:t>Kanawha County</x:t>
  </x:si>
  <x:si>
    <x:t>Bickmore</x:t>
  </x:si>
  <x:si>
    <x:t>Clay County</x:t>
  </x:si>
  <x:si>
    <x:t>Bim</x:t>
  </x:si>
  <x:si>
    <x:t>Blair</x:t>
  </x:si>
  <x:si>
    <x:t>Logan County</x:t>
  </x:si>
  <x:si>
    <x:t>Bloomingrose</x:t>
  </x:si>
  <x:si>
    <x:t>Blount</x:t>
  </x:si>
  <x:si>
    <x:t>Blue Creek</x:t>
  </x:si>
  <x:si>
    <x:t>Bob White</x:t>
  </x:si>
  <x:si>
    <x:t>Bomont</x:t>
  </x:si>
  <x:si>
    <x:t>Boomer</x:t>
  </x:si>
  <x:si>
    <x:t>Cabin Creek</x:t>
  </x:si>
  <x:si>
    <x:t>Cannelton</x:t>
  </x:si>
  <x:si>
    <x:t>Charlton Heights</x:t>
  </x:si>
  <x:si>
    <x:t>Clear Creek</x:t>
  </x:si>
  <x:si>
    <x:t>Clendenin</x:t>
  </x:si>
  <x:si>
    <x:t>Clothier</x:t>
  </x:si>
  <x:si>
    <x:t>Colcord</x:t>
  </x:si>
  <x:si>
    <x:t>Comfort</x:t>
  </x:si>
  <x:si>
    <x:t>Costa</x:t>
  </x:si>
  <x:si>
    <x:t>Dawes</x:t>
  </x:si>
  <x:si>
    <x:t>Deep Water</x:t>
  </x:si>
  <x:si>
    <x:t>Dixie</x:t>
  </x:si>
  <x:si>
    <x:t>Nicholas County</x:t>
  </x:si>
  <x:si>
    <x:t>Drybranch</x:t>
  </x:si>
  <x:si>
    <x:t>Dry Creek</x:t>
  </x:si>
  <x:si>
    <x:t>Duck</x:t>
  </x:si>
  <x:si>
    <x:t>East Bank</x:t>
  </x:si>
  <x:si>
    <x:t>Eleanor</x:t>
  </x:si>
  <x:si>
    <x:t>Elkview</x:t>
  </x:si>
  <x:si>
    <x:t>Eskdale</x:t>
  </x:si>
  <x:si>
    <x:t>Ethel</x:t>
  </x:si>
  <x:si>
    <x:t>Falling Rock</x:t>
  </x:si>
  <x:si>
    <x:t>Fraziers Bottom</x:t>
  </x:si>
  <x:si>
    <x:t>Gallagher</x:t>
  </x:si>
  <x:si>
    <x:t>Gauley Bridge</x:t>
  </x:si>
  <x:si>
    <x:t>Glen Ferris</x:t>
  </x:si>
  <x:si>
    <x:t>Handley</x:t>
  </x:si>
  <x:si>
    <x:t>Hansford</x:t>
  </x:si>
  <x:si>
    <x:t>Mason County</x:t>
  </x:si>
  <x:si>
    <x:t>Hernshaw</x:t>
  </x:si>
  <x:si>
    <x:t>Hewett</x:t>
  </x:si>
  <x:si>
    <x:t>Hometown</x:t>
  </x:si>
  <x:si>
    <x:t>Hugheston</x:t>
  </x:si>
  <x:si>
    <x:t>Indore</x:t>
  </x:si>
  <x:si>
    <x:t>Institute</x:t>
  </x:si>
  <x:si>
    <x:t>Ivydale</x:t>
  </x:si>
  <x:si>
    <x:t>Jeffrey</x:t>
  </x:si>
  <x:si>
    <x:t>Kanawha Falls</x:t>
  </x:si>
  <x:si>
    <x:t>Kimberly</x:t>
  </x:si>
  <x:si>
    <x:t>Kincaid</x:t>
  </x:si>
  <x:si>
    <x:t>Lake</x:t>
  </x:si>
  <x:si>
    <x:t>Lizemores</x:t>
  </x:si>
  <x:si>
    <x:t>London</x:t>
  </x:si>
  <x:si>
    <x:t>Maysel</x:t>
  </x:si>
  <x:si>
    <x:t>Miami</x:t>
  </x:si>
  <x:si>
    <x:t>Mount Carbon</x:t>
  </x:si>
  <x:si>
    <x:t>Naoma</x:t>
  </x:si>
  <x:si>
    <x:t>Nebo</x:t>
  </x:si>
  <x:si>
    <x:t>Nellis</x:t>
  </x:si>
  <x:si>
    <x:t>Nitro</x:t>
  </x:si>
  <x:si>
    <x:t>Orgas</x:t>
  </x:si>
  <x:si>
    <x:t>Ottawa</x:t>
  </x:si>
  <x:si>
    <x:t>Page</x:t>
  </x:si>
  <x:si>
    <x:t>Peytona</x:t>
  </x:si>
  <x:si>
    <x:t>Pinch</x:t>
  </x:si>
  <x:si>
    <x:t>Poca</x:t>
  </x:si>
  <x:si>
    <x:t>Pond Gap</x:t>
  </x:si>
  <x:si>
    <x:t>Powellton</x:t>
  </x:si>
  <x:si>
    <x:t>Pratt</x:t>
  </x:si>
  <x:si>
    <x:t>Procious</x:t>
  </x:si>
  <x:si>
    <x:t>Racine</x:t>
  </x:si>
  <x:si>
    <x:t>Ridgeview</x:t>
  </x:si>
  <x:si>
    <x:t>Robson</x:t>
  </x:si>
  <x:si>
    <x:t>Rock Creek</x:t>
  </x:si>
  <x:si>
    <x:t>Saxon</x:t>
  </x:si>
  <x:si>
    <x:t>Seth</x:t>
  </x:si>
  <x:si>
    <x:t>Sharples</x:t>
  </x:si>
  <x:si>
    <x:t>Mount Olive</x:t>
  </x:si>
  <x:si>
    <x:t>Smithers</x:t>
  </x:si>
  <x:si>
    <x:t>Southside</x:t>
  </x:si>
  <x:si>
    <x:t>Sylvester</x:t>
  </x:si>
  <x:si>
    <x:t>Tad</x:t>
  </x:si>
  <x:si>
    <x:t>Tornado</x:t>
  </x:si>
  <x:si>
    <x:t>Twilight</x:t>
  </x:si>
  <x:si>
    <x:t>Uneeda</x:t>
  </x:si>
  <x:si>
    <x:t>Van</x:t>
  </x:si>
  <x:si>
    <x:t>Widen</x:t>
  </x:si>
  <x:si>
    <x:t>Winifrede</x:t>
  </x:si>
  <x:si>
    <x:t>Advent</x:t>
  </x:si>
  <x:si>
    <x:t>Jackson County</x:t>
  </x:si>
  <x:si>
    <x:t>Arnoldsburg</x:t>
  </x:si>
  <x:si>
    <x:t>Calhoun County</x:t>
  </x:si>
  <x:si>
    <x:t>Chloe</x:t>
  </x:si>
  <x:si>
    <x:t>Cottageville</x:t>
  </x:si>
  <x:si>
    <x:t>Evans</x:t>
  </x:si>
  <x:si>
    <x:t>Gandeeville</x:t>
  </x:si>
  <x:si>
    <x:t>Gay</x:t>
  </x:si>
  <x:si>
    <x:t>Given</x:t>
  </x:si>
  <x:si>
    <x:t>Kenna</x:t>
  </x:si>
  <x:si>
    <x:t>Left Hand</x:t>
  </x:si>
  <x:si>
    <x:t>Letart</x:t>
  </x:si>
  <x:si>
    <x:t>Looneyville</x:t>
  </x:si>
  <x:si>
    <x:t>Mason</x:t>
  </x:si>
  <x:si>
    <x:t>Millstone</x:t>
  </x:si>
  <x:si>
    <x:t>Mount Alto</x:t>
  </x:si>
  <x:si>
    <x:t>Normantown</x:t>
  </x:si>
  <x:si>
    <x:t>Gilmer County</x:t>
  </x:si>
  <x:si>
    <x:t>Orma</x:t>
  </x:si>
  <x:si>
    <x:t>Reedy</x:t>
  </x:si>
  <x:si>
    <x:t>Sandyville</x:t>
  </x:si>
  <x:si>
    <x:t>Wallback</x:t>
  </x:si>
  <x:si>
    <x:t>West Columbia</x:t>
  </x:si>
  <x:si>
    <x:t>Berkeley County</x:t>
  </x:si>
  <x:si>
    <x:t>Bakerton</x:t>
  </x:si>
  <x:si>
    <x:t>Berkeley Springs</x:t>
  </x:si>
  <x:si>
    <x:t>Morgan County</x:t>
  </x:si>
  <x:si>
    <x:t>Bunker Hill</x:t>
  </x:si>
  <x:si>
    <x:t>Charles Town</x:t>
  </x:si>
  <x:si>
    <x:t>Falling Waters</x:t>
  </x:si>
  <x:si>
    <x:t>Gerrardstown</x:t>
  </x:si>
  <x:si>
    <x:t>Glengary</x:t>
  </x:si>
  <x:si>
    <x:t>Great Cacapon</x:t>
  </x:si>
  <x:si>
    <x:t>Halltown</x:t>
  </x:si>
  <x:si>
    <x:t>Harpers Ferry</x:t>
  </x:si>
  <x:si>
    <x:t>Hedgesville</x:t>
  </x:si>
  <x:si>
    <x:t>Kearneysville</x:t>
  </x:si>
  <x:si>
    <x:t>Levels</x:t>
  </x:si>
  <x:si>
    <x:t>Paw Paw</x:t>
  </x:si>
  <x:si>
    <x:t>Points</x:t>
  </x:si>
  <x:si>
    <x:t>Ranson</x:t>
  </x:si>
  <x:si>
    <x:t>Rippon</x:t>
  </x:si>
  <x:si>
    <x:t>Shenandoah Junction</x:t>
  </x:si>
  <x:si>
    <x:t>Shepherdstown</x:t>
  </x:si>
  <x:si>
    <x:t>Slanesville</x:t>
  </x:si>
  <x:si>
    <x:t>Summit Point</x:t>
  </x:si>
  <x:si>
    <x:t>Alkol</x:t>
  </x:si>
  <x:si>
    <x:t>Apple Grove</x:t>
  </x:si>
  <x:si>
    <x:t>Cabell County</x:t>
  </x:si>
  <x:si>
    <x:t>Big Creek</x:t>
  </x:si>
  <x:si>
    <x:t>Branchland</x:t>
  </x:si>
  <x:si>
    <x:t>Ceredo</x:t>
  </x:si>
  <x:si>
    <x:t>Chapmanville</x:t>
  </x:si>
  <x:si>
    <x:t>Culloden</x:t>
  </x:si>
  <x:si>
    <x:t>Dunlow</x:t>
  </x:si>
  <x:si>
    <x:t>East Lynn</x:t>
  </x:si>
  <x:si>
    <x:t>Fort Gay</x:t>
  </x:si>
  <x:si>
    <x:t>Gallipolis Ferry</x:t>
  </x:si>
  <x:si>
    <x:t>Griffithsville</x:t>
  </x:si>
  <x:si>
    <x:t>Harts</x:t>
  </x:si>
  <x:si>
    <x:t>Hurricane</x:t>
  </x:si>
  <x:si>
    <x:t>Kenova</x:t>
  </x:si>
  <x:si>
    <x:t>Kiahsville</x:t>
  </x:si>
  <x:si>
    <x:t>Lavalette</x:t>
  </x:si>
  <x:si>
    <x:t>Lesage</x:t>
  </x:si>
  <x:si>
    <x:t>Midkiff</x:t>
  </x:si>
  <x:si>
    <x:t>Myra</x:t>
  </x:si>
  <x:si>
    <x:t>Ona</x:t>
  </x:si>
  <x:si>
    <x:t>Pecks Mill</x:t>
  </x:si>
  <x:si>
    <x:t>Prichard</x:t>
  </x:si>
  <x:si>
    <x:t>Ranger</x:t>
  </x:si>
  <x:si>
    <x:t>Salt Rock</x:t>
  </x:si>
  <x:si>
    <x:t>Scott Depot</x:t>
  </x:si>
  <x:si>
    <x:t>Shoals</x:t>
  </x:si>
  <x:si>
    <x:t>Sod</x:t>
  </x:si>
  <x:si>
    <x:t>Spurlockville</x:t>
  </x:si>
  <x:si>
    <x:t>Sumerco</x:t>
  </x:si>
  <x:si>
    <x:t>Teays</x:t>
  </x:si>
  <x:si>
    <x:t>West Hamlin</x:t>
  </x:si>
  <x:si>
    <x:t>Yawkey</x:t>
  </x:si>
  <x:si>
    <x:t>Logan</x:t>
  </x:si>
  <x:si>
    <x:t>Accoville</x:t>
  </x:si>
  <x:si>
    <x:t>Amherstdale</x:t>
  </x:si>
  <x:si>
    <x:t>Baisden</x:t>
  </x:si>
  <x:si>
    <x:t>Bruno</x:t>
  </x:si>
  <x:si>
    <x:t>Chauncey</x:t>
  </x:si>
  <x:si>
    <x:t>Cora</x:t>
  </x:si>
  <x:si>
    <x:t>Davin</x:t>
  </x:si>
  <x:si>
    <x:t>Henlawson</x:t>
  </x:si>
  <x:si>
    <x:t>Kistler</x:t>
  </x:si>
  <x:si>
    <x:t>Lorado</x:t>
  </x:si>
  <x:si>
    <x:t>Lyburn</x:t>
  </x:si>
  <x:si>
    <x:t>Man</x:t>
  </x:si>
  <x:si>
    <x:t>Mount Gay</x:t>
  </x:si>
  <x:si>
    <x:t>Omar</x:t>
  </x:si>
  <x:si>
    <x:t>Peach Creek</x:t>
  </x:si>
  <x:si>
    <x:t>Sarah Ann</x:t>
  </x:si>
  <x:si>
    <x:t>Stollings</x:t>
  </x:si>
  <x:si>
    <x:t>Switzer</x:t>
  </x:si>
  <x:si>
    <x:t>Verdunville</x:t>
  </x:si>
  <x:si>
    <x:t>Verner</x:t>
  </x:si>
  <x:si>
    <x:t>Wharncliffe</x:t>
  </x:si>
  <x:si>
    <x:t>Wilkinson</x:t>
  </x:si>
  <x:si>
    <x:t>Yolyn</x:t>
  </x:si>
  <x:si>
    <x:t>Borderland</x:t>
  </x:si>
  <x:si>
    <x:t>Breeden</x:t>
  </x:si>
  <x:si>
    <x:t>Chattaroy</x:t>
  </x:si>
  <x:si>
    <x:t>Crum</x:t>
  </x:si>
  <x:si>
    <x:t>Delbarton</x:t>
  </x:si>
  <x:si>
    <x:t>Dingess</x:t>
  </x:si>
  <x:si>
    <x:t>Edgarton</x:t>
  </x:si>
  <x:si>
    <x:t>Kermit</x:t>
  </x:si>
  <x:si>
    <x:t>Lenore</x:t>
  </x:si>
  <x:si>
    <x:t>Matewan</x:t>
  </x:si>
  <x:si>
    <x:t>Martin County</x:t>
  </x:si>
  <x:si>
    <x:t>North Matewan</x:t>
  </x:si>
  <x:si>
    <x:t>Ragland</x:t>
  </x:si>
  <x:si>
    <x:t>Rawl</x:t>
  </x:si>
  <x:si>
    <x:t>Red Jacket</x:t>
  </x:si>
  <x:si>
    <x:t>Varney</x:t>
  </x:si>
  <x:si>
    <x:t>Wilsondale</x:t>
  </x:si>
  <x:si>
    <x:t>Beckley</x:t>
  </x:si>
  <x:si>
    <x:t>Allen Junction</x:t>
  </x:si>
  <x:si>
    <x:t>Amigo</x:t>
  </x:si>
  <x:si>
    <x:t>Ansted</x:t>
  </x:si>
  <x:si>
    <x:t>Bolt</x:t>
  </x:si>
  <x:si>
    <x:t>Camp Creek</x:t>
  </x:si>
  <x:si>
    <x:t>Coal City</x:t>
  </x:si>
  <x:si>
    <x:t>Cool Ridge</x:t>
  </x:si>
  <x:si>
    <x:t>Corinne</x:t>
  </x:si>
  <x:si>
    <x:t>Crab Orchard</x:t>
  </x:si>
  <x:si>
    <x:t>Danese</x:t>
  </x:si>
  <x:si>
    <x:t>Daniels</x:t>
  </x:si>
  <x:si>
    <x:t>Dothan</x:t>
  </x:si>
  <x:si>
    <x:t>Eccles</x:t>
  </x:si>
  <x:si>
    <x:t>Edmond</x:t>
  </x:si>
  <x:si>
    <x:t>Fairdale</x:t>
  </x:si>
  <x:si>
    <x:t>Flat Top</x:t>
  </x:si>
  <x:si>
    <x:t>Glen Daniel</x:t>
  </x:si>
  <x:si>
    <x:t>Glen Fork</x:t>
  </x:si>
  <x:si>
    <x:t>Glen Jean</x:t>
  </x:si>
  <x:si>
    <x:t>Glen Rogers</x:t>
  </x:si>
  <x:si>
    <x:t>Glen White</x:t>
  </x:si>
  <x:si>
    <x:t>Harper</x:t>
  </x:si>
  <x:si>
    <x:t>Hico</x:t>
  </x:si>
  <x:si>
    <x:t>Hilltop</x:t>
  </x:si>
  <x:si>
    <x:t>Lanark</x:t>
  </x:si>
  <x:si>
    <x:t>Layland</x:t>
  </x:si>
  <x:si>
    <x:t>Lester</x:t>
  </x:si>
  <x:si>
    <x:t>Lochgelly</x:t>
  </x:si>
  <x:si>
    <x:t>Lookout</x:t>
  </x:si>
  <x:si>
    <x:t>Maben</x:t>
  </x:si>
  <x:si>
    <x:t>Mabscott</x:t>
  </x:si>
  <x:si>
    <x:t>Mac Arthur</x:t>
  </x:si>
  <x:si>
    <x:t>Mc Graws</x:t>
  </x:si>
  <x:si>
    <x:t>Saulsville</x:t>
  </x:si>
  <x:si>
    <x:t>Minden</x:t>
  </x:si>
  <x:si>
    <x:t>Mount Hope</x:t>
  </x:si>
  <x:si>
    <x:t>Mullens</x:t>
  </x:si>
  <x:si>
    <x:t>Odd</x:t>
  </x:si>
  <x:si>
    <x:t>Pax</x:t>
  </x:si>
  <x:si>
    <x:t>Piney View</x:t>
  </x:si>
  <x:si>
    <x:t>Prince</x:t>
  </x:si>
  <x:si>
    <x:t>Princewick</x:t>
  </x:si>
  <x:si>
    <x:t>Raleigh</x:t>
  </x:si>
  <x:si>
    <x:t>Ravencliff</x:t>
  </x:si>
  <x:si>
    <x:t>Rhodell</x:t>
  </x:si>
  <x:si>
    <x:t>Sabine</x:t>
  </x:si>
  <x:si>
    <x:t>Scarbro</x:t>
  </x:si>
  <x:si>
    <x:t>Shady Spring</x:t>
  </x:si>
  <x:si>
    <x:t>Skelton</x:t>
  </x:si>
  <x:si>
    <x:t>Slab Fork</x:t>
  </x:si>
  <x:si>
    <x:t>Sophia</x:t>
  </x:si>
  <x:si>
    <x:t>Spanishburg</x:t>
  </x:si>
  <x:si>
    <x:t>Stanaford</x:t>
  </x:si>
  <x:si>
    <x:t>Surveyor</x:t>
  </x:si>
  <x:si>
    <x:t>Thurmond</x:t>
  </x:si>
  <x:si>
    <x:t>Winona</x:t>
  </x:si>
  <x:si>
    <x:t>Wyco</x:t>
  </x:si>
  <x:si>
    <x:t>Charmco</x:t>
  </x:si>
  <x:si>
    <x:t>Rainelle</x:t>
  </x:si>
  <x:si>
    <x:t>Green Sulphur Springs</x:t>
  </x:si>
  <x:si>
    <x:t>Jumping Branch</x:t>
  </x:si>
  <x:si>
    <x:t>Lerona</x:t>
  </x:si>
  <x:si>
    <x:t>Leslie</x:t>
  </x:si>
  <x:si>
    <x:t>Meadow Bridge</x:t>
  </x:si>
  <x:si>
    <x:t>Meadow Creek</x:t>
  </x:si>
  <x:si>
    <x:t>Nimitz</x:t>
  </x:si>
  <x:si>
    <x:t>Pipestem</x:t>
  </x:si>
  <x:si>
    <x:t>Quinwood</x:t>
  </x:si>
  <x:si>
    <x:t>Sandstone</x:t>
  </x:si>
  <x:si>
    <x:t>Spring Dale</x:t>
  </x:si>
  <x:si>
    <x:t>White Oak</x:t>
  </x:si>
  <x:si>
    <x:t>Wheeling</x:t>
  </x:si>
  <x:si>
    <x:t>Ohio County</x:t>
  </x:si>
  <x:si>
    <x:t>Beech Bottom</x:t>
  </x:si>
  <x:si>
    <x:t>Brooke County</x:t>
  </x:si>
  <x:si>
    <x:t>Benwood</x:t>
  </x:si>
  <x:si>
    <x:t>Marshall County</x:t>
  </x:si>
  <x:si>
    <x:t>Colliers</x:t>
  </x:si>
  <x:si>
    <x:t>Follansbee</x:t>
  </x:si>
  <x:si>
    <x:t>Glen Dale</x:t>
  </x:si>
  <x:si>
    <x:t>Glen Easton</x:t>
  </x:si>
  <x:si>
    <x:t>Mcmechen</x:t>
  </x:si>
  <x:si>
    <x:t>Moundsville</x:t>
  </x:si>
  <x:si>
    <x:t>New Manchester</x:t>
  </x:si>
  <x:si>
    <x:t>Short Creek</x:t>
  </x:si>
  <x:si>
    <x:t>Triadelphia</x:t>
  </x:si>
  <x:si>
    <x:t>Valley Grove</x:t>
  </x:si>
  <x:si>
    <x:t>Weirton</x:t>
  </x:si>
  <x:si>
    <x:t>West Liberty</x:t>
  </x:si>
  <x:si>
    <x:t>Windsor Heights</x:t>
  </x:si>
  <x:si>
    <x:t>Parkersburg</x:t>
  </x:si>
  <x:si>
    <x:t>Wood County</x:t>
  </x:si>
  <x:si>
    <x:t>Mineral Wells</x:t>
  </x:si>
  <x:si>
    <x:t>Pleasants County</x:t>
  </x:si>
  <x:si>
    <x:t>Big Bend</x:t>
  </x:si>
  <x:si>
    <x:t>Big Springs</x:t>
  </x:si>
  <x:si>
    <x:t>Brohard</x:t>
  </x:si>
  <x:si>
    <x:t>Ritchie County</x:t>
  </x:si>
  <x:si>
    <x:t>Creston</x:t>
  </x:si>
  <x:si>
    <x:t>Wirt County</x:t>
  </x:si>
  <x:si>
    <x:t>Davisville</x:t>
  </x:si>
  <x:si>
    <x:t>Friendly</x:t>
  </x:si>
  <x:si>
    <x:t>Tyler County</x:t>
  </x:si>
  <x:si>
    <x:t>Macfarlan</x:t>
  </x:si>
  <x:si>
    <x:t>Middlebourne</x:t>
  </x:si>
  <x:si>
    <x:t>Mount Zion</x:t>
  </x:si>
  <x:si>
    <x:t>Munday</x:t>
  </x:si>
  <x:si>
    <x:t>New Martinsville</x:t>
  </x:si>
  <x:si>
    <x:t>Wetzel County</x:t>
  </x:si>
  <x:si>
    <x:t>Paden City</x:t>
  </x:si>
  <x:si>
    <x:t>Palestine</x:t>
  </x:si>
  <x:si>
    <x:t>Petroleum</x:t>
  </x:si>
  <x:si>
    <x:t>Porters Falls</x:t>
  </x:si>
  <x:si>
    <x:t>Ravenswood</x:t>
  </x:si>
  <x:si>
    <x:t>Reader</x:t>
  </x:si>
  <x:si>
    <x:t>Sistersville</x:t>
  </x:si>
  <x:si>
    <x:t>Smithville</x:t>
  </x:si>
  <x:si>
    <x:t>Walker</x:t>
  </x:si>
  <x:si>
    <x:t>Buckhannon</x:t>
  </x:si>
  <x:si>
    <x:t>Upshur County</x:t>
  </x:si>
  <x:si>
    <x:t>Fenwick</x:t>
  </x:si>
  <x:si>
    <x:t>Erbacon</x:t>
  </x:si>
  <x:si>
    <x:t>Webster County</x:t>
  </x:si>
  <x:si>
    <x:t>Cowen</x:t>
  </x:si>
  <x:si>
    <x:t>Camden On Gauley</x:t>
  </x:si>
  <x:si>
    <x:t>Snowshoe</x:t>
  </x:si>
  <x:si>
    <x:t>Diana</x:t>
  </x:si>
  <x:si>
    <x:t>French Creek</x:t>
  </x:si>
  <x:si>
    <x:t>Frenchton</x:t>
  </x:si>
  <x:si>
    <x:t>Hacker Valley</x:t>
  </x:si>
  <x:si>
    <x:t>Helvetia</x:t>
  </x:si>
  <x:si>
    <x:t>Randolph County</x:t>
  </x:si>
  <x:si>
    <x:t>Kanawha Head</x:t>
  </x:si>
  <x:si>
    <x:t>Lorentz</x:t>
  </x:si>
  <x:si>
    <x:t>Pickens</x:t>
  </x:si>
  <x:si>
    <x:t>Rock Cave</x:t>
  </x:si>
  <x:si>
    <x:t>Tallmansville</x:t>
  </x:si>
  <x:si>
    <x:t>Volga</x:t>
  </x:si>
  <x:si>
    <x:t>Barbour County</x:t>
  </x:si>
  <x:si>
    <x:t>Belington</x:t>
  </x:si>
  <x:si>
    <x:t>Bowden</x:t>
  </x:si>
  <x:si>
    <x:t>Coalton</x:t>
  </x:si>
  <x:si>
    <x:t>Dailey</x:t>
  </x:si>
  <x:si>
    <x:t>Davis</x:t>
  </x:si>
  <x:si>
    <x:t>Tucker County</x:t>
  </x:si>
  <x:si>
    <x:t>Dryfork</x:t>
  </x:si>
  <x:si>
    <x:t>Durbin</x:t>
  </x:si>
  <x:si>
    <x:t>Upperglade</x:t>
  </x:si>
  <x:si>
    <x:t>Ellamore</x:t>
  </x:si>
  <x:si>
    <x:t>Glady</x:t>
  </x:si>
  <x:si>
    <x:t>Hambleton</x:t>
  </x:si>
  <x:si>
    <x:t>Harman</x:t>
  </x:si>
  <x:si>
    <x:t>Hendricks</x:t>
  </x:si>
  <x:si>
    <x:t>Huttonsville</x:t>
  </x:si>
  <x:si>
    <x:t>Junior</x:t>
  </x:si>
  <x:si>
    <x:t>Kerens</x:t>
  </x:si>
  <x:si>
    <x:t>Mabie</x:t>
  </x:si>
  <x:si>
    <x:t>Monterville</x:t>
  </x:si>
  <x:si>
    <x:t>Parsons</x:t>
  </x:si>
  <x:si>
    <x:t>Webster Springs</x:t>
  </x:si>
  <x:si>
    <x:t>Slatyfork</x:t>
  </x:si>
  <x:si>
    <x:t>Thomas</x:t>
  </x:si>
  <x:si>
    <x:t>Valley Bend</x:t>
  </x:si>
  <x:si>
    <x:t>Valley Head</x:t>
  </x:si>
  <x:si>
    <x:t>Whitmer</x:t>
  </x:si>
  <x:si>
    <x:t>Bergoo</x:t>
  </x:si>
  <x:si>
    <x:t>Harrison County</x:t>
  </x:si>
  <x:si>
    <x:t>Alum Bridge</x:t>
  </x:si>
  <x:si>
    <x:t>Anmoore</x:t>
  </x:si>
  <x:si>
    <x:t>Berea</x:t>
  </x:si>
  <x:si>
    <x:t>Burnsville</x:t>
  </x:si>
  <x:si>
    <x:t>Braxton County</x:t>
  </x:si>
  <x:si>
    <x:t>Center Point</x:t>
  </x:si>
  <x:si>
    <x:t>Doddridge County</x:t>
  </x:si>
  <x:si>
    <x:t>Coxs Mills</x:t>
  </x:si>
  <x:si>
    <x:t>Crawford</x:t>
  </x:si>
  <x:si>
    <x:t>Ellenboro</x:t>
  </x:si>
  <x:si>
    <x:t>Taylor County</x:t>
  </x:si>
  <x:si>
    <x:t>Galloway</x:t>
  </x:si>
  <x:si>
    <x:t>Gypsy</x:t>
  </x:si>
  <x:si>
    <x:t>Hepzibah</x:t>
  </x:si>
  <x:si>
    <x:t>Horner</x:t>
  </x:si>
  <x:si>
    <x:t>Preston County</x:t>
  </x:si>
  <x:si>
    <x:t>Ireland</x:t>
  </x:si>
  <x:si>
    <x:t>Jacksonburg</x:t>
  </x:si>
  <x:si>
    <x:t>Jane Lew</x:t>
  </x:si>
  <x:si>
    <x:t>Linn</x:t>
  </x:si>
  <x:si>
    <x:t>Lumberport</x:t>
  </x:si>
  <x:si>
    <x:t>Meadowbrook</x:t>
  </x:si>
  <x:si>
    <x:t>Moatsville</x:t>
  </x:si>
  <x:si>
    <x:t>Mount Clare</x:t>
  </x:si>
  <x:si>
    <x:t>New Milton</x:t>
  </x:si>
  <x:si>
    <x:t>Orlando</x:t>
  </x:si>
  <x:si>
    <x:t>Pennsboro</x:t>
  </x:si>
  <x:si>
    <x:t>Philippi</x:t>
  </x:si>
  <x:si>
    <x:t>Pullman</x:t>
  </x:si>
  <x:si>
    <x:t>Rowlesburg</x:t>
  </x:si>
  <x:si>
    <x:t>Sand Fork</x:t>
  </x:si>
  <x:si>
    <x:t>Shinnston</x:t>
  </x:si>
  <x:si>
    <x:t>Simpson</x:t>
  </x:si>
  <x:si>
    <x:t>Smithburg</x:t>
  </x:si>
  <x:si>
    <x:t>Spelter</x:t>
  </x:si>
  <x:si>
    <x:t>Tunnelton</x:t>
  </x:si>
  <x:si>
    <x:t>Wallace</x:t>
  </x:si>
  <x:si>
    <x:t>West Union</x:t>
  </x:si>
  <x:si>
    <x:t>Wilsonburg</x:t>
  </x:si>
  <x:si>
    <x:t>Wyatt</x:t>
  </x:si>
  <x:si>
    <x:t>Albright</x:t>
  </x:si>
  <x:si>
    <x:t>Arthurdale</x:t>
  </x:si>
  <x:si>
    <x:t>Blacksville</x:t>
  </x:si>
  <x:si>
    <x:t>Bretz</x:t>
  </x:si>
  <x:si>
    <x:t>Bruceton Mills</x:t>
  </x:si>
  <x:si>
    <x:t>Dellslow</x:t>
  </x:si>
  <x:si>
    <x:t>Kingwood</x:t>
  </x:si>
  <x:si>
    <x:t>Maidsville</x:t>
  </x:si>
  <x:si>
    <x:t>Osage</x:t>
  </x:si>
  <x:si>
    <x:t>Pentress</x:t>
  </x:si>
  <x:si>
    <x:t>Pursglove</x:t>
  </x:si>
  <x:si>
    <x:t>Fairmont</x:t>
  </x:si>
  <x:si>
    <x:t>Marion County</x:t>
  </x:si>
  <x:si>
    <x:t>Barrackville</x:t>
  </x:si>
  <x:si>
    <x:t>Baxter</x:t>
  </x:si>
  <x:si>
    <x:t>Burton</x:t>
  </x:si>
  <x:si>
    <x:t>Colfax</x:t>
  </x:si>
  <x:si>
    <x:t>Enterprise</x:t>
  </x:si>
  <x:si>
    <x:t>Four States</x:t>
  </x:si>
  <x:si>
    <x:t>Grant Town</x:t>
  </x:si>
  <x:si>
    <x:t>Hundred</x:t>
  </x:si>
  <x:si>
    <x:t>Idamay</x:t>
  </x:si>
  <x:si>
    <x:t>Kingmont</x:t>
  </x:si>
  <x:si>
    <x:t>Mannington</x:t>
  </x:si>
  <x:si>
    <x:t>Metz</x:t>
  </x:si>
  <x:si>
    <x:t>Montana Mines</x:t>
  </x:si>
  <x:si>
    <x:t>Rachel</x:t>
  </x:si>
  <x:si>
    <x:t>Rivesville</x:t>
  </x:si>
  <x:si>
    <x:t>Wana</x:t>
  </x:si>
  <x:si>
    <x:t>Birch River</x:t>
  </x:si>
  <x:si>
    <x:t>Copen</x:t>
  </x:si>
  <x:si>
    <x:t>Dille</x:t>
  </x:si>
  <x:si>
    <x:t>Exchange</x:t>
  </x:si>
  <x:si>
    <x:t>Flatwoods</x:t>
  </x:si>
  <x:si>
    <x:t>Frametown</x:t>
  </x:si>
  <x:si>
    <x:t>Gassaway</x:t>
  </x:si>
  <x:si>
    <x:t>Heaters</x:t>
  </x:si>
  <x:si>
    <x:t>Little Birch</x:t>
  </x:si>
  <x:si>
    <x:t>Napier</x:t>
  </x:si>
  <x:si>
    <x:t>Shock</x:t>
  </x:si>
  <x:si>
    <x:t>Summersville</x:t>
  </x:si>
  <x:si>
    <x:t>Belva</x:t>
  </x:si>
  <x:si>
    <x:t>Canvas</x:t>
  </x:si>
  <x:si>
    <x:t>Drennen</x:t>
  </x:si>
  <x:si>
    <x:t>Keslers Cross Lanes</x:t>
  </x:si>
  <x:si>
    <x:t>Leivasy</x:t>
  </x:si>
  <x:si>
    <x:t>Mount Lookout</x:t>
  </x:si>
  <x:si>
    <x:t>Mount Nebo</x:t>
  </x:si>
  <x:si>
    <x:t>Nallen</x:t>
  </x:si>
  <x:si>
    <x:t>Nettie</x:t>
  </x:si>
  <x:si>
    <x:t>Pool</x:t>
  </x:si>
  <x:si>
    <x:t>Swiss</x:t>
  </x:si>
  <x:si>
    <x:t>Bayard</x:t>
  </x:si>
  <x:si>
    <x:t>Grant County</x:t>
  </x:si>
  <x:si>
    <x:t>Capon Bridge</x:t>
  </x:si>
  <x:si>
    <x:t>Delray</x:t>
  </x:si>
  <x:si>
    <x:t>Eglon</x:t>
  </x:si>
  <x:si>
    <x:t>Elk Garden</x:t>
  </x:si>
  <x:si>
    <x:t>Fort Ashby</x:t>
  </x:si>
  <x:si>
    <x:t>Gormania</x:t>
  </x:si>
  <x:si>
    <x:t>Green Spring</x:t>
  </x:si>
  <x:si>
    <x:t>Keyser</x:t>
  </x:si>
  <x:si>
    <x:t>Lahmansville</x:t>
  </x:si>
  <x:si>
    <x:t>Mount Storm</x:t>
  </x:si>
  <x:si>
    <x:t>New Creek</x:t>
  </x:si>
  <x:si>
    <x:t>Piedmont</x:t>
  </x:si>
  <x:si>
    <x:t>Ridgeley</x:t>
  </x:si>
  <x:si>
    <x:t>Rio</x:t>
  </x:si>
  <x:si>
    <x:t>Romney</x:t>
  </x:si>
  <x:si>
    <x:t>Shanks</x:t>
  </x:si>
  <x:si>
    <x:t>Terra Alta</x:t>
  </x:si>
  <x:si>
    <x:t>Wiley Ford</x:t>
  </x:si>
  <x:si>
    <x:t>Baker</x:t>
  </x:si>
  <x:si>
    <x:t>Hardy County</x:t>
  </x:si>
  <x:si>
    <x:t>Pendleton County</x:t>
  </x:si>
  <x:si>
    <x:t>High View</x:t>
  </x:si>
  <x:si>
    <x:t>Lost City</x:t>
  </x:si>
  <x:si>
    <x:t>Mathias</x:t>
  </x:si>
  <x:si>
    <x:t>Bloomery</x:t>
  </x:si>
  <x:si>
    <x:t>Capon Springs</x:t>
  </x:si>
  <x:si>
    <x:t>Maysville</x:t>
  </x:si>
  <x:si>
    <x:t>Moorefield</x:t>
  </x:si>
  <x:si>
    <x:t>Milam</x:t>
  </x:si>
  <x:si>
    <x:t>Old Fields</x:t>
  </x:si>
  <x:si>
    <x:t>Wardensville</x:t>
  </x:si>
  <x:si>
    <x:t>Purgitsville</x:t>
  </x:si>
  <x:si>
    <x:t>Cabins</x:t>
  </x:si>
  <x:si>
    <x:t>Yellow Spring</x:t>
  </x:si>
  <x:si>
    <x:t>Upper Tract</x:t>
  </x:si>
  <x:si>
    <x:t>Seneca Rocks</x:t>
  </x:si>
  <x:si>
    <x:t>Onego</x:t>
  </x:si>
  <x:si>
    <x:t>Advance</x:t>
  </x:si>
  <x:si>
    <x:t>NC</x:t>
  </x:si>
  <x:si>
    <x:t>Davie County</x:t>
  </x:si>
  <x:si>
    <x:t>Belews Creek</x:t>
  </x:si>
  <x:si>
    <x:t>Forsyth County</x:t>
  </x:si>
  <x:si>
    <x:t>Bethania</x:t>
  </x:si>
  <x:si>
    <x:t>Yadkin County</x:t>
  </x:si>
  <x:si>
    <x:t>Clemmons</x:t>
  </x:si>
  <x:si>
    <x:t>Rowan County</x:t>
  </x:si>
  <x:si>
    <x:t>Cooleemee</x:t>
  </x:si>
  <x:si>
    <x:t>Stokes County</x:t>
  </x:si>
  <x:si>
    <x:t>Dobson</x:t>
  </x:si>
  <x:si>
    <x:t>East Bend</x:t>
  </x:si>
  <x:si>
    <x:t>Germanton</x:t>
  </x:si>
  <x:si>
    <x:t>Hamptonville</x:t>
  </x:si>
  <x:si>
    <x:t>King</x:t>
  </x:si>
  <x:si>
    <x:t>Lawsonville</x:t>
  </x:si>
  <x:si>
    <x:t>Lowgap</x:t>
  </x:si>
  <x:si>
    <x:t>Mayodan</x:t>
  </x:si>
  <x:si>
    <x:t>Mocksville</x:t>
  </x:si>
  <x:si>
    <x:t>Pfafftown</x:t>
  </x:si>
  <x:si>
    <x:t>Pilot Mountain</x:t>
  </x:si>
  <x:si>
    <x:t>Pine Hall</x:t>
  </x:si>
  <x:si>
    <x:t>Pinnacle</x:t>
  </x:si>
  <x:si>
    <x:t>Rural Hall</x:t>
  </x:si>
  <x:si>
    <x:t>Siloam</x:t>
  </x:si>
  <x:si>
    <x:t>Stoneville</x:t>
  </x:si>
  <x:si>
    <x:t>Toast</x:t>
  </x:si>
  <x:si>
    <x:t>Tobaccoville</x:t>
  </x:si>
  <x:si>
    <x:t>Walkertown</x:t>
  </x:si>
  <x:si>
    <x:t>Walnut Cove</x:t>
  </x:si>
  <x:si>
    <x:t>Woodleaf</x:t>
  </x:si>
  <x:si>
    <x:t>Yadkinville</x:t>
  </x:si>
  <x:si>
    <x:t>Winston Salem</x:t>
  </x:si>
  <x:si>
    <x:t>Winston-salem</x:t>
  </x:si>
  <x:si>
    <x:t>Alamance</x:t>
  </x:si>
  <x:si>
    <x:t>Alamance County</x:t>
  </x:si>
  <x:si>
    <x:t>Altamahaw</x:t>
  </x:si>
  <x:si>
    <x:t>Asheboro</x:t>
  </x:si>
  <x:si>
    <x:t>Chatham County</x:t>
  </x:si>
  <x:si>
    <x:t>Bennett</x:t>
  </x:si>
  <x:si>
    <x:t>Biscoe</x:t>
  </x:si>
  <x:si>
    <x:t>Blanch</x:t>
  </x:si>
  <x:si>
    <x:t>Caswell County</x:t>
  </x:si>
  <x:si>
    <x:t>Bonlee</x:t>
  </x:si>
  <x:si>
    <x:t>Browns Summit</x:t>
  </x:si>
  <x:si>
    <x:t>Guilford County</x:t>
  </x:si>
  <x:si>
    <x:t>Bynum</x:t>
  </x:si>
  <x:si>
    <x:t>Cedar Falls</x:t>
  </x:si>
  <x:si>
    <x:t>Cumnock</x:t>
  </x:si>
  <x:si>
    <x:t>Davidson County</x:t>
  </x:si>
  <x:si>
    <x:t>Eagle Springs</x:t>
  </x:si>
  <x:si>
    <x:t>Moore County</x:t>
  </x:si>
  <x:si>
    <x:t>Efland</x:t>
  </x:si>
  <x:si>
    <x:t>Elon</x:t>
  </x:si>
  <x:si>
    <x:t>Ether</x:t>
  </x:si>
  <x:si>
    <x:t>Gibsonville</x:t>
  </x:si>
  <x:si>
    <x:t>Goldston</x:t>
  </x:si>
  <x:si>
    <x:t>Graham</x:t>
  </x:si>
  <x:si>
    <x:t>Gulf</x:t>
  </x:si>
  <x:si>
    <x:t>Haw River</x:t>
  </x:si>
  <x:si>
    <x:t>Highfalls</x:t>
  </x:si>
  <x:si>
    <x:t>High Point</x:t>
  </x:si>
  <x:si>
    <x:t>Jackson Springs</x:t>
  </x:si>
  <x:si>
    <x:t>Kernersville</x:t>
  </x:si>
  <x:si>
    <x:t>Leasburg</x:t>
  </x:si>
  <x:si>
    <x:t>Mc Leansville</x:t>
  </x:si>
  <x:si>
    <x:t>Mebane</x:t>
  </x:si>
  <x:si>
    <x:t>Mount Gilead</x:t>
  </x:si>
  <x:si>
    <x:t>Pittsboro</x:t>
  </x:si>
  <x:si>
    <x:t>Pleasant Garden</x:t>
  </x:si>
  <x:si>
    <x:t>Prospect Hill</x:t>
  </x:si>
  <x:si>
    <x:t>Ramseur</x:t>
  </x:si>
  <x:si>
    <x:t>Randleman</x:t>
  </x:si>
  <x:si>
    <x:t>Reidsville</x:t>
  </x:si>
  <x:si>
    <x:t>Robbins</x:t>
  </x:si>
  <x:si>
    <x:t>Ruffin</x:t>
  </x:si>
  <x:si>
    <x:t>Saxapahaw</x:t>
  </x:si>
  <x:si>
    <x:t>Seagrove</x:t>
  </x:si>
  <x:si>
    <x:t>Sedalia</x:t>
  </x:si>
  <x:si>
    <x:t>Semora</x:t>
  </x:si>
  <x:si>
    <x:t>Person County</x:t>
  </x:si>
  <x:si>
    <x:t>Siler City</x:t>
  </x:si>
  <x:si>
    <x:t>Snow Camp</x:t>
  </x:si>
  <x:si>
    <x:t>Southmont</x:t>
  </x:si>
  <x:si>
    <x:t>Staley</x:t>
  </x:si>
  <x:si>
    <x:t>Star</x:t>
  </x:si>
  <x:si>
    <x:t>Stokesdale</x:t>
  </x:si>
  <x:si>
    <x:t>Summerfield</x:t>
  </x:si>
  <x:si>
    <x:t>Swepsonville</x:t>
  </x:si>
  <x:si>
    <x:t>Trinity</x:t>
  </x:si>
  <x:si>
    <x:t>Wallburg</x:t>
  </x:si>
  <x:si>
    <x:t>West End</x:t>
  </x:si>
  <x:si>
    <x:t>Whitsett</x:t>
  </x:si>
  <x:si>
    <x:t>Yanceyville</x:t>
  </x:si>
  <x:si>
    <x:t>Angier</x:t>
  </x:si>
  <x:si>
    <x:t>Harnett County</x:t>
  </x:si>
  <x:si>
    <x:t>Apex</x:t>
  </x:si>
  <x:si>
    <x:t>Wake County</x:t>
  </x:si>
  <x:si>
    <x:t>Bahama</x:t>
  </x:si>
  <x:si>
    <x:t>Durham County</x:t>
  </x:si>
  <x:si>
    <x:t>Johnston County</x:t>
  </x:si>
  <x:si>
    <x:t>Buies Creek</x:t>
  </x:si>
  <x:si>
    <x:t>Bullock</x:t>
  </x:si>
  <x:si>
    <x:t>Granville County</x:t>
  </x:si>
  <x:si>
    <x:t>Bunn</x:t>
  </x:si>
  <x:si>
    <x:t>Butner</x:t>
  </x:si>
  <x:si>
    <x:t>Carrboro</x:t>
  </x:si>
  <x:si>
    <x:t>Cary</x:t>
  </x:si>
  <x:si>
    <x:t>Chapel Hill</x:t>
  </x:si>
  <x:si>
    <x:t>Coats</x:t>
  </x:si>
  <x:si>
    <x:t>Creedmoor</x:t>
  </x:si>
  <x:si>
    <x:t>Four Oaks</x:t>
  </x:si>
  <x:si>
    <x:t>Franklinton</x:t>
  </x:si>
  <x:si>
    <x:t>Fuquay Varina</x:t>
  </x:si>
  <x:si>
    <x:t>Garner</x:t>
  </x:si>
  <x:si>
    <x:t>Vance County</x:t>
  </x:si>
  <x:si>
    <x:t>Holly Springs</x:t>
  </x:si>
  <x:si>
    <x:t>Hurdle Mills</x:t>
  </x:si>
  <x:si>
    <x:t>Kenly</x:t>
  </x:si>
  <x:si>
    <x:t>Kipling</x:t>
  </x:si>
  <x:si>
    <x:t>Kittrell</x:t>
  </x:si>
  <x:si>
    <x:t>Knightdale</x:t>
  </x:si>
  <x:si>
    <x:t>Lillington</x:t>
  </x:si>
  <x:si>
    <x:t>Louisburg</x:t>
  </x:si>
  <x:si>
    <x:t>Mamers</x:t>
  </x:si>
  <x:si>
    <x:t>Manson</x:t>
  </x:si>
  <x:si>
    <x:t>Micro</x:t>
  </x:si>
  <x:si>
    <x:t>Nash County</x:t>
  </x:si>
  <x:si>
    <x:t>Moncure</x:t>
  </x:si>
  <x:si>
    <x:t>New Hill</x:t>
  </x:si>
  <x:si>
    <x:t>Norlina</x:t>
  </x:si>
  <x:si>
    <x:t>Pine Level</x:t>
  </x:si>
  <x:si>
    <x:t>Rolesville</x:t>
  </x:si>
  <x:si>
    <x:t>Rougemont</x:t>
  </x:si>
  <x:si>
    <x:t>Roxboro</x:t>
  </x:si>
  <x:si>
    <x:t>Stem</x:t>
  </x:si>
  <x:si>
    <x:t>Stovall</x:t>
  </x:si>
  <x:si>
    <x:t>Timberlake</x:t>
  </x:si>
  <x:si>
    <x:t>Townsville</x:t>
  </x:si>
  <x:si>
    <x:t>Vaughan</x:t>
  </x:si>
  <x:si>
    <x:t>Wake Forest</x:t>
  </x:si>
  <x:si>
    <x:t>Willow Spring</x:t>
  </x:si>
  <x:si>
    <x:t>Wilsons Mills</x:t>
  </x:si>
  <x:si>
    <x:t>Zebulon</x:t>
  </x:si>
  <x:si>
    <x:t>Edgecombe County</x:t>
  </x:si>
  <x:si>
    <x:t>Aulander</x:t>
  </x:si>
  <x:si>
    <x:t>Bertie County</x:t>
  </x:si>
  <x:si>
    <x:t>Beaufort County</x:t>
  </x:si>
  <x:si>
    <x:t>Bailey</x:t>
  </x:si>
  <x:si>
    <x:t>Battleboro</x:t>
  </x:si>
  <x:si>
    <x:t>Belhaven</x:t>
  </x:si>
  <x:si>
    <x:t>Bellarthur</x:t>
  </x:si>
  <x:si>
    <x:t>Pitt County</x:t>
  </x:si>
  <x:si>
    <x:t>Wilson County</x:t>
  </x:si>
  <x:si>
    <x:t>Blounts Creek</x:t>
  </x:si>
  <x:si>
    <x:t>Castalia</x:t>
  </x:si>
  <x:si>
    <x:t>Chocowinity</x:t>
  </x:si>
  <x:si>
    <x:t>Como</x:t>
  </x:si>
  <x:si>
    <x:t>Hertford County</x:t>
  </x:si>
  <x:si>
    <x:t>Conetoe</x:t>
  </x:si>
  <x:si>
    <x:t>Edward</x:t>
  </x:si>
  <x:si>
    <x:t>Elm City</x:t>
  </x:si>
  <x:si>
    <x:t>Engelhard</x:t>
  </x:si>
  <x:si>
    <x:t>Hyde County</x:t>
  </x:si>
  <x:si>
    <x:t>Everetts</x:t>
  </x:si>
  <x:si>
    <x:t>Falkland</x:t>
  </x:si>
  <x:si>
    <x:t>Fountain</x:t>
  </x:si>
  <x:si>
    <x:t>Garysburg</x:t>
  </x:si>
  <x:si>
    <x:t>Gaston</x:t>
  </x:si>
  <x:si>
    <x:t>Grimesland</x:t>
  </x:si>
  <x:si>
    <x:t>Hassell</x:t>
  </x:si>
  <x:si>
    <x:t>Hobgood</x:t>
  </x:si>
  <x:si>
    <x:t>Hollister</x:t>
  </x:si>
  <x:si>
    <x:t>Kelford</x:t>
  </x:si>
  <x:si>
    <x:t>Lewiston Woodville</x:t>
  </x:si>
  <x:si>
    <x:t>Lucama</x:t>
  </x:si>
  <x:si>
    <x:t>Macclesfield</x:t>
  </x:si>
  <x:si>
    <x:t>Margarettsville</x:t>
  </x:si>
  <x:si>
    <x:t>Milwaukee</x:t>
  </x:si>
  <x:si>
    <x:t>Murfreesboro</x:t>
  </x:si>
  <x:si>
    <x:t>Nashville</x:t>
  </x:si>
  <x:si>
    <x:t>Oak City</x:t>
  </x:si>
  <x:si>
    <x:t>Pantego</x:t>
  </x:si>
  <x:si>
    <x:t>Parmele</x:t>
  </x:si>
  <x:si>
    <x:t>Pendleton</x:t>
  </x:si>
  <x:si>
    <x:t>Pikeville</x:t>
  </x:si>
  <x:si>
    <x:t>Pinetops</x:t>
  </x:si>
  <x:si>
    <x:t>Pinetown</x:t>
  </x:si>
  <x:si>
    <x:t>Pleasant Hill</x:t>
  </x:si>
  <x:si>
    <x:t>Potecasi</x:t>
  </x:si>
  <x:si>
    <x:t>Rich Square</x:t>
  </x:si>
  <x:si>
    <x:t>Roanoke Rapids</x:t>
  </x:si>
  <x:si>
    <x:t>Robersonville</x:t>
  </x:si>
  <x:si>
    <x:t>Roxobel</x:t>
  </x:si>
  <x:si>
    <x:t>Saratoga</x:t>
  </x:si>
  <x:si>
    <x:t>Scotland Neck</x:t>
  </x:si>
  <x:si>
    <x:t>Seaboard</x:t>
  </x:si>
  <x:si>
    <x:t>Sims</x:t>
  </x:si>
  <x:si>
    <x:t>Speed</x:t>
  </x:si>
  <x:si>
    <x:t>Spring Hope</x:t>
  </x:si>
  <x:si>
    <x:t>Stantonsburg</x:t>
  </x:si>
  <x:si>
    <x:t>Stokes</x:t>
  </x:si>
  <x:si>
    <x:t>Swanquarter</x:t>
  </x:si>
  <x:si>
    <x:t>Tarboro</x:t>
  </x:si>
  <x:si>
    <x:t>Tillery</x:t>
  </x:si>
  <x:si>
    <x:t>Walstonburg</x:t>
  </x:si>
  <x:si>
    <x:t>Weldon</x:t>
  </x:si>
  <x:si>
    <x:t>Whitakers</x:t>
  </x:si>
  <x:si>
    <x:t>Williamston</x:t>
  </x:si>
  <x:si>
    <x:t>Elizabeth City</x:t>
  </x:si>
  <x:si>
    <x:t>Pasquotank County</x:t>
  </x:si>
  <x:si>
    <x:t>Ahoskie</x:t>
  </x:si>
  <x:si>
    <x:t>Dare County</x:t>
  </x:si>
  <x:si>
    <x:t>Aydlett</x:t>
  </x:si>
  <x:si>
    <x:t>Currituck County</x:t>
  </x:si>
  <x:si>
    <x:t>Barco</x:t>
  </x:si>
  <x:si>
    <x:t>Perquimans County</x:t>
  </x:si>
  <x:si>
    <x:t>Cofield</x:t>
  </x:si>
  <x:si>
    <x:t>Coinjock</x:t>
  </x:si>
  <x:si>
    <x:t>Colerain</x:t>
  </x:si>
  <x:si>
    <x:t>Tyrrell County</x:t>
  </x:si>
  <x:si>
    <x:t>Corapeake</x:t>
  </x:si>
  <x:si>
    <x:t>Gates County</x:t>
  </x:si>
  <x:si>
    <x:t>Corolla</x:t>
  </x:si>
  <x:si>
    <x:t>Creswell</x:t>
  </x:si>
  <x:si>
    <x:t>Currituck</x:t>
  </x:si>
  <x:si>
    <x:t>Durants Neck</x:t>
  </x:si>
  <x:si>
    <x:t>Edenton</x:t>
  </x:si>
  <x:si>
    <x:t>Chowan County</x:t>
  </x:si>
  <x:si>
    <x:t>Eure</x:t>
  </x:si>
  <x:si>
    <x:t>Frisco</x:t>
  </x:si>
  <x:si>
    <x:t>Gates</x:t>
  </x:si>
  <x:si>
    <x:t>Gatesville</x:t>
  </x:si>
  <x:si>
    <x:t>Grandy</x:t>
  </x:si>
  <x:si>
    <x:t>Harbinger</x:t>
  </x:si>
  <x:si>
    <x:t>Harrellsville</x:t>
  </x:si>
  <x:si>
    <x:t>Hatteras</x:t>
  </x:si>
  <x:si>
    <x:t>Hertford</x:t>
  </x:si>
  <x:si>
    <x:t>Hobbsville</x:t>
  </x:si>
  <x:si>
    <x:t>Jarvisburg</x:t>
  </x:si>
  <x:si>
    <x:t>Kill Devil Hills</x:t>
  </x:si>
  <x:si>
    <x:t>Kitty Hawk</x:t>
  </x:si>
  <x:si>
    <x:t>Knotts Island</x:t>
  </x:si>
  <x:si>
    <x:t>Manns Harbor</x:t>
  </x:si>
  <x:si>
    <x:t>Manteo</x:t>
  </x:si>
  <x:si>
    <x:t>Maple</x:t>
  </x:si>
  <x:si>
    <x:t>Merry Hill</x:t>
  </x:si>
  <x:si>
    <x:t>Moyock</x:t>
  </x:si>
  <x:si>
    <x:t>Nags Head</x:t>
  </x:si>
  <x:si>
    <x:t>Ocracoke</x:t>
  </x:si>
  <x:si>
    <x:t>Point Harbor</x:t>
  </x:si>
  <x:si>
    <x:t>Poplar Branch</x:t>
  </x:si>
  <x:si>
    <x:t>Powells Point</x:t>
  </x:si>
  <x:si>
    <x:t>Powellsville</x:t>
  </x:si>
  <x:si>
    <x:t>Rodanthe</x:t>
  </x:si>
  <x:si>
    <x:t>Roduco</x:t>
  </x:si>
  <x:si>
    <x:t>Roper</x:t>
  </x:si>
  <x:si>
    <x:t>Salvo</x:t>
  </x:si>
  <x:si>
    <x:t>Shawboro</x:t>
  </x:si>
  <x:si>
    <x:t>South Mills</x:t>
  </x:si>
  <x:si>
    <x:t>Stumpy Point</x:t>
  </x:si>
  <x:si>
    <x:t>Tyner</x:t>
  </x:si>
  <x:si>
    <x:t>Wanchese</x:t>
  </x:si>
  <x:si>
    <x:t>Waves</x:t>
  </x:si>
  <x:si>
    <x:t>Winfall</x:t>
  </x:si>
  <x:si>
    <x:t>Winton</x:t>
  </x:si>
  <x:si>
    <x:t>Albemarle</x:t>
  </x:si>
  <x:si>
    <x:t>Stanly County</x:t>
  </x:si>
  <x:si>
    <x:t>Alexis</x:t>
  </x:si>
  <x:si>
    <x:t>Gaston County</x:t>
  </x:si>
  <x:si>
    <x:t>Ansonville</x:t>
  </x:si>
  <x:si>
    <x:t>Anson County</x:t>
  </x:si>
  <x:si>
    <x:t>Badin</x:t>
  </x:si>
  <x:si>
    <x:t>Barium Springs</x:t>
  </x:si>
  <x:si>
    <x:t>Iredell County</x:t>
  </x:si>
  <x:si>
    <x:t>Bessemer City</x:t>
  </x:si>
  <x:si>
    <x:t>Cleveland County</x:t>
  </x:si>
  <x:si>
    <x:t>Bostic</x:t>
  </x:si>
  <x:si>
    <x:t>Rutherford County</x:t>
  </x:si>
  <x:si>
    <x:t>Caroleen</x:t>
  </x:si>
  <x:si>
    <x:t>Casar</x:t>
  </x:si>
  <x:si>
    <x:t>China Grove</x:t>
  </x:si>
  <x:si>
    <x:t>Cliffside</x:t>
  </x:si>
  <x:si>
    <x:t>Cabarrus County</x:t>
  </x:si>
  <x:si>
    <x:t>Cornelius</x:t>
  </x:si>
  <x:si>
    <x:t>Cramerton</x:t>
  </x:si>
  <x:si>
    <x:t>Crouse</x:t>
  </x:si>
  <x:si>
    <x:t>Davidson</x:t>
  </x:si>
  <x:si>
    <x:t>Earl</x:t>
  </x:si>
  <x:si>
    <x:t>East Spencer</x:t>
  </x:si>
  <x:si>
    <x:t>Faith</x:t>
  </x:si>
  <x:si>
    <x:t>Gastonia</x:t>
  </x:si>
  <x:si>
    <x:t>Huntersville</x:t>
  </x:si>
  <x:si>
    <x:t>Gold Hill</x:t>
  </x:si>
  <x:si>
    <x:t>Granite Quarry</x:t>
  </x:si>
  <x:si>
    <x:t>High Shoals</x:t>
  </x:si>
  <x:si>
    <x:t>Indian Trail</x:t>
  </x:si>
  <x:si>
    <x:t>Iron Station</x:t>
  </x:si>
  <x:si>
    <x:t>Kannapolis</x:t>
  </x:si>
  <x:si>
    <x:t>Kings Mountain</x:t>
  </x:si>
  <x:si>
    <x:t>Landis</x:t>
  </x:si>
  <x:si>
    <x:t>Lattimore</x:t>
  </x:si>
  <x:si>
    <x:t>Lawndale</x:t>
  </x:si>
  <x:si>
    <x:t>Lilesville</x:t>
  </x:si>
  <x:si>
    <x:t>Lincolnton</x:t>
  </x:si>
  <x:si>
    <x:t>Locust</x:t>
  </x:si>
  <x:si>
    <x:t>Mc Adenville</x:t>
  </x:si>
  <x:si>
    <x:t>Mc Farlan</x:t>
  </x:si>
  <x:si>
    <x:t>Marshville</x:t>
  </x:si>
  <x:si>
    <x:t>Matthews</x:t>
  </x:si>
  <x:si>
    <x:t>Misenheimer</x:t>
  </x:si>
  <x:si>
    <x:t>Mooresboro</x:t>
  </x:si>
  <x:si>
    <x:t>Mooresville</x:t>
  </x:si>
  <x:si>
    <x:t>Morven</x:t>
  </x:si>
  <x:si>
    <x:t>Mount Mourne</x:t>
  </x:si>
  <x:si>
    <x:t>Mount Ulla</x:t>
  </x:si>
  <x:si>
    <x:t>Oakboro</x:t>
  </x:si>
  <x:si>
    <x:t>Paw Creek</x:t>
  </x:si>
  <x:si>
    <x:t>Peachland</x:t>
  </x:si>
  <x:si>
    <x:t>Polkton</x:t>
  </x:si>
  <x:si>
    <x:t>Polkville</x:t>
  </x:si>
  <x:si>
    <x:t>Rockwell</x:t>
  </x:si>
  <x:si>
    <x:t>Rutherfordton</x:t>
  </x:si>
  <x:si>
    <x:t>Shelby</x:t>
  </x:si>
  <x:si>
    <x:t>Spindale</x:t>
  </x:si>
  <x:si>
    <x:t>Stanfield</x:t>
  </x:si>
  <x:si>
    <x:t>Troutman</x:t>
  </x:si>
  <x:si>
    <x:t>Union Mills</x:t>
  </x:si>
  <x:si>
    <x:t>Vale</x:t>
  </x:si>
  <x:si>
    <x:t>Waco</x:t>
  </x:si>
  <x:si>
    <x:t>Wadesboro</x:t>
  </x:si>
  <x:si>
    <x:t>Waxhaw</x:t>
  </x:si>
  <x:si>
    <x:t>Fort Bragg</x:t>
  </x:si>
  <x:si>
    <x:t>Pope Army Airfield</x:t>
  </x:si>
  <x:si>
    <x:t>Autryville</x:t>
  </x:si>
  <x:si>
    <x:t>Sampson County</x:t>
  </x:si>
  <x:si>
    <x:t>Robeson County</x:t>
  </x:si>
  <x:si>
    <x:t>Bladenboro</x:t>
  </x:si>
  <x:si>
    <x:t>Bladen County</x:t>
  </x:si>
  <x:si>
    <x:t>Bunnlevel</x:t>
  </x:si>
  <x:si>
    <x:t>Calypso</x:t>
  </x:si>
  <x:si>
    <x:t>Duplin County</x:t>
  </x:si>
  <x:si>
    <x:t>Dunn</x:t>
  </x:si>
  <x:si>
    <x:t>Ellerbe</x:t>
  </x:si>
  <x:si>
    <x:t>Erwin</x:t>
  </x:si>
  <x:si>
    <x:t>Faison</x:t>
  </x:si>
  <x:si>
    <x:t>Falcon</x:t>
  </x:si>
  <x:si>
    <x:t>Scotland County</x:t>
  </x:si>
  <x:si>
    <x:t>Godwin</x:t>
  </x:si>
  <x:si>
    <x:t>Hamlet</x:t>
  </x:si>
  <x:si>
    <x:t>Hoffman</x:t>
  </x:si>
  <x:si>
    <x:t>Hope Mills</x:t>
  </x:si>
  <x:si>
    <x:t>Kenansville</x:t>
  </x:si>
  <x:si>
    <x:t>Lakeview</x:t>
  </x:si>
  <x:si>
    <x:t>Laurel Hill</x:t>
  </x:si>
  <x:si>
    <x:t>Laurinburg</x:t>
  </x:si>
  <x:si>
    <x:t>Lemon Springs</x:t>
  </x:si>
  <x:si>
    <x:t>Lumber Bridge</x:t>
  </x:si>
  <x:si>
    <x:t>Marston</x:t>
  </x:si>
  <x:si>
    <x:t>Maxton</x:t>
  </x:si>
  <x:si>
    <x:t>Newton Grove</x:t>
  </x:si>
  <x:si>
    <x:t>Norman</x:t>
  </x:si>
  <x:si>
    <x:t>Olivia</x:t>
  </x:si>
  <x:si>
    <x:t>Orrum</x:t>
  </x:si>
  <x:si>
    <x:t>Pinebluff</x:t>
  </x:si>
  <x:si>
    <x:t>Proctorville</x:t>
  </x:si>
  <x:si>
    <x:t>Raeford</x:t>
  </x:si>
  <x:si>
    <x:t>Hoke County</x:t>
  </x:si>
  <x:si>
    <x:t>Red Springs</x:t>
  </x:si>
  <x:si>
    <x:t>Rex</x:t>
  </x:si>
  <x:si>
    <x:t>Rockingham</x:t>
  </x:si>
  <x:si>
    <x:t>Roseboro</x:t>
  </x:si>
  <x:si>
    <x:t>Saint Pauls</x:t>
  </x:si>
  <x:si>
    <x:t>Salemburg</x:t>
  </x:si>
  <x:si>
    <x:t>Shannon</x:t>
  </x:si>
  <x:si>
    <x:t>Southern Pines</x:t>
  </x:si>
  <x:si>
    <x:t>Stedman</x:t>
  </x:si>
  <x:si>
    <x:t>Tar Heel</x:t>
  </x:si>
  <x:si>
    <x:t>Turkey</x:t>
  </x:si>
  <x:si>
    <x:t>Vass</x:t>
  </x:si>
  <x:si>
    <x:t>Wade</x:t>
  </x:si>
  <x:si>
    <x:t>Wagram</x:t>
  </x:si>
  <x:si>
    <x:t>New Hanover County</x:t>
  </x:si>
  <x:si>
    <x:t>Ash</x:t>
  </x:si>
  <x:si>
    <x:t>Pender County</x:t>
  </x:si>
  <x:si>
    <x:t>Bolivia</x:t>
  </x:si>
  <x:si>
    <x:t>Columbus County</x:t>
  </x:si>
  <x:si>
    <x:t>Burgaw</x:t>
  </x:si>
  <x:si>
    <x:t>Carolina Beach</x:t>
  </x:si>
  <x:si>
    <x:t>Castle Hayne</x:t>
  </x:si>
  <x:si>
    <x:t>Cerro Gordo</x:t>
  </x:si>
  <x:si>
    <x:t>Chadbourn</x:t>
  </x:si>
  <x:si>
    <x:t>Clarkton</x:t>
  </x:si>
  <x:si>
    <x:t>Council</x:t>
  </x:si>
  <x:si>
    <x:t>Currie</x:t>
  </x:si>
  <x:si>
    <x:t>Delco</x:t>
  </x:si>
  <x:si>
    <x:t>Fair Bluff</x:t>
  </x:si>
  <x:si>
    <x:t>Hallsboro</x:t>
  </x:si>
  <x:si>
    <x:t>Harrells</x:t>
  </x:si>
  <x:si>
    <x:t>Holly Ridge</x:t>
  </x:si>
  <x:si>
    <x:t>Onslow County</x:t>
  </x:si>
  <x:si>
    <x:t>Kelly</x:t>
  </x:si>
  <x:si>
    <x:t>Kure Beach</x:t>
  </x:si>
  <x:si>
    <x:t>Lake Waccamaw</x:t>
  </x:si>
  <x:si>
    <x:t>Leland</x:t>
  </x:si>
  <x:si>
    <x:t>Longwood</x:t>
  </x:si>
  <x:si>
    <x:t>Maple Hill</x:t>
  </x:si>
  <x:si>
    <x:t>Nakina</x:t>
  </x:si>
  <x:si>
    <x:t>Riegelwood</x:t>
  </x:si>
  <x:si>
    <x:t>Shallotte</x:t>
  </x:si>
  <x:si>
    <x:t>Sneads Ferry</x:t>
  </x:si>
  <x:si>
    <x:t>Supply</x:t>
  </x:si>
  <x:si>
    <x:t>Tabor City</x:t>
  </x:si>
  <x:si>
    <x:t>Teachey</x:t>
  </x:si>
  <x:si>
    <x:t>Oak Island</x:t>
  </x:si>
  <x:si>
    <x:t>Calabash</x:t>
  </x:si>
  <x:si>
    <x:t>Sunset Beach</x:t>
  </x:si>
  <x:si>
    <x:t>Ocean Isle Beach</x:t>
  </x:si>
  <x:si>
    <x:t>Whiteville</x:t>
  </x:si>
  <x:si>
    <x:t>Winnabow</x:t>
  </x:si>
  <x:si>
    <x:t>Wrightsville Beach</x:t>
  </x:si>
  <x:si>
    <x:t>Kinston</x:t>
  </x:si>
  <x:si>
    <x:t>Lenoir County</x:t>
  </x:si>
  <x:si>
    <x:t>Alliance</x:t>
  </x:si>
  <x:si>
    <x:t>Pamlico County</x:t>
  </x:si>
  <x:si>
    <x:t>Arapahoe</x:t>
  </x:si>
  <x:si>
    <x:t>Carteret County</x:t>
  </x:si>
  <x:si>
    <x:t>Ayden</x:t>
  </x:si>
  <x:si>
    <x:t>Bayboro</x:t>
  </x:si>
  <x:si>
    <x:t>Beaufort</x:t>
  </x:si>
  <x:si>
    <x:t>Beulaville</x:t>
  </x:si>
  <x:si>
    <x:t>Craven County</x:t>
  </x:si>
  <x:si>
    <x:t>Cedar Island</x:t>
  </x:si>
  <x:si>
    <x:t>Chinquapin</x:t>
  </x:si>
  <x:si>
    <x:t>Jones County</x:t>
  </x:si>
  <x:si>
    <x:t>Cove City</x:t>
  </x:si>
  <x:si>
    <x:t>Deep Run</x:t>
  </x:si>
  <x:si>
    <x:t>Ernul</x:t>
  </x:si>
  <x:si>
    <x:t>Grantsboro</x:t>
  </x:si>
  <x:si>
    <x:t>Grifton</x:t>
  </x:si>
  <x:si>
    <x:t>Harkers Island</x:t>
  </x:si>
  <x:si>
    <x:t>Havelock</x:t>
  </x:si>
  <x:si>
    <x:t>Cherry Point</x:t>
  </x:si>
  <x:si>
    <x:t>Hobucken</x:t>
  </x:si>
  <x:si>
    <x:t>Hookerton</x:t>
  </x:si>
  <x:si>
    <x:t>Hubert</x:t>
  </x:si>
  <x:si>
    <x:t>Camp Lejeune</x:t>
  </x:si>
  <x:si>
    <x:t>Tarawa Terrace</x:t>
  </x:si>
  <x:si>
    <x:t>Midway Park</x:t>
  </x:si>
  <x:si>
    <x:t>Mccutcheon Field</x:t>
  </x:si>
  <x:si>
    <x:t>La Grange</x:t>
  </x:si>
  <x:si>
    <x:t>Lowland</x:t>
  </x:si>
  <x:si>
    <x:t>Marshallberg</x:t>
  </x:si>
  <x:si>
    <x:t>Maury</x:t>
  </x:si>
  <x:si>
    <x:t>Merritt</x:t>
  </x:si>
  <x:si>
    <x:t>Morehead City</x:t>
  </x:si>
  <x:si>
    <x:t>New Bern</x:t>
  </x:si>
  <x:si>
    <x:t>Oriental</x:t>
  </x:si>
  <x:si>
    <x:t>Pink Hill</x:t>
  </x:si>
  <x:si>
    <x:t>Pollocksville</x:t>
  </x:si>
  <x:si>
    <x:t>Salter Path</x:t>
  </x:si>
  <x:si>
    <x:t>Sealevel</x:t>
  </x:si>
  <x:si>
    <x:t>Seven Springs</x:t>
  </x:si>
  <x:si>
    <x:t>Stacy</x:t>
  </x:si>
  <x:si>
    <x:t>Stella</x:t>
  </x:si>
  <x:si>
    <x:t>Stonewall</x:t>
  </x:si>
  <x:si>
    <x:t>Swansboro</x:t>
  </x:si>
  <x:si>
    <x:t>Vandemere</x:t>
  </x:si>
  <x:si>
    <x:t>Winterville</x:t>
  </x:si>
  <x:si>
    <x:t>Emerald Isle</x:t>
  </x:si>
  <x:si>
    <x:t>Catawba County</x:t>
  </x:si>
  <x:si>
    <x:t>Banner Elk</x:t>
  </x:si>
  <x:si>
    <x:t>Avery County</x:t>
  </x:si>
  <x:si>
    <x:t>Blowing Rock</x:t>
  </x:si>
  <x:si>
    <x:t>Watauga County</x:t>
  </x:si>
  <x:si>
    <x:t>Wilkes County</x:t>
  </x:si>
  <x:si>
    <x:t>Boone</x:t>
  </x:si>
  <x:si>
    <x:t>Collettsville</x:t>
  </x:si>
  <x:si>
    <x:t>Connellys Springs</x:t>
  </x:si>
  <x:si>
    <x:t>Burke County</x:t>
  </x:si>
  <x:si>
    <x:t>Conover</x:t>
  </x:si>
  <x:si>
    <x:t>Ashe County</x:t>
  </x:si>
  <x:si>
    <x:t>Crossnore</x:t>
  </x:si>
  <x:si>
    <x:t>Crumpler</x:t>
  </x:si>
  <x:si>
    <x:t>Deep Gap</x:t>
  </x:si>
  <x:si>
    <x:t>Drexel</x:t>
  </x:si>
  <x:si>
    <x:t>Elkin</x:t>
  </x:si>
  <x:si>
    <x:t>Elk Park</x:t>
  </x:si>
  <x:si>
    <x:t>Ennice</x:t>
  </x:si>
  <x:si>
    <x:t>Ferguson</x:t>
  </x:si>
  <x:si>
    <x:t>Statesville</x:t>
  </x:si>
  <x:si>
    <x:t>Glade Valley</x:t>
  </x:si>
  <x:si>
    <x:t>Glen Alpine</x:t>
  </x:si>
  <x:si>
    <x:t>Glendale Springs</x:t>
  </x:si>
  <x:si>
    <x:t>Granite Falls</x:t>
  </x:si>
  <x:si>
    <x:t>Caldwell County</x:t>
  </x:si>
  <x:si>
    <x:t>Grassy Creek</x:t>
  </x:si>
  <x:si>
    <x:t>Lenoir</x:t>
  </x:si>
  <x:si>
    <x:t>Hays</x:t>
  </x:si>
  <x:si>
    <x:t>Hiddenite</x:t>
  </x:si>
  <x:si>
    <x:t>Alexander County</x:t>
  </x:si>
  <x:si>
    <x:t>Hildebran</x:t>
  </x:si>
  <x:si>
    <x:t>Jonas Ridge</x:t>
  </x:si>
  <x:si>
    <x:t>Laurel Springs</x:t>
  </x:si>
  <x:si>
    <x:t>Linville Falls</x:t>
  </x:si>
  <x:si>
    <x:t>Mc Grady</x:t>
  </x:si>
  <x:si>
    <x:t>Maiden</x:t>
  </x:si>
  <x:si>
    <x:t>Millers Creek</x:t>
  </x:si>
  <x:si>
    <x:t>Minneapolis</x:t>
  </x:si>
  <x:si>
    <x:t>Moravian Falls</x:t>
  </x:si>
  <x:si>
    <x:t>Morganton</x:t>
  </x:si>
  <x:si>
    <x:t>North Wilkesboro</x:t>
  </x:si>
  <x:si>
    <x:t>Newland</x:t>
  </x:si>
  <x:si>
    <x:t>Olin</x:t>
  </x:si>
  <x:si>
    <x:t>Pineola</x:t>
  </x:si>
  <x:si>
    <x:t>Piney Creek</x:t>
  </x:si>
  <x:si>
    <x:t>Plumtree</x:t>
  </x:si>
  <x:si>
    <x:t>Purlear</x:t>
  </x:si>
  <x:si>
    <x:t>Icard</x:t>
  </x:si>
  <x:si>
    <x:t>Rhodhiss</x:t>
  </x:si>
  <x:si>
    <x:t>Roaring Gap</x:t>
  </x:si>
  <x:si>
    <x:t>Roaring River</x:t>
  </x:si>
  <x:si>
    <x:t>Ronda</x:t>
  </x:si>
  <x:si>
    <x:t>Rutherford College</x:t>
  </x:si>
  <x:si>
    <x:t>Scottville</x:t>
  </x:si>
  <x:si>
    <x:t>Sherrills Ford</x:t>
  </x:si>
  <x:si>
    <x:t>State Road</x:t>
  </x:si>
  <x:si>
    <x:t>Taylorsville</x:t>
  </x:si>
  <x:si>
    <x:t>Terrell</x:t>
  </x:si>
  <x:si>
    <x:t>Traphill</x:t>
  </x:si>
  <x:si>
    <x:t>Turnersburg</x:t>
  </x:si>
  <x:si>
    <x:t>Union Grove</x:t>
  </x:si>
  <x:si>
    <x:t>Valdese</x:t>
  </x:si>
  <x:si>
    <x:t>Valle Crucis</x:t>
  </x:si>
  <x:si>
    <x:t>Vilas</x:t>
  </x:si>
  <x:si>
    <x:t>Warrensville</x:t>
  </x:si>
  <x:si>
    <x:t>West Jefferson</x:t>
  </x:si>
  <x:si>
    <x:t>Wilkesboro</x:t>
  </x:si>
  <x:si>
    <x:t>Zionville</x:t>
  </x:si>
  <x:si>
    <x:t>Scotts</x:t>
  </x:si>
  <x:si>
    <x:t>Buncombe County</x:t>
  </x:si>
  <x:si>
    <x:t>Graham County</x:t>
  </x:si>
  <x:si>
    <x:t>Bakersville</x:t>
  </x:si>
  <x:si>
    <x:t>Mitchell County</x:t>
  </x:si>
  <x:si>
    <x:t>Balsam</x:t>
  </x:si>
  <x:si>
    <x:t>Balsam Grove</x:t>
  </x:si>
  <x:si>
    <x:t>Transylvania County</x:t>
  </x:si>
  <x:si>
    <x:t>Barnardsville</x:t>
  </x:si>
  <x:si>
    <x:t>Bat Cave</x:t>
  </x:si>
  <x:si>
    <x:t>Henderson County</x:t>
  </x:si>
  <x:si>
    <x:t>Black Mountain</x:t>
  </x:si>
  <x:si>
    <x:t>Brevard</x:t>
  </x:si>
  <x:si>
    <x:t>Bryson City</x:t>
  </x:si>
  <x:si>
    <x:t>Swain County</x:t>
  </x:si>
  <x:si>
    <x:t>Yancey County</x:t>
  </x:si>
  <x:si>
    <x:t>Candler</x:t>
  </x:si>
  <x:si>
    <x:t>Haywood County</x:t>
  </x:si>
  <x:si>
    <x:t>Cashiers</x:t>
  </x:si>
  <x:si>
    <x:t>Cedar Mountain</x:t>
  </x:si>
  <x:si>
    <x:t>Cherokee</x:t>
  </x:si>
  <x:si>
    <x:t>Chimney Rock</x:t>
  </x:si>
  <x:si>
    <x:t>Polk County</x:t>
  </x:si>
  <x:si>
    <x:t>Cullowhee</x:t>
  </x:si>
  <x:si>
    <x:t>Dana</x:t>
  </x:si>
  <x:si>
    <x:t>Dillsboro</x:t>
  </x:si>
  <x:si>
    <x:t>East Flat Rock</x:t>
  </x:si>
  <x:si>
    <x:t>Edneyville</x:t>
  </x:si>
  <x:si>
    <x:t>Enka</x:t>
  </x:si>
  <x:si>
    <x:t>Etowah</x:t>
  </x:si>
  <x:si>
    <x:t>Flat Rock</x:t>
  </x:si>
  <x:si>
    <x:t>Fletcher</x:t>
  </x:si>
  <x:si>
    <x:t>Fontana Dam</x:t>
  </x:si>
  <x:si>
    <x:t>Macon County</x:t>
  </x:si>
  <x:si>
    <x:t>Gerton</x:t>
  </x:si>
  <x:si>
    <x:t>Hazelwood</x:t>
  </x:si>
  <x:si>
    <x:t>Green Mountain</x:t>
  </x:si>
  <x:si>
    <x:t>Horse Shoe</x:t>
  </x:si>
  <x:si>
    <x:t>Lake Junaluska</x:t>
  </x:si>
  <x:si>
    <x:t>Lake Lure</x:t>
  </x:si>
  <x:si>
    <x:t>Lake Toxaway</x:t>
  </x:si>
  <x:si>
    <x:t>Little Switzerland</x:t>
  </x:si>
  <x:si>
    <x:t>Maggie Valley</x:t>
  </x:si>
  <x:si>
    <x:t>Micaville</x:t>
  </x:si>
  <x:si>
    <x:t>Mill Spring</x:t>
  </x:si>
  <x:si>
    <x:t>Montreat</x:t>
  </x:si>
  <x:si>
    <x:t>Mountain Home</x:t>
  </x:si>
  <x:si>
    <x:t>Mills River</x:t>
  </x:si>
  <x:si>
    <x:t>Old Fort</x:t>
  </x:si>
  <x:si>
    <x:t>Penland</x:t>
  </x:si>
  <x:si>
    <x:t>Penrose</x:t>
  </x:si>
  <x:si>
    <x:t>Pisgah Forest</x:t>
  </x:si>
  <x:si>
    <x:t>Ridgecrest</x:t>
  </x:si>
  <x:si>
    <x:t>Robbinsville</x:t>
  </x:si>
  <x:si>
    <x:t>Rosman</x:t>
  </x:si>
  <x:si>
    <x:t>Sapphire</x:t>
  </x:si>
  <x:si>
    <x:t>Scaly Mountain</x:t>
  </x:si>
  <x:si>
    <x:t>Skyland</x:t>
  </x:si>
  <x:si>
    <x:t>Spruce Pine</x:t>
  </x:si>
  <x:si>
    <x:t>Swannanoa</x:t>
  </x:si>
  <x:si>
    <x:t>Sylva</x:t>
  </x:si>
  <x:si>
    <x:t>Tryon</x:t>
  </x:si>
  <x:si>
    <x:t>Tuckasegee</x:t>
  </x:si>
  <x:si>
    <x:t>Tuxedo</x:t>
  </x:si>
  <x:si>
    <x:t>Waynesville</x:t>
  </x:si>
  <x:si>
    <x:t>Weaverville</x:t>
  </x:si>
  <x:si>
    <x:t>Whittier</x:t>
  </x:si>
  <x:si>
    <x:t>Zirconia</x:t>
  </x:si>
  <x:si>
    <x:t>Asheville</x:t>
  </x:si>
  <x:si>
    <x:t>Andrews</x:t>
  </x:si>
  <x:si>
    <x:t>Cherokee County</x:t>
  </x:si>
  <x:si>
    <x:t>Brasstown</x:t>
  </x:si>
  <x:si>
    <x:t>Culberson</x:t>
  </x:si>
  <x:si>
    <x:t>Hayesville</x:t>
  </x:si>
  <x:si>
    <x:t>Murphy</x:t>
  </x:si>
  <x:si>
    <x:t>Warne</x:t>
  </x:si>
  <x:si>
    <x:t>Alcolu</x:t>
  </x:si>
  <x:si>
    <x:t>SC</x:t>
  </x:si>
  <x:si>
    <x:t>Clarendon County</x:t>
  </x:si>
  <x:si>
    <x:t>Ballentine</x:t>
  </x:si>
  <x:si>
    <x:t>Richland County</x:t>
  </x:si>
  <x:si>
    <x:t>Bamberg</x:t>
  </x:si>
  <x:si>
    <x:t>Bamberg County</x:t>
  </x:si>
  <x:si>
    <x:t>Batesburg</x:t>
  </x:si>
  <x:si>
    <x:t>Lexington County</x:t>
  </x:si>
  <x:si>
    <x:t>Bethune</x:t>
  </x:si>
  <x:si>
    <x:t>Kershaw County</x:t>
  </x:si>
  <x:si>
    <x:t>Blackstock</x:t>
  </x:si>
  <x:si>
    <x:t>Blythewood</x:t>
  </x:si>
  <x:si>
    <x:t>Bowman</x:t>
  </x:si>
  <x:si>
    <x:t>Orangeburg County</x:t>
  </x:si>
  <x:si>
    <x:t>Cassatt</x:t>
  </x:si>
  <x:si>
    <x:t>Cayce</x:t>
  </x:si>
  <x:si>
    <x:t>Chapin</x:t>
  </x:si>
  <x:si>
    <x:t>Chappells</x:t>
  </x:si>
  <x:si>
    <x:t>Newberry County</x:t>
  </x:si>
  <x:si>
    <x:t>Cope</x:t>
  </x:si>
  <x:si>
    <x:t>Dalzell</x:t>
  </x:si>
  <x:si>
    <x:t>Sumter County</x:t>
  </x:si>
  <x:si>
    <x:t>Davis Station</x:t>
  </x:si>
  <x:si>
    <x:t>Eastover</x:t>
  </x:si>
  <x:si>
    <x:t>Elliott</x:t>
  </x:si>
  <x:si>
    <x:t>Elloree</x:t>
  </x:si>
  <x:si>
    <x:t>Eutawville</x:t>
  </x:si>
  <x:si>
    <x:t>Gable</x:t>
  </x:si>
  <x:si>
    <x:t>Gadsden</x:t>
  </x:si>
  <x:si>
    <x:t>Greeleyville</x:t>
  </x:si>
  <x:si>
    <x:t>Williamsburg County</x:t>
  </x:si>
  <x:si>
    <x:t>Heath Springs</x:t>
  </x:si>
  <x:si>
    <x:t>Holly Hill</x:t>
  </x:si>
  <x:si>
    <x:t>Hopkins</x:t>
  </x:si>
  <x:si>
    <x:t>Horatio</x:t>
  </x:si>
  <x:si>
    <x:t>Irmo</x:t>
  </x:si>
  <x:si>
    <x:t>Jenkinsville</x:t>
  </x:si>
  <x:si>
    <x:t>Kershaw</x:t>
  </x:si>
  <x:si>
    <x:t>Darlington County</x:t>
  </x:si>
  <x:si>
    <x:t>Leesville</x:t>
  </x:si>
  <x:si>
    <x:t>Liberty Hill</x:t>
  </x:si>
  <x:si>
    <x:t>Little Mountain</x:t>
  </x:si>
  <x:si>
    <x:t>Lugoff</x:t>
  </x:si>
  <x:si>
    <x:t>Lydia</x:t>
  </x:si>
  <x:si>
    <x:t>Ehrhardt</x:t>
  </x:si>
  <x:si>
    <x:t>Lodge</x:t>
  </x:si>
  <x:si>
    <x:t>Colleton County</x:t>
  </x:si>
  <x:si>
    <x:t>Mc Bee</x:t>
  </x:si>
  <x:si>
    <x:t>Manning</x:t>
  </x:si>
  <x:si>
    <x:t>Mayesville</x:t>
  </x:si>
  <x:si>
    <x:t>Monetta</x:t>
  </x:si>
  <x:si>
    <x:t>Aiken County</x:t>
  </x:si>
  <x:si>
    <x:t>Neeses</x:t>
  </x:si>
  <x:si>
    <x:t>Newberry</x:t>
  </x:si>
  <x:si>
    <x:t>New Zion</x:t>
  </x:si>
  <x:si>
    <x:t>Florence County</x:t>
  </x:si>
  <x:si>
    <x:t>Peak</x:t>
  </x:si>
  <x:si>
    <x:t>Pelion</x:t>
  </x:si>
  <x:si>
    <x:t>Pinewood</x:t>
  </x:si>
  <x:si>
    <x:t>Pomaria</x:t>
  </x:si>
  <x:si>
    <x:t>Rembert</x:t>
  </x:si>
  <x:si>
    <x:t>Ridge Spring</x:t>
  </x:si>
  <x:si>
    <x:t>Saluda County</x:t>
  </x:si>
  <x:si>
    <x:t>Rion</x:t>
  </x:si>
  <x:si>
    <x:t>Rowesville</x:t>
  </x:si>
  <x:si>
    <x:t>Saint Matthews</x:t>
  </x:si>
  <x:si>
    <x:t>Salley</x:t>
  </x:si>
  <x:si>
    <x:t>Santee</x:t>
  </x:si>
  <x:si>
    <x:t>Silverstreet</x:t>
  </x:si>
  <x:si>
    <x:t>State Park</x:t>
  </x:si>
  <x:si>
    <x:t>Summerton</x:t>
  </x:si>
  <x:si>
    <x:t>Sumter</x:t>
  </x:si>
  <x:si>
    <x:t>Shaw A F B</x:t>
  </x:si>
  <x:si>
    <x:t>Timmonsville</x:t>
  </x:si>
  <x:si>
    <x:t>Turbeville</x:t>
  </x:si>
  <x:si>
    <x:t>Vance</x:t>
  </x:si>
  <x:si>
    <x:t>Wagener</x:t>
  </x:si>
  <x:si>
    <x:t>Ward</x:t>
  </x:si>
  <x:si>
    <x:t>Wedgefield</x:t>
  </x:si>
  <x:si>
    <x:t>White Rock</x:t>
  </x:si>
  <x:si>
    <x:t>Whitmire</x:t>
  </x:si>
  <x:si>
    <x:t>Winnsboro</x:t>
  </x:si>
  <x:si>
    <x:t>Spartanburg</x:t>
  </x:si>
  <x:si>
    <x:t>Spartanburg County</x:t>
  </x:si>
  <x:si>
    <x:t>Campobello</x:t>
  </x:si>
  <x:si>
    <x:t>Chesnee</x:t>
  </x:si>
  <x:si>
    <x:t>Laurens County</x:t>
  </x:si>
  <x:si>
    <x:t>Converse</x:t>
  </x:si>
  <x:si>
    <x:t>Cowpens</x:t>
  </x:si>
  <x:si>
    <x:t>Cross Anchor</x:t>
  </x:si>
  <x:si>
    <x:t>Cross Hill</x:t>
  </x:si>
  <x:si>
    <x:t>Drayton</x:t>
  </x:si>
  <x:si>
    <x:t>Duncan</x:t>
  </x:si>
  <x:si>
    <x:t>Enoree</x:t>
  </x:si>
  <x:si>
    <x:t>Fairforest</x:t>
  </x:si>
  <x:si>
    <x:t>Fingerville</x:t>
  </x:si>
  <x:si>
    <x:t>Gaffney</x:t>
  </x:si>
  <x:si>
    <x:t>Gramling</x:t>
  </x:si>
  <x:si>
    <x:t>Inman</x:t>
  </x:si>
  <x:si>
    <x:t>Joanna</x:t>
  </x:si>
  <x:si>
    <x:t>Kinards</x:t>
  </x:si>
  <x:si>
    <x:t>Landrum</x:t>
  </x:si>
  <x:si>
    <x:t>Greenville County</x:t>
  </x:si>
  <x:si>
    <x:t>Lockhart</x:t>
  </x:si>
  <x:si>
    <x:t>Lyman</x:t>
  </x:si>
  <x:si>
    <x:t>Moore</x:t>
  </x:si>
  <x:si>
    <x:t>Pacolet</x:t>
  </x:si>
  <x:si>
    <x:t>Pacolet Mills</x:t>
  </x:si>
  <x:si>
    <x:t>Pauline</x:t>
  </x:si>
  <x:si>
    <x:t>Reidville</x:t>
  </x:si>
  <x:si>
    <x:t>Roebuck</x:t>
  </x:si>
  <x:si>
    <x:t>Startex</x:t>
  </x:si>
  <x:si>
    <x:t>Una</x:t>
  </x:si>
  <x:si>
    <x:t>Wellford</x:t>
  </x:si>
  <x:si>
    <x:t>Woodruff</x:t>
  </x:si>
  <x:si>
    <x:t>Charleston County</x:t>
  </x:si>
  <x:si>
    <x:t>Charleston Afb</x:t>
  </x:si>
  <x:si>
    <x:t>North Charleston</x:t>
  </x:si>
  <x:si>
    <x:t>Hanahan</x:t>
  </x:si>
  <x:si>
    <x:t>Adams Run</x:t>
  </x:si>
  <x:si>
    <x:t>Awendaw</x:t>
  </x:si>
  <x:si>
    <x:t>Bethera</x:t>
  </x:si>
  <x:si>
    <x:t>Bonneau</x:t>
  </x:si>
  <x:si>
    <x:t>Canadys</x:t>
  </x:si>
  <x:si>
    <x:t>Cordesville</x:t>
  </x:si>
  <x:si>
    <x:t>Cross</x:t>
  </x:si>
  <x:si>
    <x:t>Edisto Island</x:t>
  </x:si>
  <x:si>
    <x:t>Folly Beach</x:t>
  </x:si>
  <x:si>
    <x:t>Georgetown County</x:t>
  </x:si>
  <x:si>
    <x:t>Goose Creek</x:t>
  </x:si>
  <x:si>
    <x:t>Green Pond</x:t>
  </x:si>
  <x:si>
    <x:t>Harleyville</x:t>
  </x:si>
  <x:si>
    <x:t>Huger</x:t>
  </x:si>
  <x:si>
    <x:t>Isle Of Palms</x:t>
  </x:si>
  <x:si>
    <x:t>Jacksonboro</x:t>
  </x:si>
  <x:si>
    <x:t>Johns Island</x:t>
  </x:si>
  <x:si>
    <x:t>Ladson</x:t>
  </x:si>
  <x:si>
    <x:t>Mc Clellanville</x:t>
  </x:si>
  <x:si>
    <x:t>Moncks Corner</x:t>
  </x:si>
  <x:si>
    <x:t>Pinopolis</x:t>
  </x:si>
  <x:si>
    <x:t>Ravenel</x:t>
  </x:si>
  <x:si>
    <x:t>Reevesville</x:t>
  </x:si>
  <x:si>
    <x:t>Ridgeville</x:t>
  </x:si>
  <x:si>
    <x:t>Round O</x:t>
  </x:si>
  <x:si>
    <x:t>Russellville</x:t>
  </x:si>
  <x:si>
    <x:t>Saint George</x:t>
  </x:si>
  <x:si>
    <x:t>Saint Stephen</x:t>
  </x:si>
  <x:si>
    <x:t>Smoaks</x:t>
  </x:si>
  <x:si>
    <x:t>Sullivans Island</x:t>
  </x:si>
  <x:si>
    <x:t>Wadmalaw Island</x:t>
  </x:si>
  <x:si>
    <x:t>Walterboro</x:t>
  </x:si>
  <x:si>
    <x:t>Williams</x:t>
  </x:si>
  <x:si>
    <x:t>Aynor</x:t>
  </x:si>
  <x:si>
    <x:t>Horry County</x:t>
  </x:si>
  <x:si>
    <x:t>Bennettsville</x:t>
  </x:si>
  <x:si>
    <x:t>Marlboro County</x:t>
  </x:si>
  <x:si>
    <x:t>Blenheim</x:t>
  </x:si>
  <x:si>
    <x:t>Cades</x:t>
  </x:si>
  <x:si>
    <x:t>Centenary</x:t>
  </x:si>
  <x:si>
    <x:t>Cheraw</x:t>
  </x:si>
  <x:si>
    <x:t>Clio</x:t>
  </x:si>
  <x:si>
    <x:t>Coward</x:t>
  </x:si>
  <x:si>
    <x:t>Dillon</x:t>
  </x:si>
  <x:si>
    <x:t>Dillon County</x:t>
  </x:si>
  <x:si>
    <x:t>Galivants Ferry</x:t>
  </x:si>
  <x:si>
    <x:t>Green Sea</x:t>
  </x:si>
  <x:si>
    <x:t>Gresham</x:t>
  </x:si>
  <x:si>
    <x:t>Hamer</x:t>
  </x:si>
  <x:si>
    <x:t>Hartsville</x:t>
  </x:si>
  <x:si>
    <x:t>Hemingway</x:t>
  </x:si>
  <x:si>
    <x:t>Kingstree</x:t>
  </x:si>
  <x:si>
    <x:t>Lane</x:t>
  </x:si>
  <x:si>
    <x:t>Latta</x:t>
  </x:si>
  <x:si>
    <x:t>Little River</x:t>
  </x:si>
  <x:si>
    <x:t>Little Rock</x:t>
  </x:si>
  <x:si>
    <x:t>Longs</x:t>
  </x:si>
  <x:si>
    <x:t>Loris</x:t>
  </x:si>
  <x:si>
    <x:t>Mc Coll</x:t>
  </x:si>
  <x:si>
    <x:t>Myrtle Beach</x:t>
  </x:si>
  <x:si>
    <x:t>Minturn</x:t>
  </x:si>
  <x:si>
    <x:t>Mullins</x:t>
  </x:si>
  <x:si>
    <x:t>Murrells Inlet</x:t>
  </x:si>
  <x:si>
    <x:t>Nesmith</x:t>
  </x:si>
  <x:si>
    <x:t>North Myrtle Beach</x:t>
  </x:si>
  <x:si>
    <x:t>Pamplico</x:t>
  </x:si>
  <x:si>
    <x:t>Patrick</x:t>
  </x:si>
  <x:si>
    <x:t>Pawleys Island</x:t>
  </x:si>
  <x:si>
    <x:t>Rains</x:t>
  </x:si>
  <x:si>
    <x:t>Salters</x:t>
  </x:si>
  <x:si>
    <x:t>Sellers</x:t>
  </x:si>
  <x:si>
    <x:t>Society Hill</x:t>
  </x:si>
  <x:si>
    <x:t>Tatum</x:t>
  </x:si>
  <x:si>
    <x:t>Abbeville</x:t>
  </x:si>
  <x:si>
    <x:t>Abbeville County</x:t>
  </x:si>
  <x:si>
    <x:t>Anderson</x:t>
  </x:si>
  <x:si>
    <x:t>Anderson County</x:t>
  </x:si>
  <x:si>
    <x:t>Belton</x:t>
  </x:si>
  <x:si>
    <x:t>Calhoun Falls</x:t>
  </x:si>
  <x:si>
    <x:t>Central</x:t>
  </x:si>
  <x:si>
    <x:t>Pickens County</x:t>
  </x:si>
  <x:si>
    <x:t>Clemson</x:t>
  </x:si>
  <x:si>
    <x:t>Conestee</x:t>
  </x:si>
  <x:si>
    <x:t>Donalds</x:t>
  </x:si>
  <x:si>
    <x:t>Due West</x:t>
  </x:si>
  <x:si>
    <x:t>Easley</x:t>
  </x:si>
  <x:si>
    <x:t>Fair Play</x:t>
  </x:si>
  <x:si>
    <x:t>Oconee County</x:t>
  </x:si>
  <x:si>
    <x:t>Fountain Inn</x:t>
  </x:si>
  <x:si>
    <x:t>Gray Court</x:t>
  </x:si>
  <x:si>
    <x:t>Greenwood County</x:t>
  </x:si>
  <x:si>
    <x:t>Greer</x:t>
  </x:si>
  <x:si>
    <x:t>Hodges</x:t>
  </x:si>
  <x:si>
    <x:t>Honea Path</x:t>
  </x:si>
  <x:si>
    <x:t>Iva</x:t>
  </x:si>
  <x:si>
    <x:t>La France</x:t>
  </x:si>
  <x:si>
    <x:t>Long Creek</x:t>
  </x:si>
  <x:si>
    <x:t>Lowndesville</x:t>
  </x:si>
  <x:si>
    <x:t>Mauldin</x:t>
  </x:si>
  <x:si>
    <x:t>Mountain Rest</x:t>
  </x:si>
  <x:si>
    <x:t>Ninety Six</x:t>
  </x:si>
  <x:si>
    <x:t>Norris</x:t>
  </x:si>
  <x:si>
    <x:t>Pelzer</x:t>
  </x:si>
  <x:si>
    <x:t>Sandy Springs</x:t>
  </x:si>
  <x:si>
    <x:t>Six Mile</x:t>
  </x:si>
  <x:si>
    <x:t>Slater</x:t>
  </x:si>
  <x:si>
    <x:t>Starr</x:t>
  </x:si>
  <x:si>
    <x:t>Tamassee</x:t>
  </x:si>
  <x:si>
    <x:t>Taylors</x:t>
  </x:si>
  <x:si>
    <x:t>Tigerville</x:t>
  </x:si>
  <x:si>
    <x:t>Travelers Rest</x:t>
  </x:si>
  <x:si>
    <x:t>Walhalla</x:t>
  </x:si>
  <x:si>
    <x:t>Ware Shoals</x:t>
  </x:si>
  <x:si>
    <x:t>Fort Mill</x:t>
  </x:si>
  <x:si>
    <x:t>Edgemoor</x:t>
  </x:si>
  <x:si>
    <x:t>Fort Lawn</x:t>
  </x:si>
  <x:si>
    <x:t>Hickory Grove</x:t>
  </x:si>
  <x:si>
    <x:t>Lando</x:t>
  </x:si>
  <x:si>
    <x:t>Mc Connells</x:t>
  </x:si>
  <x:si>
    <x:t>Mount Croghan</x:t>
  </x:si>
  <x:si>
    <x:t>Pageland</x:t>
  </x:si>
  <x:si>
    <x:t>Van Wyck</x:t>
  </x:si>
  <x:si>
    <x:t>Aiken</x:t>
  </x:si>
  <x:si>
    <x:t>New Ellenton</x:t>
  </x:si>
  <x:si>
    <x:t>Allendale County</x:t>
  </x:si>
  <x:si>
    <x:t>Barnwell</x:t>
  </x:si>
  <x:si>
    <x:t>Barnwell County</x:t>
  </x:si>
  <x:si>
    <x:t>Hilda</x:t>
  </x:si>
  <x:si>
    <x:t>Blackville</x:t>
  </x:si>
  <x:si>
    <x:t>Clarks Hill</x:t>
  </x:si>
  <x:si>
    <x:t>McCormick County</x:t>
  </x:si>
  <x:si>
    <x:t>Clearwater</x:t>
  </x:si>
  <x:si>
    <x:t>Edgefield</x:t>
  </x:si>
  <x:si>
    <x:t>Edgefield County</x:t>
  </x:si>
  <x:si>
    <x:t>Elko</x:t>
  </x:si>
  <x:si>
    <x:t>Gloverville</x:t>
  </x:si>
  <x:si>
    <x:t>Langley</x:t>
  </x:si>
  <x:si>
    <x:t>Mc Cormick</x:t>
  </x:si>
  <x:si>
    <x:t>Modoc</x:t>
  </x:si>
  <x:si>
    <x:t>Montmorenci</x:t>
  </x:si>
  <x:si>
    <x:t>North Augusta</x:t>
  </x:si>
  <x:si>
    <x:t>Beech Island</x:t>
  </x:si>
  <x:si>
    <x:t>Olar</x:t>
  </x:si>
  <x:si>
    <x:t>Plum Branch</x:t>
  </x:si>
  <x:si>
    <x:t>Ulmer</x:t>
  </x:si>
  <x:si>
    <x:t>Vaucluse</x:t>
  </x:si>
  <x:si>
    <x:t>Warrenville</x:t>
  </x:si>
  <x:si>
    <x:t>Mccormick County</x:t>
  </x:si>
  <x:si>
    <x:t>Ladys Island</x:t>
  </x:si>
  <x:si>
    <x:t>Okatie</x:t>
  </x:si>
  <x:si>
    <x:t>Bluffton</x:t>
  </x:si>
  <x:si>
    <x:t>Brunson</x:t>
  </x:si>
  <x:si>
    <x:t>Hampton County</x:t>
  </x:si>
  <x:si>
    <x:t>Coosawhatchie</x:t>
  </x:si>
  <x:si>
    <x:t>Jasper County</x:t>
  </x:si>
  <x:si>
    <x:t>Crocketville</x:t>
  </x:si>
  <x:si>
    <x:t>Daufuskie Island</x:t>
  </x:si>
  <x:si>
    <x:t>Early Branch</x:t>
  </x:si>
  <x:si>
    <x:t>Estill</x:t>
  </x:si>
  <x:si>
    <x:t>Saint Helena Island</x:t>
  </x:si>
  <x:si>
    <x:t>Furman</x:t>
  </x:si>
  <x:si>
    <x:t>Garnett</x:t>
  </x:si>
  <x:si>
    <x:t>Hilton Head Island</x:t>
  </x:si>
  <x:si>
    <x:t>Hardeeville</x:t>
  </x:si>
  <x:si>
    <x:t>Islandton</x:t>
  </x:si>
  <x:si>
    <x:t>Lobeco</x:t>
  </x:si>
  <x:si>
    <x:t>Miley</x:t>
  </x:si>
  <x:si>
    <x:t>Pineland</x:t>
  </x:si>
  <x:si>
    <x:t>Ridgeland</x:t>
  </x:si>
  <x:si>
    <x:t>Scotia</x:t>
  </x:si>
  <x:si>
    <x:t>Tillman</x:t>
  </x:si>
  <x:si>
    <x:t>Varnville</x:t>
  </x:si>
  <x:si>
    <x:t>Yemassee</x:t>
  </x:si>
  <x:si>
    <x:t>Avondale Estates</x:t>
  </x:si>
  <x:si>
    <x:t>GA</x:t>
  </x:si>
  <x:si>
    <x:t>Dekalb County</x:t>
  </x:si>
  <x:si>
    <x:t>Norcross</x:t>
  </x:si>
  <x:si>
    <x:t>Gwinnett County</x:t>
  </x:si>
  <x:si>
    <x:t>Alpharetta</x:t>
  </x:si>
  <x:si>
    <x:t>Cobb County</x:t>
  </x:si>
  <x:si>
    <x:t>Barrow County</x:t>
  </x:si>
  <x:si>
    <x:t>Conyers</x:t>
  </x:si>
  <x:si>
    <x:t>Rockdale County</x:t>
  </x:si>
  <x:si>
    <x:t>Newton County</x:t>
  </x:si>
  <x:si>
    <x:t>Grayson</x:t>
  </x:si>
  <x:si>
    <x:t>Walton County</x:t>
  </x:si>
  <x:si>
    <x:t>Dacula</x:t>
  </x:si>
  <x:si>
    <x:t>Clarkston</x:t>
  </x:si>
  <x:si>
    <x:t>Suwanee</x:t>
  </x:si>
  <x:si>
    <x:t>Social Circle</x:t>
  </x:si>
  <x:si>
    <x:t>North Metro</x:t>
  </x:si>
  <x:si>
    <x:t>Cumming</x:t>
  </x:si>
  <x:si>
    <x:t>Decatur</x:t>
  </x:si>
  <x:si>
    <x:t>Lithonia</x:t>
  </x:si>
  <x:si>
    <x:t>Snellville</x:t>
  </x:si>
  <x:si>
    <x:t>Lilburn</x:t>
  </x:si>
  <x:si>
    <x:t>Newborn</x:t>
  </x:si>
  <x:si>
    <x:t>Porterdale</x:t>
  </x:si>
  <x:si>
    <x:t>Pine Lake</x:t>
  </x:si>
  <x:si>
    <x:t>Redan</x:t>
  </x:si>
  <x:si>
    <x:t>Roswell</x:t>
  </x:si>
  <x:si>
    <x:t>Stone Mountain</x:t>
  </x:si>
  <x:si>
    <x:t>Tucker</x:t>
  </x:si>
  <x:si>
    <x:t>Duluth</x:t>
  </x:si>
  <x:si>
    <x:t>Adairsville</x:t>
  </x:si>
  <x:si>
    <x:t>Bartow County</x:t>
  </x:si>
  <x:si>
    <x:t>Aragon</x:t>
  </x:si>
  <x:si>
    <x:t>Armuchee</x:t>
  </x:si>
  <x:si>
    <x:t>Austell</x:t>
  </x:si>
  <x:si>
    <x:t>Ball Ground</x:t>
  </x:si>
  <x:si>
    <x:t>Bowdon</x:t>
  </x:si>
  <x:si>
    <x:t>Bowdon Junction</x:t>
  </x:si>
  <x:si>
    <x:t>Haralson County</x:t>
  </x:si>
  <x:si>
    <x:t>Clarkdale</x:t>
  </x:si>
  <x:si>
    <x:t>Lithia Springs</x:t>
  </x:si>
  <x:si>
    <x:t>Douglas County</x:t>
  </x:si>
  <x:si>
    <x:t>Cave Spring</x:t>
  </x:si>
  <x:si>
    <x:t>Cedartown</x:t>
  </x:si>
  <x:si>
    <x:t>Mableton</x:t>
  </x:si>
  <x:si>
    <x:t>Powder Springs</x:t>
  </x:si>
  <x:si>
    <x:t>Coosa</x:t>
  </x:si>
  <x:si>
    <x:t>Paulding County</x:t>
  </x:si>
  <x:si>
    <x:t>Douglasville</x:t>
  </x:si>
  <x:si>
    <x:t>Esom Hill</x:t>
  </x:si>
  <x:si>
    <x:t>Cleburne County</x:t>
  </x:si>
  <x:si>
    <x:t>Fairmount</x:t>
  </x:si>
  <x:si>
    <x:t>Gordon County</x:t>
  </x:si>
  <x:si>
    <x:t>Kennesaw</x:t>
  </x:si>
  <x:si>
    <x:t>Lindale</x:t>
  </x:si>
  <x:si>
    <x:t>Marble Hill</x:t>
  </x:si>
  <x:si>
    <x:t>Mount Berry</x:t>
  </x:si>
  <x:si>
    <x:t>Rockmart</x:t>
  </x:si>
  <x:si>
    <x:t>Roopville</x:t>
  </x:si>
  <x:si>
    <x:t>Rydal</x:t>
  </x:si>
  <x:si>
    <x:t>Talking Rock</x:t>
  </x:si>
  <x:si>
    <x:t>Tallapoosa</x:t>
  </x:si>
  <x:si>
    <x:t>Tate</x:t>
  </x:si>
  <x:si>
    <x:t>Villa Rica</x:t>
  </x:si>
  <x:si>
    <x:t>Waleska</x:t>
  </x:si>
  <x:si>
    <x:t>Whitesburg</x:t>
  </x:si>
  <x:si>
    <x:t>Winston</x:t>
  </x:si>
  <x:si>
    <x:t>Lamar County</x:t>
  </x:si>
  <x:si>
    <x:t>Experiment</x:t>
  </x:si>
  <x:si>
    <x:t>Spalding County</x:t>
  </x:si>
  <x:si>
    <x:t>Fairburn</x:t>
  </x:si>
  <x:si>
    <x:t>Flovilla</x:t>
  </x:si>
  <x:si>
    <x:t>Butts County</x:t>
  </x:si>
  <x:si>
    <x:t>Heard County</x:t>
  </x:si>
  <x:si>
    <x:t>Meriwether County</x:t>
  </x:si>
  <x:si>
    <x:t>Glenn</x:t>
  </x:si>
  <x:si>
    <x:t>Coweta County</x:t>
  </x:si>
  <x:si>
    <x:t>Griffin</x:t>
  </x:si>
  <x:si>
    <x:t>Haralson</x:t>
  </x:si>
  <x:si>
    <x:t>Hogansville</x:t>
  </x:si>
  <x:si>
    <x:t>Troup County</x:t>
  </x:si>
  <x:si>
    <x:t>Jenkinsburg</x:t>
  </x:si>
  <x:si>
    <x:t>Clayton County</x:t>
  </x:si>
  <x:si>
    <x:t>Lovejoy</x:t>
  </x:si>
  <x:si>
    <x:t>Luthersville</x:t>
  </x:si>
  <x:si>
    <x:t>Mcdonough</x:t>
  </x:si>
  <x:si>
    <x:t>Meansville</x:t>
  </x:si>
  <x:si>
    <x:t>Milner</x:t>
  </x:si>
  <x:si>
    <x:t>Molena</x:t>
  </x:si>
  <x:si>
    <x:t>Moreland</x:t>
  </x:si>
  <x:si>
    <x:t>Morrow</x:t>
  </x:si>
  <x:si>
    <x:t>Newnan</x:t>
  </x:si>
  <x:si>
    <x:t>Orchard Hill</x:t>
  </x:si>
  <x:si>
    <x:t>Palmetto</x:t>
  </x:si>
  <x:si>
    <x:t>Peachtree City</x:t>
  </x:si>
  <x:si>
    <x:t>Sargent</x:t>
  </x:si>
  <x:si>
    <x:t>Senoia</x:t>
  </x:si>
  <x:si>
    <x:t>Sunny Side</x:t>
  </x:si>
  <x:si>
    <x:t>The Rock</x:t>
  </x:si>
  <x:si>
    <x:t>Upson County</x:t>
  </x:si>
  <x:si>
    <x:t>Conley</x:t>
  </x:si>
  <x:si>
    <x:t>Ellenwood</x:t>
  </x:si>
  <x:si>
    <x:t>Forest Park</x:t>
  </x:si>
  <x:si>
    <x:t>Swainsboro</x:t>
  </x:si>
  <x:si>
    <x:t>Emanuel County</x:t>
  </x:si>
  <x:si>
    <x:t>Ailey</x:t>
  </x:si>
  <x:si>
    <x:t>Alamo</x:t>
  </x:si>
  <x:si>
    <x:t>Wheeler County</x:t>
  </x:si>
  <x:si>
    <x:t>Alston</x:t>
  </x:si>
  <x:si>
    <x:t>Bellville</x:t>
  </x:si>
  <x:si>
    <x:t>Evans County</x:t>
  </x:si>
  <x:si>
    <x:t>Brooklet</x:t>
  </x:si>
  <x:si>
    <x:t>Bulloch County</x:t>
  </x:si>
  <x:si>
    <x:t>Claxton</x:t>
  </x:si>
  <x:si>
    <x:t>Cobbtown</x:t>
  </x:si>
  <x:si>
    <x:t>Tattnall County</x:t>
  </x:si>
  <x:si>
    <x:t>Daisy</x:t>
  </x:si>
  <x:si>
    <x:t>Screven County</x:t>
  </x:si>
  <x:si>
    <x:t>Jenkins County</x:t>
  </x:si>
  <x:si>
    <x:t>Glennville</x:t>
  </x:si>
  <x:si>
    <x:t>Hagan</x:t>
  </x:si>
  <x:si>
    <x:t>Louisville</x:t>
  </x:si>
  <x:si>
    <x:t>Toombs County</x:t>
  </x:si>
  <x:si>
    <x:t>Metter</x:t>
  </x:si>
  <x:si>
    <x:t>Candler County</x:t>
  </x:si>
  <x:si>
    <x:t>Midville</x:t>
  </x:si>
  <x:si>
    <x:t>Millen</x:t>
  </x:si>
  <x:si>
    <x:t>Nunez</x:t>
  </x:si>
  <x:si>
    <x:t>Portal</x:t>
  </x:si>
  <x:si>
    <x:t>Register</x:t>
  </x:si>
  <x:si>
    <x:t>Rockledge</x:t>
  </x:si>
  <x:si>
    <x:t>Rocky Ford</x:t>
  </x:si>
  <x:si>
    <x:t>Sardis</x:t>
  </x:si>
  <x:si>
    <x:t>Soperton</x:t>
  </x:si>
  <x:si>
    <x:t>Treutlen County</x:t>
  </x:si>
  <x:si>
    <x:t>Statesboro</x:t>
  </x:si>
  <x:si>
    <x:t>Stillmore</x:t>
  </x:si>
  <x:si>
    <x:t>Twin City</x:t>
  </x:si>
  <x:si>
    <x:t>Uvalda</x:t>
  </x:si>
  <x:si>
    <x:t>Vidalia</x:t>
  </x:si>
  <x:si>
    <x:t>Wadley</x:t>
  </x:si>
  <x:si>
    <x:t>Hall County</x:t>
  </x:si>
  <x:si>
    <x:t>Chestnut Mountain</x:t>
  </x:si>
  <x:si>
    <x:t>Alto</x:t>
  </x:si>
  <x:si>
    <x:t>Habersham County</x:t>
  </x:si>
  <x:si>
    <x:t>Banks County</x:t>
  </x:si>
  <x:si>
    <x:t>Fannin County</x:t>
  </x:si>
  <x:si>
    <x:t>Buford</x:t>
  </x:si>
  <x:si>
    <x:t>Bowersville</x:t>
  </x:si>
  <x:si>
    <x:t>Hart County</x:t>
  </x:si>
  <x:si>
    <x:t>Braselton</x:t>
  </x:si>
  <x:si>
    <x:t>Canon</x:t>
  </x:si>
  <x:si>
    <x:t>Carnesville</x:t>
  </x:si>
  <x:si>
    <x:t>Cherry Log</x:t>
  </x:si>
  <x:si>
    <x:t>Clarkesville</x:t>
  </x:si>
  <x:si>
    <x:t>Rabun County</x:t>
  </x:si>
  <x:si>
    <x:t>Clermont</x:t>
  </x:si>
  <x:si>
    <x:t>White County</x:t>
  </x:si>
  <x:si>
    <x:t>Commerce</x:t>
  </x:si>
  <x:si>
    <x:t>Cornelia</x:t>
  </x:si>
  <x:si>
    <x:t>Dahlonega</x:t>
  </x:si>
  <x:si>
    <x:t>Lumpkin County</x:t>
  </x:si>
  <x:si>
    <x:t>Dawsonville</x:t>
  </x:si>
  <x:si>
    <x:t>Dawson County</x:t>
  </x:si>
  <x:si>
    <x:t>Demorest</x:t>
  </x:si>
  <x:si>
    <x:t>Ellijay</x:t>
  </x:si>
  <x:si>
    <x:t>Dillard</x:t>
  </x:si>
  <x:si>
    <x:t>Eastanollee</x:t>
  </x:si>
  <x:si>
    <x:t>Stephens County</x:t>
  </x:si>
  <x:si>
    <x:t>East Ellijay</x:t>
  </x:si>
  <x:si>
    <x:t>Epworth</x:t>
  </x:si>
  <x:si>
    <x:t>Flowery Branch</x:t>
  </x:si>
  <x:si>
    <x:t>Gillsville</x:t>
  </x:si>
  <x:si>
    <x:t>Habersham</x:t>
  </x:si>
  <x:si>
    <x:t>Hiawassee</x:t>
  </x:si>
  <x:si>
    <x:t>Towns County</x:t>
  </x:si>
  <x:si>
    <x:t>Hoschton</x:t>
  </x:si>
  <x:si>
    <x:t>Lavonia</x:t>
  </x:si>
  <x:si>
    <x:t>Lula</x:t>
  </x:si>
  <x:si>
    <x:t>Mc Caysville</x:t>
  </x:si>
  <x:si>
    <x:t>Mineral Bluff</x:t>
  </x:si>
  <x:si>
    <x:t>Mountain City</x:t>
  </x:si>
  <x:si>
    <x:t>Murrayville</x:t>
  </x:si>
  <x:si>
    <x:t>Pendergrass</x:t>
  </x:si>
  <x:si>
    <x:t>Rabun Gap</x:t>
  </x:si>
  <x:si>
    <x:t>Sautee Nacoochee</x:t>
  </x:si>
  <x:si>
    <x:t>Suches</x:t>
  </x:si>
  <x:si>
    <x:t>Tallulah Falls</x:t>
  </x:si>
  <x:si>
    <x:t>Talmo</x:t>
  </x:si>
  <x:si>
    <x:t>Tiger</x:t>
  </x:si>
  <x:si>
    <x:t>Toccoa</x:t>
  </x:si>
  <x:si>
    <x:t>Turnerville</x:t>
  </x:si>
  <x:si>
    <x:t>Wiley</x:t>
  </x:si>
  <x:si>
    <x:t>Young Harris</x:t>
  </x:si>
  <x:si>
    <x:t>Toccoa Falls</x:t>
  </x:si>
  <x:si>
    <x:t>Arnoldsville</x:t>
  </x:si>
  <x:si>
    <x:t>Oglethorpe County</x:t>
  </x:si>
  <x:si>
    <x:t>Bogart</x:t>
  </x:si>
  <x:si>
    <x:t>Bostwick</x:t>
  </x:si>
  <x:si>
    <x:t>Elbert County</x:t>
  </x:si>
  <x:si>
    <x:t>Buckhead</x:t>
  </x:si>
  <x:si>
    <x:t>Colbert</x:t>
  </x:si>
  <x:si>
    <x:t>Comer</x:t>
  </x:si>
  <x:si>
    <x:t>Crawfordville</x:t>
  </x:si>
  <x:si>
    <x:t>Taliaferro County</x:t>
  </x:si>
  <x:si>
    <x:t>Dewy Rose</x:t>
  </x:si>
  <x:si>
    <x:t>Elberton</x:t>
  </x:si>
  <x:si>
    <x:t>Good Hope</x:t>
  </x:si>
  <x:si>
    <x:t>Hartwell</x:t>
  </x:si>
  <x:si>
    <x:t>Ila</x:t>
  </x:si>
  <x:si>
    <x:t>Rayle</x:t>
  </x:si>
  <x:si>
    <x:t>Royston</x:t>
  </x:si>
  <x:si>
    <x:t>Rutledge</x:t>
  </x:si>
  <x:si>
    <x:t>Statham</x:t>
  </x:si>
  <x:si>
    <x:t>Stephens</x:t>
  </x:si>
  <x:si>
    <x:t>Tignall</x:t>
  </x:si>
  <x:si>
    <x:t>Union Point</x:t>
  </x:si>
  <x:si>
    <x:t>Maxeys</x:t>
  </x:si>
  <x:si>
    <x:t>Watkinsville</x:t>
  </x:si>
  <x:si>
    <x:t>Winder</x:t>
  </x:si>
  <x:si>
    <x:t>Calhoun</x:t>
  </x:si>
  <x:si>
    <x:t>Murray County</x:t>
  </x:si>
  <x:si>
    <x:t>Chickamauga</x:t>
  </x:si>
  <x:si>
    <x:t>Walker County</x:t>
  </x:si>
  <x:si>
    <x:t>Cisco</x:t>
  </x:si>
  <x:si>
    <x:t>Cohutta</x:t>
  </x:si>
  <x:si>
    <x:t>Whitfield County</x:t>
  </x:si>
  <x:si>
    <x:t>Crandall</x:t>
  </x:si>
  <x:si>
    <x:t>Eton</x:t>
  </x:si>
  <x:si>
    <x:t>Catoosa County</x:t>
  </x:si>
  <x:si>
    <x:t>Lyerly</x:t>
  </x:si>
  <x:si>
    <x:t>Chattooga County</x:t>
  </x:si>
  <x:si>
    <x:t>Menlo</x:t>
  </x:si>
  <x:si>
    <x:t>Oakman</x:t>
  </x:si>
  <x:si>
    <x:t>Resaca</x:t>
  </x:si>
  <x:si>
    <x:t>Rising Fawn</x:t>
  </x:si>
  <x:si>
    <x:t>Dade County</x:t>
  </x:si>
  <x:si>
    <x:t>Rock Spring</x:t>
  </x:si>
  <x:si>
    <x:t>Rocky Face</x:t>
  </x:si>
  <x:si>
    <x:t>Fort Oglethorpe</x:t>
  </x:si>
  <x:si>
    <x:t>Sugar Valley</x:t>
  </x:si>
  <x:si>
    <x:t>Lookout Mountain</x:t>
  </x:si>
  <x:si>
    <x:t>Tennga</x:t>
  </x:si>
  <x:si>
    <x:t>Trion</x:t>
  </x:si>
  <x:si>
    <x:t>Tunnel Hill</x:t>
  </x:si>
  <x:si>
    <x:t>Varnell</x:t>
  </x:si>
  <x:si>
    <x:t>Appling</x:t>
  </x:si>
  <x:si>
    <x:t>Avera</x:t>
  </x:si>
  <x:si>
    <x:t>Blythe</x:t>
  </x:si>
  <x:si>
    <x:t>Boneville</x:t>
  </x:si>
  <x:si>
    <x:t>McDuffie County</x:t>
  </x:si>
  <x:si>
    <x:t>Camak</x:t>
  </x:si>
  <x:si>
    <x:t>Dearing</x:t>
  </x:si>
  <x:si>
    <x:t>Glascock County</x:t>
  </x:si>
  <x:si>
    <x:t>Gough</x:t>
  </x:si>
  <x:si>
    <x:t>Gracewood</x:t>
  </x:si>
  <x:si>
    <x:t>Grovetown</x:t>
  </x:si>
  <x:si>
    <x:t>Harlem</x:t>
  </x:si>
  <x:si>
    <x:t>Hephzibah</x:t>
  </x:si>
  <x:si>
    <x:t>Mesena</x:t>
  </x:si>
  <x:si>
    <x:t>Mitchell</x:t>
  </x:si>
  <x:si>
    <x:t>Perkins</x:t>
  </x:si>
  <x:si>
    <x:t>Stapleton</x:t>
  </x:si>
  <x:si>
    <x:t>Thomson</x:t>
  </x:si>
  <x:si>
    <x:t>Wrens</x:t>
  </x:si>
  <x:si>
    <x:t>Wilcox County</x:t>
  </x:si>
  <x:si>
    <x:t>Wilkinson County</x:t>
  </x:si>
  <x:si>
    <x:t>Bolingbroke</x:t>
  </x:si>
  <x:si>
    <x:t>Bonaire</x:t>
  </x:si>
  <x:si>
    <x:t>Houston County</x:t>
  </x:si>
  <x:si>
    <x:t>Byromville</x:t>
  </x:si>
  <x:si>
    <x:t>Dooly County</x:t>
  </x:si>
  <x:si>
    <x:t>Peach County</x:t>
  </x:si>
  <x:si>
    <x:t>Cadwell</x:t>
  </x:si>
  <x:si>
    <x:t>Cordele</x:t>
  </x:si>
  <x:si>
    <x:t>Crisp County</x:t>
  </x:si>
  <x:si>
    <x:t>Dodge County</x:t>
  </x:si>
  <x:si>
    <x:t>Clinchfield</x:t>
  </x:si>
  <x:si>
    <x:t>Cochran</x:t>
  </x:si>
  <x:si>
    <x:t>Bleckley County</x:t>
  </x:si>
  <x:si>
    <x:t>Twiggs County</x:t>
  </x:si>
  <x:si>
    <x:t>Davisboro</x:t>
  </x:si>
  <x:si>
    <x:t>Dry Branch</x:t>
  </x:si>
  <x:si>
    <x:t>Eastman</x:t>
  </x:si>
  <x:si>
    <x:t>Eatonton</x:t>
  </x:si>
  <x:si>
    <x:t>East Dublin</x:t>
  </x:si>
  <x:si>
    <x:t>Forsyth</x:t>
  </x:si>
  <x:si>
    <x:t>Haddock</x:t>
  </x:si>
  <x:si>
    <x:t>Baldwin County</x:t>
  </x:si>
  <x:si>
    <x:t>Hawkinsville</x:t>
  </x:si>
  <x:si>
    <x:t>Telfair County</x:t>
  </x:si>
  <x:si>
    <x:t>Ideal</x:t>
  </x:si>
  <x:si>
    <x:t>Irwinton</x:t>
  </x:si>
  <x:si>
    <x:t>Jewell</x:t>
  </x:si>
  <x:si>
    <x:t>Juliette</x:t>
  </x:si>
  <x:si>
    <x:t>Kathleen</x:t>
  </x:si>
  <x:si>
    <x:t>Kite</x:t>
  </x:si>
  <x:si>
    <x:t>Johnson County</x:t>
  </x:si>
  <x:si>
    <x:t>Lizella</x:t>
  </x:si>
  <x:si>
    <x:t>Bibb County</x:t>
  </x:si>
  <x:si>
    <x:t>Mc Rae</x:t>
  </x:si>
  <x:si>
    <x:t>Marshallville</x:t>
  </x:si>
  <x:si>
    <x:t>Mauk</x:t>
  </x:si>
  <x:si>
    <x:t>Milledgeville</x:t>
  </x:si>
  <x:si>
    <x:t>Musella</x:t>
  </x:si>
  <x:si>
    <x:t>Oconee</x:t>
  </x:si>
  <x:si>
    <x:t>Oglethorpe</x:t>
  </x:si>
  <x:si>
    <x:t>Pineview</x:t>
  </x:si>
  <x:si>
    <x:t>Pitts</x:t>
  </x:si>
  <x:si>
    <x:t>Rentz</x:t>
  </x:si>
  <x:si>
    <x:t>Reynolds</x:t>
  </x:si>
  <x:si>
    <x:t>Rhine</x:t>
  </x:si>
  <x:si>
    <x:t>Roberta</x:t>
  </x:si>
  <x:si>
    <x:t>Sandersville</x:t>
  </x:si>
  <x:si>
    <x:t>Seville</x:t>
  </x:si>
  <x:si>
    <x:t>Shady Dale</x:t>
  </x:si>
  <x:si>
    <x:t>Smarr</x:t>
  </x:si>
  <x:si>
    <x:t>Warner Robins</x:t>
  </x:si>
  <x:si>
    <x:t>Tennille</x:t>
  </x:si>
  <x:si>
    <x:t>Toomsboro</x:t>
  </x:si>
  <x:si>
    <x:t>Warthen</x:t>
  </x:si>
  <x:si>
    <x:t>Yatesville</x:t>
  </x:si>
  <x:si>
    <x:t>Liberty County</x:t>
  </x:si>
  <x:si>
    <x:t>Effingham County</x:t>
  </x:si>
  <x:si>
    <x:t>Clyo</x:t>
  </x:si>
  <x:si>
    <x:t>McIntosh County</x:t>
  </x:si>
  <x:si>
    <x:t>Ellabell</x:t>
  </x:si>
  <x:si>
    <x:t>Bryan County</x:t>
  </x:si>
  <x:si>
    <x:t>Hinesville</x:t>
  </x:si>
  <x:si>
    <x:t>Guyton</x:t>
  </x:si>
  <x:si>
    <x:t>Fort Stewart</x:t>
  </x:si>
  <x:si>
    <x:t>Ludowici</x:t>
  </x:si>
  <x:si>
    <x:t>Long County</x:t>
  </x:si>
  <x:si>
    <x:t>Meldrim</x:t>
  </x:si>
  <x:si>
    <x:t>Pooler</x:t>
  </x:si>
  <x:si>
    <x:t>Riceboro</x:t>
  </x:si>
  <x:si>
    <x:t>Sapelo Island</x:t>
  </x:si>
  <x:si>
    <x:t>Tybee Island</x:t>
  </x:si>
  <x:si>
    <x:t>Walthourville</x:t>
  </x:si>
  <x:si>
    <x:t>Waycross</x:t>
  </x:si>
  <x:si>
    <x:t>Ware County</x:t>
  </x:si>
  <x:si>
    <x:t>Bacon County</x:t>
  </x:si>
  <x:si>
    <x:t>Ambrose</x:t>
  </x:si>
  <x:si>
    <x:t>Coffee County</x:t>
  </x:si>
  <x:si>
    <x:t>Baxley</x:t>
  </x:si>
  <x:si>
    <x:t>Appling County</x:t>
  </x:si>
  <x:si>
    <x:t>Blackshear</x:t>
  </x:si>
  <x:si>
    <x:t>Pierce County</x:t>
  </x:si>
  <x:si>
    <x:t>Broxton</x:t>
  </x:si>
  <x:si>
    <x:t>Glynn County</x:t>
  </x:si>
  <x:si>
    <x:t>Saint Simons Island</x:t>
  </x:si>
  <x:si>
    <x:t>Jekyll Island</x:t>
  </x:si>
  <x:si>
    <x:t>Jeff Davis County</x:t>
  </x:si>
  <x:si>
    <x:t>Folkston</x:t>
  </x:si>
  <x:si>
    <x:t>Charlton County</x:t>
  </x:si>
  <x:si>
    <x:t>Hazlehurst</x:t>
  </x:si>
  <x:si>
    <x:t>Brantley County</x:t>
  </x:si>
  <x:si>
    <x:t>Hortense</x:t>
  </x:si>
  <x:si>
    <x:t>Jesup</x:t>
  </x:si>
  <x:si>
    <x:t>Kings Bay</x:t>
  </x:si>
  <x:si>
    <x:t>Kingsland</x:t>
  </x:si>
  <x:si>
    <x:t>Lumber City</x:t>
  </x:si>
  <x:si>
    <x:t>Mershon</x:t>
  </x:si>
  <x:si>
    <x:t>Nahunta</x:t>
  </x:si>
  <x:si>
    <x:t>Nicholls</x:t>
  </x:si>
  <x:si>
    <x:t>Odum</x:t>
  </x:si>
  <x:si>
    <x:t>Offerman</x:t>
  </x:si>
  <x:si>
    <x:t>Screven</x:t>
  </x:si>
  <x:si>
    <x:t>Sea Island</x:t>
  </x:si>
  <x:si>
    <x:t>Surrency</x:t>
  </x:si>
  <x:si>
    <x:t>Waresboro</x:t>
  </x:si>
  <x:si>
    <x:t>West Green</x:t>
  </x:si>
  <x:si>
    <x:t>Valdosta</x:t>
  </x:si>
  <x:si>
    <x:t>Lowndes County</x:t>
  </x:si>
  <x:si>
    <x:t>Adel</x:t>
  </x:si>
  <x:si>
    <x:t>Cook County</x:t>
  </x:si>
  <x:si>
    <x:t>Alapaha</x:t>
  </x:si>
  <x:si>
    <x:t>Berrien County</x:t>
  </x:si>
  <x:si>
    <x:t>Clinch County</x:t>
  </x:si>
  <x:si>
    <x:t>Axson</x:t>
  </x:si>
  <x:si>
    <x:t>Atkinson County</x:t>
  </x:si>
  <x:si>
    <x:t>Barney</x:t>
  </x:si>
  <x:si>
    <x:t>Brooks County</x:t>
  </x:si>
  <x:si>
    <x:t>Thomas County</x:t>
  </x:si>
  <x:si>
    <x:t>Du Pont</x:t>
  </x:si>
  <x:si>
    <x:t>Fargo</x:t>
  </x:si>
  <x:si>
    <x:t>Hahira</x:t>
  </x:si>
  <x:si>
    <x:t>Homerville</x:t>
  </x:si>
  <x:si>
    <x:t>Lakeland</x:t>
  </x:si>
  <x:si>
    <x:t>Lanier County</x:t>
  </x:si>
  <x:si>
    <x:t>Lake Park</x:t>
  </x:si>
  <x:si>
    <x:t>Naylor</x:t>
  </x:si>
  <x:si>
    <x:t>Pearson</x:t>
  </x:si>
  <x:si>
    <x:t>Quitman</x:t>
  </x:si>
  <x:si>
    <x:t>Ray City</x:t>
  </x:si>
  <x:si>
    <x:t>Sparks</x:t>
  </x:si>
  <x:si>
    <x:t>Statenville</x:t>
  </x:si>
  <x:si>
    <x:t>Echols County</x:t>
  </x:si>
  <x:si>
    <x:t>Willacoochee</x:t>
  </x:si>
  <x:si>
    <x:t>Moody A F B</x:t>
  </x:si>
  <x:si>
    <x:t>Dougherty County</x:t>
  </x:si>
  <x:si>
    <x:t>Americus</x:t>
  </x:si>
  <x:si>
    <x:t>Andersonville</x:t>
  </x:si>
  <x:si>
    <x:t>Arabi</x:t>
  </x:si>
  <x:si>
    <x:t>Turner County</x:t>
  </x:si>
  <x:si>
    <x:t>Baconton</x:t>
  </x:si>
  <x:si>
    <x:t>Barwick</x:t>
  </x:si>
  <x:si>
    <x:t>Colquitt County</x:t>
  </x:si>
  <x:si>
    <x:t>Tift County</x:t>
  </x:si>
  <x:si>
    <x:t>Camilla</x:t>
  </x:si>
  <x:si>
    <x:t>Chula</x:t>
  </x:si>
  <x:si>
    <x:t>Cobb</x:t>
  </x:si>
  <x:si>
    <x:t>Coolidge</x:t>
  </x:si>
  <x:si>
    <x:t>Cotton</x:t>
  </x:si>
  <x:si>
    <x:t>De Soto</x:t>
  </x:si>
  <x:si>
    <x:t>Doerun</x:t>
  </x:si>
  <x:si>
    <x:t>Ellenton</x:t>
  </x:si>
  <x:si>
    <x:t>Enigma</x:t>
  </x:si>
  <x:si>
    <x:t>Fitzgerald</x:t>
  </x:si>
  <x:si>
    <x:t>Ben Hill County</x:t>
  </x:si>
  <x:si>
    <x:t>Funston</x:t>
  </x:si>
  <x:si>
    <x:t>Hartsfield</x:t>
  </x:si>
  <x:si>
    <x:t>Irwinville</x:t>
  </x:si>
  <x:si>
    <x:t>Irwin County</x:t>
  </x:si>
  <x:si>
    <x:t>Meigs</x:t>
  </x:si>
  <x:si>
    <x:t>Moultrie</x:t>
  </x:si>
  <x:si>
    <x:t>Norman Park</x:t>
  </x:si>
  <x:si>
    <x:t>Worth County</x:t>
  </x:si>
  <x:si>
    <x:t>Ochlocknee</x:t>
  </x:si>
  <x:si>
    <x:t>Ocilla</x:t>
  </x:si>
  <x:si>
    <x:t>Omega</x:t>
  </x:si>
  <x:si>
    <x:t>Pavo</x:t>
  </x:si>
  <x:si>
    <x:t>Plains</x:t>
  </x:si>
  <x:si>
    <x:t>Poulan</x:t>
  </x:si>
  <x:si>
    <x:t>Rebecca</x:t>
  </x:si>
  <x:si>
    <x:t>Sale City</x:t>
  </x:si>
  <x:si>
    <x:t>Tifton</x:t>
  </x:si>
  <x:si>
    <x:t>Ty Ty</x:t>
  </x:si>
  <x:si>
    <x:t>Wray</x:t>
  </x:si>
  <x:si>
    <x:t>Box Springs</x:t>
  </x:si>
  <x:si>
    <x:t>Cataula</x:t>
  </x:si>
  <x:si>
    <x:t>Harris County</x:t>
  </x:si>
  <x:si>
    <x:t>Cusseta</x:t>
  </x:si>
  <x:si>
    <x:t>Chattahoochee County</x:t>
  </x:si>
  <x:si>
    <x:t>Ellaville</x:t>
  </x:si>
  <x:si>
    <x:t>Schley County</x:t>
  </x:si>
  <x:si>
    <x:t>Fortson</x:t>
  </x:si>
  <x:si>
    <x:t>Junction City</x:t>
  </x:si>
  <x:si>
    <x:t>Louvale</x:t>
  </x:si>
  <x:si>
    <x:t>Stewart County</x:t>
  </x:si>
  <x:si>
    <x:t>Lumpkin</x:t>
  </x:si>
  <x:si>
    <x:t>Muscogee County</x:t>
  </x:si>
  <x:si>
    <x:t>Omaha</x:t>
  </x:si>
  <x:si>
    <x:t>Pine Mountain</x:t>
  </x:si>
  <x:si>
    <x:t>Pine Mountain Valley</x:t>
  </x:si>
  <x:si>
    <x:t>Talbotton</x:t>
  </x:si>
  <x:si>
    <x:t>Upatoi</x:t>
  </x:si>
  <x:si>
    <x:t>Waverly Hall</x:t>
  </x:si>
  <x:si>
    <x:t>Fort Benning</x:t>
  </x:si>
  <x:si>
    <x:t>Fleming Island</x:t>
  </x:si>
  <x:si>
    <x:t>FL</x:t>
  </x:si>
  <x:si>
    <x:t>Ponte Vedra Beach</x:t>
  </x:si>
  <x:si>
    <x:t>St. Johns County</x:t>
  </x:si>
  <x:si>
    <x:t>Suwannee County</x:t>
  </x:si>
  <x:si>
    <x:t>Bryceville</x:t>
  </x:si>
  <x:si>
    <x:t>Callahan</x:t>
  </x:si>
  <x:si>
    <x:t>Day</x:t>
  </x:si>
  <x:si>
    <x:t>Lafayette County</x:t>
  </x:si>
  <x:si>
    <x:t>Raiford</x:t>
  </x:si>
  <x:si>
    <x:t>Doctors Inlet</x:t>
  </x:si>
  <x:si>
    <x:t>St Johns County</x:t>
  </x:si>
  <x:si>
    <x:t>Fernandina Beach</x:t>
  </x:si>
  <x:si>
    <x:t>Fort White</x:t>
  </x:si>
  <x:si>
    <x:t>Glen Saint Mary</x:t>
  </x:si>
  <x:si>
    <x:t>Baker County</x:t>
  </x:si>
  <x:si>
    <x:t>Yulee</x:t>
  </x:si>
  <x:si>
    <x:t>Green Cove Springs</x:t>
  </x:si>
  <x:si>
    <x:t>Hilliard</x:t>
  </x:si>
  <x:si>
    <x:t>Jennings</x:t>
  </x:si>
  <x:si>
    <x:t>Lake Butler</x:t>
  </x:si>
  <x:si>
    <x:t>Lawtey</x:t>
  </x:si>
  <x:si>
    <x:t>Live Oak</x:t>
  </x:si>
  <x:si>
    <x:t>Lulu</x:t>
  </x:si>
  <x:si>
    <x:t>Mc Alpin</x:t>
  </x:si>
  <x:si>
    <x:t>Macclenny</x:t>
  </x:si>
  <x:si>
    <x:t>Orange Park</x:t>
  </x:si>
  <x:si>
    <x:t>O Brien</x:t>
  </x:si>
  <x:si>
    <x:t>Olustee</x:t>
  </x:si>
  <x:si>
    <x:t>Penney Farms</x:t>
  </x:si>
  <x:si>
    <x:t>Saint Augustine</x:t>
  </x:si>
  <x:si>
    <x:t>Ponte Vedra</x:t>
  </x:si>
  <x:si>
    <x:t>Sanderson</x:t>
  </x:si>
  <x:si>
    <x:t>Starke</x:t>
  </x:si>
  <x:si>
    <x:t>Wellborn</x:t>
  </x:si>
  <x:si>
    <x:t>White Springs</x:t>
  </x:si>
  <x:si>
    <x:t>Duval County</x:t>
  </x:si>
  <x:si>
    <x:t>Astor</x:t>
  </x:si>
  <x:si>
    <x:t>Lake County</x:t>
  </x:si>
  <x:si>
    <x:t>Barberville</x:t>
  </x:si>
  <x:si>
    <x:t>Volusia County</x:t>
  </x:si>
  <x:si>
    <x:t>Bunnell</x:t>
  </x:si>
  <x:si>
    <x:t>Flagler County</x:t>
  </x:si>
  <x:si>
    <x:t>Crescent City</x:t>
  </x:si>
  <x:si>
    <x:t>Citra</x:t>
  </x:si>
  <x:si>
    <x:t>Daytona Beach</x:t>
  </x:si>
  <x:si>
    <x:t>Port Orange</x:t>
  </x:si>
  <x:si>
    <x:t>De Leon Springs</x:t>
  </x:si>
  <x:si>
    <x:t>East Palatka</x:t>
  </x:si>
  <x:si>
    <x:t>Eastlake Weir</x:t>
  </x:si>
  <x:si>
    <x:t>Fort Mc Coy</x:t>
  </x:si>
  <x:si>
    <x:t>Palm Coast</x:t>
  </x:si>
  <x:si>
    <x:t>Flagler Beach</x:t>
  </x:si>
  <x:si>
    <x:t>Grandin</x:t>
  </x:si>
  <x:si>
    <x:t>Florahome</x:t>
  </x:si>
  <x:si>
    <x:t>Interlachen</x:t>
  </x:si>
  <x:si>
    <x:t>Edgar</x:t>
  </x:si>
  <x:si>
    <x:t>Lady Lake</x:t>
  </x:si>
  <x:si>
    <x:t>Lake Geneva</x:t>
  </x:si>
  <x:si>
    <x:t>The Villages</x:t>
  </x:si>
  <x:si>
    <x:t>New Smyrna Beach</x:t>
  </x:si>
  <x:si>
    <x:t>Ormond Beach</x:t>
  </x:si>
  <x:si>
    <x:t>Palatka</x:t>
  </x:si>
  <x:si>
    <x:t>Ocklawaha</x:t>
  </x:si>
  <x:si>
    <x:t>Pierson</x:t>
  </x:si>
  <x:si>
    <x:t>Pomona Park</x:t>
  </x:si>
  <x:si>
    <x:t>Orange Springs</x:t>
  </x:si>
  <x:si>
    <x:t>Putnam Hall</x:t>
  </x:si>
  <x:si>
    <x:t>San Mateo</x:t>
  </x:si>
  <x:si>
    <x:t>Satsuma</x:t>
  </x:si>
  <x:si>
    <x:t>Sparr</x:t>
  </x:si>
  <x:si>
    <x:t>Welaka</x:t>
  </x:si>
  <x:si>
    <x:t>Weirsdale</x:t>
  </x:si>
  <x:si>
    <x:t>Jacksonville Beach</x:t>
  </x:si>
  <x:si>
    <x:t>Neptune Beach</x:t>
  </x:si>
  <x:si>
    <x:t>Tallahassee</x:t>
  </x:si>
  <x:si>
    <x:t>Leon County</x:t>
  </x:si>
  <x:si>
    <x:t>Apalachicola</x:t>
  </x:si>
  <x:si>
    <x:t>Carrabelle</x:t>
  </x:si>
  <x:si>
    <x:t>Lanark Village</x:t>
  </x:si>
  <x:si>
    <x:t>Chattahoochee</x:t>
  </x:si>
  <x:si>
    <x:t>Gadsden County</x:t>
  </x:si>
  <x:si>
    <x:t>Wakulla County</x:t>
  </x:si>
  <x:si>
    <x:t>Eastpoint</x:t>
  </x:si>
  <x:si>
    <x:t>Havana</x:t>
  </x:si>
  <x:si>
    <x:t>Hosford</x:t>
  </x:si>
  <x:si>
    <x:t>Sumatra</x:t>
  </x:si>
  <x:si>
    <x:t>Lamont</x:t>
  </x:si>
  <x:si>
    <x:t>Lloyd</x:t>
  </x:si>
  <x:si>
    <x:t>Panacea</x:t>
  </x:si>
  <x:si>
    <x:t>Pinetta</x:t>
  </x:si>
  <x:si>
    <x:t>Saint Marks</x:t>
  </x:si>
  <x:si>
    <x:t>Sopchoppy</x:t>
  </x:si>
  <x:si>
    <x:t>Steinhatchee</x:t>
  </x:si>
  <x:si>
    <x:t>Telogia</x:t>
  </x:si>
  <x:si>
    <x:t>Wacissa</x:t>
  </x:si>
  <x:si>
    <x:t>Panama City</x:t>
  </x:si>
  <x:si>
    <x:t>Bay County</x:t>
  </x:si>
  <x:si>
    <x:t>Panama City Beach</x:t>
  </x:si>
  <x:si>
    <x:t>Mexico Beach</x:t>
  </x:si>
  <x:si>
    <x:t>Alford</x:t>
  </x:si>
  <x:si>
    <x:t>Altha</x:t>
  </x:si>
  <x:si>
    <x:t>Bascom</x:t>
  </x:si>
  <x:si>
    <x:t>Blountstown</x:t>
  </x:si>
  <x:si>
    <x:t>Bonifay</x:t>
  </x:si>
  <x:si>
    <x:t>Holmes County</x:t>
  </x:si>
  <x:si>
    <x:t>Campbellton</x:t>
  </x:si>
  <x:si>
    <x:t>Caryville</x:t>
  </x:si>
  <x:si>
    <x:t>Chipley</x:t>
  </x:si>
  <x:si>
    <x:t>Cottondale</x:t>
  </x:si>
  <x:si>
    <x:t>Cypress</x:t>
  </x:si>
  <x:si>
    <x:t>Defuniak Springs</x:t>
  </x:si>
  <x:si>
    <x:t>Mossy Head</x:t>
  </x:si>
  <x:si>
    <x:t>Ebro</x:t>
  </x:si>
  <x:si>
    <x:t>Graceville</x:t>
  </x:si>
  <x:si>
    <x:t>Grand Ridge</x:t>
  </x:si>
  <x:si>
    <x:t>Lynn Haven</x:t>
  </x:si>
  <x:si>
    <x:t>Wewahitchka</x:t>
  </x:si>
  <x:si>
    <x:t>Noma</x:t>
  </x:si>
  <x:si>
    <x:t>Point Washington</x:t>
  </x:si>
  <x:si>
    <x:t>Ponce De Leon</x:t>
  </x:si>
  <x:si>
    <x:t>Port Saint Joe</x:t>
  </x:si>
  <x:si>
    <x:t>Gulf County</x:t>
  </x:si>
  <x:si>
    <x:t>Santa Rosa Beach</x:t>
  </x:si>
  <x:si>
    <x:t>Sneads</x:t>
  </x:si>
  <x:si>
    <x:t>Rosemary Beach</x:t>
  </x:si>
  <x:si>
    <x:t>Wausau</x:t>
  </x:si>
  <x:si>
    <x:t>Pensacola</x:t>
  </x:si>
  <x:si>
    <x:t>Escambia County</x:t>
  </x:si>
  <x:si>
    <x:t>Bagdad</x:t>
  </x:si>
  <x:si>
    <x:t>Santa Rosa County</x:t>
  </x:si>
  <x:si>
    <x:t>Okaloosa County</x:t>
  </x:si>
  <x:si>
    <x:t>Cantonment</x:t>
  </x:si>
  <x:si>
    <x:t>Century</x:t>
  </x:si>
  <x:si>
    <x:t>Crestview</x:t>
  </x:si>
  <x:si>
    <x:t>Milligan</x:t>
  </x:si>
  <x:si>
    <x:t>Destin</x:t>
  </x:si>
  <x:si>
    <x:t>Eglin Afb</x:t>
  </x:si>
  <x:si>
    <x:t>Hurlburt Field</x:t>
  </x:si>
  <x:si>
    <x:t>Fort Walton Beach</x:t>
  </x:si>
  <x:si>
    <x:t>Miramar Beach</x:t>
  </x:si>
  <x:si>
    <x:t>Gonzalez</x:t>
  </x:si>
  <x:si>
    <x:t>Gulf Breeze</x:t>
  </x:si>
  <x:si>
    <x:t>Holt</x:t>
  </x:si>
  <x:si>
    <x:t>Navarre</x:t>
  </x:si>
  <x:si>
    <x:t>Mc David</x:t>
  </x:si>
  <x:si>
    <x:t>Mary Esther</x:t>
  </x:si>
  <x:si>
    <x:t>Molino</x:t>
  </x:si>
  <x:si>
    <x:t>Niceville</x:t>
  </x:si>
  <x:si>
    <x:t>Shalimar</x:t>
  </x:si>
  <x:si>
    <x:t>Valparaiso</x:t>
  </x:si>
  <x:si>
    <x:t>Alachua County</x:t>
  </x:si>
  <x:si>
    <x:t>Alachua</x:t>
  </x:si>
  <x:si>
    <x:t>Anthony</x:t>
  </x:si>
  <x:si>
    <x:t>Archer</x:t>
  </x:si>
  <x:si>
    <x:t>Bell</x:t>
  </x:si>
  <x:si>
    <x:t>Gilchrist County</x:t>
  </x:si>
  <x:si>
    <x:t>Bronson</x:t>
  </x:si>
  <x:si>
    <x:t>Levy County</x:t>
  </x:si>
  <x:si>
    <x:t>Brooker</x:t>
  </x:si>
  <x:si>
    <x:t>Cedar Key</x:t>
  </x:si>
  <x:si>
    <x:t>Chiefland</x:t>
  </x:si>
  <x:si>
    <x:t>Cross City</x:t>
  </x:si>
  <x:si>
    <x:t>Dixie County</x:t>
  </x:si>
  <x:si>
    <x:t>Earleton</x:t>
  </x:si>
  <x:si>
    <x:t>Evinston</x:t>
  </x:si>
  <x:si>
    <x:t>Gulf Hammock</x:t>
  </x:si>
  <x:si>
    <x:t>High Springs</x:t>
  </x:si>
  <x:si>
    <x:t>Horseshoe Beach</x:t>
  </x:si>
  <x:si>
    <x:t>Island Grove</x:t>
  </x:si>
  <x:si>
    <x:t>Keystone Heights</x:t>
  </x:si>
  <x:si>
    <x:t>Lochloosa</x:t>
  </x:si>
  <x:si>
    <x:t>Mc Intosh</x:t>
  </x:si>
  <x:si>
    <x:t>Micanopy</x:t>
  </x:si>
  <x:si>
    <x:t>Morriston</x:t>
  </x:si>
  <x:si>
    <x:t>Orange Lake</x:t>
  </x:si>
  <x:si>
    <x:t>Otter Creek</x:t>
  </x:si>
  <x:si>
    <x:t>Reddick</x:t>
  </x:si>
  <x:si>
    <x:t>Suwannee</x:t>
  </x:si>
  <x:si>
    <x:t>Waldo</x:t>
  </x:si>
  <x:si>
    <x:t>Worthington Springs</x:t>
  </x:si>
  <x:si>
    <x:t>Altamonte Springs</x:t>
  </x:si>
  <x:si>
    <x:t>Seminole County</x:t>
  </x:si>
  <x:si>
    <x:t>Apopka</x:t>
  </x:si>
  <x:si>
    <x:t>Casselberry</x:t>
  </x:si>
  <x:si>
    <x:t>Winter Springs</x:t>
  </x:si>
  <x:si>
    <x:t>Christmas</x:t>
  </x:si>
  <x:si>
    <x:t>Clarcona</x:t>
  </x:si>
  <x:si>
    <x:t>Debary</x:t>
  </x:si>
  <x:si>
    <x:t>Deland</x:t>
  </x:si>
  <x:si>
    <x:t>Deltona</x:t>
  </x:si>
  <x:si>
    <x:t>Goldenrod</x:t>
  </x:si>
  <x:si>
    <x:t>Lake Helen</x:t>
  </x:si>
  <x:si>
    <x:t>Mid Florida</x:t>
  </x:si>
  <x:si>
    <x:t>Lake Mary</x:t>
  </x:si>
  <x:si>
    <x:t>Lake Monroe</x:t>
  </x:si>
  <x:si>
    <x:t>Maitland</x:t>
  </x:si>
  <x:si>
    <x:t>Mims</x:t>
  </x:si>
  <x:si>
    <x:t>Brevard County</x:t>
  </x:si>
  <x:si>
    <x:t>Mount Dora</x:t>
  </x:si>
  <x:si>
    <x:t>Oviedo</x:t>
  </x:si>
  <x:si>
    <x:t>Orange City</x:t>
  </x:si>
  <x:si>
    <x:t>Osteen</x:t>
  </x:si>
  <x:si>
    <x:t>Paisley</x:t>
  </x:si>
  <x:si>
    <x:t>Scottsmoor</x:t>
  </x:si>
  <x:si>
    <x:t>Tangerine</x:t>
  </x:si>
  <x:si>
    <x:t>Tavares</x:t>
  </x:si>
  <x:si>
    <x:t>Umatilla</x:t>
  </x:si>
  <x:si>
    <x:t>Winter Park</x:t>
  </x:si>
  <x:si>
    <x:t>Zellwood</x:t>
  </x:si>
  <x:si>
    <x:t>Melbourne</x:t>
  </x:si>
  <x:si>
    <x:t>Indialantic</x:t>
  </x:si>
  <x:si>
    <x:t>Palm Bay</x:t>
  </x:si>
  <x:si>
    <x:t>Cape Canaveral</x:t>
  </x:si>
  <x:si>
    <x:t>Cocoa</x:t>
  </x:si>
  <x:si>
    <x:t>Patrick Afb</x:t>
  </x:si>
  <x:si>
    <x:t>Cocoa Beach</x:t>
  </x:si>
  <x:si>
    <x:t>Satellite Beach</x:t>
  </x:si>
  <x:si>
    <x:t>Fellsmere</x:t>
  </x:si>
  <x:si>
    <x:t>Indian River County</x:t>
  </x:si>
  <x:si>
    <x:t>Grant</x:t>
  </x:si>
  <x:si>
    <x:t>Malabar</x:t>
  </x:si>
  <x:si>
    <x:t>Melbourne Beach</x:t>
  </x:si>
  <x:si>
    <x:t>Merritt Island</x:t>
  </x:si>
  <x:si>
    <x:t>Sebastian</x:t>
  </x:si>
  <x:si>
    <x:t>Sharpes</x:t>
  </x:si>
  <x:si>
    <x:t>Vero Beach</x:t>
  </x:si>
  <x:si>
    <x:t>Wabasso</x:t>
  </x:si>
  <x:si>
    <x:t>Winter Beach</x:t>
  </x:si>
  <x:si>
    <x:t>Long Key</x:t>
  </x:si>
  <x:si>
    <x:t>Hialeah</x:t>
  </x:si>
  <x:si>
    <x:t>Miami-Dade County</x:t>
  </x:si>
  <x:si>
    <x:t>Dania</x:t>
  </x:si>
  <x:si>
    <x:t>Broward County</x:t>
  </x:si>
  <x:si>
    <x:t>Hallandale</x:t>
  </x:si>
  <x:si>
    <x:t>Pembroke Pines</x:t>
  </x:si>
  <x:si>
    <x:t>Islamorada</x:t>
  </x:si>
  <x:si>
    <x:t>Key Largo</x:t>
  </x:si>
  <x:si>
    <x:t>Key West</x:t>
  </x:si>
  <x:si>
    <x:t>Summerland Key</x:t>
  </x:si>
  <x:si>
    <x:t>Big Pine Key</x:t>
  </x:si>
  <x:si>
    <x:t>Key Colony Beach</x:t>
  </x:si>
  <x:si>
    <x:t>Marathon Shores</x:t>
  </x:si>
  <x:si>
    <x:t>Opa Locka</x:t>
  </x:si>
  <x:si>
    <x:t>Miami Gardens</x:t>
  </x:si>
  <x:si>
    <x:t>Pompano Beach</x:t>
  </x:si>
  <x:si>
    <x:t>Tavernier</x:t>
  </x:si>
  <x:si>
    <x:t>Coral Springs</x:t>
  </x:si>
  <x:si>
    <x:t>Margate</x:t>
  </x:si>
  <x:si>
    <x:t>Coconut Creek</x:t>
  </x:si>
  <x:si>
    <x:t>Miami Beach</x:t>
  </x:si>
  <x:si>
    <x:t>Coral Gables</x:t>
  </x:si>
  <x:si>
    <x:t>Key Biscayne</x:t>
  </x:si>
  <x:si>
    <x:t>North Miami Beach</x:t>
  </x:si>
  <x:si>
    <x:t>Fort Lauderdale</x:t>
  </x:si>
  <x:si>
    <x:t>Plantation</x:t>
  </x:si>
  <x:si>
    <x:t>West Palm Beach</x:t>
  </x:si>
  <x:si>
    <x:t>Palm Beach County</x:t>
  </x:si>
  <x:si>
    <x:t>North Palm Beach</x:t>
  </x:si>
  <x:si>
    <x:t>Palm Beach Gardens</x:t>
  </x:si>
  <x:si>
    <x:t>Wellington</x:t>
  </x:si>
  <x:si>
    <x:t>Royal Palm Beach</x:t>
  </x:si>
  <x:si>
    <x:t>Boynton Beach</x:t>
  </x:si>
  <x:si>
    <x:t>Boca Raton</x:t>
  </x:si>
  <x:si>
    <x:t>Belle Glade</x:t>
  </x:si>
  <x:si>
    <x:t>Canal Point</x:t>
  </x:si>
  <x:si>
    <x:t>Clewiston</x:t>
  </x:si>
  <x:si>
    <x:t>Hendry County</x:t>
  </x:si>
  <x:si>
    <x:t>Deerfield Beach</x:t>
  </x:si>
  <x:si>
    <x:t>Delray Beach</x:t>
  </x:si>
  <x:si>
    <x:t>Lake Worth</x:t>
  </x:si>
  <x:si>
    <x:t>Greenacres</x:t>
  </x:si>
  <x:si>
    <x:t>Hobe Sound</x:t>
  </x:si>
  <x:si>
    <x:t>Jupiter</x:t>
  </x:si>
  <x:si>
    <x:t>Lake Harbor</x:t>
  </x:si>
  <x:si>
    <x:t>Loxahatchee</x:t>
  </x:si>
  <x:si>
    <x:t>Moore Haven</x:t>
  </x:si>
  <x:si>
    <x:t>Glades County</x:t>
  </x:si>
  <x:si>
    <x:t>Pahokee</x:t>
  </x:si>
  <x:si>
    <x:t>Palm Beach</x:t>
  </x:si>
  <x:si>
    <x:t>South Bay</x:t>
  </x:si>
  <x:si>
    <x:t>Balm</x:t>
  </x:si>
  <x:si>
    <x:t>Bushnell</x:t>
  </x:si>
  <x:si>
    <x:t>Center Hill</x:t>
  </x:si>
  <x:si>
    <x:t>Coleman</x:t>
  </x:si>
  <x:si>
    <x:t>Dade City</x:t>
  </x:si>
  <x:si>
    <x:t>Pasco County</x:t>
  </x:si>
  <x:si>
    <x:t>Crystal Springs</x:t>
  </x:si>
  <x:si>
    <x:t>Durant</x:t>
  </x:si>
  <x:si>
    <x:t>Gibsonton</x:t>
  </x:si>
  <x:si>
    <x:t>Lacoochee</x:t>
  </x:si>
  <x:si>
    <x:t>Lake Panasoffkee</x:t>
  </x:si>
  <x:si>
    <x:t>Zephyrhills</x:t>
  </x:si>
  <x:si>
    <x:t>Wesley Chapel</x:t>
  </x:si>
  <x:si>
    <x:t>Lithia</x:t>
  </x:si>
  <x:si>
    <x:t>Lutz</x:t>
  </x:si>
  <x:si>
    <x:t>Mango</x:t>
  </x:si>
  <x:si>
    <x:t>Plant City</x:t>
  </x:si>
  <x:si>
    <x:t>Riverview</x:t>
  </x:si>
  <x:si>
    <x:t>Ruskin</x:t>
  </x:si>
  <x:si>
    <x:t>Sun City Center</x:t>
  </x:si>
  <x:si>
    <x:t>Apollo Beach</x:t>
  </x:si>
  <x:si>
    <x:t>Saint Leo</x:t>
  </x:si>
  <x:si>
    <x:t>Seffner</x:t>
  </x:si>
  <x:si>
    <x:t>Sumterville</x:t>
  </x:si>
  <x:si>
    <x:t>Sun City</x:t>
  </x:si>
  <x:si>
    <x:t>Sydney</x:t>
  </x:si>
  <x:si>
    <x:t>Thonotosassa</x:t>
  </x:si>
  <x:si>
    <x:t>Trilby</x:t>
  </x:si>
  <x:si>
    <x:t>Valrico</x:t>
  </x:si>
  <x:si>
    <x:t>Wimauma</x:t>
  </x:si>
  <x:si>
    <x:t>Tampa</x:t>
  </x:si>
  <x:si>
    <x:t>Pinellas County</x:t>
  </x:si>
  <x:si>
    <x:t>Bay Pines</x:t>
  </x:si>
  <x:si>
    <x:t>Clearwater Beach</x:t>
  </x:si>
  <x:si>
    <x:t>Largo</x:t>
  </x:si>
  <x:si>
    <x:t>Pinellas Park</x:t>
  </x:si>
  <x:si>
    <x:t>Indian Rocks Beach</x:t>
  </x:si>
  <x:si>
    <x:t>Belleair Beach</x:t>
  </x:si>
  <x:si>
    <x:t>Alturas</x:t>
  </x:si>
  <x:si>
    <x:t>Avon Park</x:t>
  </x:si>
  <x:si>
    <x:t>Highlands County</x:t>
  </x:si>
  <x:si>
    <x:t>Hardee County</x:t>
  </x:si>
  <x:si>
    <x:t>Eaton Park</x:t>
  </x:si>
  <x:si>
    <x:t>Fort Meade</x:t>
  </x:si>
  <x:si>
    <x:t>Frostproof</x:t>
  </x:si>
  <x:si>
    <x:t>Haines City</x:t>
  </x:si>
  <x:si>
    <x:t>Highland City</x:t>
  </x:si>
  <x:si>
    <x:t>Homeland</x:t>
  </x:si>
  <x:si>
    <x:t>Intercession City</x:t>
  </x:si>
  <x:si>
    <x:t>Osceola County</x:t>
  </x:si>
  <x:si>
    <x:t>Lake Alfred</x:t>
  </x:si>
  <x:si>
    <x:t>Lake Hamilton</x:t>
  </x:si>
  <x:si>
    <x:t>Lake Wales</x:t>
  </x:si>
  <x:si>
    <x:t>Lakeshore</x:t>
  </x:si>
  <x:si>
    <x:t>Indian Lake Estates</x:t>
  </x:si>
  <x:si>
    <x:t>Nalcrest</x:t>
  </x:si>
  <x:si>
    <x:t>Lorida</x:t>
  </x:si>
  <x:si>
    <x:t>Loughman</x:t>
  </x:si>
  <x:si>
    <x:t>Mulberry</x:t>
  </x:si>
  <x:si>
    <x:t>River Ranch</x:t>
  </x:si>
  <x:si>
    <x:t>Polk City</x:t>
  </x:si>
  <x:si>
    <x:t>Sebring</x:t>
  </x:si>
  <x:si>
    <x:t>Wauchula</x:t>
  </x:si>
  <x:si>
    <x:t>Winter Haven</x:t>
  </x:si>
  <x:si>
    <x:t>Zolfo Springs</x:t>
  </x:si>
  <x:si>
    <x:t>Fort Myers</x:t>
  </x:si>
  <x:si>
    <x:t>North Fort Myers</x:t>
  </x:si>
  <x:si>
    <x:t>Cape Coral</x:t>
  </x:si>
  <x:si>
    <x:t>Alva</x:t>
  </x:si>
  <x:si>
    <x:t>Boca Grande</x:t>
  </x:si>
  <x:si>
    <x:t>Bokeelia</x:t>
  </x:si>
  <x:si>
    <x:t>Captiva</x:t>
  </x:si>
  <x:si>
    <x:t>El Jobean</x:t>
  </x:si>
  <x:si>
    <x:t>Estero</x:t>
  </x:si>
  <x:si>
    <x:t>Felda</x:t>
  </x:si>
  <x:si>
    <x:t>Fort Myers Beach</x:t>
  </x:si>
  <x:si>
    <x:t>Labelle</x:t>
  </x:si>
  <x:si>
    <x:t>Lehigh Acres</x:t>
  </x:si>
  <x:si>
    <x:t>Murdock</x:t>
  </x:si>
  <x:si>
    <x:t>Palmdale</x:t>
  </x:si>
  <x:si>
    <x:t>Placida</x:t>
  </x:si>
  <x:si>
    <x:t>Rotonda West</x:t>
  </x:si>
  <x:si>
    <x:t>Port Charlotte</x:t>
  </x:si>
  <x:si>
    <x:t>Punta Gorda</x:t>
  </x:si>
  <x:si>
    <x:t>Saint James City</x:t>
  </x:si>
  <x:si>
    <x:t>Sanibel</x:t>
  </x:si>
  <x:si>
    <x:t>Collier County</x:t>
  </x:si>
  <x:si>
    <x:t>Bonita Springs</x:t>
  </x:si>
  <x:si>
    <x:t>Copeland</x:t>
  </x:si>
  <x:si>
    <x:t>Chokoloskee</x:t>
  </x:si>
  <x:si>
    <x:t>Everglades City</x:t>
  </x:si>
  <x:si>
    <x:t>Goodland</x:t>
  </x:si>
  <x:si>
    <x:t>Ochopee</x:t>
  </x:si>
  <x:si>
    <x:t>Immokalee</x:t>
  </x:si>
  <x:si>
    <x:t>Marco Island</x:t>
  </x:si>
  <x:si>
    <x:t>Bradenton</x:t>
  </x:si>
  <x:si>
    <x:t>Manatee County</x:t>
  </x:si>
  <x:si>
    <x:t>Cortez</x:t>
  </x:si>
  <x:si>
    <x:t>Anna Maria</x:t>
  </x:si>
  <x:si>
    <x:t>Bradenton Beach</x:t>
  </x:si>
  <x:si>
    <x:t>Holmes Beach</x:t>
  </x:si>
  <x:si>
    <x:t>Parrish</x:t>
  </x:si>
  <x:si>
    <x:t>Sarasota County</x:t>
  </x:si>
  <x:si>
    <x:t>Longboat Key</x:t>
  </x:si>
  <x:si>
    <x:t>Osprey</x:t>
  </x:si>
  <x:si>
    <x:t>Sarasota</x:t>
  </x:si>
  <x:si>
    <x:t>Terra Ceia</x:t>
  </x:si>
  <x:si>
    <x:t>Myakka City</x:t>
  </x:si>
  <x:si>
    <x:t>Desoto County</x:t>
  </x:si>
  <x:si>
    <x:t>Fort Ogden</x:t>
  </x:si>
  <x:si>
    <x:t>Nocatee</x:t>
  </x:si>
  <x:si>
    <x:t>Tallevast</x:t>
  </x:si>
  <x:si>
    <x:t>Nokomis</x:t>
  </x:si>
  <x:si>
    <x:t>Venice</x:t>
  </x:si>
  <x:si>
    <x:t>North Port</x:t>
  </x:si>
  <x:si>
    <x:t>Belleview</x:t>
  </x:si>
  <x:si>
    <x:t>Crystal River</x:t>
  </x:si>
  <x:si>
    <x:t>Citrus County</x:t>
  </x:si>
  <x:si>
    <x:t>Dunnellon</x:t>
  </x:si>
  <x:si>
    <x:t>Floral City</x:t>
  </x:si>
  <x:si>
    <x:t>Hernando</x:t>
  </x:si>
  <x:si>
    <x:t>Holder</x:t>
  </x:si>
  <x:si>
    <x:t>Homosassa</x:t>
  </x:si>
  <x:si>
    <x:t>Homosassa Springs</x:t>
  </x:si>
  <x:si>
    <x:t>Inglis</x:t>
  </x:si>
  <x:si>
    <x:t>Inverness</x:t>
  </x:si>
  <x:si>
    <x:t>Lecanto</x:t>
  </x:si>
  <x:si>
    <x:t>Beverly Hills</x:t>
  </x:si>
  <x:si>
    <x:t>Ocala</x:t>
  </x:si>
  <x:si>
    <x:t>Yankeetown</x:t>
  </x:si>
  <x:si>
    <x:t>Hernando County</x:t>
  </x:si>
  <x:si>
    <x:t>Spring Hill</x:t>
  </x:si>
  <x:si>
    <x:t>Istachatta</x:t>
  </x:si>
  <x:si>
    <x:t>Land O Lakes</x:t>
  </x:si>
  <x:si>
    <x:t>New Port Richey</x:t>
  </x:si>
  <x:si>
    <x:t>Ozona</x:t>
  </x:si>
  <x:si>
    <x:t>Nobleton</x:t>
  </x:si>
  <x:si>
    <x:t>Port Richey</x:t>
  </x:si>
  <x:si>
    <x:t>Oldsmar</x:t>
  </x:si>
  <x:si>
    <x:t>Aripeka</x:t>
  </x:si>
  <x:si>
    <x:t>Elfers</x:t>
  </x:si>
  <x:si>
    <x:t>Crystal Beach</x:t>
  </x:si>
  <x:si>
    <x:t>Palm Harbor</x:t>
  </x:si>
  <x:si>
    <x:t>Tarpon Springs</x:t>
  </x:si>
  <x:si>
    <x:t>Holiday</x:t>
  </x:si>
  <x:si>
    <x:t>Safety Harbor</x:t>
  </x:si>
  <x:si>
    <x:t>Dunedin</x:t>
  </x:si>
  <x:si>
    <x:t>Astatula</x:t>
  </x:si>
  <x:si>
    <x:t>Fruitland Park</x:t>
  </x:si>
  <x:si>
    <x:t>Gotha</x:t>
  </x:si>
  <x:si>
    <x:t>Howey In The Hills</x:t>
  </x:si>
  <x:si>
    <x:t>Killarney</x:t>
  </x:si>
  <x:si>
    <x:t>Kissimmee</x:t>
  </x:si>
  <x:si>
    <x:t>Mascotte</x:t>
  </x:si>
  <x:si>
    <x:t>Minneola</x:t>
  </x:si>
  <x:si>
    <x:t>Montverde</x:t>
  </x:si>
  <x:si>
    <x:t>Ocoee</x:t>
  </x:si>
  <x:si>
    <x:t>Okahumpka</x:t>
  </x:si>
  <x:si>
    <x:t>Saint Cloud</x:t>
  </x:si>
  <x:si>
    <x:t>Winter Garden</x:t>
  </x:si>
  <x:si>
    <x:t>Windermere</x:t>
  </x:si>
  <x:si>
    <x:t>Yalaha</x:t>
  </x:si>
  <x:si>
    <x:t>Fort Pierce</x:t>
  </x:si>
  <x:si>
    <x:t>St Lucie County</x:t>
  </x:si>
  <x:si>
    <x:t>St. Lucie County</x:t>
  </x:si>
  <x:si>
    <x:t>Port Saint Lucie</x:t>
  </x:si>
  <x:si>
    <x:t>Indiantown</x:t>
  </x:si>
  <x:si>
    <x:t>Jensen Beach</x:t>
  </x:si>
  <x:si>
    <x:t>Okeechobee</x:t>
  </x:si>
  <x:si>
    <x:t>Okeechobee County</x:t>
  </x:si>
  <x:si>
    <x:t>Palm City</x:t>
  </x:si>
  <x:si>
    <x:t>Port Salerno</x:t>
  </x:si>
  <x:si>
    <x:t>AL</x:t>
  </x:si>
  <x:si>
    <x:t>St Clair County</x:t>
  </x:si>
  <x:si>
    <x:t>Adger</x:t>
  </x:si>
  <x:si>
    <x:t>Alabaster</x:t>
  </x:si>
  <x:si>
    <x:t>Shelby County</x:t>
  </x:si>
  <x:si>
    <x:t>Alexander City</x:t>
  </x:si>
  <x:si>
    <x:t>Tallapoosa County</x:t>
  </x:si>
  <x:si>
    <x:t>Allgood</x:t>
  </x:si>
  <x:si>
    <x:t>Blount County</x:t>
  </x:si>
  <x:si>
    <x:t>Talladega County</x:t>
  </x:si>
  <x:si>
    <x:t>Arab</x:t>
  </x:si>
  <x:si>
    <x:t>Baileyton</x:t>
  </x:si>
  <x:si>
    <x:t>Cullman County</x:t>
  </x:si>
  <x:si>
    <x:t>Blountsville</x:t>
  </x:si>
  <x:si>
    <x:t>Bon Air</x:t>
  </x:si>
  <x:si>
    <x:t>Brent</x:t>
  </x:si>
  <x:si>
    <x:t>Brierfield</x:t>
  </x:si>
  <x:si>
    <x:t>Burnwell</x:t>
  </x:si>
  <x:si>
    <x:t>Calera</x:t>
  </x:si>
  <x:si>
    <x:t>Cardiff</x:t>
  </x:si>
  <x:si>
    <x:t>Childersburg</x:t>
  </x:si>
  <x:si>
    <x:t>Clanton</x:t>
  </x:si>
  <x:si>
    <x:t>Chilton County</x:t>
  </x:si>
  <x:si>
    <x:t>Columbiana</x:t>
  </x:si>
  <x:si>
    <x:t>Cook Springs</x:t>
  </x:si>
  <x:si>
    <x:t>St. Clair County</x:t>
  </x:si>
  <x:si>
    <x:t>Crane Hill</x:t>
  </x:si>
  <x:si>
    <x:t>Cropwell</x:t>
  </x:si>
  <x:si>
    <x:t>Cullman</x:t>
  </x:si>
  <x:si>
    <x:t>Docena</x:t>
  </x:si>
  <x:si>
    <x:t>Dolomite</x:t>
  </x:si>
  <x:si>
    <x:t>Dora</x:t>
  </x:si>
  <x:si>
    <x:t>Empire</x:t>
  </x:si>
  <x:si>
    <x:t>Fultondale</x:t>
  </x:si>
  <x:si>
    <x:t>Gardendale</x:t>
  </x:si>
  <x:si>
    <x:t>Goodwater</x:t>
  </x:si>
  <x:si>
    <x:t>Coosa County</x:t>
  </x:si>
  <x:si>
    <x:t>Hanceville</x:t>
  </x:si>
  <x:si>
    <x:t>Harpersville</x:t>
  </x:si>
  <x:si>
    <x:t>Hayden</x:t>
  </x:si>
  <x:si>
    <x:t>Hollins</x:t>
  </x:si>
  <x:si>
    <x:t>Holly Pond</x:t>
  </x:si>
  <x:si>
    <x:t>Jemison</x:t>
  </x:si>
  <x:si>
    <x:t>Kellyton</x:t>
  </x:si>
  <x:si>
    <x:t>Locust Fork</x:t>
  </x:si>
  <x:si>
    <x:t>Mc Calla</x:t>
  </x:si>
  <x:si>
    <x:t>Tuscaloosa County</x:t>
  </x:si>
  <x:si>
    <x:t>Margaret</x:t>
  </x:si>
  <x:si>
    <x:t>Maylene</x:t>
  </x:si>
  <x:si>
    <x:t>Montevallo</x:t>
  </x:si>
  <x:si>
    <x:t>Mulga</x:t>
  </x:si>
  <x:si>
    <x:t>Odenville</x:t>
  </x:si>
  <x:si>
    <x:t>Palmerdale</x:t>
  </x:si>
  <x:si>
    <x:t>Pell City</x:t>
  </x:si>
  <x:si>
    <x:t>Pinson</x:t>
  </x:si>
  <x:si>
    <x:t>Pleasant Grove</x:t>
  </x:si>
  <x:si>
    <x:t>Remlap</x:t>
  </x:si>
  <x:si>
    <x:t>Rockford</x:t>
  </x:si>
  <x:si>
    <x:t>Saginaw</x:t>
  </x:si>
  <x:si>
    <x:t>Siluria</x:t>
  </x:si>
  <x:si>
    <x:t>Sterrett</x:t>
  </x:si>
  <x:si>
    <x:t>Sumiton</x:t>
  </x:si>
  <x:si>
    <x:t>Sylacauga</x:t>
  </x:si>
  <x:si>
    <x:t>Talladega</x:t>
  </x:si>
  <x:si>
    <x:t>Thorsby</x:t>
  </x:si>
  <x:si>
    <x:t>Trussville</x:t>
  </x:si>
  <x:si>
    <x:t>Vandiver</x:t>
  </x:si>
  <x:si>
    <x:t>Vincent</x:t>
  </x:si>
  <x:si>
    <x:t>Vinemont</x:t>
  </x:si>
  <x:si>
    <x:t>Warrior</x:t>
  </x:si>
  <x:si>
    <x:t>Watson</x:t>
  </x:si>
  <x:si>
    <x:t>Weogufka</x:t>
  </x:si>
  <x:si>
    <x:t>West Blocton</x:t>
  </x:si>
  <x:si>
    <x:t>Wilsonville</x:t>
  </x:si>
  <x:si>
    <x:t>Tuscaloosa</x:t>
  </x:si>
  <x:si>
    <x:t>Abernant</x:t>
  </x:si>
  <x:si>
    <x:t>Hale County</x:t>
  </x:si>
  <x:si>
    <x:t>Aliceville</x:t>
  </x:si>
  <x:si>
    <x:t>Boligee</x:t>
  </x:si>
  <x:si>
    <x:t>Brookwood</x:t>
  </x:si>
  <x:si>
    <x:t>Buhl</x:t>
  </x:si>
  <x:si>
    <x:t>Coaling</x:t>
  </x:si>
  <x:si>
    <x:t>Coker</x:t>
  </x:si>
  <x:si>
    <x:t>Duncanville</x:t>
  </x:si>
  <x:si>
    <x:t>Echola</x:t>
  </x:si>
  <x:si>
    <x:t>Elrod</x:t>
  </x:si>
  <x:si>
    <x:t>Emelle</x:t>
  </x:si>
  <x:si>
    <x:t>Epes</x:t>
  </x:si>
  <x:si>
    <x:t>Ethelsville</x:t>
  </x:si>
  <x:si>
    <x:t>Eutaw</x:t>
  </x:si>
  <x:si>
    <x:t>Fosters</x:t>
  </x:si>
  <x:si>
    <x:t>Gordo</x:t>
  </x:si>
  <x:si>
    <x:t>Kellerman</x:t>
  </x:si>
  <x:si>
    <x:t>Mc Shan</x:t>
  </x:si>
  <x:si>
    <x:t>Moundville</x:t>
  </x:si>
  <x:si>
    <x:t>Panola</x:t>
  </x:si>
  <x:si>
    <x:t>Peterson</x:t>
  </x:si>
  <x:si>
    <x:t>Ralph</x:t>
  </x:si>
  <x:si>
    <x:t>Reform</x:t>
  </x:si>
  <x:si>
    <x:t>Samantha</x:t>
  </x:si>
  <x:si>
    <x:t>West Greene</x:t>
  </x:si>
  <x:si>
    <x:t>Winston County</x:t>
  </x:si>
  <x:si>
    <x:t>Arley</x:t>
  </x:si>
  <x:si>
    <x:t>Bankston</x:t>
  </x:si>
  <x:si>
    <x:t>Beaverton</x:t>
  </x:si>
  <x:si>
    <x:t>Belk</x:t>
  </x:si>
  <x:si>
    <x:t>Berry</x:t>
  </x:si>
  <x:si>
    <x:t>Brilliant</x:t>
  </x:si>
  <x:si>
    <x:t>Carbon Hill</x:t>
  </x:si>
  <x:si>
    <x:t>Double Springs</x:t>
  </x:si>
  <x:si>
    <x:t>Eldridge</x:t>
  </x:si>
  <x:si>
    <x:t>Goodsprings</x:t>
  </x:si>
  <x:si>
    <x:t>Guin</x:t>
  </x:si>
  <x:si>
    <x:t>Hackleburg</x:t>
  </x:si>
  <x:si>
    <x:t>Haleyville</x:t>
  </x:si>
  <x:si>
    <x:t>Kansas</x:t>
  </x:si>
  <x:si>
    <x:t>Nauvoo</x:t>
  </x:si>
  <x:si>
    <x:t>Phil Campbell</x:t>
  </x:si>
  <x:si>
    <x:t>Red Bay</x:t>
  </x:si>
  <x:si>
    <x:t>Sipsey</x:t>
  </x:si>
  <x:si>
    <x:t>Sulligent</x:t>
  </x:si>
  <x:si>
    <x:t>Townley</x:t>
  </x:si>
  <x:si>
    <x:t>Vina</x:t>
  </x:si>
  <x:si>
    <x:t>Lauderdale County</x:t>
  </x:si>
  <x:si>
    <x:t>Limestone County</x:t>
  </x:si>
  <x:si>
    <x:t>Belle Mina</x:t>
  </x:si>
  <x:si>
    <x:t>Colbert County</x:t>
  </x:si>
  <x:si>
    <x:t>Elkmont</x:t>
  </x:si>
  <x:si>
    <x:t>Eva</x:t>
  </x:si>
  <x:si>
    <x:t>Falkville</x:t>
  </x:si>
  <x:si>
    <x:t>Hartselle</x:t>
  </x:si>
  <x:si>
    <x:t>Killen</x:t>
  </x:si>
  <x:si>
    <x:t>Leighton</x:t>
  </x:si>
  <x:si>
    <x:t>Moulton</x:t>
  </x:si>
  <x:si>
    <x:t>Muscle Shoals</x:t>
  </x:si>
  <x:si>
    <x:t>Tanner</x:t>
  </x:si>
  <x:si>
    <x:t>Town Creek</x:t>
  </x:si>
  <x:si>
    <x:t>Tuscumbia</x:t>
  </x:si>
  <x:si>
    <x:t>Brownsboro</x:t>
  </x:si>
  <x:si>
    <x:t>Capshaw</x:t>
  </x:si>
  <x:si>
    <x:t>Estillfork</x:t>
  </x:si>
  <x:si>
    <x:t>Fackler</x:t>
  </x:si>
  <x:si>
    <x:t>Gurley</x:t>
  </x:si>
  <x:si>
    <x:t>Harvest</x:t>
  </x:si>
  <x:si>
    <x:t>Hazel Green</x:t>
  </x:si>
  <x:si>
    <x:t>Hollytree</x:t>
  </x:si>
  <x:si>
    <x:t>Laceys Spring</x:t>
  </x:si>
  <x:si>
    <x:t>Langston</x:t>
  </x:si>
  <x:si>
    <x:t>Meridianville</x:t>
  </x:si>
  <x:si>
    <x:t>Normal</x:t>
  </x:si>
  <x:si>
    <x:t>Owens Cross Roads</x:t>
  </x:si>
  <x:si>
    <x:t>Paint Rock</x:t>
  </x:si>
  <x:si>
    <x:t>Pisgah</x:t>
  </x:si>
  <x:si>
    <x:t>Ryland</x:t>
  </x:si>
  <x:si>
    <x:t>Scottsboro</x:t>
  </x:si>
  <x:si>
    <x:t>Section</x:t>
  </x:si>
  <x:si>
    <x:t>Toney</x:t>
  </x:si>
  <x:si>
    <x:t>Valhermoso Springs</x:t>
  </x:si>
  <x:si>
    <x:t>Huntsville</x:t>
  </x:si>
  <x:si>
    <x:t>Etowah County</x:t>
  </x:si>
  <x:si>
    <x:t>Rainbow City</x:t>
  </x:si>
  <x:si>
    <x:t>Albertville</x:t>
  </x:si>
  <x:si>
    <x:t>Attalla</x:t>
  </x:si>
  <x:si>
    <x:t>Boaz</x:t>
  </x:si>
  <x:si>
    <x:t>Bryant</x:t>
  </x:si>
  <x:si>
    <x:t>Centre</x:t>
  </x:si>
  <x:si>
    <x:t>Crossville</x:t>
  </x:si>
  <x:si>
    <x:t>Fort Payne</x:t>
  </x:si>
  <x:si>
    <x:t>Fyffe</x:t>
  </x:si>
  <x:si>
    <x:t>Gallant</x:t>
  </x:si>
  <x:si>
    <x:t>Gaylesville</x:t>
  </x:si>
  <x:si>
    <x:t>Geraldine</x:t>
  </x:si>
  <x:si>
    <x:t>Groveoak</x:t>
  </x:si>
  <x:si>
    <x:t>Guntersville</x:t>
  </x:si>
  <x:si>
    <x:t>Henagar</x:t>
  </x:si>
  <x:si>
    <x:t>Higdon</x:t>
  </x:si>
  <x:si>
    <x:t>Horton</x:t>
  </x:si>
  <x:si>
    <x:t>Ider</x:t>
  </x:si>
  <x:si>
    <x:t>Mentone</x:t>
  </x:si>
  <x:si>
    <x:t>Rainsville</x:t>
  </x:si>
  <x:si>
    <x:t>Steele</x:t>
  </x:si>
  <x:si>
    <x:t>Walnut Grove</x:t>
  </x:si>
  <x:si>
    <x:t>Autaugaville</x:t>
  </x:si>
  <x:si>
    <x:t>Autauga County</x:t>
  </x:si>
  <x:si>
    <x:t>Banks</x:t>
  </x:si>
  <x:si>
    <x:t>Billingsley</x:t>
  </x:si>
  <x:si>
    <x:t>Booth</x:t>
  </x:si>
  <x:si>
    <x:t>Brantley</x:t>
  </x:si>
  <x:si>
    <x:t>Crenshaw County</x:t>
  </x:si>
  <x:si>
    <x:t>Brundidge</x:t>
  </x:si>
  <x:si>
    <x:t>Chapman</x:t>
  </x:si>
  <x:si>
    <x:t>Coosada</x:t>
  </x:si>
  <x:si>
    <x:t>Elmore County</x:t>
  </x:si>
  <x:si>
    <x:t>Deatsville</x:t>
  </x:si>
  <x:si>
    <x:t>East Tallassee</x:t>
  </x:si>
  <x:si>
    <x:t>Eclectic</x:t>
  </x:si>
  <x:si>
    <x:t>Elmore</x:t>
  </x:si>
  <x:si>
    <x:t>Equality</x:t>
  </x:si>
  <x:si>
    <x:t>Eufaula</x:t>
  </x:si>
  <x:si>
    <x:t>Dozier</x:t>
  </x:si>
  <x:si>
    <x:t>Fitzpatrick</x:t>
  </x:si>
  <x:si>
    <x:t>Bullock County</x:t>
  </x:si>
  <x:si>
    <x:t>Forest Home</x:t>
  </x:si>
  <x:si>
    <x:t>Fort Davis</x:t>
  </x:si>
  <x:si>
    <x:t>Fort Deposit</x:t>
  </x:si>
  <x:si>
    <x:t>Georgiana</x:t>
  </x:si>
  <x:si>
    <x:t>Grady</x:t>
  </x:si>
  <x:si>
    <x:t>Gantt</x:t>
  </x:si>
  <x:si>
    <x:t>Covington County</x:t>
  </x:si>
  <x:si>
    <x:t>Hardaway</x:t>
  </x:si>
  <x:si>
    <x:t>Hayneville</x:t>
  </x:si>
  <x:si>
    <x:t>Highland Home</x:t>
  </x:si>
  <x:si>
    <x:t>Honoraville</x:t>
  </x:si>
  <x:si>
    <x:t>Hope Hull</x:t>
  </x:si>
  <x:si>
    <x:t>Lapine</x:t>
  </x:si>
  <x:si>
    <x:t>Letohatchee</x:t>
  </x:si>
  <x:si>
    <x:t>Luverne</x:t>
  </x:si>
  <x:si>
    <x:t>Mount Meigs</x:t>
  </x:si>
  <x:si>
    <x:t>Perote</x:t>
  </x:si>
  <x:si>
    <x:t>Petrey</x:t>
  </x:si>
  <x:si>
    <x:t>Pike Road</x:t>
  </x:si>
  <x:si>
    <x:t>Prattville</x:t>
  </x:si>
  <x:si>
    <x:t>Ramer</x:t>
  </x:si>
  <x:si>
    <x:t>Shorter</x:t>
  </x:si>
  <x:si>
    <x:t>Tallassee</x:t>
  </x:si>
  <x:si>
    <x:t>Titus</x:t>
  </x:si>
  <x:si>
    <x:t>Tuskegee</x:t>
  </x:si>
  <x:si>
    <x:t>Tuskegee Institute</x:t>
  </x:si>
  <x:si>
    <x:t>Verbena</x:t>
  </x:si>
  <x:si>
    <x:t>Wetumpka</x:t>
  </x:si>
  <x:si>
    <x:t>Anniston</x:t>
  </x:si>
  <x:si>
    <x:t>Choccolocco</x:t>
  </x:si>
  <x:si>
    <x:t>Cragford</x:t>
  </x:si>
  <x:si>
    <x:t>Daviston</x:t>
  </x:si>
  <x:si>
    <x:t>De Armanville</x:t>
  </x:si>
  <x:si>
    <x:t>Eastaboga</x:t>
  </x:si>
  <x:si>
    <x:t>Fruithurst</x:t>
  </x:si>
  <x:si>
    <x:t>Heflin</x:t>
  </x:si>
  <x:si>
    <x:t>Lineville</x:t>
  </x:si>
  <x:si>
    <x:t>Millerville</x:t>
  </x:si>
  <x:si>
    <x:t>Munford</x:t>
  </x:si>
  <x:si>
    <x:t>Muscadine</x:t>
  </x:si>
  <x:si>
    <x:t>Ohatchee</x:t>
  </x:si>
  <x:si>
    <x:t>Ranburne</x:t>
  </x:si>
  <x:si>
    <x:t>Spring Garden</x:t>
  </x:si>
  <x:si>
    <x:t>Weaver</x:t>
  </x:si>
  <x:si>
    <x:t>Wedowee</x:t>
  </x:si>
  <x:si>
    <x:t>Ariton</x:t>
  </x:si>
  <x:si>
    <x:t>Dale County</x:t>
  </x:si>
  <x:si>
    <x:t>Geneva County</x:t>
  </x:si>
  <x:si>
    <x:t>Black</x:t>
  </x:si>
  <x:si>
    <x:t>Chancellor</x:t>
  </x:si>
  <x:si>
    <x:t>Clopton</x:t>
  </x:si>
  <x:si>
    <x:t>Coffee Springs</x:t>
  </x:si>
  <x:si>
    <x:t>Cottonwood</x:t>
  </x:si>
  <x:si>
    <x:t>Cowarts</x:t>
  </x:si>
  <x:si>
    <x:t>Headland</x:t>
  </x:si>
  <x:si>
    <x:t>Jack</x:t>
  </x:si>
  <x:si>
    <x:t>Midland City</x:t>
  </x:si>
  <x:si>
    <x:t>New Brockton</x:t>
  </x:si>
  <x:si>
    <x:t>Ozark</x:t>
  </x:si>
  <x:si>
    <x:t>Fort Rucker</x:t>
  </x:si>
  <x:si>
    <x:t>Pansey</x:t>
  </x:si>
  <x:si>
    <x:t>Pinckard</x:t>
  </x:si>
  <x:si>
    <x:t>Shorterville</x:t>
  </x:si>
  <x:si>
    <x:t>Skipperville</x:t>
  </x:si>
  <x:si>
    <x:t>Slocomb</x:t>
  </x:si>
  <x:si>
    <x:t>Webb</x:t>
  </x:si>
  <x:si>
    <x:t>Conecuh County</x:t>
  </x:si>
  <x:si>
    <x:t>Andalusia</x:t>
  </x:si>
  <x:si>
    <x:t>Beatrice</x:t>
  </x:si>
  <x:si>
    <x:t>Brewton</x:t>
  </x:si>
  <x:si>
    <x:t>Castleberry</x:t>
  </x:si>
  <x:si>
    <x:t>Coy</x:t>
  </x:si>
  <x:si>
    <x:t>Dickinson</x:t>
  </x:si>
  <x:si>
    <x:t>Excel</x:t>
  </x:si>
  <x:si>
    <x:t>Flomaton</x:t>
  </x:si>
  <x:si>
    <x:t>Florala</x:t>
  </x:si>
  <x:si>
    <x:t>Frisco City</x:t>
  </x:si>
  <x:si>
    <x:t>Goodway</x:t>
  </x:si>
  <x:si>
    <x:t>Grove Hill</x:t>
  </x:si>
  <x:si>
    <x:t>Mc Kenzie</x:t>
  </x:si>
  <x:si>
    <x:t>Megargel</x:t>
  </x:si>
  <x:si>
    <x:t>Mexia</x:t>
  </x:si>
  <x:si>
    <x:t>Opp</x:t>
  </x:si>
  <x:si>
    <x:t>Perdue Hill</x:t>
  </x:si>
  <x:si>
    <x:t>Peterman</x:t>
  </x:si>
  <x:si>
    <x:t>Range</x:t>
  </x:si>
  <x:si>
    <x:t>Red Level</x:t>
  </x:si>
  <x:si>
    <x:t>Repton</x:t>
  </x:si>
  <x:si>
    <x:t>River Falls</x:t>
  </x:si>
  <x:si>
    <x:t>Samson</x:t>
  </x:si>
  <x:si>
    <x:t>Uriah</x:t>
  </x:si>
  <x:si>
    <x:t>Vredenburgh</x:t>
  </x:si>
  <x:si>
    <x:t>Whatley</x:t>
  </x:si>
  <x:si>
    <x:t>Wing</x:t>
  </x:si>
  <x:si>
    <x:t>Atmore</x:t>
  </x:si>
  <x:si>
    <x:t>Axis</x:t>
  </x:si>
  <x:si>
    <x:t>Mobile County</x:t>
  </x:si>
  <x:si>
    <x:t>Bay Minette</x:t>
  </x:si>
  <x:si>
    <x:t>Bayou La Batre</x:t>
  </x:si>
  <x:si>
    <x:t>Bon Secour</x:t>
  </x:si>
  <x:si>
    <x:t>Bucks</x:t>
  </x:si>
  <x:si>
    <x:t>Calvert</x:t>
  </x:si>
  <x:si>
    <x:t>Chatom</x:t>
  </x:si>
  <x:si>
    <x:t>Chunchula</x:t>
  </x:si>
  <x:si>
    <x:t>Citronelle</x:t>
  </x:si>
  <x:si>
    <x:t>Coden</x:t>
  </x:si>
  <x:si>
    <x:t>Coffeeville</x:t>
  </x:si>
  <x:si>
    <x:t>Creola</x:t>
  </x:si>
  <x:si>
    <x:t>Daphne</x:t>
  </x:si>
  <x:si>
    <x:t>Spanish Fort</x:t>
  </x:si>
  <x:si>
    <x:t>Dauphin Island</x:t>
  </x:si>
  <x:si>
    <x:t>Elberta</x:t>
  </x:si>
  <x:si>
    <x:t>Foley</x:t>
  </x:si>
  <x:si>
    <x:t>Frankville</x:t>
  </x:si>
  <x:si>
    <x:t>Fruitdale</x:t>
  </x:si>
  <x:si>
    <x:t>Gainestown</x:t>
  </x:si>
  <x:si>
    <x:t>Grand Bay</x:t>
  </x:si>
  <x:si>
    <x:t>Gulf Shores</x:t>
  </x:si>
  <x:si>
    <x:t>Huxford</x:t>
  </x:si>
  <x:si>
    <x:t>Leroy</x:t>
  </x:si>
  <x:si>
    <x:t>Lillian</x:t>
  </x:si>
  <x:si>
    <x:t>Loxley</x:t>
  </x:si>
  <x:si>
    <x:t>Magnolia Springs</x:t>
  </x:si>
  <x:si>
    <x:t>Malcolm</x:t>
  </x:si>
  <x:si>
    <x:t>Millry</x:t>
  </x:si>
  <x:si>
    <x:t>Orange Beach</x:t>
  </x:si>
  <x:si>
    <x:t>Perdido</x:t>
  </x:si>
  <x:si>
    <x:t>Point Clear</x:t>
  </x:si>
  <x:si>
    <x:t>Saint Elmo</x:t>
  </x:si>
  <x:si>
    <x:t>Saint Stephens</x:t>
  </x:si>
  <x:si>
    <x:t>Saraland</x:t>
  </x:si>
  <x:si>
    <x:t>Semmes</x:t>
  </x:si>
  <x:si>
    <x:t>Silverhill</x:t>
  </x:si>
  <x:si>
    <x:t>Sunflower</x:t>
  </x:si>
  <x:si>
    <x:t>Theodore</x:t>
  </x:si>
  <x:si>
    <x:t>Tibbie</x:t>
  </x:si>
  <x:si>
    <x:t>Vinegar Bend</x:t>
  </x:si>
  <x:si>
    <x:t>Wagarville</x:t>
  </x:si>
  <x:si>
    <x:t>Wilmer</x:t>
  </x:si>
  <x:si>
    <x:t>Mobile</x:t>
  </x:si>
  <x:si>
    <x:t>Eight Mile</x:t>
  </x:si>
  <x:si>
    <x:t>Dallas County</x:t>
  </x:si>
  <x:si>
    <x:t>Annemanie</x:t>
  </x:si>
  <x:si>
    <x:t>Boykin</x:t>
  </x:si>
  <x:si>
    <x:t>Catherine</x:t>
  </x:si>
  <x:si>
    <x:t>Demopolis</x:t>
  </x:si>
  <x:si>
    <x:t>Marengo County</x:t>
  </x:si>
  <x:si>
    <x:t>Dixons Mills</x:t>
  </x:si>
  <x:si>
    <x:t>Faunsdale</x:t>
  </x:si>
  <x:si>
    <x:t>Forkland</x:t>
  </x:si>
  <x:si>
    <x:t>Gallion</x:t>
  </x:si>
  <x:si>
    <x:t>Jones</x:t>
  </x:si>
  <x:si>
    <x:t>Maplesville</x:t>
  </x:si>
  <x:si>
    <x:t>Lower Peach Tree</x:t>
  </x:si>
  <x:si>
    <x:t>Lowndesboro</x:t>
  </x:si>
  <x:si>
    <x:t>Mc Williams</x:t>
  </x:si>
  <x:si>
    <x:t>Plantersville</x:t>
  </x:si>
  <x:si>
    <x:t>Marion Junction</x:t>
  </x:si>
  <x:si>
    <x:t>Minter</x:t>
  </x:si>
  <x:si>
    <x:t>Morvin</x:t>
  </x:si>
  <x:si>
    <x:t>Myrtlewood</x:t>
  </x:si>
  <x:si>
    <x:t>Nanafalia</x:t>
  </x:si>
  <x:si>
    <x:t>Orrville</x:t>
  </x:si>
  <x:si>
    <x:t>Pine Apple</x:t>
  </x:si>
  <x:si>
    <x:t>Safford</x:t>
  </x:si>
  <x:si>
    <x:t>Sawyerville</x:t>
  </x:si>
  <x:si>
    <x:t>Sweet Water</x:t>
  </x:si>
  <x:si>
    <x:t>Tyler</x:t>
  </x:si>
  <x:si>
    <x:t>Lawley</x:t>
  </x:si>
  <x:si>
    <x:t>Opelika</x:t>
  </x:si>
  <x:si>
    <x:t>Auburn University</x:t>
  </x:si>
  <x:si>
    <x:t>Cottonton</x:t>
  </x:si>
  <x:si>
    <x:t>Chambers County</x:t>
  </x:si>
  <x:si>
    <x:t>Dadeville</x:t>
  </x:si>
  <x:si>
    <x:t>Valley</x:t>
  </x:si>
  <x:si>
    <x:t>Five Points</x:t>
  </x:si>
  <x:si>
    <x:t>Hatchechubbee</x:t>
  </x:si>
  <x:si>
    <x:t>Holy Trinity</x:t>
  </x:si>
  <x:si>
    <x:t>Hurtsboro</x:t>
  </x:si>
  <x:si>
    <x:t>Jacksons Gap</x:t>
  </x:si>
  <x:si>
    <x:t>Lanett</x:t>
  </x:si>
  <x:si>
    <x:t>Loachapoka</x:t>
  </x:si>
  <x:si>
    <x:t>Notasulga</x:t>
  </x:si>
  <x:si>
    <x:t>Phenix City</x:t>
  </x:si>
  <x:si>
    <x:t>Pittsview</x:t>
  </x:si>
  <x:si>
    <x:t>Seale</x:t>
  </x:si>
  <x:si>
    <x:t>Smiths Station</x:t>
  </x:si>
  <x:si>
    <x:t>Bellamy</x:t>
  </x:si>
  <x:si>
    <x:t>Choctaw County</x:t>
  </x:si>
  <x:si>
    <x:t>Gilbertown</x:t>
  </x:si>
  <x:si>
    <x:t>Jachin</x:t>
  </x:si>
  <x:si>
    <x:t>Lisman</x:t>
  </x:si>
  <x:si>
    <x:t>Melvin</x:t>
  </x:si>
  <x:si>
    <x:t>Silas</x:t>
  </x:si>
  <x:si>
    <x:t>Toxey</x:t>
  </x:si>
  <x:si>
    <x:t>TN</x:t>
  </x:si>
  <x:si>
    <x:t>Robertson County</x:t>
  </x:si>
  <x:si>
    <x:t>Antioch</x:t>
  </x:si>
  <x:si>
    <x:t>De Kalb County</x:t>
  </x:si>
  <x:si>
    <x:t>Williamson County</x:t>
  </x:si>
  <x:si>
    <x:t>Ashland City</x:t>
  </x:si>
  <x:si>
    <x:t>Cheatham County</x:t>
  </x:si>
  <x:si>
    <x:t>Auburntown</x:t>
  </x:si>
  <x:si>
    <x:t>Cannon County</x:t>
  </x:si>
  <x:si>
    <x:t>Beechgrove</x:t>
  </x:si>
  <x:si>
    <x:t>Bell Buckle</x:t>
  </x:si>
  <x:si>
    <x:t>Sumner County</x:t>
  </x:si>
  <x:si>
    <x:t>Bon Aqua</x:t>
  </x:si>
  <x:si>
    <x:t>Hickman County</x:t>
  </x:si>
  <x:si>
    <x:t>Bradyville</x:t>
  </x:si>
  <x:si>
    <x:t>Bumpus Mills</x:t>
  </x:si>
  <x:si>
    <x:t>Burns</x:t>
  </x:si>
  <x:si>
    <x:t>Dickson County</x:t>
  </x:si>
  <x:si>
    <x:t>Smith County</x:t>
  </x:si>
  <x:si>
    <x:t>Castalian Springs</x:t>
  </x:si>
  <x:si>
    <x:t>Cedar Hill</x:t>
  </x:si>
  <x:si>
    <x:t>Chapmansboro</x:t>
  </x:si>
  <x:si>
    <x:t>College Grove</x:t>
  </x:si>
  <x:si>
    <x:t>Cornersville</x:t>
  </x:si>
  <x:si>
    <x:t>Cottontown</x:t>
  </x:si>
  <x:si>
    <x:t>Cross Plains</x:t>
  </x:si>
  <x:si>
    <x:t>Cumberland City</x:t>
  </x:si>
  <x:si>
    <x:t>Cumberland Furnace</x:t>
  </x:si>
  <x:si>
    <x:t>Cunningham</x:t>
  </x:si>
  <x:si>
    <x:t>Dickson</x:t>
  </x:si>
  <x:si>
    <x:t>Dixon Springs</x:t>
  </x:si>
  <x:si>
    <x:t>Trousdale County</x:t>
  </x:si>
  <x:si>
    <x:t>Dowelltown</x:t>
  </x:si>
  <x:si>
    <x:t>Fosterville</x:t>
  </x:si>
  <x:si>
    <x:t>Gallatin</x:t>
  </x:si>
  <x:si>
    <x:t>Goodlettsville</x:t>
  </x:si>
  <x:si>
    <x:t>Gladeville</x:t>
  </x:si>
  <x:si>
    <x:t>Greenbrier</x:t>
  </x:si>
  <x:si>
    <x:t>Hurricane Mills</x:t>
  </x:si>
  <x:si>
    <x:t>Humphreys County</x:t>
  </x:si>
  <x:si>
    <x:t>Indian Mound</x:t>
  </x:si>
  <x:si>
    <x:t>Joelton</x:t>
  </x:si>
  <x:si>
    <x:t>Kingston Springs</x:t>
  </x:si>
  <x:si>
    <x:t>Lascassas</x:t>
  </x:si>
  <x:si>
    <x:t>La Vergne</x:t>
  </x:si>
  <x:si>
    <x:t>Lobelville</x:t>
  </x:si>
  <x:si>
    <x:t>Lyles</x:t>
  </x:si>
  <x:si>
    <x:t>Mc Ewen</x:t>
  </x:si>
  <x:si>
    <x:t>Mcminnville</x:t>
  </x:si>
  <x:si>
    <x:t>Mitchellville</x:t>
  </x:si>
  <x:si>
    <x:t>Mount Juliet</x:t>
  </x:si>
  <x:si>
    <x:t>New Johnsonville</x:t>
  </x:si>
  <x:si>
    <x:t>Nolensville</x:t>
  </x:si>
  <x:si>
    <x:t>Norene</x:t>
  </x:si>
  <x:si>
    <x:t>Nunnelly</x:t>
  </x:si>
  <x:si>
    <x:t>Old Hickory</x:t>
  </x:si>
  <x:si>
    <x:t>Only</x:t>
  </x:si>
  <x:si>
    <x:t>Orlinda</x:t>
  </x:si>
  <x:si>
    <x:t>Pegram</x:t>
  </x:si>
  <x:si>
    <x:t>Pleasant Shade</x:t>
  </x:si>
  <x:si>
    <x:t>Pleasant View</x:t>
  </x:si>
  <x:si>
    <x:t>Readyville</x:t>
  </x:si>
  <x:si>
    <x:t>Red Boiling Springs</x:t>
  </x:si>
  <x:si>
    <x:t>Riddleton</x:t>
  </x:si>
  <x:si>
    <x:t>Ridgetop</x:t>
  </x:si>
  <x:si>
    <x:t>Rockvale</x:t>
  </x:si>
  <x:si>
    <x:t>Shelbyville</x:t>
  </x:si>
  <x:si>
    <x:t>Slayden</x:t>
  </x:si>
  <x:si>
    <x:t>Maury County</x:t>
  </x:si>
  <x:si>
    <x:t>Stewart</x:t>
  </x:si>
  <x:si>
    <x:t>Tennessee Ridge</x:t>
  </x:si>
  <x:si>
    <x:t>Thompsons Station</x:t>
  </x:si>
  <x:si>
    <x:t>Vanleer</x:t>
  </x:si>
  <x:si>
    <x:t>Wartrace</x:t>
  </x:si>
  <x:si>
    <x:t>White Bluff</x:t>
  </x:si>
  <x:si>
    <x:t>White House</x:t>
  </x:si>
  <x:si>
    <x:t>Whites Creek</x:t>
  </x:si>
  <x:si>
    <x:t>Grundy County</x:t>
  </x:si>
  <x:si>
    <x:t>Apison</x:t>
  </x:si>
  <x:si>
    <x:t>McMinn County</x:t>
  </x:si>
  <x:si>
    <x:t>Bakewell</x:t>
  </x:si>
  <x:si>
    <x:t>Beersheba Springs</x:t>
  </x:si>
  <x:si>
    <x:t>Birchwood</x:t>
  </x:si>
  <x:si>
    <x:t>Bradley County</x:t>
  </x:si>
  <x:si>
    <x:t>Coalmont</x:t>
  </x:si>
  <x:si>
    <x:t>Coker Creek</x:t>
  </x:si>
  <x:si>
    <x:t>Collegedale</x:t>
  </x:si>
  <x:si>
    <x:t>Conasauga</x:t>
  </x:si>
  <x:si>
    <x:t>Copperhill</x:t>
  </x:si>
  <x:si>
    <x:t>Cowan</x:t>
  </x:si>
  <x:si>
    <x:t>Rhea County</x:t>
  </x:si>
  <x:si>
    <x:t>Meigs County</x:t>
  </x:si>
  <x:si>
    <x:t>Decherd</x:t>
  </x:si>
  <x:si>
    <x:t>Ducktown</x:t>
  </x:si>
  <x:si>
    <x:t>Dunlap</x:t>
  </x:si>
  <x:si>
    <x:t>Sequatchie County</x:t>
  </x:si>
  <x:si>
    <x:t>Elora</x:t>
  </x:si>
  <x:si>
    <x:t>Estill Springs</x:t>
  </x:si>
  <x:si>
    <x:t>Evensville</x:t>
  </x:si>
  <x:si>
    <x:t>Farner</x:t>
  </x:si>
  <x:si>
    <x:t>Flintville</x:t>
  </x:si>
  <x:si>
    <x:t>Grandview</x:t>
  </x:si>
  <x:si>
    <x:t>Gruetli Laager</x:t>
  </x:si>
  <x:si>
    <x:t>Hixson</x:t>
  </x:si>
  <x:si>
    <x:t>Huntland</x:t>
  </x:si>
  <x:si>
    <x:t>Kelso</x:t>
  </x:si>
  <x:si>
    <x:t>Lupton City</x:t>
  </x:si>
  <x:si>
    <x:t>Madisonville</x:t>
  </x:si>
  <x:si>
    <x:t>Monteagle</x:t>
  </x:si>
  <x:si>
    <x:t>Morrison</x:t>
  </x:si>
  <x:si>
    <x:t>Normandy</x:t>
  </x:si>
  <x:si>
    <x:t>Ooltewah</x:t>
  </x:si>
  <x:si>
    <x:t>Bledsoe County</x:t>
  </x:si>
  <x:si>
    <x:t>Reliance</x:t>
  </x:si>
  <x:si>
    <x:t>Mcminn County</x:t>
  </x:si>
  <x:si>
    <x:t>Sale Creek</x:t>
  </x:si>
  <x:si>
    <x:t>Sequatchie</x:t>
  </x:si>
  <x:si>
    <x:t>Sewanee</x:t>
  </x:si>
  <x:si>
    <x:t>Signal Mountain</x:t>
  </x:si>
  <x:si>
    <x:t>Smartt</x:t>
  </x:si>
  <x:si>
    <x:t>Soddy Daisy</x:t>
  </x:si>
  <x:si>
    <x:t>South Pittsburg</x:t>
  </x:si>
  <x:si>
    <x:t>Tellico Plains</x:t>
  </x:si>
  <x:si>
    <x:t>Tracy City</x:t>
  </x:si>
  <x:si>
    <x:t>Tullahoma</x:t>
  </x:si>
  <x:si>
    <x:t>Arnold Afb</x:t>
  </x:si>
  <x:si>
    <x:t>Turtletown</x:t>
  </x:si>
  <x:si>
    <x:t>Whiteside</x:t>
  </x:si>
  <x:si>
    <x:t>Whitwell</x:t>
  </x:si>
  <x:si>
    <x:t>Chattanooga</x:t>
  </x:si>
  <x:si>
    <x:t>Blountville</x:t>
  </x:si>
  <x:si>
    <x:t>Bluff City</x:t>
  </x:si>
  <x:si>
    <x:t>Chuckey</x:t>
  </x:si>
  <x:si>
    <x:t>Hawkins County</x:t>
  </x:si>
  <x:si>
    <x:t>Elizabethton</x:t>
  </x:si>
  <x:si>
    <x:t>Carter County</x:t>
  </x:si>
  <x:si>
    <x:t>Unicoi County</x:t>
  </x:si>
  <x:si>
    <x:t>Fall Branch</x:t>
  </x:si>
  <x:si>
    <x:t>Flag Pond</x:t>
  </x:si>
  <x:si>
    <x:t>Jonesborough</x:t>
  </x:si>
  <x:si>
    <x:t>Kingsport</x:t>
  </x:si>
  <x:si>
    <x:t>Laurel Bloomery</x:t>
  </x:si>
  <x:si>
    <x:t>Milligan College</x:t>
  </x:si>
  <x:si>
    <x:t>Piney Flats</x:t>
  </x:si>
  <x:si>
    <x:t>Roan Mountain</x:t>
  </x:si>
  <x:si>
    <x:t>Shady Valley</x:t>
  </x:si>
  <x:si>
    <x:t>Trade</x:t>
  </x:si>
  <x:si>
    <x:t>Unicoi</x:t>
  </x:si>
  <x:si>
    <x:t>Watauga</x:t>
  </x:si>
  <x:si>
    <x:t>Alcoa</x:t>
  </x:si>
  <x:si>
    <x:t>Arthur</x:t>
  </x:si>
  <x:si>
    <x:t>Claiborne County</x:t>
  </x:si>
  <x:si>
    <x:t>Bean Station</x:t>
  </x:si>
  <x:si>
    <x:t>Grainger County</x:t>
  </x:si>
  <x:si>
    <x:t>Briceville</x:t>
  </x:si>
  <x:si>
    <x:t>Bulls Gap</x:t>
  </x:si>
  <x:si>
    <x:t>Bybee</x:t>
  </x:si>
  <x:si>
    <x:t>Cocke County</x:t>
  </x:si>
  <x:si>
    <x:t>Clairfield</x:t>
  </x:si>
  <x:si>
    <x:t>Coalfield</x:t>
  </x:si>
  <x:si>
    <x:t>Corryton</x:t>
  </x:si>
  <x:si>
    <x:t>Cosby</x:t>
  </x:si>
  <x:si>
    <x:t>Cumberland Gap</x:t>
  </x:si>
  <x:si>
    <x:t>Dandridge</x:t>
  </x:si>
  <x:si>
    <x:t>Deer Lodge</x:t>
  </x:si>
  <x:si>
    <x:t>Del Rio</x:t>
  </x:si>
  <x:si>
    <x:t>Duff</x:t>
  </x:si>
  <x:si>
    <x:t>Eagan</x:t>
  </x:si>
  <x:si>
    <x:t>Eidson</x:t>
  </x:si>
  <x:si>
    <x:t>Rugby</x:t>
  </x:si>
  <x:si>
    <x:t>Gatlinburg</x:t>
  </x:si>
  <x:si>
    <x:t>Sevier County</x:t>
  </x:si>
  <x:si>
    <x:t>Greenback</x:t>
  </x:si>
  <x:si>
    <x:t>Loudon County</x:t>
  </x:si>
  <x:si>
    <x:t>Greeneville</x:t>
  </x:si>
  <x:si>
    <x:t>Harrogate</x:t>
  </x:si>
  <x:si>
    <x:t>Heiskell</x:t>
  </x:si>
  <x:si>
    <x:t>Helenwood</x:t>
  </x:si>
  <x:si>
    <x:t>Jacksboro</x:t>
  </x:si>
  <x:si>
    <x:t>Jefferson City</x:t>
  </x:si>
  <x:si>
    <x:t>Jellico</x:t>
  </x:si>
  <x:si>
    <x:t>Kodak</x:t>
  </x:si>
  <x:si>
    <x:t>Kyles Ford</x:t>
  </x:si>
  <x:si>
    <x:t>La Follette</x:t>
  </x:si>
  <x:si>
    <x:t>Lancing</x:t>
  </x:si>
  <x:si>
    <x:t>Lenoir City</x:t>
  </x:si>
  <x:si>
    <x:t>Lone Mountain</x:t>
  </x:si>
  <x:si>
    <x:t>Hamblen County</x:t>
  </x:si>
  <x:si>
    <x:t>Luttrell</x:t>
  </x:si>
  <x:si>
    <x:t>Maryville</x:t>
  </x:si>
  <x:si>
    <x:t>Maynardville</x:t>
  </x:si>
  <x:si>
    <x:t>Mooresburg</x:t>
  </x:si>
  <x:si>
    <x:t>Mosheim</x:t>
  </x:si>
  <x:si>
    <x:t>New Tazewell</x:t>
  </x:si>
  <x:si>
    <x:t>Niota</x:t>
  </x:si>
  <x:si>
    <x:t>Oliver Springs</x:t>
  </x:si>
  <x:si>
    <x:t>Parrottsville</x:t>
  </x:si>
  <x:si>
    <x:t>Petros</x:t>
  </x:si>
  <x:si>
    <x:t>Pioneer</x:t>
  </x:si>
  <x:si>
    <x:t>Powell</x:t>
  </x:si>
  <x:si>
    <x:t>Pruden</x:t>
  </x:si>
  <x:si>
    <x:t>Sevierville</x:t>
  </x:si>
  <x:si>
    <x:t>Pigeon Forge</x:t>
  </x:si>
  <x:si>
    <x:t>Sharps Chapel</x:t>
  </x:si>
  <x:si>
    <x:t>Shawanee</x:t>
  </x:si>
  <x:si>
    <x:t>Sneedville</x:t>
  </x:si>
  <x:si>
    <x:t>Strawberry Plains</x:t>
  </x:si>
  <x:si>
    <x:t>Sunbright</x:t>
  </x:si>
  <x:si>
    <x:t>Surgoinsville</x:t>
  </x:si>
  <x:si>
    <x:t>Sweetwater</x:t>
  </x:si>
  <x:si>
    <x:t>Talbott</x:t>
  </x:si>
  <x:si>
    <x:t>Ten Mile</x:t>
  </x:si>
  <x:si>
    <x:t>Thorn Hill</x:t>
  </x:si>
  <x:si>
    <x:t>Vonore</x:t>
  </x:si>
  <x:si>
    <x:t>Walland</x:t>
  </x:si>
  <x:si>
    <x:t>Wartburg</x:t>
  </x:si>
  <x:si>
    <x:t>White Pine</x:t>
  </x:si>
  <x:si>
    <x:t>Crockett County</x:t>
  </x:si>
  <x:si>
    <x:t>Atoka</x:t>
  </x:si>
  <x:si>
    <x:t>Tipton County</x:t>
  </x:si>
  <x:si>
    <x:t>Bells</x:t>
  </x:si>
  <x:si>
    <x:t>Dyer County</x:t>
  </x:si>
  <x:si>
    <x:t>Hardeman County</x:t>
  </x:si>
  <x:si>
    <x:t>Braden</x:t>
  </x:si>
  <x:si>
    <x:t>Burlison</x:t>
  </x:si>
  <x:si>
    <x:t>Collierville</x:t>
  </x:si>
  <x:si>
    <x:t>Crockett Mills</x:t>
  </x:si>
  <x:si>
    <x:t>Drummonds</x:t>
  </x:si>
  <x:si>
    <x:t>Dyersburg</x:t>
  </x:si>
  <x:si>
    <x:t>Eads</x:t>
  </x:si>
  <x:si>
    <x:t>Finley</x:t>
  </x:si>
  <x:si>
    <x:t>Gallaway</x:t>
  </x:si>
  <x:si>
    <x:t>Grand Junction</x:t>
  </x:si>
  <x:si>
    <x:t>Halls</x:t>
  </x:si>
  <x:si>
    <x:t>Henning</x:t>
  </x:si>
  <x:si>
    <x:t>Hickory Valley</x:t>
  </x:si>
  <x:si>
    <x:t>Hornsby</x:t>
  </x:si>
  <x:si>
    <x:t>Maury City</x:t>
  </x:si>
  <x:si>
    <x:t>McNairy County</x:t>
  </x:si>
  <x:si>
    <x:t>Saulsbury</x:t>
  </x:si>
  <x:si>
    <x:t>Tigrett</x:t>
  </x:si>
  <x:si>
    <x:t>Wynnburg</x:t>
  </x:si>
  <x:si>
    <x:t>Tiptonville</x:t>
  </x:si>
  <x:si>
    <x:t>Atwood</x:t>
  </x:si>
  <x:si>
    <x:t>Benton County</x:t>
  </x:si>
  <x:si>
    <x:t>Cottage Grove</x:t>
  </x:si>
  <x:si>
    <x:t>Weakley County</x:t>
  </x:si>
  <x:si>
    <x:t>Dukedom</x:t>
  </x:si>
  <x:si>
    <x:t>Gleason</x:t>
  </x:si>
  <x:si>
    <x:t>Hornbeak</x:t>
  </x:si>
  <x:si>
    <x:t>Obion County</x:t>
  </x:si>
  <x:si>
    <x:t>Gibson County</x:t>
  </x:si>
  <x:si>
    <x:t>Mc Lemoresville</x:t>
  </x:si>
  <x:si>
    <x:t>Obion</x:t>
  </x:si>
  <x:si>
    <x:t>Palmersville</x:t>
  </x:si>
  <x:si>
    <x:t>Puryear</x:t>
  </x:si>
  <x:si>
    <x:t>Rives</x:t>
  </x:si>
  <x:si>
    <x:t>Samburg</x:t>
  </x:si>
  <x:si>
    <x:t>South Fulton</x:t>
  </x:si>
  <x:si>
    <x:t>Trezevant</x:t>
  </x:si>
  <x:si>
    <x:t>Trimble</x:t>
  </x:si>
  <x:si>
    <x:t>Woodland Mills</x:t>
  </x:si>
  <x:si>
    <x:t>Bath Springs</x:t>
  </x:si>
  <x:si>
    <x:t>Decatur County</x:t>
  </x:si>
  <x:si>
    <x:t>Beech Bluff</x:t>
  </x:si>
  <x:si>
    <x:t>Bethel Springs</x:t>
  </x:si>
  <x:si>
    <x:t>Bruceton</x:t>
  </x:si>
  <x:si>
    <x:t>Counce</x:t>
  </x:si>
  <x:si>
    <x:t>Hardin County</x:t>
  </x:si>
  <x:si>
    <x:t>Crump</x:t>
  </x:si>
  <x:si>
    <x:t>Darden</x:t>
  </x:si>
  <x:si>
    <x:t>Decaturville</x:t>
  </x:si>
  <x:si>
    <x:t>Dyer</x:t>
  </x:si>
  <x:si>
    <x:t>Enville</x:t>
  </x:si>
  <x:si>
    <x:t>Finger</x:t>
  </x:si>
  <x:si>
    <x:t>Fruitvale</x:t>
  </x:si>
  <x:si>
    <x:t>Guys</x:t>
  </x:si>
  <x:si>
    <x:t>Holladay</x:t>
  </x:si>
  <x:si>
    <x:t>Hollow Rock</x:t>
  </x:si>
  <x:si>
    <x:t>Humboldt</x:t>
  </x:si>
  <x:si>
    <x:t>Huron</x:t>
  </x:si>
  <x:si>
    <x:t>Idlewild</x:t>
  </x:si>
  <x:si>
    <x:t>Jacks Creek</x:t>
  </x:si>
  <x:si>
    <x:t>Lavinia</x:t>
  </x:si>
  <x:si>
    <x:t>Medon</x:t>
  </x:si>
  <x:si>
    <x:t>Michie</x:t>
  </x:si>
  <x:si>
    <x:t>Morris Chapel</x:t>
  </x:si>
  <x:si>
    <x:t>Pickwick Dam</x:t>
  </x:si>
  <x:si>
    <x:t>Reagan</x:t>
  </x:si>
  <x:si>
    <x:t>Scotts Hill</x:t>
  </x:si>
  <x:si>
    <x:t>Selmer</x:t>
  </x:si>
  <x:si>
    <x:t>Silerton</x:t>
  </x:si>
  <x:si>
    <x:t>Stantonville</x:t>
  </x:si>
  <x:si>
    <x:t>Sugar Tree</x:t>
  </x:si>
  <x:si>
    <x:t>Toone</x:t>
  </x:si>
  <x:si>
    <x:t>Wildersville</x:t>
  </x:si>
  <x:si>
    <x:t>Yuma</x:t>
  </x:si>
  <x:si>
    <x:t>Chewalla</x:t>
  </x:si>
  <x:si>
    <x:t>Collinwood</x:t>
  </x:si>
  <x:si>
    <x:t>Culleoka</x:t>
  </x:si>
  <x:si>
    <x:t>Cypress Inn</x:t>
  </x:si>
  <x:si>
    <x:t>Dellrose</x:t>
  </x:si>
  <x:si>
    <x:t>Duck River</x:t>
  </x:si>
  <x:si>
    <x:t>Ethridge</x:t>
  </x:si>
  <x:si>
    <x:t>Frankewing</x:t>
  </x:si>
  <x:si>
    <x:t>Goodspring</x:t>
  </x:si>
  <x:si>
    <x:t>Hampshire</x:t>
  </x:si>
  <x:si>
    <x:t>Hohenwald</x:t>
  </x:si>
  <x:si>
    <x:t>Iron City</x:t>
  </x:si>
  <x:si>
    <x:t>Lawrenceburg</x:t>
  </x:si>
  <x:si>
    <x:t>Leoma</x:t>
  </x:si>
  <x:si>
    <x:t>Lutts</x:t>
  </x:si>
  <x:si>
    <x:t>Lynnville</x:t>
  </x:si>
  <x:si>
    <x:t>Minor Hill</x:t>
  </x:si>
  <x:si>
    <x:t>Olivehill</x:t>
  </x:si>
  <x:si>
    <x:t>Primm Springs</x:t>
  </x:si>
  <x:si>
    <x:t>Saint Joseph</x:t>
  </x:si>
  <x:si>
    <x:t>Santa Fe</x:t>
  </x:si>
  <x:si>
    <x:t>Summertown</x:t>
  </x:si>
  <x:si>
    <x:t>Westpoint</x:t>
  </x:si>
  <x:si>
    <x:t>Taft</x:t>
  </x:si>
  <x:si>
    <x:t>Cookeville</x:t>
  </x:si>
  <x:si>
    <x:t>Allardt</x:t>
  </x:si>
  <x:si>
    <x:t>Fentress County</x:t>
  </x:si>
  <x:si>
    <x:t>Allons</x:t>
  </x:si>
  <x:si>
    <x:t>Overton County</x:t>
  </x:si>
  <x:si>
    <x:t>Allred</x:t>
  </x:si>
  <x:si>
    <x:t>Bloomington Springs</x:t>
  </x:si>
  <x:si>
    <x:t>Brush Creek</x:t>
  </x:si>
  <x:si>
    <x:t>Buffalo Valley</x:t>
  </x:si>
  <x:si>
    <x:t>Byrdstown</x:t>
  </x:si>
  <x:si>
    <x:t>Pickett County</x:t>
  </x:si>
  <x:si>
    <x:t>Campaign</x:t>
  </x:si>
  <x:si>
    <x:t>Celina</x:t>
  </x:si>
  <x:si>
    <x:t>Chestnut Mound</x:t>
  </x:si>
  <x:si>
    <x:t>Clarkrange</x:t>
  </x:si>
  <x:si>
    <x:t>Doyle</x:t>
  </x:si>
  <x:si>
    <x:t>Gainesboro</x:t>
  </x:si>
  <x:si>
    <x:t>Grimsley</x:t>
  </x:si>
  <x:si>
    <x:t>Hickman</x:t>
  </x:si>
  <x:si>
    <x:t>Hilham</x:t>
  </x:si>
  <x:si>
    <x:t>Moss</x:t>
  </x:si>
  <x:si>
    <x:t>Pall Mall</x:t>
  </x:si>
  <x:si>
    <x:t>Quebeck</x:t>
  </x:si>
  <x:si>
    <x:t>Rickman</x:t>
  </x:si>
  <x:si>
    <x:t>Rock Island</x:t>
  </x:si>
  <x:si>
    <x:t>Silver Point</x:t>
  </x:si>
  <x:si>
    <x:t>Van Buren County</x:t>
  </x:si>
  <x:si>
    <x:t>Walling</x:t>
  </x:si>
  <x:si>
    <x:t>Whitleyville</x:t>
  </x:si>
  <x:si>
    <x:t>MS</x:t>
  </x:si>
  <x:si>
    <x:t>Arkabutla</x:t>
  </x:si>
  <x:si>
    <x:t>Tate County</x:t>
  </x:si>
  <x:si>
    <x:t>Panola County</x:t>
  </x:si>
  <x:si>
    <x:t>Belen</x:t>
  </x:si>
  <x:si>
    <x:t>Quitman County</x:t>
  </x:si>
  <x:si>
    <x:t>Blue Mountain</x:t>
  </x:si>
  <x:si>
    <x:t>Tippah County</x:t>
  </x:si>
  <x:si>
    <x:t>Byhalia</x:t>
  </x:si>
  <x:si>
    <x:t>Clarksdale</x:t>
  </x:si>
  <x:si>
    <x:t>Coahoma County</x:t>
  </x:si>
  <x:si>
    <x:t>Coahoma</x:t>
  </x:si>
  <x:si>
    <x:t>Coldwater</x:t>
  </x:si>
  <x:si>
    <x:t>Crenshaw</x:t>
  </x:si>
  <x:si>
    <x:t>Crowder</x:t>
  </x:si>
  <x:si>
    <x:t>Darling</x:t>
  </x:si>
  <x:si>
    <x:t>Dumas</x:t>
  </x:si>
  <x:si>
    <x:t>Tunica County</x:t>
  </x:si>
  <x:si>
    <x:t>Etta</x:t>
  </x:si>
  <x:si>
    <x:t>Falkner</x:t>
  </x:si>
  <x:si>
    <x:t>Friars Point</x:t>
  </x:si>
  <x:si>
    <x:t>DeSoto County</x:t>
  </x:si>
  <x:si>
    <x:t>Hickory Flat</x:t>
  </x:si>
  <x:si>
    <x:t>Horn Lake</x:t>
  </x:si>
  <x:si>
    <x:t>Lake Cormorant</x:t>
  </x:si>
  <x:si>
    <x:t>Lambert</x:t>
  </x:si>
  <x:si>
    <x:t>Lyon</x:t>
  </x:si>
  <x:si>
    <x:t>Marks</x:t>
  </x:si>
  <x:si>
    <x:t>Michigan City</x:t>
  </x:si>
  <x:si>
    <x:t>Myrtle</x:t>
  </x:si>
  <x:si>
    <x:t>Nesbit</x:t>
  </x:si>
  <x:si>
    <x:t>Olive Branch</x:t>
  </x:si>
  <x:si>
    <x:t>Pope</x:t>
  </x:si>
  <x:si>
    <x:t>Potts Camp</x:t>
  </x:si>
  <x:si>
    <x:t>Red Banks</x:t>
  </x:si>
  <x:si>
    <x:t>Robinsonville</x:t>
  </x:si>
  <x:si>
    <x:t>Sarah</x:t>
  </x:si>
  <x:si>
    <x:t>Senatobia</x:t>
  </x:si>
  <x:si>
    <x:t>Sherard</x:t>
  </x:si>
  <x:si>
    <x:t>Sledge</x:t>
  </x:si>
  <x:si>
    <x:t>Southaven</x:t>
  </x:si>
  <x:si>
    <x:t>Tiplersville</x:t>
  </x:si>
  <x:si>
    <x:t>Tula</x:t>
  </x:si>
  <x:si>
    <x:t>Tunica</x:t>
  </x:si>
  <x:si>
    <x:t>University</x:t>
  </x:si>
  <x:si>
    <x:t>Walls</x:t>
  </x:si>
  <x:si>
    <x:t>Walnut</x:t>
  </x:si>
  <x:si>
    <x:t>Alligator</x:t>
  </x:si>
  <x:si>
    <x:t>Bolivar County</x:t>
  </x:si>
  <x:si>
    <x:t>Anguilla</x:t>
  </x:si>
  <x:si>
    <x:t>Sharkey County</x:t>
  </x:si>
  <x:si>
    <x:t>Benoit</x:t>
  </x:si>
  <x:si>
    <x:t>Beulah</x:t>
  </x:si>
  <x:si>
    <x:t>Boyle</x:t>
  </x:si>
  <x:si>
    <x:t>Doddsville</x:t>
  </x:si>
  <x:si>
    <x:t>Sunflower County</x:t>
  </x:si>
  <x:si>
    <x:t>Drew</x:t>
  </x:si>
  <x:si>
    <x:t>Parchman</x:t>
  </x:si>
  <x:si>
    <x:t>Glen Allan</x:t>
  </x:si>
  <x:si>
    <x:t>Grace</x:t>
  </x:si>
  <x:si>
    <x:t>Issaquena County</x:t>
  </x:si>
  <x:si>
    <x:t>Gunnison</x:t>
  </x:si>
  <x:si>
    <x:t>Hollandale</x:t>
  </x:si>
  <x:si>
    <x:t>Isola</x:t>
  </x:si>
  <x:si>
    <x:t>Merigold</x:t>
  </x:si>
  <x:si>
    <x:t>Metcalfe</x:t>
  </x:si>
  <x:si>
    <x:t>Moorhead</x:t>
  </x:si>
  <x:si>
    <x:t>Mound Bayou</x:t>
  </x:si>
  <x:si>
    <x:t>Pace</x:t>
  </x:si>
  <x:si>
    <x:t>Panther Burn</x:t>
  </x:si>
  <x:si>
    <x:t>Rena Lara</x:t>
  </x:si>
  <x:si>
    <x:t>Ruleville</x:t>
  </x:si>
  <x:si>
    <x:t>Scott</x:t>
  </x:si>
  <x:si>
    <x:t>Shaw</x:t>
  </x:si>
  <x:si>
    <x:t>Winstonville</x:t>
  </x:si>
  <x:si>
    <x:t>Tupelo</x:t>
  </x:si>
  <x:si>
    <x:t>Algoma</x:t>
  </x:si>
  <x:si>
    <x:t>Pontotoc County</x:t>
  </x:si>
  <x:si>
    <x:t>Amory</x:t>
  </x:si>
  <x:si>
    <x:t>Baldwyn</x:t>
  </x:si>
  <x:si>
    <x:t>Prentiss County</x:t>
  </x:si>
  <x:si>
    <x:t>Becker</x:t>
  </x:si>
  <x:si>
    <x:t>Belden</x:t>
  </x:si>
  <x:si>
    <x:t>Tishomingo County</x:t>
  </x:si>
  <x:si>
    <x:t>Blue Springs</x:t>
  </x:si>
  <x:si>
    <x:t>Booneville</x:t>
  </x:si>
  <x:si>
    <x:t>Alcorn County</x:t>
  </x:si>
  <x:si>
    <x:t>Derma</x:t>
  </x:si>
  <x:si>
    <x:t>Ecru</x:t>
  </x:si>
  <x:si>
    <x:t>Itawamba County</x:t>
  </x:si>
  <x:si>
    <x:t>Gattman</x:t>
  </x:si>
  <x:si>
    <x:t>Golden</x:t>
  </x:si>
  <x:si>
    <x:t>Greenwood Springs</x:t>
  </x:si>
  <x:si>
    <x:t>Guntown</x:t>
  </x:si>
  <x:si>
    <x:t>Houlka</x:t>
  </x:si>
  <x:si>
    <x:t>Chickasaw County</x:t>
  </x:si>
  <x:si>
    <x:t>Iuka</x:t>
  </x:si>
  <x:si>
    <x:t>Mantachie</x:t>
  </x:si>
  <x:si>
    <x:t>Mooreville</x:t>
  </x:si>
  <x:si>
    <x:t>Nettleton</x:t>
  </x:si>
  <x:si>
    <x:t>New Site</x:t>
  </x:si>
  <x:si>
    <x:t>Okolona</x:t>
  </x:si>
  <x:si>
    <x:t>Pontotoc</x:t>
  </x:si>
  <x:si>
    <x:t>Rienzi</x:t>
  </x:si>
  <x:si>
    <x:t>Tishomingo</x:t>
  </x:si>
  <x:si>
    <x:t>Toccopola</x:t>
  </x:si>
  <x:si>
    <x:t>Trebloc</x:t>
  </x:si>
  <x:si>
    <x:t>Van Vleet</x:t>
  </x:si>
  <x:si>
    <x:t>Vardaman</x:t>
  </x:si>
  <x:si>
    <x:t>Wheeler</x:t>
  </x:si>
  <x:si>
    <x:t>Grenada</x:t>
  </x:si>
  <x:si>
    <x:t>Grenada County</x:t>
  </x:si>
  <x:si>
    <x:t>Banner</x:t>
  </x:si>
  <x:si>
    <x:t>Bruce</x:t>
  </x:si>
  <x:si>
    <x:t>Calhoun City</x:t>
  </x:si>
  <x:si>
    <x:t>Cascilla</x:t>
  </x:si>
  <x:si>
    <x:t>Tallahatchie County</x:t>
  </x:si>
  <x:si>
    <x:t>Yalobusha County</x:t>
  </x:si>
  <x:si>
    <x:t>Coila</x:t>
  </x:si>
  <x:si>
    <x:t>Cruger</x:t>
  </x:si>
  <x:si>
    <x:t>Duck Hill</x:t>
  </x:si>
  <x:si>
    <x:t>Enid</x:t>
  </x:si>
  <x:si>
    <x:t>Gore Springs</x:t>
  </x:si>
  <x:si>
    <x:t>Leflore County</x:t>
  </x:si>
  <x:si>
    <x:t>Holcomb</x:t>
  </x:si>
  <x:si>
    <x:t>Itta Bena</x:t>
  </x:si>
  <x:si>
    <x:t>Mc Carley</x:t>
  </x:si>
  <x:si>
    <x:t>Minter City</x:t>
  </x:si>
  <x:si>
    <x:t>Money</x:t>
  </x:si>
  <x:si>
    <x:t>Morgan City</x:t>
  </x:si>
  <x:si>
    <x:t>North Carrollton</x:t>
  </x:si>
  <x:si>
    <x:t>Philipp</x:t>
  </x:si>
  <x:si>
    <x:t>Schlater</x:t>
  </x:si>
  <x:si>
    <x:t>Scobey</x:t>
  </x:si>
  <x:si>
    <x:t>Sidon</x:t>
  </x:si>
  <x:si>
    <x:t>Slate Spring</x:t>
  </x:si>
  <x:si>
    <x:t>Swiftown</x:t>
  </x:si>
  <x:si>
    <x:t>Tie Plant</x:t>
  </x:si>
  <x:si>
    <x:t>Tillatoba</x:t>
  </x:si>
  <x:si>
    <x:t>Tippo</x:t>
  </x:si>
  <x:si>
    <x:t>Tutwiler</x:t>
  </x:si>
  <x:si>
    <x:t>Water Valley</x:t>
  </x:si>
  <x:si>
    <x:t>Belzoni</x:t>
  </x:si>
  <x:si>
    <x:t>Yazoo County</x:t>
  </x:si>
  <x:si>
    <x:t>Bentonia</x:t>
  </x:si>
  <x:si>
    <x:t>Hinds County</x:t>
  </x:si>
  <x:si>
    <x:t>Rankin County</x:t>
  </x:si>
  <x:si>
    <x:t>Braxton</x:t>
  </x:si>
  <x:si>
    <x:t>Simpson County</x:t>
  </x:si>
  <x:si>
    <x:t>Leake County</x:t>
  </x:si>
  <x:si>
    <x:t>Conehatta</x:t>
  </x:si>
  <x:si>
    <x:t>Copiah County</x:t>
  </x:si>
  <x:si>
    <x:t>Delta City</x:t>
  </x:si>
  <x:si>
    <x:t>D Lo</x:t>
  </x:si>
  <x:si>
    <x:t>Attala County</x:t>
  </x:si>
  <x:si>
    <x:t>Flora</x:t>
  </x:si>
  <x:si>
    <x:t>Gallman</x:t>
  </x:si>
  <x:si>
    <x:t>Goodman</x:t>
  </x:si>
  <x:si>
    <x:t>Harperville</x:t>
  </x:si>
  <x:si>
    <x:t>Harriston</x:t>
  </x:si>
  <x:si>
    <x:t>Hermanville</x:t>
  </x:si>
  <x:si>
    <x:t>Holly Bluff</x:t>
  </x:si>
  <x:si>
    <x:t>Kosciusko</x:t>
  </x:si>
  <x:si>
    <x:t>Lena</x:t>
  </x:si>
  <x:si>
    <x:t>Lorman</x:t>
  </x:si>
  <x:si>
    <x:t>Louise</x:t>
  </x:si>
  <x:si>
    <x:t>Mc Adams</x:t>
  </x:si>
  <x:si>
    <x:t>Mc Cool</x:t>
  </x:si>
  <x:si>
    <x:t>Madden</x:t>
  </x:si>
  <x:si>
    <x:t>Magee</x:t>
  </x:si>
  <x:si>
    <x:t>Mayersville</x:t>
  </x:si>
  <x:si>
    <x:t>Midnight</x:t>
  </x:si>
  <x:si>
    <x:t>Mize</x:t>
  </x:si>
  <x:si>
    <x:t>Natchez</x:t>
  </x:si>
  <x:si>
    <x:t>Newhebron</x:t>
  </x:si>
  <x:si>
    <x:t>Pattison</x:t>
  </x:si>
  <x:si>
    <x:t>Pelahatchie</x:t>
  </x:si>
  <x:si>
    <x:t>Piney Woods</x:t>
  </x:si>
  <x:si>
    <x:t>Pinola</x:t>
  </x:si>
  <x:si>
    <x:t>Puckett</x:t>
  </x:si>
  <x:si>
    <x:t>Rolling Fork</x:t>
  </x:si>
  <x:si>
    <x:t>Sallis</x:t>
  </x:si>
  <x:si>
    <x:t>Sandhill</x:t>
  </x:si>
  <x:si>
    <x:t>Satartia</x:t>
  </x:si>
  <x:si>
    <x:t>Sibley</x:t>
  </x:si>
  <x:si>
    <x:t>Silver City</x:t>
  </x:si>
  <x:si>
    <x:t>Tchula</x:t>
  </x:si>
  <x:si>
    <x:t>Terry</x:t>
  </x:si>
  <x:si>
    <x:t>Thomastown</x:t>
  </x:si>
  <x:si>
    <x:t>Tinsley</x:t>
  </x:si>
  <x:si>
    <x:t>Tougaloo</x:t>
  </x:si>
  <x:si>
    <x:t>Vaiden</x:t>
  </x:si>
  <x:si>
    <x:t>Valley Park</x:t>
  </x:si>
  <x:si>
    <x:t>Wesson</x:t>
  </x:si>
  <x:si>
    <x:t>West</x:t>
  </x:si>
  <x:si>
    <x:t>Whitfield</x:t>
  </x:si>
  <x:si>
    <x:t>Yazoo City</x:t>
  </x:si>
  <x:si>
    <x:t>Pearl</x:t>
  </x:si>
  <x:si>
    <x:t>Flowood</x:t>
  </x:si>
  <x:si>
    <x:t>Byram</x:t>
  </x:si>
  <x:si>
    <x:t>Buckatunna</x:t>
  </x:si>
  <x:si>
    <x:t>Chunky</x:t>
  </x:si>
  <x:si>
    <x:t>Clara</x:t>
  </x:si>
  <x:si>
    <x:t>De Kalb</x:t>
  </x:si>
  <x:si>
    <x:t>Kemper County</x:t>
  </x:si>
  <x:si>
    <x:t>Lauderdale</x:t>
  </x:si>
  <x:si>
    <x:t>Louin</x:t>
  </x:si>
  <x:si>
    <x:t>Noxubee County</x:t>
  </x:si>
  <x:si>
    <x:t>Noxapater</x:t>
  </x:si>
  <x:si>
    <x:t>Pachuta</x:t>
  </x:si>
  <x:si>
    <x:t>Paulding</x:t>
  </x:si>
  <x:si>
    <x:t>Neshoba County</x:t>
  </x:si>
  <x:si>
    <x:t>Porterville</x:t>
  </x:si>
  <x:si>
    <x:t>Scooba</x:t>
  </x:si>
  <x:si>
    <x:t>Sebastopol</x:t>
  </x:si>
  <x:si>
    <x:t>Shubuta</x:t>
  </x:si>
  <x:si>
    <x:t>Shuqualak</x:t>
  </x:si>
  <x:si>
    <x:t>Toomsuba</x:t>
  </x:si>
  <x:si>
    <x:t>Vossburg</x:t>
  </x:si>
  <x:si>
    <x:t>Hattiesburg</x:t>
  </x:si>
  <x:si>
    <x:t>Forrest County</x:t>
  </x:si>
  <x:si>
    <x:t>Bassfield</x:t>
  </x:si>
  <x:si>
    <x:t>Jefferson Davis County</x:t>
  </x:si>
  <x:si>
    <x:t>Bay Springs</x:t>
  </x:si>
  <x:si>
    <x:t>Carriere</x:t>
  </x:si>
  <x:si>
    <x:t>Pearl River County</x:t>
  </x:si>
  <x:si>
    <x:t>Eastabuchie</x:t>
  </x:si>
  <x:si>
    <x:t>Ellisville</x:t>
  </x:si>
  <x:si>
    <x:t>Heidelberg</x:t>
  </x:si>
  <x:si>
    <x:t>Leakesville</x:t>
  </x:si>
  <x:si>
    <x:t>Lucedale</x:t>
  </x:si>
  <x:si>
    <x:t>George County</x:t>
  </x:si>
  <x:si>
    <x:t>Mc Lain</x:t>
  </x:si>
  <x:si>
    <x:t>Mc Neill</x:t>
  </x:si>
  <x:si>
    <x:t>Moselle</x:t>
  </x:si>
  <x:si>
    <x:t>Neely</x:t>
  </x:si>
  <x:si>
    <x:t>New Augusta</x:t>
  </x:si>
  <x:si>
    <x:t>Ovett</x:t>
  </x:si>
  <x:si>
    <x:t>Petal</x:t>
  </x:si>
  <x:si>
    <x:t>Picayune</x:t>
  </x:si>
  <x:si>
    <x:t>Poplarville</x:t>
  </x:si>
  <x:si>
    <x:t>Prentiss</x:t>
  </x:si>
  <x:si>
    <x:t>Purvis</x:t>
  </x:si>
  <x:si>
    <x:t>Richton</x:t>
  </x:si>
  <x:si>
    <x:t>Walthall County</x:t>
  </x:si>
  <x:si>
    <x:t>Seminary</x:t>
  </x:si>
  <x:si>
    <x:t>Soso</x:t>
  </x:si>
  <x:si>
    <x:t>Stringer</x:t>
  </x:si>
  <x:si>
    <x:t>Sumrall</x:t>
  </x:si>
  <x:si>
    <x:t>Foxworth</x:t>
  </x:si>
  <x:si>
    <x:t>Gulfport</x:t>
  </x:si>
  <x:si>
    <x:t>Bay Saint Louis</x:t>
  </x:si>
  <x:si>
    <x:t>Stennis Space Center</x:t>
  </x:si>
  <x:si>
    <x:t>Diamondhead</x:t>
  </x:si>
  <x:si>
    <x:t>Biloxi</x:t>
  </x:si>
  <x:si>
    <x:t>Diberville</x:t>
  </x:si>
  <x:si>
    <x:t>Escatawpa</x:t>
  </x:si>
  <x:si>
    <x:t>Gautier</x:t>
  </x:si>
  <x:si>
    <x:t>Kiln</x:t>
  </x:si>
  <x:si>
    <x:t>Stone County</x:t>
  </x:si>
  <x:si>
    <x:t>Moss Point</x:t>
  </x:si>
  <x:si>
    <x:t>Ocean Springs</x:t>
  </x:si>
  <x:si>
    <x:t>Vancleave</x:t>
  </x:si>
  <x:si>
    <x:t>Pascagoula</x:t>
  </x:si>
  <x:si>
    <x:t>Pass Christian</x:t>
  </x:si>
  <x:si>
    <x:t>Pearlington</x:t>
  </x:si>
  <x:si>
    <x:t>Perkinston</x:t>
  </x:si>
  <x:si>
    <x:t>Saucier</x:t>
  </x:si>
  <x:si>
    <x:t>Waveland</x:t>
  </x:si>
  <x:si>
    <x:t>Wiggins</x:t>
  </x:si>
  <x:si>
    <x:t>Bogue Chitto</x:t>
  </x:si>
  <x:si>
    <x:t>Bude</x:t>
  </x:si>
  <x:si>
    <x:t>Chatawa</x:t>
  </x:si>
  <x:si>
    <x:t>Fernwood</x:t>
  </x:si>
  <x:si>
    <x:t>Gloster</x:t>
  </x:si>
  <x:si>
    <x:t>Amite County</x:t>
  </x:si>
  <x:si>
    <x:t>Jayess</x:t>
  </x:si>
  <x:si>
    <x:t>Kokomo</x:t>
  </x:si>
  <x:si>
    <x:t>Mc Call Creek</x:t>
  </x:si>
  <x:si>
    <x:t>Mccomb</x:t>
  </x:si>
  <x:si>
    <x:t>Oak Vale</x:t>
  </x:si>
  <x:si>
    <x:t>Osyka</x:t>
  </x:si>
  <x:si>
    <x:t>Roxie</x:t>
  </x:si>
  <x:si>
    <x:t>Ruth</x:t>
  </x:si>
  <x:si>
    <x:t>Smithdale</x:t>
  </x:si>
  <x:si>
    <x:t>Sontag</x:t>
  </x:si>
  <x:si>
    <x:t>Tylertown</x:t>
  </x:si>
  <x:si>
    <x:t>Union Church</x:t>
  </x:si>
  <x:si>
    <x:t>Ackerman</x:t>
  </x:si>
  <x:si>
    <x:t>Artesia</x:t>
  </x:si>
  <x:si>
    <x:t>Bellefontaine</x:t>
  </x:si>
  <x:si>
    <x:t>Cedarbluff</x:t>
  </x:si>
  <x:si>
    <x:t>Eupora</x:t>
  </x:si>
  <x:si>
    <x:t>French Camp</x:t>
  </x:si>
  <x:si>
    <x:t>Kilmichael</x:t>
  </x:si>
  <x:si>
    <x:t>Mantee</x:t>
  </x:si>
  <x:si>
    <x:t>Mathiston</x:t>
  </x:si>
  <x:si>
    <x:t>Mayhew</x:t>
  </x:si>
  <x:si>
    <x:t>Pheba</x:t>
  </x:si>
  <x:si>
    <x:t>Prairie</x:t>
  </x:si>
  <x:si>
    <x:t>Starkville</x:t>
  </x:si>
  <x:si>
    <x:t>Oktibbeha County</x:t>
  </x:si>
  <x:si>
    <x:t>Mississippi State</x:t>
  </x:si>
  <x:si>
    <x:t>Steens</x:t>
  </x:si>
  <x:si>
    <x:t>Sturgis</x:t>
  </x:si>
  <x:si>
    <x:t>Walthall</x:t>
  </x:si>
  <x:si>
    <x:t>Weir</x:t>
  </x:si>
  <x:si>
    <x:t>Attapulgus</x:t>
  </x:si>
  <x:si>
    <x:t>Blakely</x:t>
  </x:si>
  <x:si>
    <x:t>Early County</x:t>
  </x:si>
  <x:si>
    <x:t>Brinson</x:t>
  </x:si>
  <x:si>
    <x:t>Bronwood</x:t>
  </x:si>
  <x:si>
    <x:t>Terrell County</x:t>
  </x:si>
  <x:si>
    <x:t>Grady County</x:t>
  </x:si>
  <x:si>
    <x:t>Calvary</x:t>
  </x:si>
  <x:si>
    <x:t>Cedar Springs</x:t>
  </x:si>
  <x:si>
    <x:t>Colquitt</x:t>
  </x:si>
  <x:si>
    <x:t>Miller County</x:t>
  </x:si>
  <x:si>
    <x:t>Cuthbert</x:t>
  </x:si>
  <x:si>
    <x:t>Donalsonville</x:t>
  </x:si>
  <x:si>
    <x:t>Fort Gaines</x:t>
  </x:si>
  <x:si>
    <x:t>Fowlstown</x:t>
  </x:si>
  <x:si>
    <x:t>Jakin</x:t>
  </x:si>
  <x:si>
    <x:t>Leary</x:t>
  </x:si>
  <x:si>
    <x:t>Sasser</x:t>
  </x:si>
  <x:si>
    <x:t>Shellman</x:t>
  </x:si>
  <x:si>
    <x:t>Whigham</x:t>
  </x:si>
  <x:si>
    <x:t>KY</x:t>
  </x:si>
  <x:si>
    <x:t>Bardstown</x:t>
  </x:si>
  <x:si>
    <x:t>Trimble County</x:t>
  </x:si>
  <x:si>
    <x:t>Bradfordsville</x:t>
  </x:si>
  <x:si>
    <x:t>Buckner</x:t>
  </x:si>
  <x:si>
    <x:t>Oldham County</x:t>
  </x:si>
  <x:si>
    <x:t>Campbellsburg</x:t>
  </x:si>
  <x:si>
    <x:t>Coxs Creek</x:t>
  </x:si>
  <x:si>
    <x:t>Crestwood</x:t>
  </x:si>
  <x:si>
    <x:t>Eastwood</x:t>
  </x:si>
  <x:si>
    <x:t>Eminence</x:t>
  </x:si>
  <x:si>
    <x:t>Finchville</x:t>
  </x:si>
  <x:si>
    <x:t>Fisherville</x:t>
  </x:si>
  <x:si>
    <x:t>Spencer County</x:t>
  </x:si>
  <x:si>
    <x:t>Glenview</x:t>
  </x:si>
  <x:si>
    <x:t>Harrods Creek</x:t>
  </x:si>
  <x:si>
    <x:t>Mackville</x:t>
  </x:si>
  <x:si>
    <x:t>Masonic Home</x:t>
  </x:si>
  <x:si>
    <x:t>Mount Eden</x:t>
  </x:si>
  <x:si>
    <x:t>Bullitt County</x:t>
  </x:si>
  <x:si>
    <x:t>Nerinx</x:t>
  </x:si>
  <x:si>
    <x:t>Pewee Valley</x:t>
  </x:si>
  <x:si>
    <x:t>Pleasureville</x:t>
  </x:si>
  <x:si>
    <x:t>Raywick</x:t>
  </x:si>
  <x:si>
    <x:t>Saint Catharine</x:t>
  </x:si>
  <x:si>
    <x:t>Saint Mary</x:t>
  </x:si>
  <x:si>
    <x:t>Sulphur</x:t>
  </x:si>
  <x:si>
    <x:t>Turners Station</x:t>
  </x:si>
  <x:si>
    <x:t>Waddy</x:t>
  </x:si>
  <x:si>
    <x:t>Willisburg</x:t>
  </x:si>
  <x:si>
    <x:t>Battletown</x:t>
  </x:si>
  <x:si>
    <x:t>Meade County</x:t>
  </x:si>
  <x:si>
    <x:t>Brandenburg</x:t>
  </x:si>
  <x:si>
    <x:t>Cloverport</x:t>
  </x:si>
  <x:si>
    <x:t>Breckinridge County</x:t>
  </x:si>
  <x:si>
    <x:t>Custer</x:t>
  </x:si>
  <x:si>
    <x:t>Ekron</x:t>
  </x:si>
  <x:si>
    <x:t>Falls Of Rough</x:t>
  </x:si>
  <x:si>
    <x:t>Fort Knox</x:t>
  </x:si>
  <x:si>
    <x:t>Hillview</x:t>
  </x:si>
  <x:si>
    <x:t>Guston</x:t>
  </x:si>
  <x:si>
    <x:t>Hardinsburg</x:t>
  </x:si>
  <x:si>
    <x:t>Harned</x:t>
  </x:si>
  <x:si>
    <x:t>Lebanon Junction</x:t>
  </x:si>
  <x:si>
    <x:t>Mc Daniels</x:t>
  </x:si>
  <x:si>
    <x:t>Mc Quady</x:t>
  </x:si>
  <x:si>
    <x:t>Muldraugh</x:t>
  </x:si>
  <x:si>
    <x:t>Payneville</x:t>
  </x:si>
  <x:si>
    <x:t>Radcliff</x:t>
  </x:si>
  <x:si>
    <x:t>Rhodelia</x:t>
  </x:si>
  <x:si>
    <x:t>Rineyville</x:t>
  </x:si>
  <x:si>
    <x:t>Shepherdsville</x:t>
  </x:si>
  <x:si>
    <x:t>Stephensport</x:t>
  </x:si>
  <x:si>
    <x:t>Union Star</x:t>
  </x:si>
  <x:si>
    <x:t>Vine Grove</x:t>
  </x:si>
  <x:si>
    <x:t>Westview</x:t>
  </x:si>
  <x:si>
    <x:t>Burgin</x:t>
  </x:si>
  <x:si>
    <x:t>Clay City</x:t>
  </x:si>
  <x:si>
    <x:t>Powell County</x:t>
  </x:si>
  <x:si>
    <x:t>Denniston</x:t>
  </x:si>
  <x:si>
    <x:t>Menifee County</x:t>
  </x:si>
  <x:si>
    <x:t>Elliottville</x:t>
  </x:si>
  <x:si>
    <x:t>Farmers</x:t>
  </x:si>
  <x:si>
    <x:t>Frenchburg</x:t>
  </x:si>
  <x:si>
    <x:t>Gravel Switch</x:t>
  </x:si>
  <x:si>
    <x:t>Harrodsburg</x:t>
  </x:si>
  <x:si>
    <x:t>Estill County</x:t>
  </x:si>
  <x:si>
    <x:t>Jessamine County</x:t>
  </x:si>
  <x:si>
    <x:t>Nicholasville</x:t>
  </x:si>
  <x:si>
    <x:t>Means</x:t>
  </x:si>
  <x:si>
    <x:t>Woodford County</x:t>
  </x:si>
  <x:si>
    <x:t>Bourbon County</x:t>
  </x:si>
  <x:si>
    <x:t>Morehead</x:t>
  </x:si>
  <x:si>
    <x:t>Mount Sterling</x:t>
  </x:si>
  <x:si>
    <x:t>New Liberty</x:t>
  </x:si>
  <x:si>
    <x:t>Owen County</x:t>
  </x:si>
  <x:si>
    <x:t>North Middletown</x:t>
  </x:si>
  <x:si>
    <x:t>Olympia</x:t>
  </x:si>
  <x:si>
    <x:t>Owenton</x:t>
  </x:si>
  <x:si>
    <x:t>Owingsville</x:t>
  </x:si>
  <x:si>
    <x:t>Perry Park</x:t>
  </x:si>
  <x:si>
    <x:t>Sadieville</x:t>
  </x:si>
  <x:si>
    <x:t>Salt Lick</x:t>
  </x:si>
  <x:si>
    <x:t>Salvisa</x:t>
  </x:si>
  <x:si>
    <x:t>Slade</x:t>
  </x:si>
  <x:si>
    <x:t>Stamping Ground</x:t>
  </x:si>
  <x:si>
    <x:t>Clark County</x:t>
  </x:si>
  <x:si>
    <x:t>Bighill</x:t>
  </x:si>
  <x:si>
    <x:t>Brodhead</x:t>
  </x:si>
  <x:si>
    <x:t>Rockcastle County</x:t>
  </x:si>
  <x:si>
    <x:t>Bryantsville</x:t>
  </x:si>
  <x:si>
    <x:t>Garrard County</x:t>
  </x:si>
  <x:si>
    <x:t>Boyle County</x:t>
  </x:si>
  <x:si>
    <x:t>Gray Hawk</x:t>
  </x:si>
  <x:si>
    <x:t>Hustonville</x:t>
  </x:si>
  <x:si>
    <x:t>Casey County</x:t>
  </x:si>
  <x:si>
    <x:t>Mc Kee</x:t>
  </x:si>
  <x:si>
    <x:t>Mc Kinney</x:t>
  </x:si>
  <x:si>
    <x:t>Mitchellsburg</x:t>
  </x:si>
  <x:si>
    <x:t>Paint Lick</x:t>
  </x:si>
  <x:si>
    <x:t>Ravenna</x:t>
  </x:si>
  <x:si>
    <x:t>Renfro Valley</x:t>
  </x:si>
  <x:si>
    <x:t>Sandgap</x:t>
  </x:si>
  <x:si>
    <x:t>Stanford</x:t>
  </x:si>
  <x:si>
    <x:t>Waneta</x:t>
  </x:si>
  <x:si>
    <x:t>Wildie</x:t>
  </x:si>
  <x:si>
    <x:t>Whitley County</x:t>
  </x:si>
  <x:si>
    <x:t>Bush</x:t>
  </x:si>
  <x:si>
    <x:t>Laurel County</x:t>
  </x:si>
  <x:si>
    <x:t>East Bernstadt</x:t>
  </x:si>
  <x:si>
    <x:t>Emlyn</x:t>
  </x:si>
  <x:si>
    <x:t>Keavy</x:t>
  </x:si>
  <x:si>
    <x:t>Lily</x:t>
  </x:si>
  <x:si>
    <x:t>Nevisdale</x:t>
  </x:si>
  <x:si>
    <x:t>Rockholds</x:t>
  </x:si>
  <x:si>
    <x:t>Siler</x:t>
  </x:si>
  <x:si>
    <x:t>Ages Brookside</x:t>
  </x:si>
  <x:si>
    <x:t>Harlan County</x:t>
  </x:si>
  <x:si>
    <x:t>Asher</x:t>
  </x:si>
  <x:si>
    <x:t>Leslie County</x:t>
  </x:si>
  <x:si>
    <x:t>Benham</x:t>
  </x:si>
  <x:si>
    <x:t>Big Laurel</x:t>
  </x:si>
  <x:si>
    <x:t>Bledsoe</x:t>
  </x:si>
  <x:si>
    <x:t>Bell County</x:t>
  </x:si>
  <x:si>
    <x:t>Cawood</x:t>
  </x:si>
  <x:si>
    <x:t>Chappell</x:t>
  </x:si>
  <x:si>
    <x:t>Coalgood</x:t>
  </x:si>
  <x:si>
    <x:t>Coldiron</x:t>
  </x:si>
  <x:si>
    <x:t>Cranks</x:t>
  </x:si>
  <x:si>
    <x:t>Dayhoit</x:t>
  </x:si>
  <x:si>
    <x:t>Eolia</x:t>
  </x:si>
  <x:si>
    <x:t>Letcher County</x:t>
  </x:si>
  <x:si>
    <x:t>Essie</x:t>
  </x:si>
  <x:si>
    <x:t>Evarts</x:t>
  </x:si>
  <x:si>
    <x:t>Grays Knob</x:t>
  </x:si>
  <x:si>
    <x:t>Gulston</x:t>
  </x:si>
  <x:si>
    <x:t>Harlan</x:t>
  </x:si>
  <x:si>
    <x:t>Helton</x:t>
  </x:si>
  <x:si>
    <x:t>Holmes Mill</x:t>
  </x:si>
  <x:si>
    <x:t>Hoskinston</x:t>
  </x:si>
  <x:si>
    <x:t>Hulen</x:t>
  </x:si>
  <x:si>
    <x:t>Kenvir</x:t>
  </x:si>
  <x:si>
    <x:t>Lejunior</x:t>
  </x:si>
  <x:si>
    <x:t>Loyall</x:t>
  </x:si>
  <x:si>
    <x:t>Lynch</x:t>
  </x:si>
  <x:si>
    <x:t>Miracle</x:t>
  </x:si>
  <x:si>
    <x:t>Mozelle</x:t>
  </x:si>
  <x:si>
    <x:t>Partridge</x:t>
  </x:si>
  <x:si>
    <x:t>Pathfork</x:t>
  </x:si>
  <x:si>
    <x:t>Stinnett</x:t>
  </x:si>
  <x:si>
    <x:t>Totz</x:t>
  </x:si>
  <x:si>
    <x:t>Wallins Creek</x:t>
  </x:si>
  <x:si>
    <x:t>Warbranch</x:t>
  </x:si>
  <x:si>
    <x:t>Arjay</x:t>
  </x:si>
  <x:si>
    <x:t>Artemus</x:t>
  </x:si>
  <x:si>
    <x:t>Barbourville</x:t>
  </x:si>
  <x:si>
    <x:t>Bimble</x:t>
  </x:si>
  <x:si>
    <x:t>Bryants Store</x:t>
  </x:si>
  <x:si>
    <x:t>Cannon</x:t>
  </x:si>
  <x:si>
    <x:t>Closplint</x:t>
  </x:si>
  <x:si>
    <x:t>Eriline</x:t>
  </x:si>
  <x:si>
    <x:t>Fall Rock</x:t>
  </x:si>
  <x:si>
    <x:t>Flat Lick</x:t>
  </x:si>
  <x:si>
    <x:t>Fourmile</x:t>
  </x:si>
  <x:si>
    <x:t>Frakes</x:t>
  </x:si>
  <x:si>
    <x:t>Garrard</x:t>
  </x:si>
  <x:si>
    <x:t>Girdler</x:t>
  </x:si>
  <x:si>
    <x:t>Goose Rock</x:t>
  </x:si>
  <x:si>
    <x:t>Green Road</x:t>
  </x:si>
  <x:si>
    <x:t>Heidrick</x:t>
  </x:si>
  <x:si>
    <x:t>Hima</x:t>
  </x:si>
  <x:si>
    <x:t>Hinkle</x:t>
  </x:si>
  <x:si>
    <x:t>Ingram</x:t>
  </x:si>
  <x:si>
    <x:t>Kettle Island</x:t>
  </x:si>
  <x:si>
    <x:t>Mary Alice</x:t>
  </x:si>
  <x:si>
    <x:t>Middlesboro</x:t>
  </x:si>
  <x:si>
    <x:t>Roark</x:t>
  </x:si>
  <x:si>
    <x:t>Saul</x:t>
  </x:si>
  <x:si>
    <x:t>Scalf</x:t>
  </x:si>
  <x:si>
    <x:t>Sextons Creek</x:t>
  </x:si>
  <x:si>
    <x:t>Stoney Fork</x:t>
  </x:si>
  <x:si>
    <x:t>Trosper</x:t>
  </x:si>
  <x:si>
    <x:t>Woollum</x:t>
  </x:si>
  <x:si>
    <x:t>Bracken County</x:t>
  </x:si>
  <x:si>
    <x:t>Kenton County</x:t>
  </x:si>
  <x:si>
    <x:t>Latonia</x:t>
  </x:si>
  <x:si>
    <x:t>Ft Mitchell</x:t>
  </x:si>
  <x:si>
    <x:t>Erlanger</x:t>
  </x:si>
  <x:si>
    <x:t>Cynthiana</x:t>
  </x:si>
  <x:si>
    <x:t>De Mossville</x:t>
  </x:si>
  <x:si>
    <x:t>Dry Ridge</x:t>
  </x:si>
  <x:si>
    <x:t>Fleming County</x:t>
  </x:si>
  <x:si>
    <x:t>Flemingsburg</x:t>
  </x:si>
  <x:si>
    <x:t>Glencoe</x:t>
  </x:si>
  <x:si>
    <x:t>Gallatin County</x:t>
  </x:si>
  <x:si>
    <x:t>Mayslick</x:t>
  </x:si>
  <x:si>
    <x:t>Morning View</x:t>
  </x:si>
  <x:si>
    <x:t>Mount Olivet</x:t>
  </x:si>
  <x:si>
    <x:t>Muses Mills</x:t>
  </x:si>
  <x:si>
    <x:t>Bellevue</x:t>
  </x:si>
  <x:si>
    <x:t>Fort Thomas</x:t>
  </x:si>
  <x:si>
    <x:t>Plummers Landing</x:t>
  </x:si>
  <x:si>
    <x:t>Sanders</x:t>
  </x:si>
  <x:si>
    <x:t>Silver Grove</x:t>
  </x:si>
  <x:si>
    <x:t>Boyd County</x:t>
  </x:si>
  <x:si>
    <x:t>Argillite</x:t>
  </x:si>
  <x:si>
    <x:t>Greenup County</x:t>
  </x:si>
  <x:si>
    <x:t>Carter</x:t>
  </x:si>
  <x:si>
    <x:t>Catlettsburg</x:t>
  </x:si>
  <x:si>
    <x:t>Grahn</x:t>
  </x:si>
  <x:si>
    <x:t>Greenup</x:t>
  </x:si>
  <x:si>
    <x:t>Hitchins</x:t>
  </x:si>
  <x:si>
    <x:t>Isonville</x:t>
  </x:si>
  <x:si>
    <x:t>Elliott County</x:t>
  </x:si>
  <x:si>
    <x:t>Martha</x:t>
  </x:si>
  <x:si>
    <x:t>Mazie</x:t>
  </x:si>
  <x:si>
    <x:t>Olive Hill</x:t>
  </x:si>
  <x:si>
    <x:t>Soldier</x:t>
  </x:si>
  <x:si>
    <x:t>South Portsmouth</x:t>
  </x:si>
  <x:si>
    <x:t>South Shore</x:t>
  </x:si>
  <x:si>
    <x:t>Vanceburg</x:t>
  </x:si>
  <x:si>
    <x:t>Webbville</x:t>
  </x:si>
  <x:si>
    <x:t>Tollesboro</x:t>
  </x:si>
  <x:si>
    <x:t>Beauty</x:t>
  </x:si>
  <x:si>
    <x:t>Boons Camp</x:t>
  </x:si>
  <x:si>
    <x:t>Debord</x:t>
  </x:si>
  <x:si>
    <x:t>East Point</x:t>
  </x:si>
  <x:si>
    <x:t>Flatgap</x:t>
  </x:si>
  <x:si>
    <x:t>Hagerhill</x:t>
  </x:si>
  <x:si>
    <x:t>Inez</x:t>
  </x:si>
  <x:si>
    <x:t>Keaton</x:t>
  </x:si>
  <x:si>
    <x:t>Lovely</x:t>
  </x:si>
  <x:si>
    <x:t>Lowmansville</x:t>
  </x:si>
  <x:si>
    <x:t>Meally</x:t>
  </x:si>
  <x:si>
    <x:t>Oil Springs</x:t>
  </x:si>
  <x:si>
    <x:t>Paintsville</x:t>
  </x:si>
  <x:si>
    <x:t>Pilgrim</x:t>
  </x:si>
  <x:si>
    <x:t>River</x:t>
  </x:si>
  <x:si>
    <x:t>Sitka</x:t>
  </x:si>
  <x:si>
    <x:t>Stambaugh</x:t>
  </x:si>
  <x:si>
    <x:t>Thelma</x:t>
  </x:si>
  <x:si>
    <x:t>Tomahawk</x:t>
  </x:si>
  <x:si>
    <x:t>Tutor Key</x:t>
  </x:si>
  <x:si>
    <x:t>Van Lear</x:t>
  </x:si>
  <x:si>
    <x:t>West Van Lear</x:t>
  </x:si>
  <x:si>
    <x:t>Wittensville</x:t>
  </x:si>
  <x:si>
    <x:t>Wolfe County</x:t>
  </x:si>
  <x:si>
    <x:t>Bays</x:t>
  </x:si>
  <x:si>
    <x:t>Breathitt County</x:t>
  </x:si>
  <x:si>
    <x:t>Beattyville</x:t>
  </x:si>
  <x:si>
    <x:t>Owsley County</x:t>
  </x:si>
  <x:si>
    <x:t>Clayhole</x:t>
  </x:si>
  <x:si>
    <x:t>Island City</x:t>
  </x:si>
  <x:si>
    <x:t>Lone</x:t>
  </x:si>
  <x:si>
    <x:t>Mistletoe</x:t>
  </x:si>
  <x:si>
    <x:t>Pine Ridge</x:t>
  </x:si>
  <x:si>
    <x:t>Primrose</x:t>
  </x:si>
  <x:si>
    <x:t>Ricetown</x:t>
  </x:si>
  <x:si>
    <x:t>Rousseau</x:t>
  </x:si>
  <x:si>
    <x:t>Rowdy</x:t>
  </x:si>
  <x:si>
    <x:t>Saint Helens</x:t>
  </x:si>
  <x:si>
    <x:t>Vancleve</x:t>
  </x:si>
  <x:si>
    <x:t>Whick</x:t>
  </x:si>
  <x:si>
    <x:t>Zoe</x:t>
  </x:si>
  <x:si>
    <x:t>Cannel City</x:t>
  </x:si>
  <x:si>
    <x:t>Elkfork</x:t>
  </x:si>
  <x:si>
    <x:t>Ezel</x:t>
  </x:si>
  <x:si>
    <x:t>Magoffin County</x:t>
  </x:si>
  <x:si>
    <x:t>Gapville</x:t>
  </x:si>
  <x:si>
    <x:t>Ophir</x:t>
  </x:si>
  <x:si>
    <x:t>Royalton</x:t>
  </x:si>
  <x:si>
    <x:t>Salyersville</x:t>
  </x:si>
  <x:si>
    <x:t>Wrigley</x:t>
  </x:si>
  <x:si>
    <x:t>South Williamson</x:t>
  </x:si>
  <x:si>
    <x:t>Ashcamp</x:t>
  </x:si>
  <x:si>
    <x:t>Belcher</x:t>
  </x:si>
  <x:si>
    <x:t>Belfry</x:t>
  </x:si>
  <x:si>
    <x:t>Burdine</x:t>
  </x:si>
  <x:si>
    <x:t>Canada</x:t>
  </x:si>
  <x:si>
    <x:t>Dorton</x:t>
  </x:si>
  <x:si>
    <x:t>Elkhorn City</x:t>
  </x:si>
  <x:si>
    <x:t>Fedscreek</x:t>
  </x:si>
  <x:si>
    <x:t>Fords Branch</x:t>
  </x:si>
  <x:si>
    <x:t>Freeburn</x:t>
  </x:si>
  <x:si>
    <x:t>Hellier</x:t>
  </x:si>
  <x:si>
    <x:t>Huddy</x:t>
  </x:si>
  <x:si>
    <x:t>Jenkins</x:t>
  </x:si>
  <x:si>
    <x:t>Jonancy</x:t>
  </x:si>
  <x:si>
    <x:t>Kimper</x:t>
  </x:si>
  <x:si>
    <x:t>Lick Creek</x:t>
  </x:si>
  <x:si>
    <x:t>Mc Andrews</x:t>
  </x:si>
  <x:si>
    <x:t>Mc Carr</x:t>
  </x:si>
  <x:si>
    <x:t>Majestic</x:t>
  </x:si>
  <x:si>
    <x:t>Mouthcard</x:t>
  </x:si>
  <x:si>
    <x:t>Phyllis</x:t>
  </x:si>
  <x:si>
    <x:t>Pinsonfork</x:t>
  </x:si>
  <x:si>
    <x:t>Raccoon</x:t>
  </x:si>
  <x:si>
    <x:t>Regina</x:t>
  </x:si>
  <x:si>
    <x:t>Robinson Creek</x:t>
  </x:si>
  <x:si>
    <x:t>Rockhouse</x:t>
  </x:si>
  <x:si>
    <x:t>Shelbiana</x:t>
  </x:si>
  <x:si>
    <x:t>Shelby Gap</x:t>
  </x:si>
  <x:si>
    <x:t>Stone</x:t>
  </x:si>
  <x:si>
    <x:t>Stopover</x:t>
  </x:si>
  <x:si>
    <x:t>Virgie</x:t>
  </x:si>
  <x:si>
    <x:t>Auxier</x:t>
  </x:si>
  <x:si>
    <x:t>Betsy Layne</x:t>
  </x:si>
  <x:si>
    <x:t>Bevinsville</x:t>
  </x:si>
  <x:si>
    <x:t>Blue River</x:t>
  </x:si>
  <x:si>
    <x:t>Bypro</x:t>
  </x:si>
  <x:si>
    <x:t>David</x:t>
  </x:si>
  <x:si>
    <x:t>Drift</x:t>
  </x:si>
  <x:si>
    <x:t>Dwale</x:t>
  </x:si>
  <x:si>
    <x:t>Eastern</x:t>
  </x:si>
  <x:si>
    <x:t>Grethel</x:t>
  </x:si>
  <x:si>
    <x:t>Gunlock</x:t>
  </x:si>
  <x:si>
    <x:t>Harold</x:t>
  </x:si>
  <x:si>
    <x:t>Hi Hat</x:t>
  </x:si>
  <x:si>
    <x:t>Hueysville</x:t>
  </x:si>
  <x:si>
    <x:t>Ivel</x:t>
  </x:si>
  <x:si>
    <x:t>Knott County</x:t>
  </x:si>
  <x:si>
    <x:t>Minnie</x:t>
  </x:si>
  <x:si>
    <x:t>Prestonsburg</x:t>
  </x:si>
  <x:si>
    <x:t>Printer</x:t>
  </x:si>
  <x:si>
    <x:t>Stanville</x:t>
  </x:si>
  <x:si>
    <x:t>Teaberry</x:t>
  </x:si>
  <x:si>
    <x:t>Tram</x:t>
  </x:si>
  <x:si>
    <x:t>Weeksbury</x:t>
  </x:si>
  <x:si>
    <x:t>Hazard</x:t>
  </x:si>
  <x:si>
    <x:t>Ary</x:t>
  </x:si>
  <x:si>
    <x:t>Avawam</x:t>
  </x:si>
  <x:si>
    <x:t>Bear Branch</x:t>
  </x:si>
  <x:si>
    <x:t>Bonnyman</x:t>
  </x:si>
  <x:si>
    <x:t>Buckhorn</x:t>
  </x:si>
  <x:si>
    <x:t>Bulan</x:t>
  </x:si>
  <x:si>
    <x:t>Busy</x:t>
  </x:si>
  <x:si>
    <x:t>Carrie</x:t>
  </x:si>
  <x:si>
    <x:t>Chavies</x:t>
  </x:si>
  <x:si>
    <x:t>Combs</x:t>
  </x:si>
  <x:si>
    <x:t>Cornettsville</x:t>
  </x:si>
  <x:si>
    <x:t>Delphia</x:t>
  </x:si>
  <x:si>
    <x:t>Dice</x:t>
  </x:si>
  <x:si>
    <x:t>Dwarf</x:t>
  </x:si>
  <x:si>
    <x:t>Emmalena</x:t>
  </x:si>
  <x:si>
    <x:t>Fisty</x:t>
  </x:si>
  <x:si>
    <x:t>Gays Creek</x:t>
  </x:si>
  <x:si>
    <x:t>Happy</x:t>
  </x:si>
  <x:si>
    <x:t>Hardburly</x:t>
  </x:si>
  <x:si>
    <x:t>Hyden</x:t>
  </x:si>
  <x:si>
    <x:t>Jeff</x:t>
  </x:si>
  <x:si>
    <x:t>Krypton</x:t>
  </x:si>
  <x:si>
    <x:t>Sassafras</x:t>
  </x:si>
  <x:si>
    <x:t>Scuddy</x:t>
  </x:si>
  <x:si>
    <x:t>Sizerock</x:t>
  </x:si>
  <x:si>
    <x:t>Slemp</x:t>
  </x:si>
  <x:si>
    <x:t>Smilax</x:t>
  </x:si>
  <x:si>
    <x:t>Thousandsticks</x:t>
  </x:si>
  <x:si>
    <x:t>Vest</x:t>
  </x:si>
  <x:si>
    <x:t>Vicco</x:t>
  </x:si>
  <x:si>
    <x:t>Viper</x:t>
  </x:si>
  <x:si>
    <x:t>Wendover</x:t>
  </x:si>
  <x:si>
    <x:t>Wooton</x:t>
  </x:si>
  <x:si>
    <x:t>Yeaddiss</x:t>
  </x:si>
  <x:si>
    <x:t>Yerkes</x:t>
  </x:si>
  <x:si>
    <x:t>Blackey</x:t>
  </x:si>
  <x:si>
    <x:t>Cromona</x:t>
  </x:si>
  <x:si>
    <x:t>Deane</x:t>
  </x:si>
  <x:si>
    <x:t>Ermine</x:t>
  </x:si>
  <x:si>
    <x:t>Hallie</x:t>
  </x:si>
  <x:si>
    <x:t>Hindman</x:t>
  </x:si>
  <x:si>
    <x:t>Isom</x:t>
  </x:si>
  <x:si>
    <x:t>Jackhorn</x:t>
  </x:si>
  <x:si>
    <x:t>Jeremiah</x:t>
  </x:si>
  <x:si>
    <x:t>Leburn</x:t>
  </x:si>
  <x:si>
    <x:t>Letcher</x:t>
  </x:si>
  <x:si>
    <x:t>Linefork</x:t>
  </x:si>
  <x:si>
    <x:t>Littcarr</x:t>
  </x:si>
  <x:si>
    <x:t>Mc Roberts</x:t>
  </x:si>
  <x:si>
    <x:t>Mallie</x:t>
  </x:si>
  <x:si>
    <x:t>Mayking</x:t>
  </x:si>
  <x:si>
    <x:t>Mousie</x:t>
  </x:si>
  <x:si>
    <x:t>Neon</x:t>
  </x:si>
  <x:si>
    <x:t>Pine Top</x:t>
  </x:si>
  <x:si>
    <x:t>Pippa Passes</x:t>
  </x:si>
  <x:si>
    <x:t>Premium</x:t>
  </x:si>
  <x:si>
    <x:t>Redfox</x:t>
  </x:si>
  <x:si>
    <x:t>Roxana</x:t>
  </x:si>
  <x:si>
    <x:t>Seco</x:t>
  </x:si>
  <x:si>
    <x:t>Dema</x:t>
  </x:si>
  <x:si>
    <x:t>Topmost</x:t>
  </x:si>
  <x:si>
    <x:t>Paducah</x:t>
  </x:si>
  <x:si>
    <x:t>McCracken County</x:t>
  </x:si>
  <x:si>
    <x:t>Mccracken County</x:t>
  </x:si>
  <x:si>
    <x:t>Almo</x:t>
  </x:si>
  <x:si>
    <x:t>Calloway County</x:t>
  </x:si>
  <x:si>
    <x:t>Carlisle County</x:t>
  </x:si>
  <x:si>
    <x:t>Bandana</x:t>
  </x:si>
  <x:si>
    <x:t>Ballard County</x:t>
  </x:si>
  <x:si>
    <x:t>Bardwell</x:t>
  </x:si>
  <x:si>
    <x:t>Barlow</x:t>
  </x:si>
  <x:si>
    <x:t>Graves County</x:t>
  </x:si>
  <x:si>
    <x:t>Burna</x:t>
  </x:si>
  <x:si>
    <x:t>Calvert City</x:t>
  </x:si>
  <x:si>
    <x:t>Crayne</x:t>
  </x:si>
  <x:si>
    <x:t>Crittenden County</x:t>
  </x:si>
  <x:si>
    <x:t>Dycusburg</x:t>
  </x:si>
  <x:si>
    <x:t>Eddyville</x:t>
  </x:si>
  <x:si>
    <x:t>Lyon County</x:t>
  </x:si>
  <x:si>
    <x:t>Fancy Farm</x:t>
  </x:si>
  <x:si>
    <x:t>Grand Rivers</x:t>
  </x:si>
  <x:si>
    <x:t>Hardin</x:t>
  </x:si>
  <x:si>
    <x:t>Hazel</x:t>
  </x:si>
  <x:si>
    <x:t>Kevil</x:t>
  </x:si>
  <x:si>
    <x:t>Kirksey</x:t>
  </x:si>
  <x:si>
    <x:t>Kuttawa</x:t>
  </x:si>
  <x:si>
    <x:t>La Center</x:t>
  </x:si>
  <x:si>
    <x:t>Ledbetter</x:t>
  </x:si>
  <x:si>
    <x:t>Lovelaceville</x:t>
  </x:si>
  <x:si>
    <x:t>Lowes</x:t>
  </x:si>
  <x:si>
    <x:t>Melber</x:t>
  </x:si>
  <x:si>
    <x:t>Milburn</x:t>
  </x:si>
  <x:si>
    <x:t>Murray</x:t>
  </x:si>
  <x:si>
    <x:t>New Concord</x:t>
  </x:si>
  <x:si>
    <x:t>Smithland</x:t>
  </x:si>
  <x:si>
    <x:t>Symsonia</x:t>
  </x:si>
  <x:si>
    <x:t>Tiline</x:t>
  </x:si>
  <x:si>
    <x:t>Tolu</x:t>
  </x:si>
  <x:si>
    <x:t>West Paducah</x:t>
  </x:si>
  <x:si>
    <x:t>Wickliffe</x:t>
  </x:si>
  <x:si>
    <x:t>Wingo</x:t>
  </x:si>
  <x:si>
    <x:t>Adolphus</x:t>
  </x:si>
  <x:si>
    <x:t>Allen County</x:t>
  </x:si>
  <x:si>
    <x:t>Alvaton</x:t>
  </x:si>
  <x:si>
    <x:t>Barren County</x:t>
  </x:si>
  <x:si>
    <x:t>Metcalfe County</x:t>
  </x:si>
  <x:si>
    <x:t>Cave City</x:t>
  </x:si>
  <x:si>
    <x:t>Drake</x:t>
  </x:si>
  <x:si>
    <x:t>Edmonton</x:t>
  </x:si>
  <x:si>
    <x:t>Eighty Eight</x:t>
  </x:si>
  <x:si>
    <x:t>Etoile</x:t>
  </x:si>
  <x:si>
    <x:t>Fountain Run</x:t>
  </x:si>
  <x:si>
    <x:t>Gamaliel</x:t>
  </x:si>
  <x:si>
    <x:t>Hestand</x:t>
  </x:si>
  <x:si>
    <x:t>Hiseville</x:t>
  </x:si>
  <x:si>
    <x:t>Knob Lick</x:t>
  </x:si>
  <x:si>
    <x:t>Lucas</x:t>
  </x:si>
  <x:si>
    <x:t>Mount Hermon</x:t>
  </x:si>
  <x:si>
    <x:t>Park City</x:t>
  </x:si>
  <x:si>
    <x:t>Edmonson County</x:t>
  </x:si>
  <x:si>
    <x:t>Summer Shade</x:t>
  </x:si>
  <x:si>
    <x:t>Tompkinsville</x:t>
  </x:si>
  <x:si>
    <x:t>Woodburn</x:t>
  </x:si>
  <x:si>
    <x:t>Smiths Grove</x:t>
  </x:si>
  <x:si>
    <x:t>Adairville</x:t>
  </x:si>
  <x:si>
    <x:t>Todd County</x:t>
  </x:si>
  <x:si>
    <x:t>Bee Spring</x:t>
  </x:si>
  <x:si>
    <x:t>Cadiz</x:t>
  </x:si>
  <x:si>
    <x:t>Trigg County</x:t>
  </x:si>
  <x:si>
    <x:t>Center</x:t>
  </x:si>
  <x:si>
    <x:t>Cerulean</x:t>
  </x:si>
  <x:si>
    <x:t>Christian County</x:t>
  </x:si>
  <x:si>
    <x:t>Clifty</x:t>
  </x:si>
  <x:si>
    <x:t>Fort Campbell</x:t>
  </x:si>
  <x:si>
    <x:t>Gracey</x:t>
  </x:si>
  <x:si>
    <x:t>Guthrie</x:t>
  </x:si>
  <x:si>
    <x:t>Hopkinsville</x:t>
  </x:si>
  <x:si>
    <x:t>Jetson</x:t>
  </x:si>
  <x:si>
    <x:t>Mammoth Cave</x:t>
  </x:si>
  <x:si>
    <x:t>Oak Grove</x:t>
  </x:si>
  <x:si>
    <x:t>Olmstead</x:t>
  </x:si>
  <x:si>
    <x:t>Rockfield</x:t>
  </x:si>
  <x:si>
    <x:t>Roundhill</x:t>
  </x:si>
  <x:si>
    <x:t>Sharon Grove</x:t>
  </x:si>
  <x:si>
    <x:t>South Union</x:t>
  </x:si>
  <x:si>
    <x:t>Sweeden</x:t>
  </x:si>
  <x:si>
    <x:t>Welchs Creek</x:t>
  </x:si>
  <x:si>
    <x:t>Owensboro</x:t>
  </x:si>
  <x:si>
    <x:t>Daviess County</x:t>
  </x:si>
  <x:si>
    <x:t>Beaver Dam</x:t>
  </x:si>
  <x:si>
    <x:t>Muhlenberg County</x:t>
  </x:si>
  <x:si>
    <x:t>Beech Grove</x:t>
  </x:si>
  <x:si>
    <x:t>McLean County</x:t>
  </x:si>
  <x:si>
    <x:t>Beechmont</x:t>
  </x:si>
  <x:si>
    <x:t>Browder</x:t>
  </x:si>
  <x:si>
    <x:t>Centertown</x:t>
  </x:si>
  <x:si>
    <x:t>Cleaton</x:t>
  </x:si>
  <x:si>
    <x:t>Curdsville</x:t>
  </x:si>
  <x:si>
    <x:t>Drakesboro</x:t>
  </x:si>
  <x:si>
    <x:t>Dunmor</x:t>
  </x:si>
  <x:si>
    <x:t>Fordsville</x:t>
  </x:si>
  <x:si>
    <x:t>Hawesville</x:t>
  </x:si>
  <x:si>
    <x:t>Horse Branch</x:t>
  </x:si>
  <x:si>
    <x:t>Island</x:t>
  </x:si>
  <x:si>
    <x:t>Lewisport</x:t>
  </x:si>
  <x:si>
    <x:t>Maceo</x:t>
  </x:si>
  <x:si>
    <x:t>Maple Mount</x:t>
  </x:si>
  <x:si>
    <x:t>Olaton</x:t>
  </x:si>
  <x:si>
    <x:t>Pellville</x:t>
  </x:si>
  <x:si>
    <x:t>Philpot</x:t>
  </x:si>
  <x:si>
    <x:t>Powderly</x:t>
  </x:si>
  <x:si>
    <x:t>Reynolds Station</x:t>
  </x:si>
  <x:si>
    <x:t>Rosine</x:t>
  </x:si>
  <x:si>
    <x:t>Rumsey</x:t>
  </x:si>
  <x:si>
    <x:t>South Carrollton</x:t>
  </x:si>
  <x:si>
    <x:t>West Louisville</x:t>
  </x:si>
  <x:si>
    <x:t>Baskett</x:t>
  </x:si>
  <x:si>
    <x:t>Blackford</x:t>
  </x:si>
  <x:si>
    <x:t>Corydon</x:t>
  </x:si>
  <x:si>
    <x:t>Dawson Springs</x:t>
  </x:si>
  <x:si>
    <x:t>Hopkins County</x:t>
  </x:si>
  <x:si>
    <x:t>Dixon</x:t>
  </x:si>
  <x:si>
    <x:t>Manitou</x:t>
  </x:si>
  <x:si>
    <x:t>Morganfield</x:t>
  </x:si>
  <x:si>
    <x:t>Mortons Gap</x:t>
  </x:si>
  <x:si>
    <x:t>Nortonville</x:t>
  </x:si>
  <x:si>
    <x:t>Poole</x:t>
  </x:si>
  <x:si>
    <x:t>Reed</x:t>
  </x:si>
  <x:si>
    <x:t>Robards</x:t>
  </x:si>
  <x:si>
    <x:t>Sebree</x:t>
  </x:si>
  <x:si>
    <x:t>Slaughters</x:t>
  </x:si>
  <x:si>
    <x:t>Smith Mills</x:t>
  </x:si>
  <x:si>
    <x:t>Spottsville</x:t>
  </x:si>
  <x:si>
    <x:t>Wheatcroft</x:t>
  </x:si>
  <x:si>
    <x:t>Bethelridge</x:t>
  </x:si>
  <x:si>
    <x:t>Bronston</x:t>
  </x:si>
  <x:si>
    <x:t>Dunnville</x:t>
  </x:si>
  <x:si>
    <x:t>Nancy</x:t>
  </x:si>
  <x:si>
    <x:t>Science Hill</x:t>
  </x:si>
  <x:si>
    <x:t>Tateville</x:t>
  </x:si>
  <x:si>
    <x:t>West Somerset</x:t>
  </x:si>
  <x:si>
    <x:t>Yosemite</x:t>
  </x:si>
  <x:si>
    <x:t>Eubank</x:t>
  </x:si>
  <x:si>
    <x:t>Alpha</x:t>
  </x:si>
  <x:si>
    <x:t>Marshes Siding</x:t>
  </x:si>
  <x:si>
    <x:t>McCreary County</x:t>
  </x:si>
  <x:si>
    <x:t>Parkers Lake</x:t>
  </x:si>
  <x:si>
    <x:t>Pine Knot</x:t>
  </x:si>
  <x:si>
    <x:t>Revelo</x:t>
  </x:si>
  <x:si>
    <x:t>Russell Springs</x:t>
  </x:si>
  <x:si>
    <x:t>Stearns</x:t>
  </x:si>
  <x:si>
    <x:t>Strunk</x:t>
  </x:si>
  <x:si>
    <x:t>Whitley City</x:t>
  </x:si>
  <x:si>
    <x:t>Big Clifty</x:t>
  </x:si>
  <x:si>
    <x:t>Bonnieville</x:t>
  </x:si>
  <x:si>
    <x:t>Breeding</x:t>
  </x:si>
  <x:si>
    <x:t>Adair County</x:t>
  </x:si>
  <x:si>
    <x:t>Larue County</x:t>
  </x:si>
  <x:si>
    <x:t>Burkesville</x:t>
  </x:si>
  <x:si>
    <x:t>Campbellsville</x:t>
  </x:si>
  <x:si>
    <x:t>Cane Valley</x:t>
  </x:si>
  <x:si>
    <x:t>Caneyville</x:t>
  </x:si>
  <x:si>
    <x:t>Canmer</x:t>
  </x:si>
  <x:si>
    <x:t>Cecilia</x:t>
  </x:si>
  <x:si>
    <x:t>Cub Run</x:t>
  </x:si>
  <x:si>
    <x:t>Dubre</x:t>
  </x:si>
  <x:si>
    <x:t>Eastview</x:t>
  </x:si>
  <x:si>
    <x:t>Elk Horn</x:t>
  </x:si>
  <x:si>
    <x:t>Glens Fork</x:t>
  </x:si>
  <x:si>
    <x:t>Green County</x:t>
  </x:si>
  <x:si>
    <x:t>Hodgenville</x:t>
  </x:si>
  <x:si>
    <x:t>Horse Cave</x:t>
  </x:si>
  <x:si>
    <x:t>Knifley</x:t>
  </x:si>
  <x:si>
    <x:t>Leitchfield</x:t>
  </x:si>
  <x:si>
    <x:t>Marrowbone</x:t>
  </x:si>
  <x:si>
    <x:t>Mount Sherman</x:t>
  </x:si>
  <x:si>
    <x:t>Munfordville</x:t>
  </x:si>
  <x:si>
    <x:t>Sonora</x:t>
  </x:si>
  <x:si>
    <x:t>OH</x:t>
  </x:si>
  <x:si>
    <x:t>Licking County</x:t>
  </x:si>
  <x:si>
    <x:t>Amlin</x:t>
  </x:si>
  <x:si>
    <x:t>Ashley</x:t>
  </x:si>
  <x:si>
    <x:t>Blacklick</x:t>
  </x:si>
  <x:si>
    <x:t>Brinkhaven</x:t>
  </x:si>
  <x:si>
    <x:t>Coshocton County</x:t>
  </x:si>
  <x:si>
    <x:t>Buckeye Lake</x:t>
  </x:si>
  <x:si>
    <x:t>Cable</x:t>
  </x:si>
  <x:si>
    <x:t>Champaign County</x:t>
  </x:si>
  <x:si>
    <x:t>Centerburg</x:t>
  </x:si>
  <x:si>
    <x:t>Croton</x:t>
  </x:si>
  <x:si>
    <x:t>Gambier</x:t>
  </x:si>
  <x:si>
    <x:t>Jacksontown</x:t>
  </x:si>
  <x:si>
    <x:t>Kilbourne</x:t>
  </x:si>
  <x:si>
    <x:t>Kirkersville</x:t>
  </x:si>
  <x:si>
    <x:t>Lewis Center</x:t>
  </x:si>
  <x:si>
    <x:t>Magnetic Springs</x:t>
  </x:si>
  <x:si>
    <x:t>Milford Center</x:t>
  </x:si>
  <x:si>
    <x:t>Millersport</x:t>
  </x:si>
  <x:si>
    <x:t>Mingo</x:t>
  </x:si>
  <x:si>
    <x:t>Mount Liberty</x:t>
  </x:si>
  <x:si>
    <x:t>North Lewisburg</x:t>
  </x:si>
  <x:si>
    <x:t>Ostrander</x:t>
  </x:si>
  <x:si>
    <x:t>Pataskala</x:t>
  </x:si>
  <x:si>
    <x:t>Plain City</x:t>
  </x:si>
  <x:si>
    <x:t>Radnor</x:t>
  </x:si>
  <x:si>
    <x:t>Reynoldsburg</x:t>
  </x:si>
  <x:si>
    <x:t>Rosewood</x:t>
  </x:si>
  <x:si>
    <x:t>Saint Louisville</x:t>
  </x:si>
  <x:si>
    <x:t>Saint Paris</x:t>
  </x:si>
  <x:si>
    <x:t>Thornville</x:t>
  </x:si>
  <x:si>
    <x:t>Unionville Center</x:t>
  </x:si>
  <x:si>
    <x:t>Urbana</x:t>
  </x:si>
  <x:si>
    <x:t>Westerville</x:t>
  </x:si>
  <x:si>
    <x:t>Adelphi</x:t>
  </x:si>
  <x:si>
    <x:t>Ross County</x:t>
  </x:si>
  <x:si>
    <x:t>Amanda</x:t>
  </x:si>
  <x:si>
    <x:t>Pickaway County</x:t>
  </x:si>
  <x:si>
    <x:t>Brice</x:t>
  </x:si>
  <x:si>
    <x:t>Canal Winchester</x:t>
  </x:si>
  <x:si>
    <x:t>Hocking County</x:t>
  </x:si>
  <x:si>
    <x:t>Carroll</x:t>
  </x:si>
  <x:si>
    <x:t>Commercial Point</x:t>
  </x:si>
  <x:si>
    <x:t>Groveport</x:t>
  </x:si>
  <x:si>
    <x:t>Laurelville</x:t>
  </x:si>
  <x:si>
    <x:t>Lithopolis</x:t>
  </x:si>
  <x:si>
    <x:t>Lockbourne</x:t>
  </x:si>
  <x:si>
    <x:t>Murray City</x:t>
  </x:si>
  <x:si>
    <x:t>Pickerington</x:t>
  </x:si>
  <x:si>
    <x:t>Rockbridge</x:t>
  </x:si>
  <x:si>
    <x:t>South Bloomingville</x:t>
  </x:si>
  <x:si>
    <x:t>South Solon</x:t>
  </x:si>
  <x:si>
    <x:t>Stoutsville</x:t>
  </x:si>
  <x:si>
    <x:t>Tarlton</x:t>
  </x:si>
  <x:si>
    <x:t>Thurston</x:t>
  </x:si>
  <x:si>
    <x:t>Union Furnace</x:t>
  </x:si>
  <x:si>
    <x:t>Washington Court House</x:t>
  </x:si>
  <x:si>
    <x:t>West Rushville</x:t>
  </x:si>
  <x:si>
    <x:t>Belle Center</x:t>
  </x:si>
  <x:si>
    <x:t>Cardington</x:t>
  </x:si>
  <x:si>
    <x:t>Morrow County</x:t>
  </x:si>
  <x:si>
    <x:t>Carey</x:t>
  </x:si>
  <x:si>
    <x:t>Wyandot County</x:t>
  </x:si>
  <x:si>
    <x:t>Chesterville</x:t>
  </x:si>
  <x:si>
    <x:t>De Graff</x:t>
  </x:si>
  <x:si>
    <x:t>East Liberty</x:t>
  </x:si>
  <x:si>
    <x:t>Green Camp</x:t>
  </x:si>
  <x:si>
    <x:t>Harpster</x:t>
  </x:si>
  <x:si>
    <x:t>Iberia</x:t>
  </x:si>
  <x:si>
    <x:t>Kirby</x:t>
  </x:si>
  <x:si>
    <x:t>La Rue</x:t>
  </x:si>
  <x:si>
    <x:t>Marengo</x:t>
  </x:si>
  <x:si>
    <x:t>Martel</x:t>
  </x:si>
  <x:si>
    <x:t>Morral</x:t>
  </x:si>
  <x:si>
    <x:t>Mount Victory</x:t>
  </x:si>
  <x:si>
    <x:t>New Bloomington</x:t>
  </x:si>
  <x:si>
    <x:t>Roundhead</x:t>
  </x:si>
  <x:si>
    <x:t>Rushsylvania</x:t>
  </x:si>
  <x:si>
    <x:t>Russells Point</x:t>
  </x:si>
  <x:si>
    <x:t>Shauck</x:t>
  </x:si>
  <x:si>
    <x:t>Upper Sandusky</x:t>
  </x:si>
  <x:si>
    <x:t>West Mansfield</x:t>
  </x:si>
  <x:si>
    <x:t>Zanesfield</x:t>
  </x:si>
  <x:si>
    <x:t>Bradner</x:t>
  </x:si>
  <x:si>
    <x:t>Burgoon</x:t>
  </x:si>
  <x:si>
    <x:t>Sandusky County</x:t>
  </x:si>
  <x:si>
    <x:t>Clay Center</x:t>
  </x:si>
  <x:si>
    <x:t>Ottawa County</x:t>
  </x:si>
  <x:si>
    <x:t>Curtice</x:t>
  </x:si>
  <x:si>
    <x:t>Lucas County</x:t>
  </x:si>
  <x:si>
    <x:t>Cygnet</x:t>
  </x:si>
  <x:si>
    <x:t>Dunbridge</x:t>
  </x:si>
  <x:si>
    <x:t>Gibsonburg</x:t>
  </x:si>
  <x:si>
    <x:t>Graytown</x:t>
  </x:si>
  <x:si>
    <x:t>Gypsum</x:t>
  </x:si>
  <x:si>
    <x:t>Harbor View</x:t>
  </x:si>
  <x:si>
    <x:t>Isle Saint George</x:t>
  </x:si>
  <x:si>
    <x:t>Jerry City</x:t>
  </x:si>
  <x:si>
    <x:t>Kelleys Island</x:t>
  </x:si>
  <x:si>
    <x:t>Lacarne</x:t>
  </x:si>
  <x:si>
    <x:t>Lakeside Marblehead</x:t>
  </x:si>
  <x:si>
    <x:t>Lindsey</x:t>
  </x:si>
  <x:si>
    <x:t>Luckey</x:t>
  </x:si>
  <x:si>
    <x:t>Middle Bass</x:t>
  </x:si>
  <x:si>
    <x:t>Oak Harbor</x:t>
  </x:si>
  <x:si>
    <x:t>Pemberville</x:t>
  </x:si>
  <x:si>
    <x:t>Put In Bay</x:t>
  </x:si>
  <x:si>
    <x:t>Risingsun</x:t>
  </x:si>
  <x:si>
    <x:t>Rossford</x:t>
  </x:si>
  <x:si>
    <x:t>Rudolph</x:t>
  </x:si>
  <x:si>
    <x:t>Stony Ridge</x:t>
  </x:si>
  <x:si>
    <x:t>Vickery</x:t>
  </x:si>
  <x:si>
    <x:t>Walbridge</x:t>
  </x:si>
  <x:si>
    <x:t>West Millgrove</x:t>
  </x:si>
  <x:si>
    <x:t>Alvordton</x:t>
  </x:si>
  <x:si>
    <x:t>Williams County</x:t>
  </x:si>
  <x:si>
    <x:t>Archbold</x:t>
  </x:si>
  <x:si>
    <x:t>Berkey</x:t>
  </x:si>
  <x:si>
    <x:t>Bryan</x:t>
  </x:si>
  <x:si>
    <x:t>Custar</x:t>
  </x:si>
  <x:si>
    <x:t>Defiance County</x:t>
  </x:si>
  <x:si>
    <x:t>Deshler</x:t>
  </x:si>
  <x:si>
    <x:t>Edgerton</x:t>
  </x:si>
  <x:si>
    <x:t>Edon</x:t>
  </x:si>
  <x:si>
    <x:t>Evansport</x:t>
  </x:si>
  <x:si>
    <x:t>Farmer</x:t>
  </x:si>
  <x:si>
    <x:t>Grand Rapids</x:t>
  </x:si>
  <x:si>
    <x:t>Grelton</x:t>
  </x:si>
  <x:si>
    <x:t>Hamler</x:t>
  </x:si>
  <x:si>
    <x:t>Haskins</x:t>
  </x:si>
  <x:si>
    <x:t>Holgate</x:t>
  </x:si>
  <x:si>
    <x:t>Hoytville</x:t>
  </x:si>
  <x:si>
    <x:t>Kunkle</x:t>
  </x:si>
  <x:si>
    <x:t>Liberty Center</x:t>
  </x:si>
  <x:si>
    <x:t>Malinta</x:t>
  </x:si>
  <x:si>
    <x:t>Mark Center</x:t>
  </x:si>
  <x:si>
    <x:t>Maumee</x:t>
  </x:si>
  <x:si>
    <x:t>Metamora</x:t>
  </x:si>
  <x:si>
    <x:t>Milton Center</x:t>
  </x:si>
  <x:si>
    <x:t>Monclova</x:t>
  </x:si>
  <x:si>
    <x:t>Napoleon</x:t>
  </x:si>
  <x:si>
    <x:t>Neapolis</x:t>
  </x:si>
  <x:si>
    <x:t>New Bavaria</x:t>
  </x:si>
  <x:si>
    <x:t>Ney</x:t>
  </x:si>
  <x:si>
    <x:t>Pettisville</x:t>
  </x:si>
  <x:si>
    <x:t>Ridgeville Corners</x:t>
  </x:si>
  <x:si>
    <x:t>Stryker</x:t>
  </x:si>
  <x:si>
    <x:t>Tontogany</x:t>
  </x:si>
  <x:si>
    <x:t>Wauseon</x:t>
  </x:si>
  <x:si>
    <x:t>West Unity</x:t>
  </x:si>
  <x:si>
    <x:t>Toledo</x:t>
  </x:si>
  <x:si>
    <x:t>Oregon</x:t>
  </x:si>
  <x:si>
    <x:t>Zanesville</x:t>
  </x:si>
  <x:si>
    <x:t>Muskingum County</x:t>
  </x:si>
  <x:si>
    <x:t>Noble County</x:t>
  </x:si>
  <x:si>
    <x:t>Belmont County</x:t>
  </x:si>
  <x:si>
    <x:t>Belle Valley</x:t>
  </x:si>
  <x:si>
    <x:t>Blue Rock</x:t>
  </x:si>
  <x:si>
    <x:t>Guernsey County</x:t>
  </x:si>
  <x:si>
    <x:t>Byesville</x:t>
  </x:si>
  <x:si>
    <x:t>Chandlersville</x:t>
  </x:si>
  <x:si>
    <x:t>Chesterhill</x:t>
  </x:si>
  <x:si>
    <x:t>Crooksville</x:t>
  </x:si>
  <x:si>
    <x:t>Derwent</x:t>
  </x:si>
  <x:si>
    <x:t>Duncan Falls</x:t>
  </x:si>
  <x:si>
    <x:t>East Fultonham</x:t>
  </x:si>
  <x:si>
    <x:t>Gratiot</x:t>
  </x:si>
  <x:si>
    <x:t>Jerusalem</x:t>
  </x:si>
  <x:si>
    <x:t>Kimbolton</x:t>
  </x:si>
  <x:si>
    <x:t>Laings</x:t>
  </x:si>
  <x:si>
    <x:t>Lore City</x:t>
  </x:si>
  <x:si>
    <x:t>Mcconnelsville</x:t>
  </x:si>
  <x:si>
    <x:t>Malta</x:t>
  </x:si>
  <x:si>
    <x:t>Mount Perry</x:t>
  </x:si>
  <x:si>
    <x:t>Moxahala</x:t>
  </x:si>
  <x:si>
    <x:t>New Lexington</x:t>
  </x:si>
  <x:si>
    <x:t>New Straitsville</x:t>
  </x:si>
  <x:si>
    <x:t>Old Washington</x:t>
  </x:si>
  <x:si>
    <x:t>Philo</x:t>
  </x:si>
  <x:si>
    <x:t>Pleasant City</x:t>
  </x:si>
  <x:si>
    <x:t>Quaker City</x:t>
  </x:si>
  <x:si>
    <x:t>Roseville</x:t>
  </x:si>
  <x:si>
    <x:t>Salesville</x:t>
  </x:si>
  <x:si>
    <x:t>Sarahsville</x:t>
  </x:si>
  <x:si>
    <x:t>Senecaville</x:t>
  </x:si>
  <x:si>
    <x:t>Shawnee</x:t>
  </x:si>
  <x:si>
    <x:t>Stockport</x:t>
  </x:si>
  <x:si>
    <x:t>Sycamore Valley</x:t>
  </x:si>
  <x:si>
    <x:t>White Cottage</x:t>
  </x:si>
  <x:si>
    <x:t>Woodsfield</x:t>
  </x:si>
  <x:si>
    <x:t>Blissfield</x:t>
  </x:si>
  <x:si>
    <x:t>Conesville</x:t>
  </x:si>
  <x:si>
    <x:t>Coshocton</x:t>
  </x:si>
  <x:si>
    <x:t>Frazeysburg</x:t>
  </x:si>
  <x:si>
    <x:t>Fresno</x:t>
  </x:si>
  <x:si>
    <x:t>Nashport</x:t>
  </x:si>
  <x:si>
    <x:t>Newcomerstown</x:t>
  </x:si>
  <x:si>
    <x:t>Tuscarawas County</x:t>
  </x:si>
  <x:si>
    <x:t>Stone Creek</x:t>
  </x:si>
  <x:si>
    <x:t>Trinway</x:t>
  </x:si>
  <x:si>
    <x:t>Walhonding</x:t>
  </x:si>
  <x:si>
    <x:t>West Lafayette</x:t>
  </x:si>
  <x:si>
    <x:t>Adena</x:t>
  </x:si>
  <x:si>
    <x:t>Alledonia</x:t>
  </x:si>
  <x:si>
    <x:t>Bellaire</x:t>
  </x:si>
  <x:si>
    <x:t>Bergholz</x:t>
  </x:si>
  <x:si>
    <x:t>Dillonvale</x:t>
  </x:si>
  <x:si>
    <x:t>East Liverpool</x:t>
  </x:si>
  <x:si>
    <x:t>Columbiana County</x:t>
  </x:si>
  <x:si>
    <x:t>Fairpoint</x:t>
  </x:si>
  <x:si>
    <x:t>Hammondsville</x:t>
  </x:si>
  <x:si>
    <x:t>Irondale</x:t>
  </x:si>
  <x:si>
    <x:t>Jacobsburg</x:t>
  </x:si>
  <x:si>
    <x:t>Martins Ferry</x:t>
  </x:si>
  <x:si>
    <x:t>Mingo Junction</x:t>
  </x:si>
  <x:si>
    <x:t>Piney Fork</x:t>
  </x:si>
  <x:si>
    <x:t>Powhatan Point</x:t>
  </x:si>
  <x:si>
    <x:t>Rayland</x:t>
  </x:si>
  <x:si>
    <x:t>Salineville</x:t>
  </x:si>
  <x:si>
    <x:t>Shadyside</x:t>
  </x:si>
  <x:si>
    <x:t>Saint Clairsville</x:t>
  </x:si>
  <x:si>
    <x:t>Lafferty</x:t>
  </x:si>
  <x:si>
    <x:t>Steubenville</x:t>
  </x:si>
  <x:si>
    <x:t>Tiltonsville</x:t>
  </x:si>
  <x:si>
    <x:t>Toronto</x:t>
  </x:si>
  <x:si>
    <x:t>Warnock</x:t>
  </x:si>
  <x:si>
    <x:t>Wolf Run</x:t>
  </x:si>
  <x:si>
    <x:t>Bannock</x:t>
  </x:si>
  <x:si>
    <x:t>New Athens</x:t>
  </x:si>
  <x:si>
    <x:t>New Rumley</x:t>
  </x:si>
  <x:si>
    <x:t>Holloway</x:t>
  </x:si>
  <x:si>
    <x:t>Lorain County</x:t>
  </x:si>
  <x:si>
    <x:t>Ashtabula County</x:t>
  </x:si>
  <x:si>
    <x:t>Ashtabula</x:t>
  </x:si>
  <x:si>
    <x:t>Austinburg</x:t>
  </x:si>
  <x:si>
    <x:t>Avon Lake</x:t>
  </x:si>
  <x:si>
    <x:t>Cuyahoga County</x:t>
  </x:si>
  <x:si>
    <x:t>Geauga County</x:t>
  </x:si>
  <x:si>
    <x:t>Chagrin Falls</x:t>
  </x:si>
  <x:si>
    <x:t>Chardon</x:t>
  </x:si>
  <x:si>
    <x:t>Chesterland</x:t>
  </x:si>
  <x:si>
    <x:t>Columbia Station</x:t>
  </x:si>
  <x:si>
    <x:t>Conneaut</x:t>
  </x:si>
  <x:si>
    <x:t>East Claridon</x:t>
  </x:si>
  <x:si>
    <x:t>Elyria</x:t>
  </x:si>
  <x:si>
    <x:t>North Ridgeville</x:t>
  </x:si>
  <x:si>
    <x:t>Gates Mills</x:t>
  </x:si>
  <x:si>
    <x:t>Grand River</x:t>
  </x:si>
  <x:si>
    <x:t>Huntsburg</x:t>
  </x:si>
  <x:si>
    <x:t>Kipton</x:t>
  </x:si>
  <x:si>
    <x:t>Lorain</x:t>
  </x:si>
  <x:si>
    <x:t>Sheffield Lake</x:t>
  </x:si>
  <x:si>
    <x:t>Macedonia</x:t>
  </x:si>
  <x:si>
    <x:t>Summit County</x:t>
  </x:si>
  <x:si>
    <x:t>Mentor</x:t>
  </x:si>
  <x:si>
    <x:t>North Kingsville</x:t>
  </x:si>
  <x:si>
    <x:t>North Olmsted</x:t>
  </x:si>
  <x:si>
    <x:t>Novelty</x:t>
  </x:si>
  <x:si>
    <x:t>Oberlin</x:t>
  </x:si>
  <x:si>
    <x:t>Painesville</x:t>
  </x:si>
  <x:si>
    <x:t>Parkman</x:t>
  </x:si>
  <x:si>
    <x:t>Pierpont</x:t>
  </x:si>
  <x:si>
    <x:t>Twinsburg</x:t>
  </x:si>
  <x:si>
    <x:t>Vermilion</x:t>
  </x:si>
  <x:si>
    <x:t>Williamsfield</x:t>
  </x:si>
  <x:si>
    <x:t>Willoughby</x:t>
  </x:si>
  <x:si>
    <x:t>Eastlake</x:t>
  </x:si>
  <x:si>
    <x:t>Rocky River</x:t>
  </x:si>
  <x:si>
    <x:t>Euclid</x:t>
  </x:si>
  <x:si>
    <x:t>North Royalton</x:t>
  </x:si>
  <x:si>
    <x:t>Strongsville</x:t>
  </x:si>
  <x:si>
    <x:t>Maple Heights</x:t>
  </x:si>
  <x:si>
    <x:t>Olmsted Falls</x:t>
  </x:si>
  <x:si>
    <x:t>Bay Village</x:t>
  </x:si>
  <x:si>
    <x:t>Brecksville</x:t>
  </x:si>
  <x:si>
    <x:t>Brookpark</x:t>
  </x:si>
  <x:si>
    <x:t>Westlake</x:t>
  </x:si>
  <x:si>
    <x:t>Broadview Heights</x:t>
  </x:si>
  <x:si>
    <x:t>Atwater</x:t>
  </x:si>
  <x:si>
    <x:t>Portage County</x:t>
  </x:si>
  <x:si>
    <x:t>Barberton</x:t>
  </x:si>
  <x:si>
    <x:t>Brady Lake</x:t>
  </x:si>
  <x:si>
    <x:t>Medina County</x:t>
  </x:si>
  <x:si>
    <x:t>Burbank</x:t>
  </x:si>
  <x:si>
    <x:t>Chippewa Lake</x:t>
  </x:si>
  <x:si>
    <x:t>Cuyahoga Falls</x:t>
  </x:si>
  <x:si>
    <x:t>Garrettsville</x:t>
  </x:si>
  <x:si>
    <x:t>Green</x:t>
  </x:si>
  <x:si>
    <x:t>Streetsboro</x:t>
  </x:si>
  <x:si>
    <x:t>Lakemore</x:t>
  </x:si>
  <x:si>
    <x:t>Westfield Center</x:t>
  </x:si>
  <x:si>
    <x:t>Mogadore</x:t>
  </x:si>
  <x:si>
    <x:t>Munroe Falls</x:t>
  </x:si>
  <x:si>
    <x:t>Peninsula</x:t>
  </x:si>
  <x:si>
    <x:t>Rittman</x:t>
  </x:si>
  <x:si>
    <x:t>Rootstown</x:t>
  </x:si>
  <x:si>
    <x:t>Sharon Center</x:t>
  </x:si>
  <x:si>
    <x:t>Tallmadge</x:t>
  </x:si>
  <x:si>
    <x:t>Valley City</x:t>
  </x:si>
  <x:si>
    <x:t>Wadsworth</x:t>
  </x:si>
  <x:si>
    <x:t>West Salem</x:t>
  </x:si>
  <x:si>
    <x:t>Fairlawn</x:t>
  </x:si>
  <x:si>
    <x:t>Berlin Center</x:t>
  </x:si>
  <x:si>
    <x:t>Bristolville</x:t>
  </x:si>
  <x:si>
    <x:t>Trumbull County</x:t>
  </x:si>
  <x:si>
    <x:t>Burghill</x:t>
  </x:si>
  <x:si>
    <x:t>Canfield</x:t>
  </x:si>
  <x:si>
    <x:t>Diamond</x:t>
  </x:si>
  <x:si>
    <x:t>East Palestine</x:t>
  </x:si>
  <x:si>
    <x:t>Farmdale</x:t>
  </x:si>
  <x:si>
    <x:t>Fowler</x:t>
  </x:si>
  <x:si>
    <x:t>Greenford</x:t>
  </x:si>
  <x:si>
    <x:t>Hanoverton</x:t>
  </x:si>
  <x:si>
    <x:t>Hubbard</x:t>
  </x:si>
  <x:si>
    <x:t>Kinsman</x:t>
  </x:si>
  <x:si>
    <x:t>Lake Milton</x:t>
  </x:si>
  <x:si>
    <x:t>Leavittsburg</x:t>
  </x:si>
  <x:si>
    <x:t>Leetonia</x:t>
  </x:si>
  <x:si>
    <x:t>Lowellville</x:t>
  </x:si>
  <x:si>
    <x:t>Masury</x:t>
  </x:si>
  <x:si>
    <x:t>Mesopotamia</x:t>
  </x:si>
  <x:si>
    <x:t>Mineral Ridge</x:t>
  </x:si>
  <x:si>
    <x:t>Negley</x:t>
  </x:si>
  <x:si>
    <x:t>New Middletown</x:t>
  </x:si>
  <x:si>
    <x:t>New Springfield</x:t>
  </x:si>
  <x:si>
    <x:t>New Waterford</x:t>
  </x:si>
  <x:si>
    <x:t>Niles</x:t>
  </x:si>
  <x:si>
    <x:t>North Benton</x:t>
  </x:si>
  <x:si>
    <x:t>North Bloomfield</x:t>
  </x:si>
  <x:si>
    <x:t>North Jackson</x:t>
  </x:si>
  <x:si>
    <x:t>North Lima</x:t>
  </x:si>
  <x:si>
    <x:t>Struthers</x:t>
  </x:si>
  <x:si>
    <x:t>Stark County</x:t>
  </x:si>
  <x:si>
    <x:t>Apple Creek</x:t>
  </x:si>
  <x:si>
    <x:t>Beach City</x:t>
  </x:si>
  <x:si>
    <x:t>Beloit</x:t>
  </x:si>
  <x:si>
    <x:t>Big Prairie</x:t>
  </x:si>
  <x:si>
    <x:t>Canal Fulton</x:t>
  </x:si>
  <x:si>
    <x:t>Charm</x:t>
  </x:si>
  <x:si>
    <x:t>Dellroy</x:t>
  </x:si>
  <x:si>
    <x:t>Dennison</x:t>
  </x:si>
  <x:si>
    <x:t>East Sparta</x:t>
  </x:si>
  <x:si>
    <x:t>Gnadenhutten</x:t>
  </x:si>
  <x:si>
    <x:t>Harlem Springs</x:t>
  </x:si>
  <x:si>
    <x:t>Hartville</x:t>
  </x:si>
  <x:si>
    <x:t>Holmesville</x:t>
  </x:si>
  <x:si>
    <x:t>Homeworth</x:t>
  </x:si>
  <x:si>
    <x:t>Kidron</x:t>
  </x:si>
  <x:si>
    <x:t>Killbuck</x:t>
  </x:si>
  <x:si>
    <x:t>Limaville</x:t>
  </x:si>
  <x:si>
    <x:t>Massillon</x:t>
  </x:si>
  <x:si>
    <x:t>Maximo</x:t>
  </x:si>
  <x:si>
    <x:t>Mechanicstown</x:t>
  </x:si>
  <x:si>
    <x:t>Middlebranch</x:t>
  </x:si>
  <x:si>
    <x:t>Midvale</x:t>
  </x:si>
  <x:si>
    <x:t>Mineral City</x:t>
  </x:si>
  <x:si>
    <x:t>Mount Eaton</x:t>
  </x:si>
  <x:si>
    <x:t>North Georgetown</x:t>
  </x:si>
  <x:si>
    <x:t>Robertsville</x:t>
  </x:si>
  <x:si>
    <x:t>Sherrodsville</x:t>
  </x:si>
  <x:si>
    <x:t>Shreve</x:t>
  </x:si>
  <x:si>
    <x:t>Sugarcreek</x:t>
  </x:si>
  <x:si>
    <x:t>Tuscarawas</x:t>
  </x:si>
  <x:si>
    <x:t>Uhrichsville</x:t>
  </x:si>
  <x:si>
    <x:t>Walnut Creek</x:t>
  </x:si>
  <x:si>
    <x:t>Winesburg</x:t>
  </x:si>
  <x:si>
    <x:t>Wooster</x:t>
  </x:si>
  <x:si>
    <x:t>Deersville</x:t>
  </x:si>
  <x:si>
    <x:t>Bowerston</x:t>
  </x:si>
  <x:si>
    <x:t>Zoar</x:t>
  </x:si>
  <x:si>
    <x:t>Tippecanoe</x:t>
  </x:si>
  <x:si>
    <x:t>East Canton</x:t>
  </x:si>
  <x:si>
    <x:t>Alvada</x:t>
  </x:si>
  <x:si>
    <x:t>Ashland County</x:t>
  </x:si>
  <x:si>
    <x:t>Huron County</x:t>
  </x:si>
  <x:si>
    <x:t>Berlin Heights</x:t>
  </x:si>
  <x:si>
    <x:t>Bettsville</x:t>
  </x:si>
  <x:si>
    <x:t>Bloomdale</x:t>
  </x:si>
  <x:si>
    <x:t>Bucyrus</x:t>
  </x:si>
  <x:si>
    <x:t>Chatfield</x:t>
  </x:si>
  <x:si>
    <x:t>Crestline</x:t>
  </x:si>
  <x:si>
    <x:t>Fostoria</x:t>
  </x:si>
  <x:si>
    <x:t>Galion</x:t>
  </x:si>
  <x:si>
    <x:t>Green Springs</x:t>
  </x:si>
  <x:si>
    <x:t>Jeromesville</x:t>
  </x:si>
  <x:si>
    <x:t>Loudonville</x:t>
  </x:si>
  <x:si>
    <x:t>Mc Cutchenville</x:t>
  </x:si>
  <x:si>
    <x:t>Melmore</x:t>
  </x:si>
  <x:si>
    <x:t>Nankin</x:t>
  </x:si>
  <x:si>
    <x:t>Nevada</x:t>
  </x:si>
  <x:si>
    <x:t>New Riegel</x:t>
  </x:si>
  <x:si>
    <x:t>New Washington</x:t>
  </x:si>
  <x:si>
    <x:t>North Fairfield</x:t>
  </x:si>
  <x:si>
    <x:t>North Robinson</x:t>
  </x:si>
  <x:si>
    <x:t>Nova</x:t>
  </x:si>
  <x:si>
    <x:t>Oceola</x:t>
  </x:si>
  <x:si>
    <x:t>Perrysville</x:t>
  </x:si>
  <x:si>
    <x:t>Sulphur Springs</x:t>
  </x:si>
  <x:si>
    <x:t>Tiffin</x:t>
  </x:si>
  <x:si>
    <x:t>Tiro</x:t>
  </x:si>
  <x:si>
    <x:t>Wakeman</x:t>
  </x:si>
  <x:si>
    <x:t>Addyston</x:t>
  </x:si>
  <x:si>
    <x:t>Cleves</x:t>
  </x:si>
  <x:si>
    <x:t>College Corner</x:t>
  </x:si>
  <x:si>
    <x:t>Preble County</x:t>
  </x:si>
  <x:si>
    <x:t>Harveysburg</x:t>
  </x:si>
  <x:si>
    <x:t>Hooven</x:t>
  </x:si>
  <x:si>
    <x:t>Kings Mills</x:t>
  </x:si>
  <x:si>
    <x:t>Maineville</x:t>
  </x:si>
  <x:si>
    <x:t>Miamitown</x:t>
  </x:si>
  <x:si>
    <x:t>Mount Saint Joseph</x:t>
  </x:si>
  <x:si>
    <x:t>Okeana</x:t>
  </x:si>
  <x:si>
    <x:t>Oregonia</x:t>
  </x:si>
  <x:si>
    <x:t>Overpeck</x:t>
  </x:si>
  <x:si>
    <x:t>Ross</x:t>
  </x:si>
  <x:si>
    <x:t>Seven Mile</x:t>
  </x:si>
  <x:si>
    <x:t>Shandon</x:t>
  </x:si>
  <x:si>
    <x:t>South Lebanon</x:t>
  </x:si>
  <x:si>
    <x:t>West Elkton</x:t>
  </x:si>
  <x:si>
    <x:t>Brown County</x:t>
  </x:si>
  <x:si>
    <x:t>Amelia</x:t>
  </x:si>
  <x:si>
    <x:t>Clermont County</x:t>
  </x:si>
  <x:si>
    <x:t>Blanchester</x:t>
  </x:si>
  <x:si>
    <x:t>Camp Dennison</x:t>
  </x:si>
  <x:si>
    <x:t>Chilo</x:t>
  </x:si>
  <x:si>
    <x:t>Feesburg</x:t>
  </x:si>
  <x:si>
    <x:t>Felicity</x:t>
  </x:si>
  <x:si>
    <x:t>Hamersville</x:t>
  </x:si>
  <x:si>
    <x:t>Higginsport</x:t>
  </x:si>
  <x:si>
    <x:t>Lees Creek</x:t>
  </x:si>
  <x:si>
    <x:t>Loveland</x:t>
  </x:si>
  <x:si>
    <x:t>Miamiville</x:t>
  </x:si>
  <x:si>
    <x:t>Mount Orab</x:t>
  </x:si>
  <x:si>
    <x:t>Mowrystown</x:t>
  </x:si>
  <x:si>
    <x:t>Neville</x:t>
  </x:si>
  <x:si>
    <x:t>Newtonsville</x:t>
  </x:si>
  <x:si>
    <x:t>New Vienna</x:t>
  </x:si>
  <x:si>
    <x:t>Owensville</x:t>
  </x:si>
  <x:si>
    <x:t>Pleasant Plain</x:t>
  </x:si>
  <x:si>
    <x:t>Port William</x:t>
  </x:si>
  <x:si>
    <x:t>Reesville</x:t>
  </x:si>
  <x:si>
    <x:t>Sabina</x:t>
  </x:si>
  <x:si>
    <x:t>Sinking Spring</x:t>
  </x:si>
  <x:si>
    <x:t>Terrace Park</x:t>
  </x:si>
  <x:si>
    <x:t>Cincinnati</x:t>
  </x:si>
  <x:si>
    <x:t>Anna</x:t>
  </x:si>
  <x:si>
    <x:t>Darke County</x:t>
  </x:si>
  <x:si>
    <x:t>Arcanum</x:t>
  </x:si>
  <x:si>
    <x:t>Bellbrook</x:t>
  </x:si>
  <x:si>
    <x:t>Botkins</x:t>
  </x:si>
  <x:si>
    <x:t>Burkettsville</x:t>
  </x:si>
  <x:si>
    <x:t>Casstown</x:t>
  </x:si>
  <x:si>
    <x:t>Miami County</x:t>
  </x:si>
  <x:si>
    <x:t>Donnelsville</x:t>
  </x:si>
  <x:si>
    <x:t>Eldorado</x:t>
  </x:si>
  <x:si>
    <x:t>Enon</x:t>
  </x:si>
  <x:si>
    <x:t>Fairborn</x:t>
  </x:si>
  <x:si>
    <x:t>Farmersville</x:t>
  </x:si>
  <x:si>
    <x:t>Gratis</x:t>
  </x:si>
  <x:si>
    <x:t>Hollansburg</x:t>
  </x:si>
  <x:si>
    <x:t>Kettlersville</x:t>
  </x:si>
  <x:si>
    <x:t>Laura</x:t>
  </x:si>
  <x:si>
    <x:t>Ludlow Falls</x:t>
  </x:si>
  <x:si>
    <x:t>Miamisburg</x:t>
  </x:si>
  <x:si>
    <x:t>New Carlisle</x:t>
  </x:si>
  <x:si>
    <x:t>New Madison</x:t>
  </x:si>
  <x:si>
    <x:t>New Weston</x:t>
  </x:si>
  <x:si>
    <x:t>North Star</x:t>
  </x:si>
  <x:si>
    <x:t>Osgood</x:t>
  </x:si>
  <x:si>
    <x:t>Piqua</x:t>
  </x:si>
  <x:si>
    <x:t>Pitsburg</x:t>
  </x:si>
  <x:si>
    <x:t>Rossburg</x:t>
  </x:si>
  <x:si>
    <x:t>Russia</x:t>
  </x:si>
  <x:si>
    <x:t>South Charleston</x:t>
  </x:si>
  <x:si>
    <x:t>South Vienna</x:t>
  </x:si>
  <x:si>
    <x:t>Tipp City</x:t>
  </x:si>
  <x:si>
    <x:t>Tremont City</x:t>
  </x:si>
  <x:si>
    <x:t>Vandalia</x:t>
  </x:si>
  <x:si>
    <x:t>West Alexandria</x:t>
  </x:si>
  <x:si>
    <x:t>West Manchester</x:t>
  </x:si>
  <x:si>
    <x:t>Wilberforce</x:t>
  </x:si>
  <x:si>
    <x:t>Xenia</x:t>
  </x:si>
  <x:si>
    <x:t>Yellow Springs</x:t>
  </x:si>
  <x:si>
    <x:t>Chillicothe</x:t>
  </x:si>
  <x:si>
    <x:t>Bidwell</x:t>
  </x:si>
  <x:si>
    <x:t>Gallia County</x:t>
  </x:si>
  <x:si>
    <x:t>Bourneville</x:t>
  </x:si>
  <x:si>
    <x:t>Cherry Fork</x:t>
  </x:si>
  <x:si>
    <x:t>Vinton County</x:t>
  </x:si>
  <x:si>
    <x:t>Crown City</x:t>
  </x:si>
  <x:si>
    <x:t>Franklin Furnace</x:t>
  </x:si>
  <x:si>
    <x:t>Scioto County</x:t>
  </x:si>
  <x:si>
    <x:t>Gallipolis</x:t>
  </x:si>
  <x:si>
    <x:t>Hallsville</x:t>
  </x:si>
  <x:si>
    <x:t>Ironton</x:t>
  </x:si>
  <x:si>
    <x:t>Kerr</x:t>
  </x:si>
  <x:si>
    <x:t>Kitts Hill</x:t>
  </x:si>
  <x:si>
    <x:t>Lucasville</x:t>
  </x:si>
  <x:si>
    <x:t>Lynx</x:t>
  </x:si>
  <x:si>
    <x:t>Mc Arthur</x:t>
  </x:si>
  <x:si>
    <x:t>Mc Dermott</x:t>
  </x:si>
  <x:si>
    <x:t>Minford</x:t>
  </x:si>
  <x:si>
    <x:t>New Plymouth</x:t>
  </x:si>
  <x:si>
    <x:t>Otway</x:t>
  </x:si>
  <x:si>
    <x:t>Patriot</x:t>
  </x:si>
  <x:si>
    <x:t>Pedro</x:t>
  </x:si>
  <x:si>
    <x:t>Peebles</x:t>
  </x:si>
  <x:si>
    <x:t>Piketon</x:t>
  </x:si>
  <x:si>
    <x:t>West Portsmouth</x:t>
  </x:si>
  <x:si>
    <x:t>Rarden</x:t>
  </x:si>
  <x:si>
    <x:t>Ray</x:t>
  </x:si>
  <x:si>
    <x:t>Richmond Dale</x:t>
  </x:si>
  <x:si>
    <x:t>Rock Camp</x:t>
  </x:si>
  <x:si>
    <x:t>Scioto Furnace</x:t>
  </x:si>
  <x:si>
    <x:t>Scottown</x:t>
  </x:si>
  <x:si>
    <x:t>Seaman</x:t>
  </x:si>
  <x:si>
    <x:t>South Point</x:t>
  </x:si>
  <x:si>
    <x:t>South Webster</x:t>
  </x:si>
  <x:si>
    <x:t>Stout</x:t>
  </x:si>
  <x:si>
    <x:t>Thurman</x:t>
  </x:si>
  <x:si>
    <x:t>Wellston</x:t>
  </x:si>
  <x:si>
    <x:t>Wheelersburg</x:t>
  </x:si>
  <x:si>
    <x:t>Wilkesville</x:t>
  </x:si>
  <x:si>
    <x:t>Willow Wood</x:t>
  </x:si>
  <x:si>
    <x:t>Zaleski</x:t>
  </x:si>
  <x:si>
    <x:t>Athens County</x:t>
  </x:si>
  <x:si>
    <x:t>Amesville</x:t>
  </x:si>
  <x:si>
    <x:t>Belpre</x:t>
  </x:si>
  <x:si>
    <x:t>Buchtel</x:t>
  </x:si>
  <x:si>
    <x:t>Coal Run</x:t>
  </x:si>
  <x:si>
    <x:t>Coolville</x:t>
  </x:si>
  <x:si>
    <x:t>Dexter City</x:t>
  </x:si>
  <x:si>
    <x:t>Glouster</x:t>
  </x:si>
  <x:si>
    <x:t>Guysville</x:t>
  </x:si>
  <x:si>
    <x:t>Hockingport</x:t>
  </x:si>
  <x:si>
    <x:t>Langsville</x:t>
  </x:si>
  <x:si>
    <x:t>Little Hocking</x:t>
  </x:si>
  <x:si>
    <x:t>Long Bottom</x:t>
  </x:si>
  <x:si>
    <x:t>Lower Salem</x:t>
  </x:si>
  <x:si>
    <x:t>Macksburg</x:t>
  </x:si>
  <x:si>
    <x:t>Millfield</x:t>
  </x:si>
  <x:si>
    <x:t>Nelsonville</x:t>
  </x:si>
  <x:si>
    <x:t>New Marshfield</x:t>
  </x:si>
  <x:si>
    <x:t>New Matamoras</x:t>
  </x:si>
  <x:si>
    <x:t>Shade</x:t>
  </x:si>
  <x:si>
    <x:t>Tuppers Plains</x:t>
  </x:si>
  <x:si>
    <x:t>Whipple</x:t>
  </x:si>
  <x:si>
    <x:t>Wingett Run</x:t>
  </x:si>
  <x:si>
    <x:t>Gomer</x:t>
  </x:si>
  <x:si>
    <x:t>Ada</x:t>
  </x:si>
  <x:si>
    <x:t>Alger</x:t>
  </x:si>
  <x:si>
    <x:t>Belmore</x:t>
  </x:si>
  <x:si>
    <x:t>Benton Ridge</x:t>
  </x:si>
  <x:si>
    <x:t>Auglaize County</x:t>
  </x:si>
  <x:si>
    <x:t>Chickasaw</x:t>
  </x:si>
  <x:si>
    <x:t>Columbus Grove</x:t>
  </x:si>
  <x:si>
    <x:t>Continental</x:t>
  </x:si>
  <x:si>
    <x:t>Convoy</x:t>
  </x:si>
  <x:si>
    <x:t>Van Wert County</x:t>
  </x:si>
  <x:si>
    <x:t>Delphos</x:t>
  </x:si>
  <x:si>
    <x:t>Dola</x:t>
  </x:si>
  <x:si>
    <x:t>Dupont</x:t>
  </x:si>
  <x:si>
    <x:t>Findlay</x:t>
  </x:si>
  <x:si>
    <x:t>Jenera</x:t>
  </x:si>
  <x:si>
    <x:t>Fort Jennings</x:t>
  </x:si>
  <x:si>
    <x:t>Fort Loramie</x:t>
  </x:si>
  <x:si>
    <x:t>Fort Recovery</x:t>
  </x:si>
  <x:si>
    <x:t>Glandorf</x:t>
  </x:si>
  <x:si>
    <x:t>Grover Hill</x:t>
  </x:si>
  <x:si>
    <x:t>Harrod</x:t>
  </x:si>
  <x:si>
    <x:t>Haviland</x:t>
  </x:si>
  <x:si>
    <x:t>Kalida</x:t>
  </x:si>
  <x:si>
    <x:t>Latty</x:t>
  </x:si>
  <x:si>
    <x:t>Leipsic</x:t>
  </x:si>
  <x:si>
    <x:t>Mc Comb</x:t>
  </x:si>
  <x:si>
    <x:t>Mc Guffey</x:t>
  </x:si>
  <x:si>
    <x:t>Maria Stein</x:t>
  </x:si>
  <x:si>
    <x:t>Middle Point</x:t>
  </x:si>
  <x:si>
    <x:t>Miller City</x:t>
  </x:si>
  <x:si>
    <x:t>Minster</x:t>
  </x:si>
  <x:si>
    <x:t>Mount Blanchard</x:t>
  </x:si>
  <x:si>
    <x:t>Mount Cory</x:t>
  </x:si>
  <x:si>
    <x:t>New Bremen</x:t>
  </x:si>
  <x:si>
    <x:t>New Hampshire</x:t>
  </x:si>
  <x:si>
    <x:t>New Knoxville</x:t>
  </x:si>
  <x:si>
    <x:t>North Baltimore</x:t>
  </x:si>
  <x:si>
    <x:t>Ohio City</x:t>
  </x:si>
  <x:si>
    <x:t>Ottoville</x:t>
  </x:si>
  <x:si>
    <x:t>Pandora</x:t>
  </x:si>
  <x:si>
    <x:t>Payne</x:t>
  </x:si>
  <x:si>
    <x:t>Rawson</x:t>
  </x:si>
  <x:si>
    <x:t>Saint Henry</x:t>
  </x:si>
  <x:si>
    <x:t>Uniopolis</x:t>
  </x:si>
  <x:si>
    <x:t>Vanlue</x:t>
  </x:si>
  <x:si>
    <x:t>Van Wert</x:t>
  </x:si>
  <x:si>
    <x:t>Vaughnsville</x:t>
  </x:si>
  <x:si>
    <x:t>Venedocia</x:t>
  </x:si>
  <x:si>
    <x:t>Wapakoneta</x:t>
  </x:si>
  <x:si>
    <x:t>Waynesfield</x:t>
  </x:si>
  <x:si>
    <x:t>Willshire</x:t>
  </x:si>
  <x:si>
    <x:t>Wren</x:t>
  </x:si>
  <x:si>
    <x:t>IN</x:t>
  </x:si>
  <x:si>
    <x:t>Fortville</x:t>
  </x:si>
  <x:si>
    <x:t>Frankton</x:t>
  </x:si>
  <x:si>
    <x:t>Goldsmith</x:t>
  </x:si>
  <x:si>
    <x:t>Hobbs</x:t>
  </x:si>
  <x:si>
    <x:t>Ingalls</x:t>
  </x:si>
  <x:si>
    <x:t>Kirklin</x:t>
  </x:si>
  <x:si>
    <x:t>Lapel</x:t>
  </x:si>
  <x:si>
    <x:t>Mc Cordsville</x:t>
  </x:si>
  <x:si>
    <x:t>Markleville</x:t>
  </x:si>
  <x:si>
    <x:t>Michigantown</x:t>
  </x:si>
  <x:si>
    <x:t>Noblesville</x:t>
  </x:si>
  <x:si>
    <x:t>Orestes</x:t>
  </x:si>
  <x:si>
    <x:t>Thorntown</x:t>
  </x:si>
  <x:si>
    <x:t>Whitestown</x:t>
  </x:si>
  <x:si>
    <x:t>Windfall</x:t>
  </x:si>
  <x:si>
    <x:t>Amo</x:t>
  </x:si>
  <x:si>
    <x:t>Hendricks County</x:t>
  </x:si>
  <x:si>
    <x:t>Rush County</x:t>
  </x:si>
  <x:si>
    <x:t>Bargersville</x:t>
  </x:si>
  <x:si>
    <x:t>Boggstown</x:t>
  </x:si>
  <x:si>
    <x:t>Camby</x:t>
  </x:si>
  <x:si>
    <x:t>Edinburgh</x:t>
  </x:si>
  <x:si>
    <x:t>Fairland</x:t>
  </x:si>
  <x:si>
    <x:t>Finly</x:t>
  </x:si>
  <x:si>
    <x:t>Fountaintown</x:t>
  </x:si>
  <x:si>
    <x:t>Gwynneville</x:t>
  </x:si>
  <x:si>
    <x:t>Knightstown</x:t>
  </x:si>
  <x:si>
    <x:t>Lizton</x:t>
  </x:si>
  <x:si>
    <x:t>Manilla</x:t>
  </x:si>
  <x:si>
    <x:t>Maxwell</x:t>
  </x:si>
  <x:si>
    <x:t>Mays</x:t>
  </x:si>
  <x:si>
    <x:t>New Palestine</x:t>
  </x:si>
  <x:si>
    <x:t>Paragon</x:t>
  </x:si>
  <x:si>
    <x:t>Putnamville</x:t>
  </x:si>
  <x:si>
    <x:t>Reelsville</x:t>
  </x:si>
  <x:si>
    <x:t>Roachdale</x:t>
  </x:si>
  <x:si>
    <x:t>Stilesville</x:t>
  </x:si>
  <x:si>
    <x:t>Trafalgar</x:t>
  </x:si>
  <x:si>
    <x:t>Waldron</x:t>
  </x:si>
  <x:si>
    <x:t>Whiteland</x:t>
  </x:si>
  <x:si>
    <x:t>Indianapolis</x:t>
  </x:si>
  <x:si>
    <x:t>Beverly Shores</x:t>
  </x:si>
  <x:si>
    <x:t>Porter County</x:t>
  </x:si>
  <x:si>
    <x:t>Boone Grove</x:t>
  </x:si>
  <x:si>
    <x:t>Cedar Lake</x:t>
  </x:si>
  <x:si>
    <x:t>Chesterton</x:t>
  </x:si>
  <x:si>
    <x:t>Demotte</x:t>
  </x:si>
  <x:si>
    <x:t>East Chicago</x:t>
  </x:si>
  <x:si>
    <x:t>Griffith</x:t>
  </x:si>
  <x:si>
    <x:t>Munster</x:t>
  </x:si>
  <x:si>
    <x:t>Hanna</x:t>
  </x:si>
  <x:si>
    <x:t>La Porte County</x:t>
  </x:si>
  <x:si>
    <x:t>Kingsbury</x:t>
  </x:si>
  <x:si>
    <x:t>Kingsford Heights</x:t>
  </x:si>
  <x:si>
    <x:t>Kouts</x:t>
  </x:si>
  <x:si>
    <x:t>Lake Village</x:t>
  </x:si>
  <x:si>
    <x:t>La Porte</x:t>
  </x:si>
  <x:si>
    <x:t>North Judson</x:t>
  </x:si>
  <x:si>
    <x:t>Starke County</x:t>
  </x:si>
  <x:si>
    <x:t>Rolling Prairie</x:t>
  </x:si>
  <x:si>
    <x:t>Roselawn</x:t>
  </x:si>
  <x:si>
    <x:t>Saint John</x:t>
  </x:si>
  <x:si>
    <x:t>San Pierre</x:t>
  </x:si>
  <x:si>
    <x:t>Schererville</x:t>
  </x:si>
  <x:si>
    <x:t>Schneider</x:t>
  </x:si>
  <x:si>
    <x:t>Sumava Resorts</x:t>
  </x:si>
  <x:si>
    <x:t>Tefft</x:t>
  </x:si>
  <x:si>
    <x:t>Thayer</x:t>
  </x:si>
  <x:si>
    <x:t>Wanatah</x:t>
  </x:si>
  <x:si>
    <x:t>Wheatfield</x:t>
  </x:si>
  <x:si>
    <x:t>Lake Station</x:t>
  </x:si>
  <x:si>
    <x:t>Merrillville</x:t>
  </x:si>
  <x:si>
    <x:t>Argos</x:t>
  </x:si>
  <x:si>
    <x:t>Kosciusko County</x:t>
  </x:si>
  <x:si>
    <x:t>Bourbon</x:t>
  </x:si>
  <x:si>
    <x:t>Elkhart County</x:t>
  </x:si>
  <x:si>
    <x:t>Burket</x:t>
  </x:si>
  <x:si>
    <x:t>Claypool</x:t>
  </x:si>
  <x:si>
    <x:t>Culver</x:t>
  </x:si>
  <x:si>
    <x:t>Donaldson</x:t>
  </x:si>
  <x:si>
    <x:t>Elkhart</x:t>
  </x:si>
  <x:si>
    <x:t>Etna Green</x:t>
  </x:si>
  <x:si>
    <x:t>Granger</x:t>
  </x:si>
  <x:si>
    <x:t>St Joseph County</x:t>
  </x:si>
  <x:si>
    <x:t>Grovertown</x:t>
  </x:si>
  <x:si>
    <x:t>Lapaz</x:t>
  </x:si>
  <x:si>
    <x:t>Mishawaka</x:t>
  </x:si>
  <x:si>
    <x:t>St. Joseph County</x:t>
  </x:si>
  <x:si>
    <x:t>Nappanee</x:t>
  </x:si>
  <x:si>
    <x:t>North Liberty</x:t>
  </x:si>
  <x:si>
    <x:t>North Webster</x:t>
  </x:si>
  <x:si>
    <x:t>Notre Dame</x:t>
  </x:si>
  <x:si>
    <x:t>Pierceton</x:t>
  </x:si>
  <x:si>
    <x:t>Shipshewana</x:t>
  </x:si>
  <x:si>
    <x:t>Lagrange County</x:t>
  </x:si>
  <x:si>
    <x:t>Topeka</x:t>
  </x:si>
  <x:si>
    <x:t>Wakarusa</x:t>
  </x:si>
  <x:si>
    <x:t>Winona Lake</x:t>
  </x:si>
  <x:si>
    <x:t>South Bend</x:t>
  </x:si>
  <x:si>
    <x:t>Huntington County</x:t>
  </x:si>
  <x:si>
    <x:t>Avilla</x:t>
  </x:si>
  <x:si>
    <x:t>Bippus</x:t>
  </x:si>
  <x:si>
    <x:t>Wells County</x:t>
  </x:si>
  <x:si>
    <x:t>Columbia City</x:t>
  </x:si>
  <x:si>
    <x:t>Corunna</x:t>
  </x:si>
  <x:si>
    <x:t>Craigville</x:t>
  </x:si>
  <x:si>
    <x:t>Grabill</x:t>
  </x:si>
  <x:si>
    <x:t>Hoagland</x:t>
  </x:si>
  <x:si>
    <x:t>Howe</x:t>
  </x:si>
  <x:si>
    <x:t>Huntertown</x:t>
  </x:si>
  <x:si>
    <x:t>Kendallville</x:t>
  </x:si>
  <x:si>
    <x:t>Keystone</x:t>
  </x:si>
  <x:si>
    <x:t>Kimmell</x:t>
  </x:si>
  <x:si>
    <x:t>Laotto</x:t>
  </x:si>
  <x:si>
    <x:t>Larwill</x:t>
  </x:si>
  <x:si>
    <x:t>Leo</x:t>
  </x:si>
  <x:si>
    <x:t>Linn Grove</x:t>
  </x:si>
  <x:si>
    <x:t>Markle</x:t>
  </x:si>
  <x:si>
    <x:t>Mongo</x:t>
  </x:si>
  <x:si>
    <x:t>Ossian</x:t>
  </x:si>
  <x:si>
    <x:t>Pleasant Lake</x:t>
  </x:si>
  <x:si>
    <x:t>Pleasant Mills</x:t>
  </x:si>
  <x:si>
    <x:t>Poneto</x:t>
  </x:si>
  <x:si>
    <x:t>Rome City</x:t>
  </x:si>
  <x:si>
    <x:t>Saint Joe</x:t>
  </x:si>
  <x:si>
    <x:t>South Milford</x:t>
  </x:si>
  <x:si>
    <x:t>South Whitley</x:t>
  </x:si>
  <x:si>
    <x:t>Stroh</x:t>
  </x:si>
  <x:si>
    <x:t>Wawaka</x:t>
  </x:si>
  <x:si>
    <x:t>Wolcottville</x:t>
  </x:si>
  <x:si>
    <x:t>Wolflake</x:t>
  </x:si>
  <x:si>
    <x:t>Yoder</x:t>
  </x:si>
  <x:si>
    <x:t>Fort Wayne</x:t>
  </x:si>
  <x:si>
    <x:t>Amboy</x:t>
  </x:si>
  <x:si>
    <x:t>Bringhurst</x:t>
  </x:si>
  <x:si>
    <x:t>Burrows</x:t>
  </x:si>
  <x:si>
    <x:t>Deedsville</x:t>
  </x:si>
  <x:si>
    <x:t>Delong</x:t>
  </x:si>
  <x:si>
    <x:t>Delphi</x:t>
  </x:si>
  <x:si>
    <x:t>Fowlerton</x:t>
  </x:si>
  <x:si>
    <x:t>Galveston</x:t>
  </x:si>
  <x:si>
    <x:t>Cass County</x:t>
  </x:si>
  <x:si>
    <x:t>Gas City</x:t>
  </x:si>
  <x:si>
    <x:t>Grass Creek</x:t>
  </x:si>
  <x:si>
    <x:t>Kewanna</x:t>
  </x:si>
  <x:si>
    <x:t>La Fontaine</x:t>
  </x:si>
  <x:si>
    <x:t>Wabash County</x:t>
  </x:si>
  <x:si>
    <x:t>Lagro</x:t>
  </x:si>
  <x:si>
    <x:t>Lake Cicott</x:t>
  </x:si>
  <x:si>
    <x:t>Laketon</x:t>
  </x:si>
  <x:si>
    <x:t>Leiters Ford</x:t>
  </x:si>
  <x:si>
    <x:t>Liberty Mills</x:t>
  </x:si>
  <x:si>
    <x:t>Logansport</x:t>
  </x:si>
  <x:si>
    <x:t>Lucerne</x:t>
  </x:si>
  <x:si>
    <x:t>Macy</x:t>
  </x:si>
  <x:si>
    <x:t>New Waverly</x:t>
  </x:si>
  <x:si>
    <x:t>North Manchester</x:t>
  </x:si>
  <x:si>
    <x:t>Oakford</x:t>
  </x:si>
  <x:si>
    <x:t>Onward</x:t>
  </x:si>
  <x:si>
    <x:t>Ora</x:t>
  </x:si>
  <x:si>
    <x:t>Grissom Arb</x:t>
  </x:si>
  <x:si>
    <x:t>Roann</x:t>
  </x:si>
  <x:si>
    <x:t>Royal Center</x:t>
  </x:si>
  <x:si>
    <x:t>Russiaville</x:t>
  </x:si>
  <x:si>
    <x:t>Servia</x:t>
  </x:si>
  <x:si>
    <x:t>Star City</x:t>
  </x:si>
  <x:si>
    <x:t>Swayzee</x:t>
  </x:si>
  <x:si>
    <x:t>Sweetser</x:t>
  </x:si>
  <x:si>
    <x:t>Twelve Mile</x:t>
  </x:si>
  <x:si>
    <x:t>Upland</x:t>
  </x:si>
  <x:si>
    <x:t>Wabash</x:t>
  </x:si>
  <x:si>
    <x:t>West Middleton</x:t>
  </x:si>
  <x:si>
    <x:t>Winamac</x:t>
  </x:si>
  <x:si>
    <x:t>Young America</x:t>
  </x:si>
  <x:si>
    <x:t>Dearborn County</x:t>
  </x:si>
  <x:si>
    <x:t>West College Corner</x:t>
  </x:si>
  <x:si>
    <x:t>Ripley County</x:t>
  </x:si>
  <x:si>
    <x:t>Switzerland County</x:t>
  </x:si>
  <x:si>
    <x:t>East Enterprise</x:t>
  </x:si>
  <x:si>
    <x:t>Holton</x:t>
  </x:si>
  <x:si>
    <x:t>Moores Hill</x:t>
  </x:si>
  <x:si>
    <x:t>New Trenton</x:t>
  </x:si>
  <x:si>
    <x:t>Oldenburg</x:t>
  </x:si>
  <x:si>
    <x:t>Pierceville</x:t>
  </x:si>
  <x:si>
    <x:t>Sunman</x:t>
  </x:si>
  <x:si>
    <x:t>Vevay</x:t>
  </x:si>
  <x:si>
    <x:t>Borden</x:t>
  </x:si>
  <x:si>
    <x:t>Depauw</x:t>
  </x:si>
  <x:si>
    <x:t>Eckerty</x:t>
  </x:si>
  <x:si>
    <x:t>Floyds Knobs</x:t>
  </x:si>
  <x:si>
    <x:t>Grantsburg</x:t>
  </x:si>
  <x:si>
    <x:t>Leavenworth</x:t>
  </x:si>
  <x:si>
    <x:t>Mauckport</x:t>
  </x:si>
  <x:si>
    <x:t>Mount Saint Francis</x:t>
  </x:si>
  <x:si>
    <x:t>Nabb</x:t>
  </x:si>
  <x:si>
    <x:t>New Salisbury</x:t>
  </x:si>
  <x:si>
    <x:t>Otisco</x:t>
  </x:si>
  <x:si>
    <x:t>Pekin</x:t>
  </x:si>
  <x:si>
    <x:t>Sellersburg</x:t>
  </x:si>
  <x:si>
    <x:t>Taswell</x:t>
  </x:si>
  <x:si>
    <x:t>Underwood</x:t>
  </x:si>
  <x:si>
    <x:t>Bartholomew County</x:t>
  </x:si>
  <x:si>
    <x:t>Butlerville</x:t>
  </x:si>
  <x:si>
    <x:t>Jennings County</x:t>
  </x:si>
  <x:si>
    <x:t>Commiskey</x:t>
  </x:si>
  <x:si>
    <x:t>Crothersville</x:t>
  </x:si>
  <x:si>
    <x:t>Deputy</x:t>
  </x:si>
  <x:si>
    <x:t>Freetown</x:t>
  </x:si>
  <x:si>
    <x:t>Grammer</x:t>
  </x:si>
  <x:si>
    <x:t>Kurtz</x:t>
  </x:si>
  <x:si>
    <x:t>Medora</x:t>
  </x:si>
  <x:si>
    <x:t>Millhousen</x:t>
  </x:si>
  <x:si>
    <x:t>North Vernon</x:t>
  </x:si>
  <x:si>
    <x:t>Paris Crossing</x:t>
  </x:si>
  <x:si>
    <x:t>Scipio</x:t>
  </x:si>
  <x:si>
    <x:t>Vallonia</x:t>
  </x:si>
  <x:si>
    <x:t>Muncie</x:t>
  </x:si>
  <x:si>
    <x:t>Jay County</x:t>
  </x:si>
  <x:si>
    <x:t>Cambridge City</x:t>
  </x:si>
  <x:si>
    <x:t>Connersville</x:t>
  </x:si>
  <x:si>
    <x:t>Blackford County</x:t>
  </x:si>
  <x:si>
    <x:t>Dunreith</x:t>
  </x:si>
  <x:si>
    <x:t>Economy</x:t>
  </x:si>
  <x:si>
    <x:t>Farmland</x:t>
  </x:si>
  <x:si>
    <x:t>Fountain City</x:t>
  </x:si>
  <x:si>
    <x:t>Greens Fork</x:t>
  </x:si>
  <x:si>
    <x:t>Hartford City</x:t>
  </x:si>
  <x:si>
    <x:t>Kennard</x:t>
  </x:si>
  <x:si>
    <x:t>Losantville</x:t>
  </x:si>
  <x:si>
    <x:t>Mooreland</x:t>
  </x:si>
  <x:si>
    <x:t>Mount Summit</x:t>
  </x:si>
  <x:si>
    <x:t>Parker City</x:t>
  </x:si>
  <x:si>
    <x:t>Pennville</x:t>
  </x:si>
  <x:si>
    <x:t>Pershing</x:t>
  </x:si>
  <x:si>
    <x:t>Redkey</x:t>
  </x:si>
  <x:si>
    <x:t>Salamonia</x:t>
  </x:si>
  <x:si>
    <x:t>Spiceland</x:t>
  </x:si>
  <x:si>
    <x:t>Springport</x:t>
  </x:si>
  <x:si>
    <x:t>Straughn</x:t>
  </x:si>
  <x:si>
    <x:t>Ellettsville</x:t>
  </x:si>
  <x:si>
    <x:t>Fort Ritner</x:t>
  </x:si>
  <x:si>
    <x:t>French Lick</x:t>
  </x:si>
  <x:si>
    <x:t>Gosport</x:t>
  </x:si>
  <x:si>
    <x:t>Helmsburg</x:t>
  </x:si>
  <x:si>
    <x:t>Heltonville</x:t>
  </x:si>
  <x:si>
    <x:t>Jasonville</x:t>
  </x:si>
  <x:si>
    <x:t>Koleen</x:t>
  </x:si>
  <x:si>
    <x:t>Linton</x:t>
  </x:si>
  <x:si>
    <x:t>Oolitic</x:t>
  </x:si>
  <x:si>
    <x:t>Owensburg</x:t>
  </x:si>
  <x:si>
    <x:t>Patricksburg</x:t>
  </x:si>
  <x:si>
    <x:t>Solsberry</x:t>
  </x:si>
  <x:si>
    <x:t>Stinesville</x:t>
  </x:si>
  <x:si>
    <x:t>Switz City</x:t>
  </x:si>
  <x:si>
    <x:t>West Baden Springs</x:t>
  </x:si>
  <x:si>
    <x:t>Bicknell</x:t>
  </x:si>
  <x:si>
    <x:t>Birdseye</x:t>
  </x:si>
  <x:si>
    <x:t>Dubois County</x:t>
  </x:si>
  <x:si>
    <x:t>Bruceville</x:t>
  </x:si>
  <x:si>
    <x:t>Cannelburg</x:t>
  </x:si>
  <x:si>
    <x:t>Celestine</x:t>
  </x:si>
  <x:si>
    <x:t>Crane</x:t>
  </x:si>
  <x:si>
    <x:t>Decker</x:t>
  </x:si>
  <x:si>
    <x:t>Dubois</x:t>
  </x:si>
  <x:si>
    <x:t>Edwardsport</x:t>
  </x:si>
  <x:si>
    <x:t>Elnora</x:t>
  </x:si>
  <x:si>
    <x:t>Evanston</x:t>
  </x:si>
  <x:si>
    <x:t>Ferdinand</x:t>
  </x:si>
  <x:si>
    <x:t>Freelandville</x:t>
  </x:si>
  <x:si>
    <x:t>Fulda</x:t>
  </x:si>
  <x:si>
    <x:t>Gentryville</x:t>
  </x:si>
  <x:si>
    <x:t>Huntingburg</x:t>
  </x:si>
  <x:si>
    <x:t>Leopold</x:t>
  </x:si>
  <x:si>
    <x:t>Lincoln City</x:t>
  </x:si>
  <x:si>
    <x:t>Loogootee</x:t>
  </x:si>
  <x:si>
    <x:t>Mariah Hill</x:t>
  </x:si>
  <x:si>
    <x:t>Monroe City</x:t>
  </x:si>
  <x:si>
    <x:t>Oaktown</x:t>
  </x:si>
  <x:si>
    <x:t>Odon</x:t>
  </x:si>
  <x:si>
    <x:t>Otwell</x:t>
  </x:si>
  <x:si>
    <x:t>Ragsdale</x:t>
  </x:si>
  <x:si>
    <x:t>Saint Anthony</x:t>
  </x:si>
  <x:si>
    <x:t>Saint Croix</x:t>
  </x:si>
  <x:si>
    <x:t>Saint Meinrad</x:t>
  </x:si>
  <x:si>
    <x:t>Sandborn</x:t>
  </x:si>
  <x:si>
    <x:t>Santa Claus</x:t>
  </x:si>
  <x:si>
    <x:t>Schnellville</x:t>
  </x:si>
  <x:si>
    <x:t>Spurgeon</x:t>
  </x:si>
  <x:si>
    <x:t>Stendal</x:t>
  </x:si>
  <x:si>
    <x:t>Tell City</x:t>
  </x:si>
  <x:si>
    <x:t>Velpen</x:t>
  </x:si>
  <x:si>
    <x:t>Vincennes</x:t>
  </x:si>
  <x:si>
    <x:t>Westphalia</x:t>
  </x:si>
  <x:si>
    <x:t>Warrick County</x:t>
  </x:si>
  <x:si>
    <x:t>Chandler</x:t>
  </x:si>
  <x:si>
    <x:t>Chrisney</x:t>
  </x:si>
  <x:si>
    <x:t>Posey County</x:t>
  </x:si>
  <x:si>
    <x:t>Elberfeld</x:t>
  </x:si>
  <x:si>
    <x:t>Folsomville</x:t>
  </x:si>
  <x:si>
    <x:t>Inglefield</x:t>
  </x:si>
  <x:si>
    <x:t>Vanderburgh County</x:t>
  </x:si>
  <x:si>
    <x:t>New Harmony</x:t>
  </x:si>
  <x:si>
    <x:t>Poseyville</x:t>
  </x:si>
  <x:si>
    <x:t>Tennyson</x:t>
  </x:si>
  <x:si>
    <x:t>Wadesville</x:t>
  </x:si>
  <x:si>
    <x:t>Haubstadt</x:t>
  </x:si>
  <x:si>
    <x:t>Buckskin</x:t>
  </x:si>
  <x:si>
    <x:t>Fort Branch</x:t>
  </x:si>
  <x:si>
    <x:t>Francisco</x:t>
  </x:si>
  <x:si>
    <x:t>Mackey</x:t>
  </x:si>
  <x:si>
    <x:t>Oakland City</x:t>
  </x:si>
  <x:si>
    <x:t>Patoka</x:t>
  </x:si>
  <x:si>
    <x:t>Evansville</x:t>
  </x:si>
  <x:si>
    <x:t>Terre Haute</x:t>
  </x:si>
  <x:si>
    <x:t>Vigo County</x:t>
  </x:si>
  <x:si>
    <x:t>Parke County</x:t>
  </x:si>
  <x:si>
    <x:t>Blanford</x:t>
  </x:si>
  <x:si>
    <x:t>Vermillion County</x:t>
  </x:si>
  <x:si>
    <x:t>Brazil</x:t>
  </x:si>
  <x:si>
    <x:t>Carbon</x:t>
  </x:si>
  <x:si>
    <x:t>Centerpoint</x:t>
  </x:si>
  <x:si>
    <x:t>Cory</x:t>
  </x:si>
  <x:si>
    <x:t>Dugger</x:t>
  </x:si>
  <x:si>
    <x:t>Fairbanks</x:t>
  </x:si>
  <x:si>
    <x:t>Farmersburg</x:t>
  </x:si>
  <x:si>
    <x:t>Fontanet</x:t>
  </x:si>
  <x:si>
    <x:t>Hymera</x:t>
  </x:si>
  <x:si>
    <x:t>Judson</x:t>
  </x:si>
  <x:si>
    <x:t>Knightsville</x:t>
  </x:si>
  <x:si>
    <x:t>Mecca</x:t>
  </x:si>
  <x:si>
    <x:t>Merom</x:t>
  </x:si>
  <x:si>
    <x:t>New Goshen</x:t>
  </x:si>
  <x:si>
    <x:t>Pimento</x:t>
  </x:si>
  <x:si>
    <x:t>Prairie Creek</x:t>
  </x:si>
  <x:si>
    <x:t>Prairieton</x:t>
  </x:si>
  <x:si>
    <x:t>Riley</x:t>
  </x:si>
  <x:si>
    <x:t>Saint Bernice</x:t>
  </x:si>
  <x:si>
    <x:t>Saint Mary Of The Woods</x:t>
  </x:si>
  <x:si>
    <x:t>Seelyville</x:t>
  </x:si>
  <x:si>
    <x:t>Shelburn</x:t>
  </x:si>
  <x:si>
    <x:t>Shepardsville</x:t>
  </x:si>
  <x:si>
    <x:t>Universal</x:t>
  </x:si>
  <x:si>
    <x:t>West Terre Haute</x:t>
  </x:si>
  <x:si>
    <x:t>Tippecanoe County</x:t>
  </x:si>
  <x:si>
    <x:t>Ambia</x:t>
  </x:si>
  <x:si>
    <x:t>Fountain County</x:t>
  </x:si>
  <x:si>
    <x:t>Battle Ground</x:t>
  </x:si>
  <x:si>
    <x:t>Brook</x:t>
  </x:si>
  <x:si>
    <x:t>Brookston</x:t>
  </x:si>
  <x:si>
    <x:t>Buck Creek</x:t>
  </x:si>
  <x:si>
    <x:t>Burnettsville</x:t>
  </x:si>
  <x:si>
    <x:t>Chalmers</x:t>
  </x:si>
  <x:si>
    <x:t>Crawfordsville</x:t>
  </x:si>
  <x:si>
    <x:t>Earl Park</x:t>
  </x:si>
  <x:si>
    <x:t>Fair Oaks</x:t>
  </x:si>
  <x:si>
    <x:t>Francesville</x:t>
  </x:si>
  <x:si>
    <x:t>Kentland</x:t>
  </x:si>
  <x:si>
    <x:t>Ladoga</x:t>
  </x:si>
  <x:si>
    <x:t>Medaryville</x:t>
  </x:si>
  <x:si>
    <x:t>Mellott</x:t>
  </x:si>
  <x:si>
    <x:t>Monon</x:t>
  </x:si>
  <x:si>
    <x:t>Morocco</x:t>
  </x:si>
  <x:si>
    <x:t>Mount Ayr</x:t>
  </x:si>
  <x:si>
    <x:t>New Ross</x:t>
  </x:si>
  <x:si>
    <x:t>Otterbein</x:t>
  </x:si>
  <x:si>
    <x:t>Pine Village</x:t>
  </x:si>
  <x:si>
    <x:t>Stockwell</x:t>
  </x:si>
  <x:si>
    <x:t>Talbot</x:t>
  </x:si>
  <x:si>
    <x:t>Veedersburg</x:t>
  </x:si>
  <x:si>
    <x:t>Waynetown</x:t>
  </x:si>
  <x:si>
    <x:t>Yeoman</x:t>
  </x:si>
  <x:si>
    <x:t>Algonac</x:t>
  </x:si>
  <x:si>
    <x:t>MI</x:t>
  </x:si>
  <x:si>
    <x:t>Allenton</x:t>
  </x:si>
  <x:si>
    <x:t>Almont</x:t>
  </x:si>
  <x:si>
    <x:t>Lapeer County</x:t>
  </x:si>
  <x:si>
    <x:t>Anchorville</x:t>
  </x:si>
  <x:si>
    <x:t>Armada</x:t>
  </x:si>
  <x:si>
    <x:t>Macomb County</x:t>
  </x:si>
  <x:si>
    <x:t>Oakland County</x:t>
  </x:si>
  <x:si>
    <x:t>Capac</x:t>
  </x:si>
  <x:si>
    <x:t>Center Line</x:t>
  </x:si>
  <x:si>
    <x:t>Clawson</x:t>
  </x:si>
  <x:si>
    <x:t>Eastpointe</x:t>
  </x:si>
  <x:si>
    <x:t>Emmett</x:t>
  </x:si>
  <x:si>
    <x:t>Fraser</x:t>
  </x:si>
  <x:si>
    <x:t>Goodells</x:t>
  </x:si>
  <x:si>
    <x:t>Harsens Island</x:t>
  </x:si>
  <x:si>
    <x:t>Hazel Park</x:t>
  </x:si>
  <x:si>
    <x:t>Jeddo</x:t>
  </x:si>
  <x:si>
    <x:t>Clinton Township</x:t>
  </x:si>
  <x:si>
    <x:t>Marine City</x:t>
  </x:si>
  <x:si>
    <x:t>Macomb</x:t>
  </x:si>
  <x:si>
    <x:t>Mount Clemens</x:t>
  </x:si>
  <x:si>
    <x:t>Harrison Township</x:t>
  </x:si>
  <x:si>
    <x:t>North Street</x:t>
  </x:si>
  <x:si>
    <x:t>East China</x:t>
  </x:si>
  <x:si>
    <x:t>Fort Gratiot</x:t>
  </x:si>
  <x:si>
    <x:t>Port Huron</x:t>
  </x:si>
  <x:si>
    <x:t>Romeo</x:t>
  </x:si>
  <x:si>
    <x:t>Pleasant Ridge</x:t>
  </x:si>
  <x:si>
    <x:t>Huntington Woods</x:t>
  </x:si>
  <x:si>
    <x:t>Smiths Creek</x:t>
  </x:si>
  <x:si>
    <x:t>Saint Clair Shores</x:t>
  </x:si>
  <x:si>
    <x:t>Allen Park</x:t>
  </x:si>
  <x:si>
    <x:t>Ann Arbor</x:t>
  </x:si>
  <x:si>
    <x:t>Washtenaw County</x:t>
  </x:si>
  <x:si>
    <x:t>Azalia</x:t>
  </x:si>
  <x:si>
    <x:t>Carleton</x:t>
  </x:si>
  <x:si>
    <x:t>Dearborn</x:t>
  </x:si>
  <x:si>
    <x:t>Melvindale</x:t>
  </x:si>
  <x:si>
    <x:t>Dearborn Heights</x:t>
  </x:si>
  <x:si>
    <x:t>Gregory</x:t>
  </x:si>
  <x:si>
    <x:t>Grosse Ile</x:t>
  </x:si>
  <x:si>
    <x:t>Ida</x:t>
  </x:si>
  <x:si>
    <x:t>Inkster</x:t>
  </x:si>
  <x:si>
    <x:t>La Salle</x:t>
  </x:si>
  <x:si>
    <x:t>Luna Pier</x:t>
  </x:si>
  <x:si>
    <x:t>Maybee</x:t>
  </x:si>
  <x:si>
    <x:t>New Hudson</x:t>
  </x:si>
  <x:si>
    <x:t>Pinckney</x:t>
  </x:si>
  <x:si>
    <x:t>Saline</x:t>
  </x:si>
  <x:si>
    <x:t>Samaria</x:t>
  </x:si>
  <x:si>
    <x:t>South Lyon</x:t>
  </x:si>
  <x:si>
    <x:t>South Rockwood</x:t>
  </x:si>
  <x:si>
    <x:t>Temperance</x:t>
  </x:si>
  <x:si>
    <x:t>Whitmore Lake</x:t>
  </x:si>
  <x:si>
    <x:t>Whittaker</x:t>
  </x:si>
  <x:si>
    <x:t>Wyandotte</x:t>
  </x:si>
  <x:si>
    <x:t>Southgate</x:t>
  </x:si>
  <x:si>
    <x:t>Ypsilanti</x:t>
  </x:si>
  <x:si>
    <x:t>Hamtramck</x:t>
  </x:si>
  <x:si>
    <x:t>River Rouge</x:t>
  </x:si>
  <x:si>
    <x:t>Harper Woods</x:t>
  </x:si>
  <x:si>
    <x:t>Ecorse</x:t>
  </x:si>
  <x:si>
    <x:t>Grosse Pointe</x:t>
  </x:si>
  <x:si>
    <x:t>Oak Park</x:t>
  </x:si>
  <x:si>
    <x:t>Bloomfield Hills</x:t>
  </x:si>
  <x:si>
    <x:t>Sterling Heights</x:t>
  </x:si>
  <x:si>
    <x:t>Keego Harbor</x:t>
  </x:si>
  <x:si>
    <x:t>Auburn Hills</x:t>
  </x:si>
  <x:si>
    <x:t>Drayton Plains</x:t>
  </x:si>
  <x:si>
    <x:t>Pontiac</x:t>
  </x:si>
  <x:si>
    <x:t>Davisburg</x:t>
  </x:si>
  <x:si>
    <x:t>Lake Orion</x:t>
  </x:si>
  <x:si>
    <x:t>Leonard</x:t>
  </x:si>
  <x:si>
    <x:t>Novi</x:t>
  </x:si>
  <x:si>
    <x:t>Commerce Township</x:t>
  </x:si>
  <x:si>
    <x:t>Union Lake</x:t>
  </x:si>
  <x:si>
    <x:t>Walled Lake</x:t>
  </x:si>
  <x:si>
    <x:t>Wixom</x:t>
  </x:si>
  <x:si>
    <x:t>Applegate</x:t>
  </x:si>
  <x:si>
    <x:t>Sanilac County</x:t>
  </x:si>
  <x:si>
    <x:t>Atlas</x:t>
  </x:si>
  <x:si>
    <x:t>Bad Axe</x:t>
  </x:si>
  <x:si>
    <x:t>Shiawassee County</x:t>
  </x:si>
  <x:si>
    <x:t>Birch Run</x:t>
  </x:si>
  <x:si>
    <x:t>Saginaw County</x:t>
  </x:si>
  <x:si>
    <x:t>Brown City</x:t>
  </x:si>
  <x:si>
    <x:t>Carsonville</x:t>
  </x:si>
  <x:si>
    <x:t>Croswell</x:t>
  </x:si>
  <x:si>
    <x:t>Davison</x:t>
  </x:si>
  <x:si>
    <x:t>Deckerville</x:t>
  </x:si>
  <x:si>
    <x:t>Durand</x:t>
  </x:si>
  <x:si>
    <x:t>Fenton</x:t>
  </x:si>
  <x:si>
    <x:t>Filion</x:t>
  </x:si>
  <x:si>
    <x:t>Tuscola County</x:t>
  </x:si>
  <x:si>
    <x:t>Goodrich</x:t>
  </x:si>
  <x:si>
    <x:t>Grand Blanc</x:t>
  </x:si>
  <x:si>
    <x:t>Harbor Beach</x:t>
  </x:si>
  <x:si>
    <x:t>Holly</x:t>
  </x:si>
  <x:si>
    <x:t>Imlay City</x:t>
  </x:si>
  <x:si>
    <x:t>Kinde</x:t>
  </x:si>
  <x:si>
    <x:t>Lapeer</x:t>
  </x:si>
  <x:si>
    <x:t>Lennon</x:t>
  </x:si>
  <x:si>
    <x:t>Marlette</x:t>
  </x:si>
  <x:si>
    <x:t>Minden City</x:t>
  </x:si>
  <x:si>
    <x:t>New Lothrop</x:t>
  </x:si>
  <x:si>
    <x:t>Ortonville</x:t>
  </x:si>
  <x:si>
    <x:t>Otter Lake</x:t>
  </x:si>
  <x:si>
    <x:t>Palms</x:t>
  </x:si>
  <x:si>
    <x:t>Peck</x:t>
  </x:si>
  <x:si>
    <x:t>Port Austin</x:t>
  </x:si>
  <x:si>
    <x:t>Port Hope</x:t>
  </x:si>
  <x:si>
    <x:t>Port Sanilac</x:t>
  </x:si>
  <x:si>
    <x:t>Snover</x:t>
  </x:si>
  <x:si>
    <x:t>Swartz Creek</x:t>
  </x:si>
  <x:si>
    <x:t>Ubly</x:t>
  </x:si>
  <x:si>
    <x:t>Flint</x:t>
  </x:si>
  <x:si>
    <x:t>Arenac County</x:t>
  </x:si>
  <x:si>
    <x:t>Gladwin County</x:t>
  </x:si>
  <x:si>
    <x:t>Bentley</x:t>
  </x:si>
  <x:si>
    <x:t>Breckenridge</x:t>
  </x:si>
  <x:si>
    <x:t>Gratiot County</x:t>
  </x:si>
  <x:si>
    <x:t>Chesaning</x:t>
  </x:si>
  <x:si>
    <x:t>Clare</x:t>
  </x:si>
  <x:si>
    <x:t>Clare County</x:t>
  </x:si>
  <x:si>
    <x:t>Midland County</x:t>
  </x:si>
  <x:si>
    <x:t>Comins</x:t>
  </x:si>
  <x:si>
    <x:t>Oscoda County</x:t>
  </x:si>
  <x:si>
    <x:t>Edenville</x:t>
  </x:si>
  <x:si>
    <x:t>Farwell</x:t>
  </x:si>
  <x:si>
    <x:t>Gladwin</x:t>
  </x:si>
  <x:si>
    <x:t>Higgins Lake</x:t>
  </x:si>
  <x:si>
    <x:t>Roscommon County</x:t>
  </x:si>
  <x:si>
    <x:t>Houghton Lake</x:t>
  </x:si>
  <x:si>
    <x:t>Houghton Lake Heights</x:t>
  </x:si>
  <x:si>
    <x:t>Kawkawlin</x:t>
  </x:si>
  <x:si>
    <x:t>Lupton</x:t>
  </x:si>
  <x:si>
    <x:t>Ogemaw County</x:t>
  </x:si>
  <x:si>
    <x:t>Merrill</x:t>
  </x:si>
  <x:si>
    <x:t>Mio</x:t>
  </x:si>
  <x:si>
    <x:t>Oakley</x:t>
  </x:si>
  <x:si>
    <x:t>Pinconning</x:t>
  </x:si>
  <x:si>
    <x:t>Prudenville</x:t>
  </x:si>
  <x:si>
    <x:t>Rhodes</x:t>
  </x:si>
  <x:si>
    <x:t>Roscommon</x:t>
  </x:si>
  <x:si>
    <x:t>Rose City</x:t>
  </x:si>
  <x:si>
    <x:t>Saint Helen</x:t>
  </x:si>
  <x:si>
    <x:t>West Branch</x:t>
  </x:si>
  <x:si>
    <x:t>Au Gres</x:t>
  </x:si>
  <x:si>
    <x:t>Barton City</x:t>
  </x:si>
  <x:si>
    <x:t>Alcona County</x:t>
  </x:si>
  <x:si>
    <x:t>Bay City</x:t>
  </x:si>
  <x:si>
    <x:t>University Center</x:t>
  </x:si>
  <x:si>
    <x:t>Bay Port</x:t>
  </x:si>
  <x:si>
    <x:t>Caro</x:t>
  </x:si>
  <x:si>
    <x:t>Caseville</x:t>
  </x:si>
  <x:si>
    <x:t>Cass City</x:t>
  </x:si>
  <x:si>
    <x:t>Curran</x:t>
  </x:si>
  <x:si>
    <x:t>Deford</x:t>
  </x:si>
  <x:si>
    <x:t>East Tawas</x:t>
  </x:si>
  <x:si>
    <x:t>Iosco County</x:t>
  </x:si>
  <x:si>
    <x:t>Essexville</x:t>
  </x:si>
  <x:si>
    <x:t>Fairgrove</x:t>
  </x:si>
  <x:si>
    <x:t>Frankenmuth</x:t>
  </x:si>
  <x:si>
    <x:t>Gagetown</x:t>
  </x:si>
  <x:si>
    <x:t>Glennie</x:t>
  </x:si>
  <x:si>
    <x:t>Hale</x:t>
  </x:si>
  <x:si>
    <x:t>Mikado</x:t>
  </x:si>
  <x:si>
    <x:t>Munger</x:t>
  </x:si>
  <x:si>
    <x:t>National City</x:t>
  </x:si>
  <x:si>
    <x:t>Omer</x:t>
  </x:si>
  <x:si>
    <x:t>Oscoda</x:t>
  </x:si>
  <x:si>
    <x:t>Owendale</x:t>
  </x:si>
  <x:si>
    <x:t>Pigeon</x:t>
  </x:si>
  <x:si>
    <x:t>Prescott</x:t>
  </x:si>
  <x:si>
    <x:t>Reese</x:t>
  </x:si>
  <x:si>
    <x:t>Sebewaing</x:t>
  </x:si>
  <x:si>
    <x:t>Silverwood</x:t>
  </x:si>
  <x:si>
    <x:t>South Branch</x:t>
  </x:si>
  <x:si>
    <x:t>Spruce</x:t>
  </x:si>
  <x:si>
    <x:t>Tawas City</x:t>
  </x:si>
  <x:si>
    <x:t>Twining</x:t>
  </x:si>
  <x:si>
    <x:t>Vassar</x:t>
  </x:si>
  <x:si>
    <x:t>Whittemore</x:t>
  </x:si>
  <x:si>
    <x:t>Isabella County</x:t>
  </x:si>
  <x:si>
    <x:t>Okemos</x:t>
  </x:si>
  <x:si>
    <x:t>Ingham County</x:t>
  </x:si>
  <x:si>
    <x:t>Bannister</x:t>
  </x:si>
  <x:si>
    <x:t>Belding</x:t>
  </x:si>
  <x:si>
    <x:t>Ionia County</x:t>
  </x:si>
  <x:si>
    <x:t>Carson City</x:t>
  </x:si>
  <x:si>
    <x:t>Montcalm County</x:t>
  </x:si>
  <x:si>
    <x:t>Eaton County</x:t>
  </x:si>
  <x:si>
    <x:t>Cohoctah</x:t>
  </x:si>
  <x:si>
    <x:t>Crystal</x:t>
  </x:si>
  <x:si>
    <x:t>Dimondale</x:t>
  </x:si>
  <x:si>
    <x:t>Eagle</x:t>
  </x:si>
  <x:si>
    <x:t>East Lansing</x:t>
  </x:si>
  <x:si>
    <x:t>Eaton Rapids</x:t>
  </x:si>
  <x:si>
    <x:t>Edmore</x:t>
  </x:si>
  <x:si>
    <x:t>Elm Hall</x:t>
  </x:si>
  <x:si>
    <x:t>Elsie</x:t>
  </x:si>
  <x:si>
    <x:t>Elwell</x:t>
  </x:si>
  <x:si>
    <x:t>Eureka</x:t>
  </x:si>
  <x:si>
    <x:t>Fowlerville</x:t>
  </x:si>
  <x:si>
    <x:t>Grand Ledge</x:t>
  </x:si>
  <x:si>
    <x:t>Haslett</x:t>
  </x:si>
  <x:si>
    <x:t>Laingsburg</x:t>
  </x:si>
  <x:si>
    <x:t>Lake Odessa</x:t>
  </x:si>
  <x:si>
    <x:t>Mcbrides</x:t>
  </x:si>
  <x:si>
    <x:t>Maple Rapids</x:t>
  </x:si>
  <x:si>
    <x:t>Morrice</x:t>
  </x:si>
  <x:si>
    <x:t>Mulliken</x:t>
  </x:si>
  <x:si>
    <x:t>Owosso</x:t>
  </x:si>
  <x:si>
    <x:t>Palo</x:t>
  </x:si>
  <x:si>
    <x:t>Perrinton</x:t>
  </x:si>
  <x:si>
    <x:t>Pewamo</x:t>
  </x:si>
  <x:si>
    <x:t>Pompeii</x:t>
  </x:si>
  <x:si>
    <x:t>Potterville</x:t>
  </x:si>
  <x:si>
    <x:t>Rosebush</x:t>
  </x:si>
  <x:si>
    <x:t>Saint Louis</x:t>
  </x:si>
  <x:si>
    <x:t>Shaftsburg</x:t>
  </x:si>
  <x:si>
    <x:t>Shepherd</x:t>
  </x:si>
  <x:si>
    <x:t>Six Lakes</x:t>
  </x:si>
  <x:si>
    <x:t>Sunfield</x:t>
  </x:si>
  <x:si>
    <x:t>Webberville</x:t>
  </x:si>
  <x:si>
    <x:t>Weidman</x:t>
  </x:si>
  <x:si>
    <x:t>Barry County</x:t>
  </x:si>
  <x:si>
    <x:t>Kalamazoo</x:t>
  </x:si>
  <x:si>
    <x:t>Kalamazoo County</x:t>
  </x:si>
  <x:si>
    <x:t>Allegan</x:t>
  </x:si>
  <x:si>
    <x:t>Allegan County</x:t>
  </x:si>
  <x:si>
    <x:t>Battle Creek</x:t>
  </x:si>
  <x:si>
    <x:t>Benton Harbor</x:t>
  </x:si>
  <x:si>
    <x:t>Breedsville</x:t>
  </x:si>
  <x:si>
    <x:t>Branch County</x:t>
  </x:si>
  <x:si>
    <x:t>Burr Oak</x:t>
  </x:si>
  <x:si>
    <x:t>Cassopolis</x:t>
  </x:si>
  <x:si>
    <x:t>Ceresco</x:t>
  </x:si>
  <x:si>
    <x:t>Coloma</x:t>
  </x:si>
  <x:si>
    <x:t>Hagar Shores</x:t>
  </x:si>
  <x:si>
    <x:t>Colon</x:t>
  </x:si>
  <x:si>
    <x:t>Constantine</x:t>
  </x:si>
  <x:si>
    <x:t>Covert</x:t>
  </x:si>
  <x:si>
    <x:t>Delton</x:t>
  </x:si>
  <x:si>
    <x:t>Dowagiac</x:t>
  </x:si>
  <x:si>
    <x:t>Dowling</x:t>
  </x:si>
  <x:si>
    <x:t>East Leroy</x:t>
  </x:si>
  <x:si>
    <x:t>Galesburg</x:t>
  </x:si>
  <x:si>
    <x:t>Gobles</x:t>
  </x:si>
  <x:si>
    <x:t>Hickory Corners</x:t>
  </x:si>
  <x:si>
    <x:t>Lacota</x:t>
  </x:si>
  <x:si>
    <x:t>Leonidas</x:t>
  </x:si>
  <x:si>
    <x:t>Mattawan</x:t>
  </x:si>
  <x:si>
    <x:t>Nottawa</x:t>
  </x:si>
  <x:si>
    <x:t>Olivet</x:t>
  </x:si>
  <x:si>
    <x:t>Oshtemo</x:t>
  </x:si>
  <x:si>
    <x:t>Otsego</x:t>
  </x:si>
  <x:si>
    <x:t>Plainwell</x:t>
  </x:si>
  <x:si>
    <x:t>Schoolcraft</x:t>
  </x:si>
  <x:si>
    <x:t>South Haven</x:t>
  </x:si>
  <x:si>
    <x:t>Tekonsha</x:t>
  </x:si>
  <x:si>
    <x:t>White Pigeon</x:t>
  </x:si>
  <x:si>
    <x:t>Baroda</x:t>
  </x:si>
  <x:si>
    <x:t>Berrien Center</x:t>
  </x:si>
  <x:si>
    <x:t>Berrien Springs</x:t>
  </x:si>
  <x:si>
    <x:t>Bridgman</x:t>
  </x:si>
  <x:si>
    <x:t>Edwardsburg</x:t>
  </x:si>
  <x:si>
    <x:t>Galien</x:t>
  </x:si>
  <x:si>
    <x:t>Harbert</x:t>
  </x:si>
  <x:si>
    <x:t>New Troy</x:t>
  </x:si>
  <x:si>
    <x:t>Sawyer</x:t>
  </x:si>
  <x:si>
    <x:t>Three Oaks</x:t>
  </x:si>
  <x:si>
    <x:t>Union Pier</x:t>
  </x:si>
  <x:si>
    <x:t>Lenawee County</x:t>
  </x:si>
  <x:si>
    <x:t>Hillsdale County</x:t>
  </x:si>
  <x:si>
    <x:t>Britton</x:t>
  </x:si>
  <x:si>
    <x:t>Cement City</x:t>
  </x:si>
  <x:si>
    <x:t>Clarklake</x:t>
  </x:si>
  <x:si>
    <x:t>Frontier</x:t>
  </x:si>
  <x:si>
    <x:t>Grass Lake</x:t>
  </x:si>
  <x:si>
    <x:t>Manitou Beach</x:t>
  </x:si>
  <x:si>
    <x:t>Michigan Center</x:t>
  </x:si>
  <x:si>
    <x:t>Morenci</x:t>
  </x:si>
  <x:si>
    <x:t>Mosherville</x:t>
  </x:si>
  <x:si>
    <x:t>Munith</x:t>
  </x:si>
  <x:si>
    <x:t>Norvell</x:t>
  </x:si>
  <x:si>
    <x:t>Onondaga</x:t>
  </x:si>
  <x:si>
    <x:t>Onsted</x:t>
  </x:si>
  <x:si>
    <x:t>Osseo</x:t>
  </x:si>
  <x:si>
    <x:t>Ottawa Lake</x:t>
  </x:si>
  <x:si>
    <x:t>Parma</x:t>
  </x:si>
  <x:si>
    <x:t>Riga</x:t>
  </x:si>
  <x:si>
    <x:t>Rives Junction</x:t>
  </x:si>
  <x:si>
    <x:t>Sand Creek</x:t>
  </x:si>
  <x:si>
    <x:t>Somerset Center</x:t>
  </x:si>
  <x:si>
    <x:t>Spring Arbor</x:t>
  </x:si>
  <x:si>
    <x:t>Tecumseh</x:t>
  </x:si>
  <x:si>
    <x:t>Muskegon County</x:t>
  </x:si>
  <x:si>
    <x:t>Barryton</x:t>
  </x:si>
  <x:si>
    <x:t>Mecosta County</x:t>
  </x:si>
  <x:si>
    <x:t>Big Rapids</x:t>
  </x:si>
  <x:si>
    <x:t>Bitely</x:t>
  </x:si>
  <x:si>
    <x:t>Newaygo County</x:t>
  </x:si>
  <x:si>
    <x:t>Brohman</x:t>
  </x:si>
  <x:si>
    <x:t>Burnips</x:t>
  </x:si>
  <x:si>
    <x:t>Byron Center</x:t>
  </x:si>
  <x:si>
    <x:t>Cannonsburg</x:t>
  </x:si>
  <x:si>
    <x:t>Casnovia</x:t>
  </x:si>
  <x:si>
    <x:t>Comstock Park</x:t>
  </x:si>
  <x:si>
    <x:t>Dorr</x:t>
  </x:si>
  <x:si>
    <x:t>Gowen</x:t>
  </x:si>
  <x:si>
    <x:t>Howard City</x:t>
  </x:si>
  <x:si>
    <x:t>Kent City</x:t>
  </x:si>
  <x:si>
    <x:t>Mecosta</x:t>
  </x:si>
  <x:si>
    <x:t>Moline</x:t>
  </x:si>
  <x:si>
    <x:t>Morley</x:t>
  </x:si>
  <x:si>
    <x:t>Newaygo</x:t>
  </x:si>
  <x:si>
    <x:t>Remus</x:t>
  </x:si>
  <x:si>
    <x:t>Rodney</x:t>
  </x:si>
  <x:si>
    <x:t>Stanwood</x:t>
  </x:si>
  <x:si>
    <x:t>Trufant</x:t>
  </x:si>
  <x:si>
    <x:t>White Cloud</x:t>
  </x:si>
  <x:si>
    <x:t>Branch</x:t>
  </x:si>
  <x:si>
    <x:t>Coopersville</x:t>
  </x:si>
  <x:si>
    <x:t>Fennville</x:t>
  </x:si>
  <x:si>
    <x:t>Ferrysburg</x:t>
  </x:si>
  <x:si>
    <x:t>Free Soil</x:t>
  </x:si>
  <x:si>
    <x:t>Fruitport</x:t>
  </x:si>
  <x:si>
    <x:t>Grand Haven</x:t>
  </x:si>
  <x:si>
    <x:t>Grandville</x:t>
  </x:si>
  <x:si>
    <x:t>Hart</x:t>
  </x:si>
  <x:si>
    <x:t>Oceana County</x:t>
  </x:si>
  <x:si>
    <x:t>Hesperia</x:t>
  </x:si>
  <x:si>
    <x:t>Hudsonville</x:t>
  </x:si>
  <x:si>
    <x:t>Jenison</x:t>
  </x:si>
  <x:si>
    <x:t>Ludington</x:t>
  </x:si>
  <x:si>
    <x:t>Macatawa</x:t>
  </x:si>
  <x:si>
    <x:t>Marne</x:t>
  </x:si>
  <x:si>
    <x:t>Muskegon</x:t>
  </x:si>
  <x:si>
    <x:t>New Era</x:t>
  </x:si>
  <x:si>
    <x:t>Nunica</x:t>
  </x:si>
  <x:si>
    <x:t>Pentwater</x:t>
  </x:si>
  <x:si>
    <x:t>Rothbury</x:t>
  </x:si>
  <x:si>
    <x:t>Saugatuck</x:t>
  </x:si>
  <x:si>
    <x:t>Twin Lake</x:t>
  </x:si>
  <x:si>
    <x:t>Walkerville</x:t>
  </x:si>
  <x:si>
    <x:t>West Olive</x:t>
  </x:si>
  <x:si>
    <x:t>Zeeland</x:t>
  </x:si>
  <x:si>
    <x:t>Cadillac</x:t>
  </x:si>
  <x:si>
    <x:t>Wexford County</x:t>
  </x:si>
  <x:si>
    <x:t>Grand Traverse County</x:t>
  </x:si>
  <x:si>
    <x:t>Antrim County</x:t>
  </x:si>
  <x:si>
    <x:t>Manistee County</x:t>
  </x:si>
  <x:si>
    <x:t>Benzonia</x:t>
  </x:si>
  <x:si>
    <x:t>Benzie County</x:t>
  </x:si>
  <x:si>
    <x:t>Boon</x:t>
  </x:si>
  <x:si>
    <x:t>Brethren</x:t>
  </x:si>
  <x:si>
    <x:t>Buckley</x:t>
  </x:si>
  <x:si>
    <x:t>Cedar</x:t>
  </x:si>
  <x:si>
    <x:t>Leelanau County</x:t>
  </x:si>
  <x:si>
    <x:t>Central Lake</x:t>
  </x:si>
  <x:si>
    <x:t>Copemish</x:t>
  </x:si>
  <x:si>
    <x:t>Elk Rapids</x:t>
  </x:si>
  <x:si>
    <x:t>Evart</x:t>
  </x:si>
  <x:si>
    <x:t>Missaukee County</x:t>
  </x:si>
  <x:si>
    <x:t>Fife Lake</x:t>
  </x:si>
  <x:si>
    <x:t>Kalkaska County</x:t>
  </x:si>
  <x:si>
    <x:t>Filer City</x:t>
  </x:si>
  <x:si>
    <x:t>Glen Arbor</x:t>
  </x:si>
  <x:si>
    <x:t>Grawn</x:t>
  </x:si>
  <x:si>
    <x:t>Harrietta</x:t>
  </x:si>
  <x:si>
    <x:t>Hersey</x:t>
  </x:si>
  <x:si>
    <x:t>Honor</x:t>
  </x:si>
  <x:si>
    <x:t>Interlochen</x:t>
  </x:si>
  <x:si>
    <x:t>Irons</x:t>
  </x:si>
  <x:si>
    <x:t>Kaleva</x:t>
  </x:si>
  <x:si>
    <x:t>Kalkaska</x:t>
  </x:si>
  <x:si>
    <x:t>Kewadin</x:t>
  </x:si>
  <x:si>
    <x:t>Lake Ann</x:t>
  </x:si>
  <x:si>
    <x:t>Lake Leelanau</x:t>
  </x:si>
  <x:si>
    <x:t>Luther</x:t>
  </x:si>
  <x:si>
    <x:t>Mc Bain</x:t>
  </x:si>
  <x:si>
    <x:t>Mancelona</x:t>
  </x:si>
  <x:si>
    <x:t>Manistee</x:t>
  </x:si>
  <x:si>
    <x:t>Manton</x:t>
  </x:si>
  <x:si>
    <x:t>Maple City</x:t>
  </x:si>
  <x:si>
    <x:t>Mesick</x:t>
  </x:si>
  <x:si>
    <x:t>Old Mission</x:t>
  </x:si>
  <x:si>
    <x:t>Omena</x:t>
  </x:si>
  <x:si>
    <x:t>Onekama</x:t>
  </x:si>
  <x:si>
    <x:t>Rapid City</x:t>
  </x:si>
  <x:si>
    <x:t>Reed City</x:t>
  </x:si>
  <x:si>
    <x:t>Sears</x:t>
  </x:si>
  <x:si>
    <x:t>South Boardman</x:t>
  </x:si>
  <x:si>
    <x:t>Suttons Bay</x:t>
  </x:si>
  <x:si>
    <x:t>Traverse City</x:t>
  </x:si>
  <x:si>
    <x:t>Tustin</x:t>
  </x:si>
  <x:si>
    <x:t>Mackinaw City</x:t>
  </x:si>
  <x:si>
    <x:t>Emmet County</x:t>
  </x:si>
  <x:si>
    <x:t>Cheboygan County</x:t>
  </x:si>
  <x:si>
    <x:t>Alanson</x:t>
  </x:si>
  <x:si>
    <x:t>Alpena</x:t>
  </x:si>
  <x:si>
    <x:t>Alpena County</x:t>
  </x:si>
  <x:si>
    <x:t>Montmorency County</x:t>
  </x:si>
  <x:si>
    <x:t>Barbeau</x:t>
  </x:si>
  <x:si>
    <x:t>Chippewa County</x:t>
  </x:si>
  <x:si>
    <x:t>Charlevoix County</x:t>
  </x:si>
  <x:si>
    <x:t>Boyne City</x:t>
  </x:si>
  <x:si>
    <x:t>Boyne Falls</x:t>
  </x:si>
  <x:si>
    <x:t>Brimley</x:t>
  </x:si>
  <x:si>
    <x:t>Brutus</x:t>
  </x:si>
  <x:si>
    <x:t>Burt Lake</x:t>
  </x:si>
  <x:si>
    <x:t>Carp Lake</x:t>
  </x:si>
  <x:si>
    <x:t>Mackinac County</x:t>
  </x:si>
  <x:si>
    <x:t>Charlevoix</x:t>
  </x:si>
  <x:si>
    <x:t>Cheboygan</x:t>
  </x:si>
  <x:si>
    <x:t>Cross Village</x:t>
  </x:si>
  <x:si>
    <x:t>Dafter</x:t>
  </x:si>
  <x:si>
    <x:t>De Tour Village</x:t>
  </x:si>
  <x:si>
    <x:t>Drummond Island</x:t>
  </x:si>
  <x:si>
    <x:t>East Jordan</x:t>
  </x:si>
  <x:si>
    <x:t>Eckerman</x:t>
  </x:si>
  <x:si>
    <x:t>Frederic</x:t>
  </x:si>
  <x:si>
    <x:t>Gaylord</x:t>
  </x:si>
  <x:si>
    <x:t>Goetzville</x:t>
  </x:si>
  <x:si>
    <x:t>Good Hart</x:t>
  </x:si>
  <x:si>
    <x:t>Grayling</x:t>
  </x:si>
  <x:si>
    <x:t>Harbor Springs</x:t>
  </x:si>
  <x:si>
    <x:t>Hawks</x:t>
  </x:si>
  <x:si>
    <x:t>Presque Isle County</x:t>
  </x:si>
  <x:si>
    <x:t>Herron</x:t>
  </x:si>
  <x:si>
    <x:t>Hessel</x:t>
  </x:si>
  <x:si>
    <x:t>Hillman</x:t>
  </x:si>
  <x:si>
    <x:t>Hubbard Lake</x:t>
  </x:si>
  <x:si>
    <x:t>Hulbert</x:t>
  </x:si>
  <x:si>
    <x:t>Indian River</x:t>
  </x:si>
  <x:si>
    <x:t>Johannesburg</x:t>
  </x:si>
  <x:si>
    <x:t>Kinross</x:t>
  </x:si>
  <x:si>
    <x:t>Lachine</x:t>
  </x:si>
  <x:si>
    <x:t>Levering</x:t>
  </x:si>
  <x:si>
    <x:t>Mackinac Island</x:t>
  </x:si>
  <x:si>
    <x:t>Moran</x:t>
  </x:si>
  <x:si>
    <x:t>Mullett Lake</x:t>
  </x:si>
  <x:si>
    <x:t>Naubinway</x:t>
  </x:si>
  <x:si>
    <x:t>Oden</x:t>
  </x:si>
  <x:si>
    <x:t>Onaway</x:t>
  </x:si>
  <x:si>
    <x:t>Ossineke</x:t>
  </x:si>
  <x:si>
    <x:t>Pellston</x:t>
  </x:si>
  <x:si>
    <x:t>Petoskey</x:t>
  </x:si>
  <x:si>
    <x:t>Pickford</x:t>
  </x:si>
  <x:si>
    <x:t>Pointe Aux Pins</x:t>
  </x:si>
  <x:si>
    <x:t>Posen</x:t>
  </x:si>
  <x:si>
    <x:t>Rogers City</x:t>
  </x:si>
  <x:si>
    <x:t>Rudyard</x:t>
  </x:si>
  <x:si>
    <x:t>Saint Ignace</x:t>
  </x:si>
  <x:si>
    <x:t>Beaver Island</x:t>
  </x:si>
  <x:si>
    <x:t>Sault Sainte Marie</x:t>
  </x:si>
  <x:si>
    <x:t>Kincheloe</x:t>
  </x:si>
  <x:si>
    <x:t>Topinabee</x:t>
  </x:si>
  <x:si>
    <x:t>Tower</x:t>
  </x:si>
  <x:si>
    <x:t>Trout Lake</x:t>
  </x:si>
  <x:si>
    <x:t>Walloon Lake</x:t>
  </x:si>
  <x:si>
    <x:t>Waters</x:t>
  </x:si>
  <x:si>
    <x:t>Wolverine</x:t>
  </x:si>
  <x:si>
    <x:t>Iron Mountain</x:t>
  </x:si>
  <x:si>
    <x:t>Dickinson County</x:t>
  </x:si>
  <x:si>
    <x:t>Kingsford</x:t>
  </x:si>
  <x:si>
    <x:t>Allouez</x:t>
  </x:si>
  <x:si>
    <x:t>Keweenaw County</x:t>
  </x:si>
  <x:si>
    <x:t>Au Train</x:t>
  </x:si>
  <x:si>
    <x:t>Alger County</x:t>
  </x:si>
  <x:si>
    <x:t>Bark River</x:t>
  </x:si>
  <x:si>
    <x:t>Delta County</x:t>
  </x:si>
  <x:si>
    <x:t>Big Bay</x:t>
  </x:si>
  <x:si>
    <x:t>Marquette County</x:t>
  </x:si>
  <x:si>
    <x:t>Carney</x:t>
  </x:si>
  <x:si>
    <x:t>Menominee County</x:t>
  </x:si>
  <x:si>
    <x:t>Channing</x:t>
  </x:si>
  <x:si>
    <x:t>Cooks</x:t>
  </x:si>
  <x:si>
    <x:t>Cornell</x:t>
  </x:si>
  <x:si>
    <x:t>Curtis</x:t>
  </x:si>
  <x:si>
    <x:t>Daggett</x:t>
  </x:si>
  <x:si>
    <x:t>Deerton</x:t>
  </x:si>
  <x:si>
    <x:t>Eben Junction</x:t>
  </x:si>
  <x:si>
    <x:t>Rumely</x:t>
  </x:si>
  <x:si>
    <x:t>Engadine</x:t>
  </x:si>
  <x:si>
    <x:t>Escanaba</x:t>
  </x:si>
  <x:si>
    <x:t>Felch</x:t>
  </x:si>
  <x:si>
    <x:t>Little Lake</x:t>
  </x:si>
  <x:si>
    <x:t>Foster City</x:t>
  </x:si>
  <x:si>
    <x:t>Garden</x:t>
  </x:si>
  <x:si>
    <x:t>Germfask</x:t>
  </x:si>
  <x:si>
    <x:t>Schoolcraft County</x:t>
  </x:si>
  <x:si>
    <x:t>Gould City</x:t>
  </x:si>
  <x:si>
    <x:t>Grand Marais</x:t>
  </x:si>
  <x:si>
    <x:t>Gulliver</x:t>
  </x:si>
  <x:si>
    <x:t>Gwinn</x:t>
  </x:si>
  <x:si>
    <x:t>Hermansville</x:t>
  </x:si>
  <x:si>
    <x:t>Ishpeming</x:t>
  </x:si>
  <x:si>
    <x:t>Mc Millan</x:t>
  </x:si>
  <x:si>
    <x:t>Luce County</x:t>
  </x:si>
  <x:si>
    <x:t>Manistique</x:t>
  </x:si>
  <x:si>
    <x:t>Marquette</x:t>
  </x:si>
  <x:si>
    <x:t>Menominee</x:t>
  </x:si>
  <x:si>
    <x:t>Michigamme</x:t>
  </x:si>
  <x:si>
    <x:t>Baraga County</x:t>
  </x:si>
  <x:si>
    <x:t>Munising</x:t>
  </x:si>
  <x:si>
    <x:t>Nadeau</x:t>
  </x:si>
  <x:si>
    <x:t>Nahma</x:t>
  </x:si>
  <x:si>
    <x:t>National Mine</x:t>
  </x:si>
  <x:si>
    <x:t>Negaunee</x:t>
  </x:si>
  <x:si>
    <x:t>Perronville</x:t>
  </x:si>
  <x:si>
    <x:t>Powers</x:t>
  </x:si>
  <x:si>
    <x:t>Quinnesec</x:t>
  </x:si>
  <x:si>
    <x:t>Rapid River</x:t>
  </x:si>
  <x:si>
    <x:t>Sagola</x:t>
  </x:si>
  <x:si>
    <x:t>Seney</x:t>
  </x:si>
  <x:si>
    <x:t>Shingleton</x:t>
  </x:si>
  <x:si>
    <x:t>Skandia</x:t>
  </x:si>
  <x:si>
    <x:t>Spalding</x:t>
  </x:si>
  <x:si>
    <x:t>Trenary</x:t>
  </x:si>
  <x:si>
    <x:t>Vulcan</x:t>
  </x:si>
  <x:si>
    <x:t>Wetmore</x:t>
  </x:si>
  <x:si>
    <x:t>Ahmeek</x:t>
  </x:si>
  <x:si>
    <x:t>Iron County</x:t>
  </x:si>
  <x:si>
    <x:t>Amasa</x:t>
  </x:si>
  <x:si>
    <x:t>Atlantic Mine</x:t>
  </x:si>
  <x:si>
    <x:t>Houghton County</x:t>
  </x:si>
  <x:si>
    <x:t>Baraga</x:t>
  </x:si>
  <x:si>
    <x:t>Bergland</x:t>
  </x:si>
  <x:si>
    <x:t>Ontonagon County</x:t>
  </x:si>
  <x:si>
    <x:t>Gogebic County</x:t>
  </x:si>
  <x:si>
    <x:t>Bruce Crossing</x:t>
  </x:si>
  <x:si>
    <x:t>Caspian</x:t>
  </x:si>
  <x:si>
    <x:t>Chassell</x:t>
  </x:si>
  <x:si>
    <x:t>Copper City</x:t>
  </x:si>
  <x:si>
    <x:t>Copper Harbor</x:t>
  </x:si>
  <x:si>
    <x:t>Crystal Falls</x:t>
  </x:si>
  <x:si>
    <x:t>Dodgeville</x:t>
  </x:si>
  <x:si>
    <x:t>Dollar Bay</x:t>
  </x:si>
  <x:si>
    <x:t>Ewen</x:t>
  </x:si>
  <x:si>
    <x:t>Gaastra</x:t>
  </x:si>
  <x:si>
    <x:t>Hubbell</x:t>
  </x:si>
  <x:si>
    <x:t>Iron River</x:t>
  </x:si>
  <x:si>
    <x:t>Ironwood</x:t>
  </x:si>
  <x:si>
    <x:t>Lake Linden</x:t>
  </x:si>
  <x:si>
    <x:t>Marenisco</x:t>
  </x:si>
  <x:si>
    <x:t>Mass City</x:t>
  </x:si>
  <x:si>
    <x:t>Nisula</x:t>
  </x:si>
  <x:si>
    <x:t>Ontonagon</x:t>
  </x:si>
  <x:si>
    <x:t>Painesdale</x:t>
  </x:si>
  <x:si>
    <x:t>Pelkie</x:t>
  </x:si>
  <x:si>
    <x:t>Ramsay</x:t>
  </x:si>
  <x:si>
    <x:t>Sidnaw</x:t>
  </x:si>
  <x:si>
    <x:t>Skanee</x:t>
  </x:si>
  <x:si>
    <x:t>South Range</x:t>
  </x:si>
  <x:si>
    <x:t>Toivola</x:t>
  </x:si>
  <x:si>
    <x:t>Watersmeet</x:t>
  </x:si>
  <x:si>
    <x:t>Watton</x:t>
  </x:si>
  <x:si>
    <x:t>Ackworth</x:t>
  </x:si>
  <x:si>
    <x:t>IA</x:t>
  </x:si>
  <x:si>
    <x:t>Adair</x:t>
  </x:si>
  <x:si>
    <x:t>Guthrie County</x:t>
  </x:si>
  <x:si>
    <x:t>Alleman</x:t>
  </x:si>
  <x:si>
    <x:t>Allerton</x:t>
  </x:si>
  <x:si>
    <x:t>Ames</x:t>
  </x:si>
  <x:si>
    <x:t>Story County</x:t>
  </x:si>
  <x:si>
    <x:t>Ankeny</x:t>
  </x:si>
  <x:si>
    <x:t>Audubon County</x:t>
  </x:si>
  <x:si>
    <x:t>Bagley</x:t>
  </x:si>
  <x:si>
    <x:t>Barnes City</x:t>
  </x:si>
  <x:si>
    <x:t>Mahaska County</x:t>
  </x:si>
  <x:si>
    <x:t>Bevington</x:t>
  </x:si>
  <x:si>
    <x:t>Blairsburg</x:t>
  </x:si>
  <x:si>
    <x:t>Bondurant</x:t>
  </x:si>
  <x:si>
    <x:t>Bouton</x:t>
  </x:si>
  <x:si>
    <x:t>Boxholm</x:t>
  </x:si>
  <x:si>
    <x:t>Brayton</x:t>
  </x:si>
  <x:si>
    <x:t>Bussey</x:t>
  </x:si>
  <x:si>
    <x:t>Casey</x:t>
  </x:si>
  <x:si>
    <x:t>Chariton</x:t>
  </x:si>
  <x:si>
    <x:t>Churdan</x:t>
  </x:si>
  <x:si>
    <x:t>Colo</x:t>
  </x:si>
  <x:si>
    <x:t>Coon Rapids</x:t>
  </x:si>
  <x:si>
    <x:t>Cooper</x:t>
  </x:si>
  <x:si>
    <x:t>Melcher-dallas</x:t>
  </x:si>
  <x:si>
    <x:t>Dallas Center</x:t>
  </x:si>
  <x:si>
    <x:t>Davis City</x:t>
  </x:si>
  <x:si>
    <x:t>Dows</x:t>
  </x:si>
  <x:si>
    <x:t>Wright County</x:t>
  </x:si>
  <x:si>
    <x:t>Earlham</x:t>
  </x:si>
  <x:si>
    <x:t>Ellston</x:t>
  </x:si>
  <x:si>
    <x:t>Ringgold County</x:t>
  </x:si>
  <x:si>
    <x:t>Exira</x:t>
  </x:si>
  <x:si>
    <x:t>Galt</x:t>
  </x:si>
  <x:si>
    <x:t>Garden Grove</x:t>
  </x:si>
  <x:si>
    <x:t>Keokuk County</x:t>
  </x:si>
  <x:si>
    <x:t>Grimes</x:t>
  </x:si>
  <x:si>
    <x:t>Grinnell</x:t>
  </x:si>
  <x:si>
    <x:t>Poweshiek County</x:t>
  </x:si>
  <x:si>
    <x:t>Guthrie Center</x:t>
  </x:si>
  <x:si>
    <x:t>Harvey</x:t>
  </x:si>
  <x:si>
    <x:t>Humeston</x:t>
  </x:si>
  <x:si>
    <x:t>Huxley</x:t>
  </x:si>
  <x:si>
    <x:t>Iowa Falls</x:t>
  </x:si>
  <x:si>
    <x:t>Ira</x:t>
  </x:si>
  <x:si>
    <x:t>Kamrar</x:t>
  </x:si>
  <x:si>
    <x:t>Kellerton</x:t>
  </x:si>
  <x:si>
    <x:t>Kelley</x:t>
  </x:si>
  <x:si>
    <x:t>Kellogg</x:t>
  </x:si>
  <x:si>
    <x:t>Killduff</x:t>
  </x:si>
  <x:si>
    <x:t>Lamoni</x:t>
  </x:si>
  <x:si>
    <x:t>Le Grand</x:t>
  </x:si>
  <x:si>
    <x:t>Liscomb</x:t>
  </x:si>
  <x:si>
    <x:t>Lorimor</x:t>
  </x:si>
  <x:si>
    <x:t>Lovilia</x:t>
  </x:si>
  <x:si>
    <x:t>Mc Callsburg</x:t>
  </x:si>
  <x:si>
    <x:t>Malcom</x:t>
  </x:si>
  <x:si>
    <x:t>Marshalltown</x:t>
  </x:si>
  <x:si>
    <x:t>Martensdale</x:t>
  </x:si>
  <x:si>
    <x:t>Minburn</x:t>
  </x:si>
  <x:si>
    <x:t>Montour</x:t>
  </x:si>
  <x:si>
    <x:t>Tama County</x:t>
  </x:si>
  <x:si>
    <x:t>New Virginia</x:t>
  </x:si>
  <x:si>
    <x:t>Ogden</x:t>
  </x:si>
  <x:si>
    <x:t>Otley</x:t>
  </x:si>
  <x:si>
    <x:t>Panora</x:t>
  </x:si>
  <x:si>
    <x:t>Paton</x:t>
  </x:si>
  <x:si>
    <x:t>Pella</x:t>
  </x:si>
  <x:si>
    <x:t>Pilot Mound</x:t>
  </x:si>
  <x:si>
    <x:t>Popejoy</x:t>
  </x:si>
  <x:si>
    <x:t>Prairie City</x:t>
  </x:si>
  <x:si>
    <x:t>Prole</x:t>
  </x:si>
  <x:si>
    <x:t>Radcliffe</x:t>
  </x:si>
  <x:si>
    <x:t>Randall</x:t>
  </x:si>
  <x:si>
    <x:t>Reasnor</x:t>
  </x:si>
  <x:si>
    <x:t>Rippey</x:t>
  </x:si>
  <x:si>
    <x:t>Roland</x:t>
  </x:si>
  <x:si>
    <x:t>Runnells</x:t>
  </x:si>
  <x:si>
    <x:t>Searsboro</x:t>
  </x:si>
  <x:si>
    <x:t>Sheldahl</x:t>
  </x:si>
  <x:si>
    <x:t>State Center</x:t>
  </x:si>
  <x:si>
    <x:t>Story City</x:t>
  </x:si>
  <x:si>
    <x:t>Sully</x:t>
  </x:si>
  <x:si>
    <x:t>Swan</x:t>
  </x:si>
  <x:si>
    <x:t>Tracy</x:t>
  </x:si>
  <x:si>
    <x:t>Van Meter</x:t>
  </x:si>
  <x:si>
    <x:t>Waukee</x:t>
  </x:si>
  <x:si>
    <x:t>West Des Moines</x:t>
  </x:si>
  <x:si>
    <x:t>What Cheer</x:t>
  </x:si>
  <x:si>
    <x:t>Whitten</x:t>
  </x:si>
  <x:si>
    <x:t>Winterset</x:t>
  </x:si>
  <x:si>
    <x:t>Wiota</x:t>
  </x:si>
  <x:si>
    <x:t>Zearing</x:t>
  </x:si>
  <x:si>
    <x:t>Des Moines</x:t>
  </x:si>
  <x:si>
    <x:t>Urbandale</x:t>
  </x:si>
  <x:si>
    <x:t>Clive</x:t>
  </x:si>
  <x:si>
    <x:t>Mason City</x:t>
  </x:si>
  <x:si>
    <x:t>Cerro Gordo County</x:t>
  </x:si>
  <x:si>
    <x:t>Belmond</x:t>
  </x:si>
  <x:si>
    <x:t>Britt</x:t>
  </x:si>
  <x:si>
    <x:t>Buffalo Center</x:t>
  </x:si>
  <x:si>
    <x:t>Winnebago County</x:t>
  </x:si>
  <x:si>
    <x:t>Carpenter</x:t>
  </x:si>
  <x:si>
    <x:t>Clear Lake</x:t>
  </x:si>
  <x:si>
    <x:t>Corwith</x:t>
  </x:si>
  <x:si>
    <x:t>Coulter</x:t>
  </x:si>
  <x:si>
    <x:t>Crystal Lake</x:t>
  </x:si>
  <x:si>
    <x:t>Dougherty</x:t>
  </x:si>
  <x:si>
    <x:t>Fertile</x:t>
  </x:si>
  <x:si>
    <x:t>Goodell</x:t>
  </x:si>
  <x:si>
    <x:t>Hanlontown</x:t>
  </x:si>
  <x:si>
    <x:t>Joice</x:t>
  </x:si>
  <x:si>
    <x:t>Kanawha</x:t>
  </x:si>
  <x:si>
    <x:t>Kensett</x:t>
  </x:si>
  <x:si>
    <x:t>Klemme</x:t>
  </x:si>
  <x:si>
    <x:t>Lake Mills</x:t>
  </x:si>
  <x:si>
    <x:t>Lakota</x:t>
  </x:si>
  <x:si>
    <x:t>Kossuth County</x:t>
  </x:si>
  <x:si>
    <x:t>Latimer</x:t>
  </x:si>
  <x:si>
    <x:t>Little Cedar</x:t>
  </x:si>
  <x:si>
    <x:t>Mc Intire</x:t>
  </x:si>
  <x:si>
    <x:t>Manly</x:t>
  </x:si>
  <x:si>
    <x:t>Meservey</x:t>
  </x:si>
  <x:si>
    <x:t>Nora Springs</x:t>
  </x:si>
  <x:si>
    <x:t>Orchard</x:t>
  </x:si>
  <x:si>
    <x:t>Rake</x:t>
  </x:si>
  <x:si>
    <x:t>Rock Falls</x:t>
  </x:si>
  <x:si>
    <x:t>Rowan</x:t>
  </x:si>
  <x:si>
    <x:t>Rudd</x:t>
  </x:si>
  <x:si>
    <x:t>Saint Ansgar</x:t>
  </x:si>
  <x:si>
    <x:t>Scarville</x:t>
  </x:si>
  <x:si>
    <x:t>Swaledale</x:t>
  </x:si>
  <x:si>
    <x:t>Titonka</x:t>
  </x:si>
  <x:si>
    <x:t>Toeterville</x:t>
  </x:si>
  <x:si>
    <x:t>Ventura</x:t>
  </x:si>
  <x:si>
    <x:t>Woden</x:t>
  </x:si>
  <x:si>
    <x:t>Fort Dodge</x:t>
  </x:si>
  <x:si>
    <x:t>Albert City</x:t>
  </x:si>
  <x:si>
    <x:t>Buena Vista County</x:t>
  </x:si>
  <x:si>
    <x:t>Algona</x:t>
  </x:si>
  <x:si>
    <x:t>Armstrong</x:t>
  </x:si>
  <x:si>
    <x:t>Ayrshire</x:t>
  </x:si>
  <x:si>
    <x:t>Palo Alto County</x:t>
  </x:si>
  <x:si>
    <x:t>Badger</x:t>
  </x:si>
  <x:si>
    <x:t>Barnum</x:t>
  </x:si>
  <x:si>
    <x:t>Bode</x:t>
  </x:si>
  <x:si>
    <x:t>Humboldt County</x:t>
  </x:si>
  <x:si>
    <x:t>Bradgate</x:t>
  </x:si>
  <x:si>
    <x:t>Callender</x:t>
  </x:si>
  <x:si>
    <x:t>Curlew</x:t>
  </x:si>
  <x:si>
    <x:t>Cylinder</x:t>
  </x:si>
  <x:si>
    <x:t>Dakota City</x:t>
  </x:si>
  <x:si>
    <x:t>Dolliver</x:t>
  </x:si>
  <x:si>
    <x:t>Duncombe</x:t>
  </x:si>
  <x:si>
    <x:t>Eagle Grove</x:t>
  </x:si>
  <x:si>
    <x:t>Early</x:t>
  </x:si>
  <x:si>
    <x:t>Sac County</x:t>
  </x:si>
  <x:si>
    <x:t>Emmetsburg</x:t>
  </x:si>
  <x:si>
    <x:t>Farnhamville</x:t>
  </x:si>
  <x:si>
    <x:t>Gilmore City</x:t>
  </x:si>
  <x:si>
    <x:t>Goldfield</x:t>
  </x:si>
  <x:si>
    <x:t>Gowrie</x:t>
  </x:si>
  <x:si>
    <x:t>Harcourt</x:t>
  </x:si>
  <x:si>
    <x:t>Jolley</x:t>
  </x:si>
  <x:si>
    <x:t>Knierim</x:t>
  </x:si>
  <x:si>
    <x:t>Lehigh</x:t>
  </x:si>
  <x:si>
    <x:t>Lone Rock</x:t>
  </x:si>
  <x:si>
    <x:t>Lu Verne</x:t>
  </x:si>
  <x:si>
    <x:t>Lytton</x:t>
  </x:si>
  <x:si>
    <x:t>Mallard</x:t>
  </x:si>
  <x:si>
    <x:t>Moorland</x:t>
  </x:si>
  <x:si>
    <x:t>Nemaha</x:t>
  </x:si>
  <x:si>
    <x:t>Otho</x:t>
  </x:si>
  <x:si>
    <x:t>Ottosen</x:t>
  </x:si>
  <x:si>
    <x:t>Plover</x:t>
  </x:si>
  <x:si>
    <x:t>Rembrandt</x:t>
  </x:si>
  <x:si>
    <x:t>Renwick</x:t>
  </x:si>
  <x:si>
    <x:t>Ringsted</x:t>
  </x:si>
  <x:si>
    <x:t>Rockwell City</x:t>
  </x:si>
  <x:si>
    <x:t>Rolfe</x:t>
  </x:si>
  <x:si>
    <x:t>Sac City</x:t>
  </x:si>
  <x:si>
    <x:t>Sioux Rapids</x:t>
  </x:si>
  <x:si>
    <x:t>Storm Lake</x:t>
  </x:si>
  <x:si>
    <x:t>Swea City</x:t>
  </x:si>
  <x:si>
    <x:t>Thor</x:t>
  </x:si>
  <x:si>
    <x:t>Truesdale</x:t>
  </x:si>
  <x:si>
    <x:t>Varina</x:t>
  </x:si>
  <x:si>
    <x:t>Webster City</x:t>
  </x:si>
  <x:si>
    <x:t>West Bend</x:t>
  </x:si>
  <x:si>
    <x:t>Woolstock</x:t>
  </x:si>
  <x:si>
    <x:t>Ackley</x:t>
  </x:si>
  <x:si>
    <x:t>Alta Vista</x:t>
  </x:si>
  <x:si>
    <x:t>Aplington</x:t>
  </x:si>
  <x:si>
    <x:t>Aredale</x:t>
  </x:si>
  <x:si>
    <x:t>Beaman</x:t>
  </x:si>
  <x:si>
    <x:t>Black Hawk County</x:t>
  </x:si>
  <x:si>
    <x:t>Colwell</x:t>
  </x:si>
  <x:si>
    <x:t>Conrad</x:t>
  </x:si>
  <x:si>
    <x:t>Bremer County</x:t>
  </x:si>
  <x:si>
    <x:t>Dewar</x:t>
  </x:si>
  <x:si>
    <x:t>Dike</x:t>
  </x:si>
  <x:si>
    <x:t>Dunkerton</x:t>
  </x:si>
  <x:si>
    <x:t>Eldora</x:t>
  </x:si>
  <x:si>
    <x:t>Frederika</x:t>
  </x:si>
  <x:si>
    <x:t>Garwin</x:t>
  </x:si>
  <x:si>
    <x:t>Gladbrook</x:t>
  </x:si>
  <x:si>
    <x:t>Grundy Center</x:t>
  </x:si>
  <x:si>
    <x:t>Janesville</x:t>
  </x:si>
  <x:si>
    <x:t>Kesley</x:t>
  </x:si>
  <x:si>
    <x:t>La Porte City</x:t>
  </x:si>
  <x:si>
    <x:t>Marble Rock</x:t>
  </x:si>
  <x:si>
    <x:t>Oelwein</x:t>
  </x:si>
  <x:si>
    <x:t>Oran</x:t>
  </x:si>
  <x:si>
    <x:t>Readlyn</x:t>
  </x:si>
  <x:si>
    <x:t>Reinbeck</x:t>
  </x:si>
  <x:si>
    <x:t>Shell Rock</x:t>
  </x:si>
  <x:si>
    <x:t>Steamboat Rock</x:t>
  </x:si>
  <x:si>
    <x:t>Traer</x:t>
  </x:si>
  <x:si>
    <x:t>Tripoli</x:t>
  </x:si>
  <x:si>
    <x:t>Westgate</x:t>
  </x:si>
  <x:si>
    <x:t>Evansdale</x:t>
  </x:si>
  <x:si>
    <x:t>Arispe</x:t>
  </x:si>
  <x:si>
    <x:t>Blockton</x:t>
  </x:si>
  <x:si>
    <x:t>Diagonal</x:t>
  </x:si>
  <x:si>
    <x:t>Fontanelle</x:t>
  </x:si>
  <x:si>
    <x:t>Gravity</x:t>
  </x:si>
  <x:si>
    <x:t>Nodaway</x:t>
  </x:si>
  <x:si>
    <x:t>Shannon City</x:t>
  </x:si>
  <x:si>
    <x:t>Tingley</x:t>
  </x:si>
  <x:si>
    <x:t>Villisca</x:t>
  </x:si>
  <x:si>
    <x:t>Alta</x:t>
  </x:si>
  <x:si>
    <x:t>Sioux County</x:t>
  </x:si>
  <x:si>
    <x:t>Anthon</x:t>
  </x:si>
  <x:si>
    <x:t>Woodbury County</x:t>
  </x:si>
  <x:si>
    <x:t>Aurelia</x:t>
  </x:si>
  <x:si>
    <x:t>Ida County</x:t>
  </x:si>
  <x:si>
    <x:t>Brunsville</x:t>
  </x:si>
  <x:si>
    <x:t>Obrien County</x:t>
  </x:si>
  <x:si>
    <x:t>Castana</x:t>
  </x:si>
  <x:si>
    <x:t>Monona County</x:t>
  </x:si>
  <x:si>
    <x:t>Cleghorn</x:t>
  </x:si>
  <x:si>
    <x:t>Climbing Hill</x:t>
  </x:si>
  <x:si>
    <x:t>Correctionville</x:t>
  </x:si>
  <x:si>
    <x:t>Galva</x:t>
  </x:si>
  <x:si>
    <x:t>Hawarden</x:t>
  </x:si>
  <x:si>
    <x:t>Holstein</x:t>
  </x:si>
  <x:si>
    <x:t>Hornick</x:t>
  </x:si>
  <x:si>
    <x:t>Ireton</x:t>
  </x:si>
  <x:si>
    <x:t>Larrabee</x:t>
  </x:si>
  <x:si>
    <x:t>Le Mars</x:t>
  </x:si>
  <x:si>
    <x:t>Marcus</x:t>
  </x:si>
  <x:si>
    <x:t>Maurice</x:t>
  </x:si>
  <x:si>
    <x:t>Moville</x:t>
  </x:si>
  <x:si>
    <x:t>Onawa</x:t>
  </x:si>
  <x:si>
    <x:t>Oto</x:t>
  </x:si>
  <x:si>
    <x:t>Oyens</x:t>
  </x:si>
  <x:si>
    <x:t>Paullina</x:t>
  </x:si>
  <x:si>
    <x:t>Quimby</x:t>
  </x:si>
  <x:si>
    <x:t>Schaller</x:t>
  </x:si>
  <x:si>
    <x:t>Sergeant Bluff</x:t>
  </x:si>
  <x:si>
    <x:t>Sloan</x:t>
  </x:si>
  <x:si>
    <x:t>Ute</x:t>
  </x:si>
  <x:si>
    <x:t>Washta</x:t>
  </x:si>
  <x:si>
    <x:t>Sioux City</x:t>
  </x:si>
  <x:si>
    <x:t>Alvord</x:t>
  </x:si>
  <x:si>
    <x:t>Boyden</x:t>
  </x:si>
  <x:si>
    <x:t>Doon</x:t>
  </x:si>
  <x:si>
    <x:t>George</x:t>
  </x:si>
  <x:si>
    <x:t>Hospers</x:t>
  </x:si>
  <x:si>
    <x:t>Larchwood</x:t>
  </x:si>
  <x:si>
    <x:t>Matlock</x:t>
  </x:si>
  <x:si>
    <x:t>Primghar</x:t>
  </x:si>
  <x:si>
    <x:t>Rock Rapids</x:t>
  </x:si>
  <x:si>
    <x:t>Rock Valley</x:t>
  </x:si>
  <x:si>
    <x:t>Sioux Center</x:t>
  </x:si>
  <x:si>
    <x:t>Arnolds Park</x:t>
  </x:si>
  <x:si>
    <x:t>Dickens</x:t>
  </x:si>
  <x:si>
    <x:t>Estherville</x:t>
  </x:si>
  <x:si>
    <x:t>Everly</x:t>
  </x:si>
  <x:si>
    <x:t>Gillett Grove</x:t>
  </x:si>
  <x:si>
    <x:t>Graettinger</x:t>
  </x:si>
  <x:si>
    <x:t>Gruver</x:t>
  </x:si>
  <x:si>
    <x:t>Hartley</x:t>
  </x:si>
  <x:si>
    <x:t>Ocheyedan</x:t>
  </x:si>
  <x:si>
    <x:t>Okoboji</x:t>
  </x:si>
  <x:si>
    <x:t>Royal</x:t>
  </x:si>
  <x:si>
    <x:t>Ruthven</x:t>
  </x:si>
  <x:si>
    <x:t>Spirit Lake</x:t>
  </x:si>
  <x:si>
    <x:t>Superior</x:t>
  </x:si>
  <x:si>
    <x:t>Terril</x:t>
  </x:si>
  <x:si>
    <x:t>Aspinwall</x:t>
  </x:si>
  <x:si>
    <x:t>Breda</x:t>
  </x:si>
  <x:si>
    <x:t>Charter Oak</x:t>
  </x:si>
  <x:si>
    <x:t>Deloit</x:t>
  </x:si>
  <x:si>
    <x:t>Denison</x:t>
  </x:si>
  <x:si>
    <x:t>Glidden</x:t>
  </x:si>
  <x:si>
    <x:t>Halbur</x:t>
  </x:si>
  <x:si>
    <x:t>Ida Grove</x:t>
  </x:si>
  <x:si>
    <x:t>Kirkman</x:t>
  </x:si>
  <x:si>
    <x:t>Kiron</x:t>
  </x:si>
  <x:si>
    <x:t>Lidderdale</x:t>
  </x:si>
  <x:si>
    <x:t>Lohrville</x:t>
  </x:si>
  <x:si>
    <x:t>Odebolt</x:t>
  </x:si>
  <x:si>
    <x:t>Ricketts</x:t>
  </x:si>
  <x:si>
    <x:t>Schleswig</x:t>
  </x:si>
  <x:si>
    <x:t>Vail</x:t>
  </x:si>
  <x:si>
    <x:t>Wall Lake</x:t>
  </x:si>
  <x:si>
    <x:t>Westside</x:t>
  </x:si>
  <x:si>
    <x:t>Council Bluffs</x:t>
  </x:si>
  <x:si>
    <x:t>Pottawattamie County</x:t>
  </x:si>
  <x:si>
    <x:t>Carter Lake</x:t>
  </x:si>
  <x:si>
    <x:t>Arion</x:t>
  </x:si>
  <x:si>
    <x:t>Blencoe</x:t>
  </x:si>
  <x:si>
    <x:t>Dow City</x:t>
  </x:si>
  <x:si>
    <x:t>Earling</x:t>
  </x:si>
  <x:si>
    <x:t>Mills County</x:t>
  </x:si>
  <x:si>
    <x:t>Griswold</x:t>
  </x:si>
  <x:si>
    <x:t>Honey Creek</x:t>
  </x:si>
  <x:si>
    <x:t>Kimballton</x:t>
  </x:si>
  <x:si>
    <x:t>Little Sioux</x:t>
  </x:si>
  <x:si>
    <x:t>Mc Clelland</x:t>
  </x:si>
  <x:si>
    <x:t>Missouri Valley</x:t>
  </x:si>
  <x:si>
    <x:t>Modale</x:t>
  </x:si>
  <x:si>
    <x:t>Mondamin</x:t>
  </x:si>
  <x:si>
    <x:t>Neola</x:t>
  </x:si>
  <x:si>
    <x:t>Pacific Junction</x:t>
  </x:si>
  <x:si>
    <x:t>Persia</x:t>
  </x:si>
  <x:si>
    <x:t>Treynor</x:t>
  </x:si>
  <x:si>
    <x:t>Braddyville</x:t>
  </x:si>
  <x:si>
    <x:t>Clarinda</x:t>
  </x:si>
  <x:si>
    <x:t>Coin</x:t>
  </x:si>
  <x:si>
    <x:t>College Springs</x:t>
  </x:si>
  <x:si>
    <x:t>Farragut</x:t>
  </x:si>
  <x:si>
    <x:t>Fremont County</x:t>
  </x:si>
  <x:si>
    <x:t>Imogene</x:t>
  </x:si>
  <x:si>
    <x:t>Northboro</x:t>
  </x:si>
  <x:si>
    <x:t>Percival</x:t>
  </x:si>
  <x:si>
    <x:t>Shambaugh</x:t>
  </x:si>
  <x:si>
    <x:t>Tabor</x:t>
  </x:si>
  <x:si>
    <x:t>Dubuque</x:t>
  </x:si>
  <x:si>
    <x:t>Dubuque County</x:t>
  </x:si>
  <x:si>
    <x:t>Andrew</x:t>
  </x:si>
  <x:si>
    <x:t>Colesburg</x:t>
  </x:si>
  <x:si>
    <x:t>Durango</x:t>
  </x:si>
  <x:si>
    <x:t>Dyersville</x:t>
  </x:si>
  <x:si>
    <x:t>Elkader</x:t>
  </x:si>
  <x:si>
    <x:t>Elkport</x:t>
  </x:si>
  <x:si>
    <x:t>Farley</x:t>
  </x:si>
  <x:si>
    <x:t>Garber</x:t>
  </x:si>
  <x:si>
    <x:t>Garnavillo</x:t>
  </x:si>
  <x:si>
    <x:t>Guttenberg</x:t>
  </x:si>
  <x:si>
    <x:t>Holy Cross</x:t>
  </x:si>
  <x:si>
    <x:t>La Motte</x:t>
  </x:si>
  <x:si>
    <x:t>Luxemburg</x:t>
  </x:si>
  <x:si>
    <x:t>Maquoketa</x:t>
  </x:si>
  <x:si>
    <x:t>Miles</x:t>
  </x:si>
  <x:si>
    <x:t>North Buena Vista</x:t>
  </x:si>
  <x:si>
    <x:t>Peosta</x:t>
  </x:si>
  <x:si>
    <x:t>Sabula</x:t>
  </x:si>
  <x:si>
    <x:t>Saint Donatus</x:t>
  </x:si>
  <x:si>
    <x:t>Saint Olaf</x:t>
  </x:si>
  <x:si>
    <x:t>Spragueville</x:t>
  </x:si>
  <x:si>
    <x:t>Springbrook</x:t>
  </x:si>
  <x:si>
    <x:t>Strawberry Point</x:t>
  </x:si>
  <x:si>
    <x:t>Zwingle</x:t>
  </x:si>
  <x:si>
    <x:t>Decorah</x:t>
  </x:si>
  <x:si>
    <x:t>Winneshiek County</x:t>
  </x:si>
  <x:si>
    <x:t>Calmar</x:t>
  </x:si>
  <x:si>
    <x:t>Allamakee County</x:t>
  </x:si>
  <x:si>
    <x:t>Fort Atkinson</x:t>
  </x:si>
  <x:si>
    <x:t>Hawkeye</x:t>
  </x:si>
  <x:si>
    <x:t>Highlandville</x:t>
  </x:si>
  <x:si>
    <x:t>Lawler</x:t>
  </x:si>
  <x:si>
    <x:t>Lime Springs</x:t>
  </x:si>
  <x:si>
    <x:t>Luana</x:t>
  </x:si>
  <x:si>
    <x:t>Mc Gregor</x:t>
  </x:si>
  <x:si>
    <x:t>Monona</x:t>
  </x:si>
  <x:si>
    <x:t>New Albin</x:t>
  </x:si>
  <x:si>
    <x:t>Postville</x:t>
  </x:si>
  <x:si>
    <x:t>Protivin</x:t>
  </x:si>
  <x:si>
    <x:t>Randalia</x:t>
  </x:si>
  <x:si>
    <x:t>Saint Lucas</x:t>
  </x:si>
  <x:si>
    <x:t>Spillville</x:t>
  </x:si>
  <x:si>
    <x:t>Wadena</x:t>
  </x:si>
  <x:si>
    <x:t>Waucoma</x:t>
  </x:si>
  <x:si>
    <x:t>Waukon</x:t>
  </x:si>
  <x:si>
    <x:t>Ainsworth</x:t>
  </x:si>
  <x:si>
    <x:t>Alburnett</x:t>
  </x:si>
  <x:si>
    <x:t>Linn County</x:t>
  </x:si>
  <x:si>
    <x:t>Amana</x:t>
  </x:si>
  <x:si>
    <x:t>Iowa County</x:t>
  </x:si>
  <x:si>
    <x:t>Anamosa</x:t>
  </x:si>
  <x:si>
    <x:t>Belle Plaine</x:t>
  </x:si>
  <x:si>
    <x:t>Center Junction</x:t>
  </x:si>
  <x:si>
    <x:t>Cedar County</x:t>
  </x:si>
  <x:si>
    <x:t>Clutier</x:t>
  </x:si>
  <x:si>
    <x:t>Coggon</x:t>
  </x:si>
  <x:si>
    <x:t>Prairieburg</x:t>
  </x:si>
  <x:si>
    <x:t>Conroy</x:t>
  </x:si>
  <x:si>
    <x:t>Guernsey</x:t>
  </x:si>
  <x:si>
    <x:t>Ely</x:t>
  </x:si>
  <x:si>
    <x:t>Hills</x:t>
  </x:si>
  <x:si>
    <x:t>Iowa City</x:t>
  </x:si>
  <x:si>
    <x:t>Coralville</x:t>
  </x:si>
  <x:si>
    <x:t>Kalona</x:t>
  </x:si>
  <x:si>
    <x:t>Keota</x:t>
  </x:si>
  <x:si>
    <x:t>Ladora</x:t>
  </x:si>
  <x:si>
    <x:t>Langworthy</x:t>
  </x:si>
  <x:si>
    <x:t>Lost Nation</x:t>
  </x:si>
  <x:si>
    <x:t>Lowden</x:t>
  </x:si>
  <x:si>
    <x:t>Martelle</x:t>
  </x:si>
  <x:si>
    <x:t>Middle Amana</x:t>
  </x:si>
  <x:si>
    <x:t>Mount Auburn</x:t>
  </x:si>
  <x:si>
    <x:t>North English</x:t>
  </x:si>
  <x:si>
    <x:t>Onslow</x:t>
  </x:si>
  <x:si>
    <x:t>Oxford Junction</x:t>
  </x:si>
  <x:si>
    <x:t>Parnell</x:t>
  </x:si>
  <x:si>
    <x:t>Quasqueton</x:t>
  </x:si>
  <x:si>
    <x:t>Robins</x:t>
  </x:si>
  <x:si>
    <x:t>Ryan</x:t>
  </x:si>
  <x:si>
    <x:t>Shellsburg</x:t>
  </x:si>
  <x:si>
    <x:t>South Amana</x:t>
  </x:si>
  <x:si>
    <x:t>South English</x:t>
  </x:si>
  <x:si>
    <x:t>Swisher</x:t>
  </x:si>
  <x:si>
    <x:t>Tama</x:t>
  </x:si>
  <x:si>
    <x:t>Troy Mills</x:t>
  </x:si>
  <x:si>
    <x:t>Van Horne</x:t>
  </x:si>
  <x:si>
    <x:t>Vining</x:t>
  </x:si>
  <x:si>
    <x:t>Walford</x:t>
  </x:si>
  <x:si>
    <x:t>Watkins</x:t>
  </x:si>
  <x:si>
    <x:t>Wellman</x:t>
  </x:si>
  <x:si>
    <x:t>Cedar Rapids</x:t>
  </x:si>
  <x:si>
    <x:t>Ottumwa</x:t>
  </x:si>
  <x:si>
    <x:t>Wapello County</x:t>
  </x:si>
  <x:si>
    <x:t>Agency</x:t>
  </x:si>
  <x:si>
    <x:t>Albia</x:t>
  </x:si>
  <x:si>
    <x:t>Blakesburg</x:t>
  </x:si>
  <x:si>
    <x:t>Davis County</x:t>
  </x:si>
  <x:si>
    <x:t>Cantril</x:t>
  </x:si>
  <x:si>
    <x:t>Appanoose County</x:t>
  </x:si>
  <x:si>
    <x:t>Douds</x:t>
  </x:si>
  <x:si>
    <x:t>Drakesville</x:t>
  </x:si>
  <x:si>
    <x:t>Eldon</x:t>
  </x:si>
  <x:si>
    <x:t>Exline</x:t>
  </x:si>
  <x:si>
    <x:t>Floris</x:t>
  </x:si>
  <x:si>
    <x:t>Hedrick</x:t>
  </x:si>
  <x:si>
    <x:t>Keosauqua</x:t>
  </x:si>
  <x:si>
    <x:t>Libertyville</x:t>
  </x:si>
  <x:si>
    <x:t>Ollie</x:t>
  </x:si>
  <x:si>
    <x:t>Oskaloosa</x:t>
  </x:si>
  <x:si>
    <x:t>Packwood</x:t>
  </x:si>
  <x:si>
    <x:t>Plano</x:t>
  </x:si>
  <x:si>
    <x:t>Promise City</x:t>
  </x:si>
  <x:si>
    <x:t>Sigourney</x:t>
  </x:si>
  <x:si>
    <x:t>Udell</x:t>
  </x:si>
  <x:si>
    <x:t>Des Moines County</x:t>
  </x:si>
  <x:si>
    <x:t>Bonaparte</x:t>
  </x:si>
  <x:si>
    <x:t>Donnellson</x:t>
  </x:si>
  <x:si>
    <x:t>Fort Madison</x:t>
  </x:si>
  <x:si>
    <x:t>Keokuk</x:t>
  </x:si>
  <x:si>
    <x:t>Lockridge</x:t>
  </x:si>
  <x:si>
    <x:t>Mediapolis</x:t>
  </x:si>
  <x:si>
    <x:t>Morning Sun</x:t>
  </x:si>
  <x:si>
    <x:t>Olds</x:t>
  </x:si>
  <x:si>
    <x:t>Pilot Grove</x:t>
  </x:si>
  <x:si>
    <x:t>Sperry</x:t>
  </x:si>
  <x:si>
    <x:t>Swedesburg</x:t>
  </x:si>
  <x:si>
    <x:t>Wapello</x:t>
  </x:si>
  <x:si>
    <x:t>Wever</x:t>
  </x:si>
  <x:si>
    <x:t>Atalissa</x:t>
  </x:si>
  <x:si>
    <x:t>Muscatine County</x:t>
  </x:si>
  <x:si>
    <x:t>Bettendorf</x:t>
  </x:si>
  <x:si>
    <x:t>Calamus</x:t>
  </x:si>
  <x:si>
    <x:t>Camanche</x:t>
  </x:si>
  <x:si>
    <x:t>Columbus City</x:t>
  </x:si>
  <x:si>
    <x:t>Columbus Junction</x:t>
  </x:si>
  <x:si>
    <x:t>De Witt</x:t>
  </x:si>
  <x:si>
    <x:t>Donahue</x:t>
  </x:si>
  <x:si>
    <x:t>Goose Lake</x:t>
  </x:si>
  <x:si>
    <x:t>Grand Mound</x:t>
  </x:si>
  <x:si>
    <x:t>Le Claire</x:t>
  </x:si>
  <x:si>
    <x:t>Letts</x:t>
  </x:si>
  <x:si>
    <x:t>Lone Tree</x:t>
  </x:si>
  <x:si>
    <x:t>Long Grove</x:t>
  </x:si>
  <x:si>
    <x:t>Mc Causland</x:t>
  </x:si>
  <x:si>
    <x:t>Muscatine</x:t>
  </x:si>
  <x:si>
    <x:t>Teeds Grove</x:t>
  </x:si>
  <x:si>
    <x:t>Walcott</x:t>
  </x:si>
  <x:si>
    <x:t>Welton</x:t>
  </x:si>
  <x:si>
    <x:t>Adell</x:t>
  </x:si>
  <x:si>
    <x:t>WI</x:t>
  </x:si>
  <x:si>
    <x:t>Sheboygan County</x:t>
  </x:si>
  <x:si>
    <x:t>Ashippun</x:t>
  </x:si>
  <x:si>
    <x:t>Belgium</x:t>
  </x:si>
  <x:si>
    <x:t>Ozaukee County</x:t>
  </x:si>
  <x:si>
    <x:t>Waukesha County</x:t>
  </x:si>
  <x:si>
    <x:t>Campbellsport</x:t>
  </x:si>
  <x:si>
    <x:t>Fond Du Lac County</x:t>
  </x:si>
  <x:si>
    <x:t>Cedarburg</x:t>
  </x:si>
  <x:si>
    <x:t>Chilton</x:t>
  </x:si>
  <x:si>
    <x:t>Calumet County</x:t>
  </x:si>
  <x:si>
    <x:t>Manitowoc County</x:t>
  </x:si>
  <x:si>
    <x:t>Clyman</x:t>
  </x:si>
  <x:si>
    <x:t>Colgate</x:t>
  </x:si>
  <x:si>
    <x:t>Delafield</x:t>
  </x:si>
  <x:si>
    <x:t>Elkhart Lake</x:t>
  </x:si>
  <x:si>
    <x:t>Glenbeulah</x:t>
  </x:si>
  <x:si>
    <x:t>Horicon</x:t>
  </x:si>
  <x:si>
    <x:t>Hubertus</x:t>
  </x:si>
  <x:si>
    <x:t>Hustisford</x:t>
  </x:si>
  <x:si>
    <x:t>Iron Ridge</x:t>
  </x:si>
  <x:si>
    <x:t>Ixonia</x:t>
  </x:si>
  <x:si>
    <x:t>Johnson Creek</x:t>
  </x:si>
  <x:si>
    <x:t>Juneau</x:t>
  </x:si>
  <x:si>
    <x:t>Kewaskum</x:t>
  </x:si>
  <x:si>
    <x:t>Kiel</x:t>
  </x:si>
  <x:si>
    <x:t>Kohler</x:t>
  </x:si>
  <x:si>
    <x:t>Lannon</x:t>
  </x:si>
  <x:si>
    <x:t>Lomira</x:t>
  </x:si>
  <x:si>
    <x:t>Menomonee Falls</x:t>
  </x:si>
  <x:si>
    <x:t>Merton</x:t>
  </x:si>
  <x:si>
    <x:t>Mount Calvary</x:t>
  </x:si>
  <x:si>
    <x:t>Nashotah</x:t>
  </x:si>
  <x:si>
    <x:t>Neosho</x:t>
  </x:si>
  <x:si>
    <x:t>New Holstein</x:t>
  </x:si>
  <x:si>
    <x:t>North Lake</x:t>
  </x:si>
  <x:si>
    <x:t>Oconomowoc</x:t>
  </x:si>
  <x:si>
    <x:t>Okauchee</x:t>
  </x:si>
  <x:si>
    <x:t>Oostburg</x:t>
  </x:si>
  <x:si>
    <x:t>Pewaukee</x:t>
  </x:si>
  <x:si>
    <x:t>Random Lake</x:t>
  </x:si>
  <x:si>
    <x:t>Rubicon</x:t>
  </x:si>
  <x:si>
    <x:t>Saukville</x:t>
  </x:si>
  <x:si>
    <x:t>Sheboygan</x:t>
  </x:si>
  <x:si>
    <x:t>Sheboygan Falls</x:t>
  </x:si>
  <x:si>
    <x:t>Slinger</x:t>
  </x:si>
  <x:si>
    <x:t>Thiensville</x:t>
  </x:si>
  <x:si>
    <x:t>Mequon</x:t>
  </x:si>
  <x:si>
    <x:t>Kenosha County</x:t>
  </x:si>
  <x:si>
    <x:t>Benet Lake</x:t>
  </x:si>
  <x:si>
    <x:t>Racine County</x:t>
  </x:si>
  <x:si>
    <x:t>Camp Lake</x:t>
  </x:si>
  <x:si>
    <x:t>Cudahy</x:t>
  </x:si>
  <x:si>
    <x:t>Milwaukee County</x:t>
  </x:si>
  <x:si>
    <x:t>Walworth County</x:t>
  </x:si>
  <x:si>
    <x:t>Delavan</x:t>
  </x:si>
  <x:si>
    <x:t>Dousman</x:t>
  </x:si>
  <x:si>
    <x:t>East Troy</x:t>
  </x:si>
  <x:si>
    <x:t>Elm Grove</x:t>
  </x:si>
  <x:si>
    <x:t>Fontana</x:t>
  </x:si>
  <x:si>
    <x:t>Franksville</x:t>
  </x:si>
  <x:si>
    <x:t>Genesee Depot</x:t>
  </x:si>
  <x:si>
    <x:t>Genoa City</x:t>
  </x:si>
  <x:si>
    <x:t>Greendale</x:t>
  </x:si>
  <x:si>
    <x:t>Hales Corners</x:t>
  </x:si>
  <x:si>
    <x:t>Helenville</x:t>
  </x:si>
  <x:si>
    <x:t>Kansasville</x:t>
  </x:si>
  <x:si>
    <x:t>Kenosha</x:t>
  </x:si>
  <x:si>
    <x:t>Mukwonago</x:t>
  </x:si>
  <x:si>
    <x:t>Muskego</x:t>
  </x:si>
  <x:si>
    <x:t>New Munster</x:t>
  </x:si>
  <x:si>
    <x:t>North Prairie</x:t>
  </x:si>
  <x:si>
    <x:t>Oak Creek</x:t>
  </x:si>
  <x:si>
    <x:t>Pell Lake</x:t>
  </x:si>
  <x:si>
    <x:t>Pleasant Prairie</x:t>
  </x:si>
  <x:si>
    <x:t>Powers Lake</x:t>
  </x:si>
  <x:si>
    <x:t>South Milwaukee</x:t>
  </x:si>
  <x:si>
    <x:t>Sturtevant</x:t>
  </x:si>
  <x:si>
    <x:t>Trevor</x:t>
  </x:si>
  <x:si>
    <x:t>Twin Lakes</x:t>
  </x:si>
  <x:si>
    <x:t>Waukesha</x:t>
  </x:si>
  <x:si>
    <x:t>Whitewater</x:t>
  </x:si>
  <x:si>
    <x:t>Williams Bay</x:t>
  </x:si>
  <x:si>
    <x:t>Woodworth</x:t>
  </x:si>
  <x:si>
    <x:t>Zenda</x:t>
  </x:si>
  <x:si>
    <x:t>Rock County</x:t>
  </x:si>
  <x:si>
    <x:t>Arena</x:t>
  </x:si>
  <x:si>
    <x:t>Dane County</x:t>
  </x:si>
  <x:si>
    <x:t>Black Earth</x:t>
  </x:si>
  <x:si>
    <x:t>Blanchardville</x:t>
  </x:si>
  <x:si>
    <x:t>Blue Mounds</x:t>
  </x:si>
  <x:si>
    <x:t>Browntown</x:t>
  </x:si>
  <x:si>
    <x:t>Dane</x:t>
  </x:si>
  <x:si>
    <x:t>De Forest</x:t>
  </x:si>
  <x:si>
    <x:t>Edmund</x:t>
  </x:si>
  <x:si>
    <x:t>Footville</x:t>
  </x:si>
  <x:si>
    <x:t>Gotham</x:t>
  </x:si>
  <x:si>
    <x:t>Juda</x:t>
  </x:si>
  <x:si>
    <x:t>Mc Farland</x:t>
  </x:si>
  <x:si>
    <x:t>Mazomanie</x:t>
  </x:si>
  <x:si>
    <x:t>Sauk County</x:t>
  </x:si>
  <x:si>
    <x:t>Montfort</x:t>
  </x:si>
  <x:si>
    <x:t>Mount Horeb</x:t>
  </x:si>
  <x:si>
    <x:t>Muscoda</x:t>
  </x:si>
  <x:si>
    <x:t>New Glarus</x:t>
  </x:si>
  <x:si>
    <x:t>Orfordville</x:t>
  </x:si>
  <x:si>
    <x:t>Plain</x:t>
  </x:si>
  <x:si>
    <x:t>Prairie Du Sac</x:t>
  </x:si>
  <x:si>
    <x:t>Reeseville</x:t>
  </x:si>
  <x:si>
    <x:t>Rewey</x:t>
  </x:si>
  <x:si>
    <x:t>Richland Center</x:t>
  </x:si>
  <x:si>
    <x:t>Sauk City</x:t>
  </x:si>
  <x:si>
    <x:t>Sextonville</x:t>
  </x:si>
  <x:si>
    <x:t>Shullsburg</x:t>
  </x:si>
  <x:si>
    <x:t>South Wayne</x:t>
  </x:si>
  <x:si>
    <x:t>Spring Green</x:t>
  </x:si>
  <x:si>
    <x:t>Sun Prairie</x:t>
  </x:si>
  <x:si>
    <x:t>Waunakee</x:t>
  </x:si>
  <x:si>
    <x:t>Beetown</x:t>
  </x:si>
  <x:si>
    <x:t>Boscobel</x:t>
  </x:si>
  <x:si>
    <x:t>Cuba City</x:t>
  </x:si>
  <x:si>
    <x:t>Dickeyville</x:t>
  </x:si>
  <x:si>
    <x:t>Fennimore</x:t>
  </x:si>
  <x:si>
    <x:t>Glen Haven</x:t>
  </x:si>
  <x:si>
    <x:t>Kieler</x:t>
  </x:si>
  <x:si>
    <x:t>Patch Grove</x:t>
  </x:si>
  <x:si>
    <x:t>Platteville</x:t>
  </x:si>
  <x:si>
    <x:t>Potosi</x:t>
  </x:si>
  <x:si>
    <x:t>Prairie Du Chien</x:t>
  </x:si>
  <x:si>
    <x:t>Sinsinawa</x:t>
  </x:si>
  <x:si>
    <x:t>Stitzer</x:t>
  </x:si>
  <x:si>
    <x:t>Wauzeka</x:t>
  </x:si>
  <x:si>
    <x:t>Woodman</x:t>
  </x:si>
  <x:si>
    <x:t>Baraboo</x:t>
  </x:si>
  <x:si>
    <x:t>Briggsville</x:t>
  </x:si>
  <x:si>
    <x:t>Burnett</x:t>
  </x:si>
  <x:si>
    <x:t>Cambria</x:t>
  </x:si>
  <x:si>
    <x:t>Green Lake County</x:t>
  </x:si>
  <x:si>
    <x:t>Dellwood</x:t>
  </x:si>
  <x:si>
    <x:t>Elroy</x:t>
  </x:si>
  <x:si>
    <x:t>Juneau County</x:t>
  </x:si>
  <x:si>
    <x:t>Fairwater</x:t>
  </x:si>
  <x:si>
    <x:t>Fox Lake</x:t>
  </x:si>
  <x:si>
    <x:t>Friesland</x:t>
  </x:si>
  <x:si>
    <x:t>Grand Marsh</x:t>
  </x:si>
  <x:si>
    <x:t>Hillpoint</x:t>
  </x:si>
  <x:si>
    <x:t>Lake Delton</x:t>
  </x:si>
  <x:si>
    <x:t>La Valle</x:t>
  </x:si>
  <x:si>
    <x:t>Lime Ridge</x:t>
  </x:si>
  <x:si>
    <x:t>Lyndon Station</x:t>
  </x:si>
  <x:si>
    <x:t>Markesan</x:t>
  </x:si>
  <x:si>
    <x:t>Mauston</x:t>
  </x:si>
  <x:si>
    <x:t>Montello</x:t>
  </x:si>
  <x:si>
    <x:t>North Freedom</x:t>
  </x:si>
  <x:si>
    <x:t>Packwaukee</x:t>
  </x:si>
  <x:si>
    <x:t>Pardeeville</x:t>
  </x:si>
  <x:si>
    <x:t>Poynette</x:t>
  </x:si>
  <x:si>
    <x:t>Reedsburg</x:t>
  </x:si>
  <x:si>
    <x:t>Rock Springs</x:t>
  </x:si>
  <x:si>
    <x:t>Union Center</x:t>
  </x:si>
  <x:si>
    <x:t>Waupun</x:t>
  </x:si>
  <x:si>
    <x:t>Wisconsin Dells</x:t>
  </x:si>
  <x:si>
    <x:t>Wonewoc</x:t>
  </x:si>
  <x:si>
    <x:t>Wyocena</x:t>
  </x:si>
  <x:si>
    <x:t>Amery</x:t>
  </x:si>
  <x:si>
    <x:t>St Croix County</x:t>
  </x:si>
  <x:si>
    <x:t>Beldenville</x:t>
  </x:si>
  <x:si>
    <x:t>Barron County</x:t>
  </x:si>
  <x:si>
    <x:t>Dresser</x:t>
  </x:si>
  <x:si>
    <x:t>East Ellsworth</x:t>
  </x:si>
  <x:si>
    <x:t>Glenwood City</x:t>
  </x:si>
  <x:si>
    <x:t>Hager City</x:t>
  </x:si>
  <x:si>
    <x:t>Roberts</x:t>
  </x:si>
  <x:si>
    <x:t>Saint Croix Falls</x:t>
  </x:si>
  <x:si>
    <x:t>Star Prairie</x:t>
  </x:si>
  <x:si>
    <x:t>Abrams</x:t>
  </x:si>
  <x:si>
    <x:t>Oconto County</x:t>
  </x:si>
  <x:si>
    <x:t>Amberg</x:t>
  </x:si>
  <x:si>
    <x:t>Marinette County</x:t>
  </x:si>
  <x:si>
    <x:t>Armstrong Creek</x:t>
  </x:si>
  <x:si>
    <x:t>Athelstane</x:t>
  </x:si>
  <x:si>
    <x:t>Outagamie County</x:t>
  </x:si>
  <x:si>
    <x:t>Bonduel</x:t>
  </x:si>
  <x:si>
    <x:t>Shawano County</x:t>
  </x:si>
  <x:si>
    <x:t>Brillion</x:t>
  </x:si>
  <x:si>
    <x:t>Combined Locks</x:t>
  </x:si>
  <x:si>
    <x:t>Crivitz</x:t>
  </x:si>
  <x:si>
    <x:t>De Pere</x:t>
  </x:si>
  <x:si>
    <x:t>Fence</x:t>
  </x:si>
  <x:si>
    <x:t>Forest Junction</x:t>
  </x:si>
  <x:si>
    <x:t>Greenleaf</x:t>
  </x:si>
  <x:si>
    <x:t>Green Valley</x:t>
  </x:si>
  <x:si>
    <x:t>Hilbert</x:t>
  </x:si>
  <x:si>
    <x:t>Kaukauna</x:t>
  </x:si>
  <x:si>
    <x:t>Keshena</x:t>
  </x:si>
  <x:si>
    <x:t>Krakow</x:t>
  </x:si>
  <x:si>
    <x:t>Little Chute</x:t>
  </x:si>
  <x:si>
    <x:t>Little Suamico</x:t>
  </x:si>
  <x:si>
    <x:t>Marinette</x:t>
  </x:si>
  <x:si>
    <x:t>Mountain</x:t>
  </x:si>
  <x:si>
    <x:t>Neopit</x:t>
  </x:si>
  <x:si>
    <x:t>Niagara</x:t>
  </x:si>
  <x:si>
    <x:t>Oconto</x:t>
  </x:si>
  <x:si>
    <x:t>Oconto Falls</x:t>
  </x:si>
  <x:si>
    <x:t>Pembine</x:t>
  </x:si>
  <x:si>
    <x:t>Peshtigo</x:t>
  </x:si>
  <x:si>
    <x:t>Porterfield</x:t>
  </x:si>
  <x:si>
    <x:t>Potter</x:t>
  </x:si>
  <x:si>
    <x:t>Shawano</x:t>
  </x:si>
  <x:si>
    <x:t>Shiocton</x:t>
  </x:si>
  <x:si>
    <x:t>Sobieski</x:t>
  </x:si>
  <x:si>
    <x:t>Suamico</x:t>
  </x:si>
  <x:si>
    <x:t>Suring</x:t>
  </x:si>
  <x:si>
    <x:t>Wausaukee</x:t>
  </x:si>
  <x:si>
    <x:t>Zachow</x:t>
  </x:si>
  <x:si>
    <x:t>Kewaunee County</x:t>
  </x:si>
  <x:si>
    <x:t>Baileys Harbor</x:t>
  </x:si>
  <x:si>
    <x:t>Door County</x:t>
  </x:si>
  <x:si>
    <x:t>Brussels</x:t>
  </x:si>
  <x:si>
    <x:t>Egg Harbor</x:t>
  </x:si>
  <x:si>
    <x:t>Ellison Bay</x:t>
  </x:si>
  <x:si>
    <x:t>Ephraim</x:t>
  </x:si>
  <x:si>
    <x:t>Fish Creek</x:t>
  </x:si>
  <x:si>
    <x:t>Francis Creek</x:t>
  </x:si>
  <x:si>
    <x:t>Kellnersville</x:t>
  </x:si>
  <x:si>
    <x:t>Kewaunee</x:t>
  </x:si>
  <x:si>
    <x:t>Manitowoc</x:t>
  </x:si>
  <x:si>
    <x:t>Maribel</x:t>
  </x:si>
  <x:si>
    <x:t>Mishicot</x:t>
  </x:si>
  <x:si>
    <x:t>New Franken</x:t>
  </x:si>
  <x:si>
    <x:t>Saint Nazianz</x:t>
  </x:si>
  <x:si>
    <x:t>Sister Bay</x:t>
  </x:si>
  <x:si>
    <x:t>Sturgeon Bay</x:t>
  </x:si>
  <x:si>
    <x:t>Tisch Mills</x:t>
  </x:si>
  <x:si>
    <x:t>Two Rivers</x:t>
  </x:si>
  <x:si>
    <x:t>Valders</x:t>
  </x:si>
  <x:si>
    <x:t>Washington Island</x:t>
  </x:si>
  <x:si>
    <x:t>Whitelaw</x:t>
  </x:si>
  <x:si>
    <x:t>Marathon County</x:t>
  </x:si>
  <x:si>
    <x:t>Abbotsford</x:t>
  </x:si>
  <x:si>
    <x:t>Amherst Junction</x:t>
  </x:si>
  <x:si>
    <x:t>Aniwa</x:t>
  </x:si>
  <x:si>
    <x:t>Antigo</x:t>
  </x:si>
  <x:si>
    <x:t>Langlade County</x:t>
  </x:si>
  <x:si>
    <x:t>Arpin</x:t>
  </x:si>
  <x:si>
    <x:t>Babcock</x:t>
  </x:si>
  <x:si>
    <x:t>Birnamwood</x:t>
  </x:si>
  <x:si>
    <x:t>Blenker</x:t>
  </x:si>
  <x:si>
    <x:t>Bowler</x:t>
  </x:si>
  <x:si>
    <x:t>Brokaw</x:t>
  </x:si>
  <x:si>
    <x:t>Chili</x:t>
  </x:si>
  <x:si>
    <x:t>Colby</x:t>
  </x:si>
  <x:si>
    <x:t>Curtiss</x:t>
  </x:si>
  <x:si>
    <x:t>Deerbrook</x:t>
  </x:si>
  <x:si>
    <x:t>Eland</x:t>
  </x:si>
  <x:si>
    <x:t>Elcho</x:t>
  </x:si>
  <x:si>
    <x:t>Elderon</x:t>
  </x:si>
  <x:si>
    <x:t>Jump River</x:t>
  </x:si>
  <x:si>
    <x:t>Granton</x:t>
  </x:si>
  <x:si>
    <x:t>Hatley</x:t>
  </x:si>
  <x:si>
    <x:t>Irma</x:t>
  </x:si>
  <x:si>
    <x:t>Loyal</x:t>
  </x:si>
  <x:si>
    <x:t>Lublin</x:t>
  </x:si>
  <x:si>
    <x:t>Mattoon</x:t>
  </x:si>
  <x:si>
    <x:t>Milladore</x:t>
  </x:si>
  <x:si>
    <x:t>Mosinee</x:t>
  </x:si>
  <x:si>
    <x:t>Neillsville</x:t>
  </x:si>
  <x:si>
    <x:t>Nekoosa</x:t>
  </x:si>
  <x:si>
    <x:t>Ogema</x:t>
  </x:si>
  <x:si>
    <x:t>Price County</x:t>
  </x:si>
  <x:si>
    <x:t>Owen</x:t>
  </x:si>
  <x:si>
    <x:t>Pelican Lake</x:t>
  </x:si>
  <x:si>
    <x:t>Phlox</x:t>
  </x:si>
  <x:si>
    <x:t>Pickerel</x:t>
  </x:si>
  <x:si>
    <x:t>Port Edwards</x:t>
  </x:si>
  <x:si>
    <x:t>Rib Lake</x:t>
  </x:si>
  <x:si>
    <x:t>Ringle</x:t>
  </x:si>
  <x:si>
    <x:t>Rosholt</x:t>
  </x:si>
  <x:si>
    <x:t>Rothschild</x:t>
  </x:si>
  <x:si>
    <x:t>Schofield</x:t>
  </x:si>
  <x:si>
    <x:t>Stetsonville</x:t>
  </x:si>
  <x:si>
    <x:t>Stevens Point</x:t>
  </x:si>
  <x:si>
    <x:t>Summit Lake</x:t>
  </x:si>
  <x:si>
    <x:t>Tigerton</x:t>
  </x:si>
  <x:si>
    <x:t>Vesper</x:t>
  </x:si>
  <x:si>
    <x:t>Westboro</x:t>
  </x:si>
  <x:si>
    <x:t>Wisconsin Rapids</x:t>
  </x:si>
  <x:si>
    <x:t>Withee</x:t>
  </x:si>
  <x:si>
    <x:t>Wittenberg</x:t>
  </x:si>
  <x:si>
    <x:t>Rhinelander</x:t>
  </x:si>
  <x:si>
    <x:t>Argonne</x:t>
  </x:si>
  <x:si>
    <x:t>Boulder Junction</x:t>
  </x:si>
  <x:si>
    <x:t>Vilas County</x:t>
  </x:si>
  <x:si>
    <x:t>Brantwood</x:t>
  </x:si>
  <x:si>
    <x:t>Butternut</x:t>
  </x:si>
  <x:si>
    <x:t>Clam Lake</x:t>
  </x:si>
  <x:si>
    <x:t>Crandon</x:t>
  </x:si>
  <x:si>
    <x:t>Eagle River</x:t>
  </x:si>
  <x:si>
    <x:t>Fifield</x:t>
  </x:si>
  <x:si>
    <x:t>Gile</x:t>
  </x:si>
  <x:si>
    <x:t>Glen Flora</x:t>
  </x:si>
  <x:si>
    <x:t>Rusk County</x:t>
  </x:si>
  <x:si>
    <x:t>Harshaw</x:t>
  </x:si>
  <x:si>
    <x:t>Hawkins</x:t>
  </x:si>
  <x:si>
    <x:t>Hazelhurst</x:t>
  </x:si>
  <x:si>
    <x:t>Heafford Junction</x:t>
  </x:si>
  <x:si>
    <x:t>Iron Belt</x:t>
  </x:si>
  <x:si>
    <x:t>Kennan</x:t>
  </x:si>
  <x:si>
    <x:t>Lac Du Flambeau</x:t>
  </x:si>
  <x:si>
    <x:t>Lake Tomahawk</x:t>
  </x:si>
  <x:si>
    <x:t>Laona</x:t>
  </x:si>
  <x:si>
    <x:t>Mc Naughton</x:t>
  </x:si>
  <x:si>
    <x:t>Manitowish Waters</x:t>
  </x:si>
  <x:si>
    <x:t>Mellen</x:t>
  </x:si>
  <x:si>
    <x:t>Minocqua</x:t>
  </x:si>
  <x:si>
    <x:t>Montreal</x:t>
  </x:si>
  <x:si>
    <x:t>Park Falls</x:t>
  </x:si>
  <x:si>
    <x:t>Prentice</x:t>
  </x:si>
  <x:si>
    <x:t>Saint Germain</x:t>
  </x:si>
  <x:si>
    <x:t>Sayner</x:t>
  </x:si>
  <x:si>
    <x:t>Three Lakes</x:t>
  </x:si>
  <x:si>
    <x:t>Tony</x:t>
  </x:si>
  <x:si>
    <x:t>Upson</x:t>
  </x:si>
  <x:si>
    <x:t>Wabeno</x:t>
  </x:si>
  <x:si>
    <x:t>La Crosse County</x:t>
  </x:si>
  <x:si>
    <x:t>Buffalo County</x:t>
  </x:si>
  <x:si>
    <x:t>Alma Center</x:t>
  </x:si>
  <x:si>
    <x:t>Trempealeau County</x:t>
  </x:si>
  <x:si>
    <x:t>Arkdale</x:t>
  </x:si>
  <x:si>
    <x:t>Black River Falls</x:t>
  </x:si>
  <x:si>
    <x:t>Camp Douglas</x:t>
  </x:si>
  <x:si>
    <x:t>Cashton</x:t>
  </x:si>
  <x:si>
    <x:t>Cataract</x:t>
  </x:si>
  <x:si>
    <x:t>Chaseburg</x:t>
  </x:si>
  <x:si>
    <x:t>Vernon County</x:t>
  </x:si>
  <x:si>
    <x:t>Cochrane</x:t>
  </x:si>
  <x:si>
    <x:t>Coon Valley</x:t>
  </x:si>
  <x:si>
    <x:t>Dodge</x:t>
  </x:si>
  <x:si>
    <x:t>Ettrick</x:t>
  </x:si>
  <x:si>
    <x:t>Ferryville</x:t>
  </x:si>
  <x:si>
    <x:t>Gays Mills</x:t>
  </x:si>
  <x:si>
    <x:t>Hixton</x:t>
  </x:si>
  <x:si>
    <x:t>Holmen</x:t>
  </x:si>
  <x:si>
    <x:t>Hustler</x:t>
  </x:si>
  <x:si>
    <x:t>La Farge</x:t>
  </x:si>
  <x:si>
    <x:t>Lynxville</x:t>
  </x:si>
  <x:si>
    <x:t>Millston</x:t>
  </x:si>
  <x:si>
    <x:t>Mindoro</x:t>
  </x:si>
  <x:si>
    <x:t>Necedah</x:t>
  </x:si>
  <x:si>
    <x:t>Onalaska</x:t>
  </x:si>
  <x:si>
    <x:t>Readstown</x:t>
  </x:si>
  <x:si>
    <x:t>Soldiers Grove</x:t>
  </x:si>
  <x:si>
    <x:t>Tomah</x:t>
  </x:si>
  <x:si>
    <x:t>Trempealeau</x:t>
  </x:si>
  <x:si>
    <x:t>Tunnel City</x:t>
  </x:si>
  <x:si>
    <x:t>Viroqua</x:t>
  </x:si>
  <x:si>
    <x:t>Warrens</x:t>
  </x:si>
  <x:si>
    <x:t>Westby</x:t>
  </x:si>
  <x:si>
    <x:t>Eau Claire County</x:t>
  </x:si>
  <x:si>
    <x:t>Arkansaw</x:t>
  </x:si>
  <x:si>
    <x:t>Pepin County</x:t>
  </x:si>
  <x:si>
    <x:t>Bloomer</x:t>
  </x:si>
  <x:si>
    <x:t>Boyceville</x:t>
  </x:si>
  <x:si>
    <x:t>Dunn County</x:t>
  </x:si>
  <x:si>
    <x:t>Boyd</x:t>
  </x:si>
  <x:si>
    <x:t>Cadott</x:t>
  </x:si>
  <x:si>
    <x:t>Chetek</x:t>
  </x:si>
  <x:si>
    <x:t>Chippewa Falls</x:t>
  </x:si>
  <x:si>
    <x:t>Conrath</x:t>
  </x:si>
  <x:si>
    <x:t>Downing</x:t>
  </x:si>
  <x:si>
    <x:t>Eau Galle</x:t>
  </x:si>
  <x:si>
    <x:t>Eleva</x:t>
  </x:si>
  <x:si>
    <x:t>Elk Mound</x:t>
  </x:si>
  <x:si>
    <x:t>Fairchild</x:t>
  </x:si>
  <x:si>
    <x:t>Fall Creek</x:t>
  </x:si>
  <x:si>
    <x:t>Holcombe</x:t>
  </x:si>
  <x:si>
    <x:t>Humbird</x:t>
  </x:si>
  <x:si>
    <x:t>Jim Falls</x:t>
  </x:si>
  <x:si>
    <x:t>Knapp</x:t>
  </x:si>
  <x:si>
    <x:t>Maiden Rock</x:t>
  </x:si>
  <x:si>
    <x:t>Menomonie</x:t>
  </x:si>
  <x:si>
    <x:t>Merrillan</x:t>
  </x:si>
  <x:si>
    <x:t>Mondovi</x:t>
  </x:si>
  <x:si>
    <x:t>New Auburn</x:t>
  </x:si>
  <x:si>
    <x:t>Pepin</x:t>
  </x:si>
  <x:si>
    <x:t>Pigeon Falls</x:t>
  </x:si>
  <x:si>
    <x:t>Plum City</x:t>
  </x:si>
  <x:si>
    <x:t>Prairie Farm</x:t>
  </x:si>
  <x:si>
    <x:t>Strum</x:t>
  </x:si>
  <x:si>
    <x:t>Thorp</x:t>
  </x:si>
  <x:si>
    <x:t>Spooner</x:t>
  </x:si>
  <x:si>
    <x:t>Washburn County</x:t>
  </x:si>
  <x:si>
    <x:t>Almena</x:t>
  </x:si>
  <x:si>
    <x:t>Balsam Lake</x:t>
  </x:si>
  <x:si>
    <x:t>Barron</x:t>
  </x:si>
  <x:si>
    <x:t>Barronett</x:t>
  </x:si>
  <x:si>
    <x:t>Bayfield</x:t>
  </x:si>
  <x:si>
    <x:t>Bayfield County</x:t>
  </x:si>
  <x:si>
    <x:t>Brill</x:t>
  </x:si>
  <x:si>
    <x:t>Brule</x:t>
  </x:si>
  <x:si>
    <x:t>Centuria</x:t>
  </x:si>
  <x:si>
    <x:t>Cornucopia</x:t>
  </x:si>
  <x:si>
    <x:t>Couderay</x:t>
  </x:si>
  <x:si>
    <x:t>Sawyer County</x:t>
  </x:si>
  <x:si>
    <x:t>Burnett County</x:t>
  </x:si>
  <x:si>
    <x:t>Drummond</x:t>
  </x:si>
  <x:si>
    <x:t>Exeland</x:t>
  </x:si>
  <x:si>
    <x:t>Grand View</x:t>
  </x:si>
  <x:si>
    <x:t>Haugen</x:t>
  </x:si>
  <x:si>
    <x:t>Hayward</x:t>
  </x:si>
  <x:si>
    <x:t>Herbster</x:t>
  </x:si>
  <x:si>
    <x:t>Hertel</x:t>
  </x:si>
  <x:si>
    <x:t>Lake Nebagamon</x:t>
  </x:si>
  <x:si>
    <x:t>La Pointe</x:t>
  </x:si>
  <x:si>
    <x:t>Luck</x:t>
  </x:si>
  <x:si>
    <x:t>Mikana</x:t>
  </x:si>
  <x:si>
    <x:t>Minong</x:t>
  </x:si>
  <x:si>
    <x:t>Odanah</x:t>
  </x:si>
  <x:si>
    <x:t>Ojibwa</x:t>
  </x:si>
  <x:si>
    <x:t>Poplar</x:t>
  </x:si>
  <x:si>
    <x:t>Port Wing</x:t>
  </x:si>
  <x:si>
    <x:t>Radisson</x:t>
  </x:si>
  <x:si>
    <x:t>Rice Lake</x:t>
  </x:si>
  <x:si>
    <x:t>Sarona</x:t>
  </x:si>
  <x:si>
    <x:t>Shell Lake</x:t>
  </x:si>
  <x:si>
    <x:t>Siren</x:t>
  </x:si>
  <x:si>
    <x:t>Solon Springs</x:t>
  </x:si>
  <x:si>
    <x:t>Stone Lake</x:t>
  </x:si>
  <x:si>
    <x:t>Trego</x:t>
  </x:si>
  <x:si>
    <x:t>Turtle Lake</x:t>
  </x:si>
  <x:si>
    <x:t>Wascott</x:t>
  </x:si>
  <x:si>
    <x:t>Weyerhaeuser</x:t>
  </x:si>
  <x:si>
    <x:t>Winter</x:t>
  </x:si>
  <x:si>
    <x:t>Oshkosh</x:t>
  </x:si>
  <x:si>
    <x:t>Waushara County</x:t>
  </x:si>
  <x:si>
    <x:t>Big Falls</x:t>
  </x:si>
  <x:si>
    <x:t>Waupaca County</x:t>
  </x:si>
  <x:si>
    <x:t>Butte Des Morts</x:t>
  </x:si>
  <x:si>
    <x:t>Caroline</x:t>
  </x:si>
  <x:si>
    <x:t>Embarrass</x:t>
  </x:si>
  <x:si>
    <x:t>Fond Du Lac</x:t>
  </x:si>
  <x:si>
    <x:t>Fond du Lac County</x:t>
  </x:si>
  <x:si>
    <x:t>Green Lake</x:t>
  </x:si>
  <x:si>
    <x:t>Iola</x:t>
  </x:si>
  <x:si>
    <x:t>Larsen</x:t>
  </x:si>
  <x:si>
    <x:t>Leopolis</x:t>
  </x:si>
  <x:si>
    <x:t>Manawa</x:t>
  </x:si>
  <x:si>
    <x:t>Menasha</x:t>
  </x:si>
  <x:si>
    <x:t>Neenah</x:t>
  </x:si>
  <x:si>
    <x:t>Neshkoro</x:t>
  </x:si>
  <x:si>
    <x:t>Omro</x:t>
  </x:si>
  <x:si>
    <x:t>Pickett</x:t>
  </x:si>
  <x:si>
    <x:t>Pine River</x:t>
  </x:si>
  <x:si>
    <x:t>Poy Sippi</x:t>
  </x:si>
  <x:si>
    <x:t>Redgranite</x:t>
  </x:si>
  <x:si>
    <x:t>Ripon</x:t>
  </x:si>
  <x:si>
    <x:t>Saxeville</x:t>
  </x:si>
  <x:si>
    <x:t>Scandinavia</x:t>
  </x:si>
  <x:si>
    <x:t>Tilleda</x:t>
  </x:si>
  <x:si>
    <x:t>Van Dyne</x:t>
  </x:si>
  <x:si>
    <x:t>Waukau</x:t>
  </x:si>
  <x:si>
    <x:t>Waupaca</x:t>
  </x:si>
  <x:si>
    <x:t>Wautoma</x:t>
  </x:si>
  <x:si>
    <x:t>Weyauwega</x:t>
  </x:si>
  <x:si>
    <x:t>Wild Rose</x:t>
  </x:si>
  <x:si>
    <x:t>Winnebago</x:t>
  </x:si>
  <x:si>
    <x:t>Winneconne</x:t>
  </x:si>
  <x:si>
    <x:t>MN</x:t>
  </x:si>
  <x:si>
    <x:t>Almelund</x:t>
  </x:si>
  <x:si>
    <x:t>Chisago County</x:t>
  </x:si>
  <x:si>
    <x:t>Anoka County</x:t>
  </x:si>
  <x:si>
    <x:t>Braham</x:t>
  </x:si>
  <x:si>
    <x:t>Isanti County</x:t>
  </x:si>
  <x:si>
    <x:t>Brook Park</x:t>
  </x:si>
  <x:si>
    <x:t>Pine County</x:t>
  </x:si>
  <x:si>
    <x:t>Cannon Falls</x:t>
  </x:si>
  <x:si>
    <x:t>Goodhue County</x:t>
  </x:si>
  <x:si>
    <x:t>Castle Rock</x:t>
  </x:si>
  <x:si>
    <x:t>Dakota County</x:t>
  </x:si>
  <x:si>
    <x:t>Center City</x:t>
  </x:si>
  <x:si>
    <x:t>Chisago City</x:t>
  </x:si>
  <x:si>
    <x:t>Circle Pines</x:t>
  </x:si>
  <x:si>
    <x:t>Dalbo</x:t>
  </x:si>
  <x:si>
    <x:t>Rice County</x:t>
  </x:si>
  <x:si>
    <x:t>Elko New Market</x:t>
  </x:si>
  <x:si>
    <x:t>Faribault</x:t>
  </x:si>
  <x:si>
    <x:t>Forest Lake</x:t>
  </x:si>
  <x:si>
    <x:t>Frontenac</x:t>
  </x:si>
  <x:si>
    <x:t>Goodhue</x:t>
  </x:si>
  <x:si>
    <x:t>Grasston</x:t>
  </x:si>
  <x:si>
    <x:t>Henriette</x:t>
  </x:si>
  <x:si>
    <x:t>Hugo</x:t>
  </x:si>
  <x:si>
    <x:t>Isanti</x:t>
  </x:si>
  <x:si>
    <x:t>Wabasha County</x:t>
  </x:si>
  <x:si>
    <x:t>Lake Elmo</x:t>
  </x:si>
  <x:si>
    <x:t>Lindstrom</x:t>
  </x:si>
  <x:si>
    <x:t>Lonsdale</x:t>
  </x:si>
  <x:si>
    <x:t>Marine On Saint Croix</x:t>
  </x:si>
  <x:si>
    <x:t>Steele County</x:t>
  </x:si>
  <x:si>
    <x:t>Mora</x:t>
  </x:si>
  <x:si>
    <x:t>Kanabec County</x:t>
  </x:si>
  <x:si>
    <x:t>Nerstrand</x:t>
  </x:si>
  <x:si>
    <x:t>Owatonna</x:t>
  </x:si>
  <x:si>
    <x:t>Red Wing</x:t>
  </x:si>
  <x:si>
    <x:t>Rosemount</x:t>
  </x:si>
  <x:si>
    <x:t>Rush City</x:t>
  </x:si>
  <x:si>
    <x:t>Saint Paul Park</x:t>
  </x:si>
  <x:si>
    <x:t>Scandia</x:t>
  </x:si>
  <x:si>
    <x:t>Shafer</x:t>
  </x:si>
  <x:si>
    <x:t>South Saint Paul</x:t>
  </x:si>
  <x:si>
    <x:t>Inver Grove Heights</x:t>
  </x:si>
  <x:si>
    <x:t>Stanchfield</x:t>
  </x:si>
  <x:si>
    <x:t>Taylors Falls</x:t>
  </x:si>
  <x:si>
    <x:t>Vermillion</x:t>
  </x:si>
  <x:si>
    <x:t>Willernie</x:t>
  </x:si>
  <x:si>
    <x:t>Ramsey County</x:t>
  </x:si>
  <x:si>
    <x:t>Hennepin County</x:t>
  </x:si>
  <x:si>
    <x:t>Anoka</x:t>
  </x:si>
  <x:si>
    <x:t>Sibley County</x:t>
  </x:si>
  <x:si>
    <x:t>Sherburne County</x:t>
  </x:si>
  <x:si>
    <x:t>Big Lake</x:t>
  </x:si>
  <x:si>
    <x:t>Bird Island</x:t>
  </x:si>
  <x:si>
    <x:t>Renville County</x:t>
  </x:si>
  <x:si>
    <x:t>Brownton</x:t>
  </x:si>
  <x:si>
    <x:t>McLeod County</x:t>
  </x:si>
  <x:si>
    <x:t>Buffalo Lake</x:t>
  </x:si>
  <x:si>
    <x:t>Carver County</x:t>
  </x:si>
  <x:si>
    <x:t>Champlin</x:t>
  </x:si>
  <x:si>
    <x:t>Chanhassen</x:t>
  </x:si>
  <x:si>
    <x:t>Chaska</x:t>
  </x:si>
  <x:si>
    <x:t>Stearns County</x:t>
  </x:si>
  <x:si>
    <x:t>Cokato</x:t>
  </x:si>
  <x:si>
    <x:t>Crystal Bay</x:t>
  </x:si>
  <x:si>
    <x:t>Darwin</x:t>
  </x:si>
  <x:si>
    <x:t>Meeker County</x:t>
  </x:si>
  <x:si>
    <x:t>Dassel</x:t>
  </x:si>
  <x:si>
    <x:t>Eden Valley</x:t>
  </x:si>
  <x:si>
    <x:t>Elk River</x:t>
  </x:si>
  <x:si>
    <x:t>Excelsior</x:t>
  </x:si>
  <x:si>
    <x:t>Gibbon</x:t>
  </x:si>
  <x:si>
    <x:t>Green Isle</x:t>
  </x:si>
  <x:si>
    <x:t>Hamel</x:t>
  </x:si>
  <x:si>
    <x:t>Eden Prairie</x:t>
  </x:si>
  <x:si>
    <x:t>Minnetonka</x:t>
  </x:si>
  <x:si>
    <x:t>Maple Plain</x:t>
  </x:si>
  <x:si>
    <x:t>Howard Lake</x:t>
  </x:si>
  <x:si>
    <x:t>Lester Prairie</x:t>
  </x:si>
  <x:si>
    <x:t>Maple Lake</x:t>
  </x:si>
  <x:si>
    <x:t>Mayer</x:t>
  </x:si>
  <x:si>
    <x:t>Minnetonka Beach</x:t>
  </x:si>
  <x:si>
    <x:t>Mound</x:t>
  </x:si>
  <x:si>
    <x:t>New Germany</x:t>
  </x:si>
  <x:si>
    <x:t>Norwood Young America</x:t>
  </x:si>
  <x:si>
    <x:t>Plato</x:t>
  </x:si>
  <x:si>
    <x:t>Mille Lacs County</x:t>
  </x:si>
  <x:si>
    <x:t>Prior Lake</x:t>
  </x:si>
  <x:si>
    <x:t>Saint Bonifacius</x:t>
  </x:si>
  <x:si>
    <x:t>Santiago</x:t>
  </x:si>
  <x:si>
    <x:t>Shakopee</x:t>
  </x:si>
  <x:si>
    <x:t>Spring Park</x:t>
  </x:si>
  <x:si>
    <x:t>Waconia</x:t>
  </x:si>
  <x:si>
    <x:t>Wayzata</x:t>
  </x:si>
  <x:si>
    <x:t>Zimmerman</x:t>
  </x:si>
  <x:si>
    <x:t>Beaver Bay</x:t>
  </x:si>
  <x:si>
    <x:t>Brimson</x:t>
  </x:si>
  <x:si>
    <x:t>St Louis County</x:t>
  </x:si>
  <x:si>
    <x:t>Finland</x:t>
  </x:si>
  <x:si>
    <x:t>Grand Portage</x:t>
  </x:si>
  <x:si>
    <x:t>Hovland</x:t>
  </x:si>
  <x:si>
    <x:t>Knife River</x:t>
  </x:si>
  <x:si>
    <x:t>Lutsen</x:t>
  </x:si>
  <x:si>
    <x:t>Schroeder</x:t>
  </x:si>
  <x:si>
    <x:t>Tofte</x:t>
  </x:si>
  <x:si>
    <x:t>Two Harbors</x:t>
  </x:si>
  <x:si>
    <x:t>Adolph</x:t>
  </x:si>
  <x:si>
    <x:t>Alborn</x:t>
  </x:si>
  <x:si>
    <x:t>Angora</x:t>
  </x:si>
  <x:si>
    <x:t>Askov</x:t>
  </x:si>
  <x:si>
    <x:t>Babbitt</x:t>
  </x:si>
  <x:si>
    <x:t>Carlton County</x:t>
  </x:si>
  <x:si>
    <x:t>Biwabik</x:t>
  </x:si>
  <x:si>
    <x:t>Bovey</x:t>
  </x:si>
  <x:si>
    <x:t>Itasca County</x:t>
  </x:si>
  <x:si>
    <x:t>Canyon</x:t>
  </x:si>
  <x:si>
    <x:t>Chisholm</x:t>
  </x:si>
  <x:si>
    <x:t>Cloquet</x:t>
  </x:si>
  <x:si>
    <x:t>Coleraine</x:t>
  </x:si>
  <x:si>
    <x:t>Cook</x:t>
  </x:si>
  <x:si>
    <x:t>Crane Lake</x:t>
  </x:si>
  <x:si>
    <x:t>Esko</x:t>
  </x:si>
  <x:si>
    <x:t>Eveleth</x:t>
  </x:si>
  <x:si>
    <x:t>Finlayson</x:t>
  </x:si>
  <x:si>
    <x:t>Floodwood</x:t>
  </x:si>
  <x:si>
    <x:t>Forbes</x:t>
  </x:si>
  <x:si>
    <x:t>Hibbing</x:t>
  </x:si>
  <x:si>
    <x:t>St. Louis County</x:t>
  </x:si>
  <x:si>
    <x:t>Hill City</x:t>
  </x:si>
  <x:si>
    <x:t>Aitkin County</x:t>
  </x:si>
  <x:si>
    <x:t>Hoyt Lakes</x:t>
  </x:si>
  <x:si>
    <x:t>Iron</x:t>
  </x:si>
  <x:si>
    <x:t>Jacobson</x:t>
  </x:si>
  <x:si>
    <x:t>Keewatin</x:t>
  </x:si>
  <x:si>
    <x:t>Kerrick</x:t>
  </x:si>
  <x:si>
    <x:t>Kettle River</x:t>
  </x:si>
  <x:si>
    <x:t>Kinney</x:t>
  </x:si>
  <x:si>
    <x:t>Mcgregor</x:t>
  </x:si>
  <x:si>
    <x:t>Makinen</x:t>
  </x:si>
  <x:si>
    <x:t>Meadowlands</x:t>
  </x:si>
  <x:si>
    <x:t>Melrude</x:t>
  </x:si>
  <x:si>
    <x:t>Moose Lake</x:t>
  </x:si>
  <x:si>
    <x:t>Mountain Iron</x:t>
  </x:si>
  <x:si>
    <x:t>Nashwauk</x:t>
  </x:si>
  <x:si>
    <x:t>Orr</x:t>
  </x:si>
  <x:si>
    <x:t>Nett Lake</x:t>
  </x:si>
  <x:si>
    <x:t>Koochiching County</x:t>
  </x:si>
  <x:si>
    <x:t>Pengilly</x:t>
  </x:si>
  <x:si>
    <x:t>Virginia</x:t>
  </x:si>
  <x:si>
    <x:t>Side Lake</x:t>
  </x:si>
  <x:si>
    <x:t>Soudan</x:t>
  </x:si>
  <x:si>
    <x:t>Sturgeon Lake</x:t>
  </x:si>
  <x:si>
    <x:t>Swan River</x:t>
  </x:si>
  <x:si>
    <x:t>Swatara</x:t>
  </x:si>
  <x:si>
    <x:t>Taconite</x:t>
  </x:si>
  <x:si>
    <x:t>Tamarack</x:t>
  </x:si>
  <x:si>
    <x:t>Twig</x:t>
  </x:si>
  <x:si>
    <x:t>Warba</x:t>
  </x:si>
  <x:si>
    <x:t>Willow River</x:t>
  </x:si>
  <x:si>
    <x:t>Wrenshall</x:t>
  </x:si>
  <x:si>
    <x:t>Wright</x:t>
  </x:si>
  <x:si>
    <x:t>Olmsted County</x:t>
  </x:si>
  <x:si>
    <x:t>Mower County</x:t>
  </x:si>
  <x:si>
    <x:t>Altura</x:t>
  </x:si>
  <x:si>
    <x:t>Winona County</x:t>
  </x:si>
  <x:si>
    <x:t>Blooming Prairie</x:t>
  </x:si>
  <x:si>
    <x:t>Brownsdale</x:t>
  </x:si>
  <x:si>
    <x:t>Fillmore County</x:t>
  </x:si>
  <x:si>
    <x:t>Dakota</x:t>
  </x:si>
  <x:si>
    <x:t>Dodge Center</x:t>
  </x:si>
  <x:si>
    <x:t>Eitzen</x:t>
  </x:si>
  <x:si>
    <x:t>Eyota</x:t>
  </x:si>
  <x:si>
    <x:t>Grand Meadow</x:t>
  </x:si>
  <x:si>
    <x:t>Hayfield</x:t>
  </x:si>
  <x:si>
    <x:t>Hokah</x:t>
  </x:si>
  <x:si>
    <x:t>Kasson</x:t>
  </x:si>
  <x:si>
    <x:t>La Crescent</x:t>
  </x:si>
  <x:si>
    <x:t>Lyle</x:t>
  </x:si>
  <x:si>
    <x:t>Mabel</x:t>
  </x:si>
  <x:si>
    <x:t>Mantorville</x:t>
  </x:si>
  <x:si>
    <x:t>Mazeppa</x:t>
  </x:si>
  <x:si>
    <x:t>Minnesota City</x:t>
  </x:si>
  <x:si>
    <x:t>Oronoco</x:t>
  </x:si>
  <x:si>
    <x:t>Reads Landing</x:t>
  </x:si>
  <x:si>
    <x:t>Rollingstone</x:t>
  </x:si>
  <x:si>
    <x:t>Rose Creek</x:t>
  </x:si>
  <x:si>
    <x:t>Sargeant</x:t>
  </x:si>
  <x:si>
    <x:t>Stewartville</x:t>
  </x:si>
  <x:si>
    <x:t>Taopi</x:t>
  </x:si>
  <x:si>
    <x:t>Wabasha</x:t>
  </x:si>
  <x:si>
    <x:t>Wanamingo</x:t>
  </x:si>
  <x:si>
    <x:t>West Concord</x:t>
  </x:si>
  <x:si>
    <x:t>Wykoff</x:t>
  </x:si>
  <x:si>
    <x:t>Zumbro Falls</x:t>
  </x:si>
  <x:si>
    <x:t>Zumbrota</x:t>
  </x:si>
  <x:si>
    <x:t>Mankato</x:t>
  </x:si>
  <x:si>
    <x:t>Blue Earth County</x:t>
  </x:si>
  <x:si>
    <x:t>Nicollet County</x:t>
  </x:si>
  <x:si>
    <x:t>Albert Lea</x:t>
  </x:si>
  <x:si>
    <x:t>Freeborn County</x:t>
  </x:si>
  <x:si>
    <x:t>Blue Earth</x:t>
  </x:si>
  <x:si>
    <x:t>Faribault County</x:t>
  </x:si>
  <x:si>
    <x:t>Bricelyn</x:t>
  </x:si>
  <x:si>
    <x:t>Clarks Grove</x:t>
  </x:si>
  <x:si>
    <x:t>Le Sueur County</x:t>
  </x:si>
  <x:si>
    <x:t>Comfrey</x:t>
  </x:si>
  <x:si>
    <x:t>Conger</x:t>
  </x:si>
  <x:si>
    <x:t>Darfur</x:t>
  </x:si>
  <x:si>
    <x:t>Watonwan County</x:t>
  </x:si>
  <x:si>
    <x:t>Elysian</x:t>
  </x:si>
  <x:si>
    <x:t>Emmons</x:t>
  </x:si>
  <x:si>
    <x:t>Essig</x:t>
  </x:si>
  <x:si>
    <x:t>Freeborn</x:t>
  </x:si>
  <x:si>
    <x:t>Frost</x:t>
  </x:si>
  <x:si>
    <x:t>Good Thunder</x:t>
  </x:si>
  <x:si>
    <x:t>Granada</x:t>
  </x:si>
  <x:si>
    <x:t>Hanska</x:t>
  </x:si>
  <x:si>
    <x:t>Huntley</x:t>
  </x:si>
  <x:si>
    <x:t>Waseca County</x:t>
  </x:si>
  <x:si>
    <x:t>Kasota</x:t>
  </x:si>
  <x:si>
    <x:t>Kiester</x:t>
  </x:si>
  <x:si>
    <x:t>Kilkenny</x:t>
  </x:si>
  <x:si>
    <x:t>Lake Crystal</x:t>
  </x:si>
  <x:si>
    <x:t>Le Center</x:t>
  </x:si>
  <x:si>
    <x:t>Le Sueur</x:t>
  </x:si>
  <x:si>
    <x:t>Madelia</x:t>
  </x:si>
  <x:si>
    <x:t>Madison Lake</x:t>
  </x:si>
  <x:si>
    <x:t>Minnesota Lake</x:t>
  </x:si>
  <x:si>
    <x:t>New Prague</x:t>
  </x:si>
  <x:si>
    <x:t>New Richland</x:t>
  </x:si>
  <x:si>
    <x:t>New Ulm</x:t>
  </x:si>
  <x:si>
    <x:t>Nicollet</x:t>
  </x:si>
  <x:si>
    <x:t>Northrop</x:t>
  </x:si>
  <x:si>
    <x:t>Saint Peter</x:t>
  </x:si>
  <x:si>
    <x:t>Redwood County</x:t>
  </x:si>
  <x:si>
    <x:t>Searles</x:t>
  </x:si>
  <x:si>
    <x:t>Sleepy Eye</x:t>
  </x:si>
  <x:si>
    <x:t>Truman</x:t>
  </x:si>
  <x:si>
    <x:t>Waseca</x:t>
  </x:si>
  <x:si>
    <x:t>Windom</x:t>
  </x:si>
  <x:si>
    <x:t>Cottonwood County</x:t>
  </x:si>
  <x:si>
    <x:t>Nobles County</x:t>
  </x:si>
  <x:si>
    <x:t>Arco</x:t>
  </x:si>
  <x:si>
    <x:t>Balaton</x:t>
  </x:si>
  <x:si>
    <x:t>Beaver Creek</x:t>
  </x:si>
  <x:si>
    <x:t>Bigelow</x:t>
  </x:si>
  <x:si>
    <x:t>Bingham Lake</x:t>
  </x:si>
  <x:si>
    <x:t>Butterfield</x:t>
  </x:si>
  <x:si>
    <x:t>Ceylon</x:t>
  </x:si>
  <x:si>
    <x:t>Dovray</x:t>
  </x:si>
  <x:si>
    <x:t>Dunnell</x:t>
  </x:si>
  <x:si>
    <x:t>Pipestone County</x:t>
  </x:si>
  <x:si>
    <x:t>Garvin</x:t>
  </x:si>
  <x:si>
    <x:t>Heron Lake</x:t>
  </x:si>
  <x:si>
    <x:t>Ihlen</x:t>
  </x:si>
  <x:si>
    <x:t>Iona</x:t>
  </x:si>
  <x:si>
    <x:t>Jeffers</x:t>
  </x:si>
  <x:si>
    <x:t>Kanaranzi</x:t>
  </x:si>
  <x:si>
    <x:t>Kenneth</x:t>
  </x:si>
  <x:si>
    <x:t>Lake Benton</x:t>
  </x:si>
  <x:si>
    <x:t>Lakefield</x:t>
  </x:si>
  <x:si>
    <x:t>Lake Wilson</x:t>
  </x:si>
  <x:si>
    <x:t>Lamberton</x:t>
  </x:si>
  <x:si>
    <x:t>Leota</x:t>
  </x:si>
  <x:si>
    <x:t>Lismore</x:t>
  </x:si>
  <x:si>
    <x:t>Lynd</x:t>
  </x:si>
  <x:si>
    <x:t>Mountain Lake</x:t>
  </x:si>
  <x:si>
    <x:t>Odin</x:t>
  </x:si>
  <x:si>
    <x:t>Okabena</x:t>
  </x:si>
  <x:si>
    <x:t>Ormsby</x:t>
  </x:si>
  <x:si>
    <x:t>Pipestone</x:t>
  </x:si>
  <x:si>
    <x:t>Rushmore</x:t>
  </x:si>
  <x:si>
    <x:t>Ruthton</x:t>
  </x:si>
  <x:si>
    <x:t>Sherburn</x:t>
  </x:si>
  <x:si>
    <x:t>Slayton</x:t>
  </x:si>
  <x:si>
    <x:t>Steen</x:t>
  </x:si>
  <x:si>
    <x:t>Storden</x:t>
  </x:si>
  <x:si>
    <x:t>Trimont</x:t>
  </x:si>
  <x:si>
    <x:t>Trosky</x:t>
  </x:si>
  <x:si>
    <x:t>Wilmont</x:t>
  </x:si>
  <x:si>
    <x:t>Willmar</x:t>
  </x:si>
  <x:si>
    <x:t>Kandiyohi County</x:t>
  </x:si>
  <x:si>
    <x:t>Stevens County</x:t>
  </x:si>
  <x:si>
    <x:t>Swift County</x:t>
  </x:si>
  <x:si>
    <x:t>Barry</x:t>
  </x:si>
  <x:si>
    <x:t>Big Stone County</x:t>
  </x:si>
  <x:si>
    <x:t>Beardsley</x:t>
  </x:si>
  <x:si>
    <x:t>Lac Qui Parle County</x:t>
  </x:si>
  <x:si>
    <x:t>Belview</x:t>
  </x:si>
  <x:si>
    <x:t>Blomkest</x:t>
  </x:si>
  <x:si>
    <x:t>Browns Valley</x:t>
  </x:si>
  <x:si>
    <x:t>Traverse County</x:t>
  </x:si>
  <x:si>
    <x:t>Canby</x:t>
  </x:si>
  <x:si>
    <x:t>Yellow Medicine County</x:t>
  </x:si>
  <x:si>
    <x:t>Chokio</x:t>
  </x:si>
  <x:si>
    <x:t>Clara City</x:t>
  </x:si>
  <x:si>
    <x:t>Clarkfield</x:t>
  </x:si>
  <x:si>
    <x:t>Clontarf</x:t>
  </x:si>
  <x:si>
    <x:t>Correll</x:t>
  </x:si>
  <x:si>
    <x:t>Cosmos</x:t>
  </x:si>
  <x:si>
    <x:t>Danube</x:t>
  </x:si>
  <x:si>
    <x:t>Donnelly</x:t>
  </x:si>
  <x:si>
    <x:t>Echo</x:t>
  </x:si>
  <x:si>
    <x:t>Hanley Falls</x:t>
  </x:si>
  <x:si>
    <x:t>Kandiyohi</x:t>
  </x:si>
  <x:si>
    <x:t>Kerkhoven</x:t>
  </x:si>
  <x:si>
    <x:t>Lake Lillian</x:t>
  </x:si>
  <x:si>
    <x:t>Lucan</x:t>
  </x:si>
  <x:si>
    <x:t>Minneota</x:t>
  </x:si>
  <x:si>
    <x:t>Montevideo</x:t>
  </x:si>
  <x:si>
    <x:t>Pennock</x:t>
  </x:si>
  <x:si>
    <x:t>Prinsburg</x:t>
  </x:si>
  <x:si>
    <x:t>Redwood Falls</x:t>
  </x:si>
  <x:si>
    <x:t>Renville</x:t>
  </x:si>
  <x:si>
    <x:t>Sacred Heart</x:t>
  </x:si>
  <x:si>
    <x:t>Seaforth</x:t>
  </x:si>
  <x:si>
    <x:t>Spicer</x:t>
  </x:si>
  <x:si>
    <x:t>Sunburg</x:t>
  </x:si>
  <x:si>
    <x:t>Wanda</x:t>
  </x:si>
  <x:si>
    <x:t>Wheaton</x:t>
  </x:si>
  <x:si>
    <x:t>Wood Lake</x:t>
  </x:si>
  <x:si>
    <x:t>Barrett</x:t>
  </x:si>
  <x:si>
    <x:t>Bock</x:t>
  </x:si>
  <x:si>
    <x:t>Bowlus</x:t>
  </x:si>
  <x:si>
    <x:t>Morrison County</x:t>
  </x:si>
  <x:si>
    <x:t>Brooten</x:t>
  </x:si>
  <x:si>
    <x:t>Buckman</x:t>
  </x:si>
  <x:si>
    <x:t>Burtrum</x:t>
  </x:si>
  <x:si>
    <x:t>Carlos</x:t>
  </x:si>
  <x:si>
    <x:t>Cyrus</x:t>
  </x:si>
  <x:si>
    <x:t>Pope County</x:t>
  </x:si>
  <x:si>
    <x:t>Otter Tail County</x:t>
  </x:si>
  <x:si>
    <x:t>Elrosa</x:t>
  </x:si>
  <x:si>
    <x:t>Flensburg</x:t>
  </x:si>
  <x:si>
    <x:t>Foreston</x:t>
  </x:si>
  <x:si>
    <x:t>Greenwald</x:t>
  </x:si>
  <x:si>
    <x:t>Grey Eagle</x:t>
  </x:si>
  <x:si>
    <x:t>Holdingford</x:t>
  </x:si>
  <x:si>
    <x:t>Holmes City</x:t>
  </x:si>
  <x:si>
    <x:t>Isle</x:t>
  </x:si>
  <x:si>
    <x:t>Lastrup</x:t>
  </x:si>
  <x:si>
    <x:t>Long Prairie</x:t>
  </x:si>
  <x:si>
    <x:t>Mc Grath</x:t>
  </x:si>
  <x:si>
    <x:t>Milaca</x:t>
  </x:si>
  <x:si>
    <x:t>Miltona</x:t>
  </x:si>
  <x:si>
    <x:t>New Munich</x:t>
  </x:si>
  <x:si>
    <x:t>Ogilvie</x:t>
  </x:si>
  <x:si>
    <x:t>Onamia</x:t>
  </x:si>
  <x:si>
    <x:t>Osakis</x:t>
  </x:si>
  <x:si>
    <x:t>Parkers Prairie</x:t>
  </x:si>
  <x:si>
    <x:t>Pease</x:t>
  </x:si>
  <x:si>
    <x:t>Pierz</x:t>
  </x:si>
  <x:si>
    <x:t>Saint Martin</x:t>
  </x:si>
  <x:si>
    <x:t>Sartell</x:t>
  </x:si>
  <x:si>
    <x:t>Sauk Centre</x:t>
  </x:si>
  <x:si>
    <x:t>Sauk Rapids</x:t>
  </x:si>
  <x:si>
    <x:t>Starbuck</x:t>
  </x:si>
  <x:si>
    <x:t>Swanville</x:t>
  </x:si>
  <x:si>
    <x:t>Upsala</x:t>
  </x:si>
  <x:si>
    <x:t>Villard</x:t>
  </x:si>
  <x:si>
    <x:t>Wahkon</x:t>
  </x:si>
  <x:si>
    <x:t>Waite Park</x:t>
  </x:si>
  <x:si>
    <x:t>Brainerd</x:t>
  </x:si>
  <x:si>
    <x:t>Crow Wing County</x:t>
  </x:si>
  <x:si>
    <x:t>Ah Gwah Ching</x:t>
  </x:si>
  <x:si>
    <x:t>Aitkin</x:t>
  </x:si>
  <x:si>
    <x:t>Akeley</x:t>
  </x:si>
  <x:si>
    <x:t>Hubbard County</x:t>
  </x:si>
  <x:si>
    <x:t>Aldrich</x:t>
  </x:si>
  <x:si>
    <x:t>Backus</x:t>
  </x:si>
  <x:si>
    <x:t>Bertha</x:t>
  </x:si>
  <x:si>
    <x:t>Browerville</x:t>
  </x:si>
  <x:si>
    <x:t>Clarissa</x:t>
  </x:si>
  <x:si>
    <x:t>Crosslake</x:t>
  </x:si>
  <x:si>
    <x:t>Deerwood</x:t>
  </x:si>
  <x:si>
    <x:t>Eagle Bend</x:t>
  </x:si>
  <x:si>
    <x:t>Emily</x:t>
  </x:si>
  <x:si>
    <x:t>Fifty Lakes</x:t>
  </x:si>
  <x:si>
    <x:t>Fort Ripley</x:t>
  </x:si>
  <x:si>
    <x:t>Lake Hubert</x:t>
  </x:si>
  <x:si>
    <x:t>Menahga</x:t>
  </x:si>
  <x:si>
    <x:t>Wadena County</x:t>
  </x:si>
  <x:si>
    <x:t>Motley</x:t>
  </x:si>
  <x:si>
    <x:t>Nevis</x:t>
  </x:si>
  <x:si>
    <x:t>Nisswa</x:t>
  </x:si>
  <x:si>
    <x:t>Palisade</x:t>
  </x:si>
  <x:si>
    <x:t>Park Rapids</x:t>
  </x:si>
  <x:si>
    <x:t>Pequot Lakes</x:t>
  </x:si>
  <x:si>
    <x:t>Pillager</x:t>
  </x:si>
  <x:si>
    <x:t>Sebeka</x:t>
  </x:si>
  <x:si>
    <x:t>Nimrod</x:t>
  </x:si>
  <x:si>
    <x:t>Staples</x:t>
  </x:si>
  <x:si>
    <x:t>Verndale</x:t>
  </x:si>
  <x:si>
    <x:t>Detroit Lakes</x:t>
  </x:si>
  <x:si>
    <x:t>Becker County</x:t>
  </x:si>
  <x:si>
    <x:t>Norman County</x:t>
  </x:si>
  <x:si>
    <x:t>Battle Lake</x:t>
  </x:si>
  <x:si>
    <x:t>Bejou</x:t>
  </x:si>
  <x:si>
    <x:t>Mahnomen County</x:t>
  </x:si>
  <x:si>
    <x:t>Beltrami</x:t>
  </x:si>
  <x:si>
    <x:t>Borup</x:t>
  </x:si>
  <x:si>
    <x:t>Wilkin County</x:t>
  </x:si>
  <x:si>
    <x:t>Clitherall</x:t>
  </x:si>
  <x:si>
    <x:t>Deer Creek</x:t>
  </x:si>
  <x:si>
    <x:t>Dent</x:t>
  </x:si>
  <x:si>
    <x:t>Dilworth</x:t>
  </x:si>
  <x:si>
    <x:t>Elbow Lake</x:t>
  </x:si>
  <x:si>
    <x:t>Erhard</x:t>
  </x:si>
  <x:si>
    <x:t>Erskine</x:t>
  </x:si>
  <x:si>
    <x:t>Fergus Falls</x:t>
  </x:si>
  <x:si>
    <x:t>Flom</x:t>
  </x:si>
  <x:si>
    <x:t>Fosston</x:t>
  </x:si>
  <x:si>
    <x:t>Foxhome</x:t>
  </x:si>
  <x:si>
    <x:t>Frazee</x:t>
  </x:si>
  <x:si>
    <x:t>Halstad</x:t>
  </x:si>
  <x:si>
    <x:t>Hendrum</x:t>
  </x:si>
  <x:si>
    <x:t>Hitterdal</x:t>
  </x:si>
  <x:si>
    <x:t>Mcintosh</x:t>
  </x:si>
  <x:si>
    <x:t>Mahnomen</x:t>
  </x:si>
  <x:si>
    <x:t>Naytahwaush</x:t>
  </x:si>
  <x:si>
    <x:t>Nielsville</x:t>
  </x:si>
  <x:si>
    <x:t>Ottertail</x:t>
  </x:si>
  <x:si>
    <x:t>Pelican Rapids</x:t>
  </x:si>
  <x:si>
    <x:t>Perley</x:t>
  </x:si>
  <x:si>
    <x:t>Ponsford</x:t>
  </x:si>
  <x:si>
    <x:t>Rochert</x:t>
  </x:si>
  <x:si>
    <x:t>Rothsay</x:t>
  </x:si>
  <x:si>
    <x:t>Sabin</x:t>
  </x:si>
  <x:si>
    <x:t>Shelly</x:t>
  </x:si>
  <x:si>
    <x:t>Tintah</x:t>
  </x:si>
  <x:si>
    <x:t>Twin Valley</x:t>
  </x:si>
  <x:si>
    <x:t>Ulen</x:t>
  </x:si>
  <x:si>
    <x:t>Vergas</x:t>
  </x:si>
  <x:si>
    <x:t>Waubun</x:t>
  </x:si>
  <x:si>
    <x:t>White Earth</x:t>
  </x:si>
  <x:si>
    <x:t>Winger</x:t>
  </x:si>
  <x:si>
    <x:t>Wolf Lake</x:t>
  </x:si>
  <x:si>
    <x:t>Wolverton</x:t>
  </x:si>
  <x:si>
    <x:t>Bemidji</x:t>
  </x:si>
  <x:si>
    <x:t>Beltrami County</x:t>
  </x:si>
  <x:si>
    <x:t>Clearwater County</x:t>
  </x:si>
  <x:si>
    <x:t>Baudette</x:t>
  </x:si>
  <x:si>
    <x:t>Lake of the Woods County</x:t>
  </x:si>
  <x:si>
    <x:t>Bigfork</x:t>
  </x:si>
  <x:si>
    <x:t>Birchdale</x:t>
  </x:si>
  <x:si>
    <x:t>Blackduck</x:t>
  </x:si>
  <x:si>
    <x:t>Bowstring</x:t>
  </x:si>
  <x:si>
    <x:t>Cass Lake</x:t>
  </x:si>
  <x:si>
    <x:t>Clearbrook</x:t>
  </x:si>
  <x:si>
    <x:t>Talmoon</x:t>
  </x:si>
  <x:si>
    <x:t>Effie</x:t>
  </x:si>
  <x:si>
    <x:t>Federal Dam</x:t>
  </x:si>
  <x:si>
    <x:t>Gonvick</x:t>
  </x:si>
  <x:si>
    <x:t>Gully</x:t>
  </x:si>
  <x:si>
    <x:t>Hines</x:t>
  </x:si>
  <x:si>
    <x:t>International Falls</x:t>
  </x:si>
  <x:si>
    <x:t>Kelliher</x:t>
  </x:si>
  <x:si>
    <x:t>Lengby</x:t>
  </x:si>
  <x:si>
    <x:t>Littlefork</x:t>
  </x:si>
  <x:si>
    <x:t>Loman</x:t>
  </x:si>
  <x:si>
    <x:t>Longville</x:t>
  </x:si>
  <x:si>
    <x:t>Marcell</x:t>
  </x:si>
  <x:si>
    <x:t>Margie</x:t>
  </x:si>
  <x:si>
    <x:t>Max</x:t>
  </x:si>
  <x:si>
    <x:t>Northome</x:t>
  </x:si>
  <x:si>
    <x:t>Outing</x:t>
  </x:si>
  <x:si>
    <x:t>Ponemah</x:t>
  </x:si>
  <x:si>
    <x:t>Puposky</x:t>
  </x:si>
  <x:si>
    <x:t>Ranier</x:t>
  </x:si>
  <x:si>
    <x:t>Kabetogama</x:t>
  </x:si>
  <x:si>
    <x:t>Redby</x:t>
  </x:si>
  <x:si>
    <x:t>Redlake</x:t>
  </x:si>
  <x:si>
    <x:t>Remer</x:t>
  </x:si>
  <x:si>
    <x:t>Roseau County</x:t>
  </x:si>
  <x:si>
    <x:t>Shevlin</x:t>
  </x:si>
  <x:si>
    <x:t>Solway</x:t>
  </x:si>
  <x:si>
    <x:t>South International Falls</x:t>
  </x:si>
  <x:si>
    <x:t>Squaw Lake</x:t>
  </x:si>
  <x:si>
    <x:t>Swift</x:t>
  </x:si>
  <x:si>
    <x:t>Tenstrike</x:t>
  </x:si>
  <x:si>
    <x:t>Trail</x:t>
  </x:si>
  <x:si>
    <x:t>Waskish</x:t>
  </x:si>
  <x:si>
    <x:t>Wirt</x:t>
  </x:si>
  <x:si>
    <x:t>Thief River Falls</x:t>
  </x:si>
  <x:si>
    <x:t>Pennington County</x:t>
  </x:si>
  <x:si>
    <x:t>Alvarado</x:t>
  </x:si>
  <x:si>
    <x:t>Angle Inlet</x:t>
  </x:si>
  <x:si>
    <x:t>Red Lake County</x:t>
  </x:si>
  <x:si>
    <x:t>Crookston</x:t>
  </x:si>
  <x:si>
    <x:t>Kittson County</x:t>
  </x:si>
  <x:si>
    <x:t>East Grand Forks</x:t>
  </x:si>
  <x:si>
    <x:t>Gatzke</x:t>
  </x:si>
  <x:si>
    <x:t>Goodridge</x:t>
  </x:si>
  <x:si>
    <x:t>Grygla</x:t>
  </x:si>
  <x:si>
    <x:t>Hallock</x:t>
  </x:si>
  <x:si>
    <x:t>Halma</x:t>
  </x:si>
  <x:si>
    <x:t>Karlstad</x:t>
  </x:si>
  <x:si>
    <x:t>Lake Bronson</x:t>
  </x:si>
  <x:si>
    <x:t>Newfolden</x:t>
  </x:si>
  <x:si>
    <x:t>Noyes</x:t>
  </x:si>
  <x:si>
    <x:t>Oklee</x:t>
  </x:si>
  <x:si>
    <x:t>Oslo</x:t>
  </x:si>
  <x:si>
    <x:t>Plummer</x:t>
  </x:si>
  <x:si>
    <x:t>Red Lake Falls</x:t>
  </x:si>
  <x:si>
    <x:t>Roseau</x:t>
  </x:si>
  <x:si>
    <x:t>Saint Hilaire</x:t>
  </x:si>
  <x:si>
    <x:t>Saint Vincent</x:t>
  </x:si>
  <x:si>
    <x:t>Salol</x:t>
  </x:si>
  <x:si>
    <x:t>Stephen</x:t>
  </x:si>
  <x:si>
    <x:t>Strandquist</x:t>
  </x:si>
  <x:si>
    <x:t>Strathcona</x:t>
  </x:si>
  <x:si>
    <x:t>Viking</x:t>
  </x:si>
  <x:si>
    <x:t>Wannaska</x:t>
  </x:si>
  <x:si>
    <x:t>Warroad</x:t>
  </x:si>
  <x:si>
    <x:t>Parcel Return Service</x:t>
  </x:si>
  <x:si>
    <x:t>Alcester</x:t>
  </x:si>
  <x:si>
    <x:t>SD</x:t>
  </x:si>
  <x:si>
    <x:t>Brookings County</x:t>
  </x:si>
  <x:si>
    <x:t>Minnehaha County</x:t>
  </x:si>
  <x:si>
    <x:t>Beresford</x:t>
  </x:si>
  <x:si>
    <x:t>Brookings</x:t>
  </x:si>
  <x:si>
    <x:t>Canistota</x:t>
  </x:si>
  <x:si>
    <x:t>McCook County</x:t>
  </x:si>
  <x:si>
    <x:t>Colman</x:t>
  </x:si>
  <x:si>
    <x:t>Moody County</x:t>
  </x:si>
  <x:si>
    <x:t>Crooks</x:t>
  </x:si>
  <x:si>
    <x:t>Dell Rapids</x:t>
  </x:si>
  <x:si>
    <x:t>Egan</x:t>
  </x:si>
  <x:si>
    <x:t>Elk Point</x:t>
  </x:si>
  <x:si>
    <x:t>Flandreau</x:t>
  </x:si>
  <x:si>
    <x:t>Hutchinson County</x:t>
  </x:si>
  <x:si>
    <x:t>Garretson</x:t>
  </x:si>
  <x:si>
    <x:t>Gayville</x:t>
  </x:si>
  <x:si>
    <x:t>Yankton County</x:t>
  </x:si>
  <x:si>
    <x:t>Irene</x:t>
  </x:si>
  <x:si>
    <x:t>Lennox</x:t>
  </x:si>
  <x:si>
    <x:t>Lesterville</x:t>
  </x:si>
  <x:si>
    <x:t>Menno</x:t>
  </x:si>
  <x:si>
    <x:t>Mission Hill</x:t>
  </x:si>
  <x:si>
    <x:t>North Sioux City</x:t>
  </x:si>
  <x:si>
    <x:t>Oldham</x:t>
  </x:si>
  <x:si>
    <x:t>Kingsbury County</x:t>
  </x:si>
  <x:si>
    <x:t>Ramona</x:t>
  </x:si>
  <x:si>
    <x:t>Renner</x:t>
  </x:si>
  <x:si>
    <x:t>Rowena</x:t>
  </x:si>
  <x:si>
    <x:t>Bon Homme County</x:t>
  </x:si>
  <x:si>
    <x:t>Sinai</x:t>
  </x:si>
  <x:si>
    <x:t>Tea</x:t>
  </x:si>
  <x:si>
    <x:t>Trent</x:t>
  </x:si>
  <x:si>
    <x:t>Tyndall</x:t>
  </x:si>
  <x:si>
    <x:t>Valley Springs</x:t>
  </x:si>
  <x:si>
    <x:t>Viborg</x:t>
  </x:si>
  <x:si>
    <x:t>Volin</x:t>
  </x:si>
  <x:si>
    <x:t>Wakonda</x:t>
  </x:si>
  <x:si>
    <x:t>Winfred</x:t>
  </x:si>
  <x:si>
    <x:t>Worthing</x:t>
  </x:si>
  <x:si>
    <x:t>Yankton</x:t>
  </x:si>
  <x:si>
    <x:t>Sioux Falls</x:t>
  </x:si>
  <x:si>
    <x:t>Codington County</x:t>
  </x:si>
  <x:si>
    <x:t>Deuel County</x:t>
  </x:si>
  <x:si>
    <x:t>Big Stone City</x:t>
  </x:si>
  <x:si>
    <x:t>Brandt</x:t>
  </x:si>
  <x:si>
    <x:t>Day County</x:t>
  </x:si>
  <x:si>
    <x:t>Hamlin County</x:t>
  </x:si>
  <x:si>
    <x:t>Claire City</x:t>
  </x:si>
  <x:si>
    <x:t>Roberts County</x:t>
  </x:si>
  <x:si>
    <x:t>De Smet</x:t>
  </x:si>
  <x:si>
    <x:t>Estelline</x:t>
  </x:si>
  <x:si>
    <x:t>Goodwin</x:t>
  </x:si>
  <x:si>
    <x:t>Grenville</x:t>
  </x:si>
  <x:si>
    <x:t>Hayti</x:t>
  </x:si>
  <x:si>
    <x:t>Kranzburg</x:t>
  </x:si>
  <x:si>
    <x:t>Labolt</x:t>
  </x:si>
  <x:si>
    <x:t>Lake Norden</x:t>
  </x:si>
  <x:si>
    <x:t>Lake Preston</x:t>
  </x:si>
  <x:si>
    <x:t>Marvin</x:t>
  </x:si>
  <x:si>
    <x:t>Milbank</x:t>
  </x:si>
  <x:si>
    <x:t>New Effington</x:t>
  </x:si>
  <x:si>
    <x:t>Ortley</x:t>
  </x:si>
  <x:si>
    <x:t>Peever</x:t>
  </x:si>
  <x:si>
    <x:t>Revillo</x:t>
  </x:si>
  <x:si>
    <x:t>Sisseton</x:t>
  </x:si>
  <x:si>
    <x:t>Strandburg</x:t>
  </x:si>
  <x:si>
    <x:t>Twin Brooks</x:t>
  </x:si>
  <x:si>
    <x:t>Veblen</x:t>
  </x:si>
  <x:si>
    <x:t>Waubay</x:t>
  </x:si>
  <x:si>
    <x:t>Willow Lake</x:t>
  </x:si>
  <x:si>
    <x:t>Davison County</x:t>
  </x:si>
  <x:si>
    <x:t>Hanson County</x:t>
  </x:si>
  <x:si>
    <x:t>Jerauld County</x:t>
  </x:si>
  <x:si>
    <x:t>Armour</x:t>
  </x:si>
  <x:si>
    <x:t>Artesian</x:t>
  </x:si>
  <x:si>
    <x:t>Sanborn County</x:t>
  </x:si>
  <x:si>
    <x:t>Bonesteel</x:t>
  </x:si>
  <x:si>
    <x:t>Gregory County</x:t>
  </x:si>
  <x:si>
    <x:t>Canova</x:t>
  </x:si>
  <x:si>
    <x:t>Miner County</x:t>
  </x:si>
  <x:si>
    <x:t>Cavour</x:t>
  </x:si>
  <x:si>
    <x:t>Beadle County</x:t>
  </x:si>
  <x:si>
    <x:t>Brule County</x:t>
  </x:si>
  <x:si>
    <x:t>Charles Mix County</x:t>
  </x:si>
  <x:si>
    <x:t>Emery</x:t>
  </x:si>
  <x:si>
    <x:t>Ethan</x:t>
  </x:si>
  <x:si>
    <x:t>Fedora</x:t>
  </x:si>
  <x:si>
    <x:t>Fort Thompson</x:t>
  </x:si>
  <x:si>
    <x:t>Gann Valley</x:t>
  </x:si>
  <x:si>
    <x:t>Geddes</x:t>
  </x:si>
  <x:si>
    <x:t>Highmore</x:t>
  </x:si>
  <x:si>
    <x:t>Stephan</x:t>
  </x:si>
  <x:si>
    <x:t>Hitchcock</x:t>
  </x:si>
  <x:si>
    <x:t>Iroquois</x:t>
  </x:si>
  <x:si>
    <x:t>Kaylor</x:t>
  </x:si>
  <x:si>
    <x:t>Lake Andes</x:t>
  </x:si>
  <x:si>
    <x:t>Marty</x:t>
  </x:si>
  <x:si>
    <x:t>Miller</x:t>
  </x:si>
  <x:si>
    <x:t>Hand County</x:t>
  </x:si>
  <x:si>
    <x:t>Oacoma</x:t>
  </x:si>
  <x:si>
    <x:t>Lyman County</x:t>
  </x:si>
  <x:si>
    <x:t>Parkston</x:t>
  </x:si>
  <x:si>
    <x:t>Pickstown</x:t>
  </x:si>
  <x:si>
    <x:t>Plankinton</x:t>
  </x:si>
  <x:si>
    <x:t>Aurora County</x:t>
  </x:si>
  <x:si>
    <x:t>Platte</x:t>
  </x:si>
  <x:si>
    <x:t>Pukwana</x:t>
  </x:si>
  <x:si>
    <x:t>Ree Heights</x:t>
  </x:si>
  <x:si>
    <x:t>Saint Lawrence</x:t>
  </x:si>
  <x:si>
    <x:t>Stickney</x:t>
  </x:si>
  <x:si>
    <x:t>Tripp</x:t>
  </x:si>
  <x:si>
    <x:t>Virgil</x:t>
  </x:si>
  <x:si>
    <x:t>Wagner</x:t>
  </x:si>
  <x:si>
    <x:t>Wessington</x:t>
  </x:si>
  <x:si>
    <x:t>Wessington Springs</x:t>
  </x:si>
  <x:si>
    <x:t>Wolsey</x:t>
  </x:si>
  <x:si>
    <x:t>Akaska</x:t>
  </x:si>
  <x:si>
    <x:t>Spink County</x:t>
  </x:si>
  <x:si>
    <x:t>Bowdle</x:t>
  </x:si>
  <x:si>
    <x:t>Edmunds County</x:t>
  </x:si>
  <x:si>
    <x:t>Brentford</x:t>
  </x:si>
  <x:si>
    <x:t>Conde</x:t>
  </x:si>
  <x:si>
    <x:t>Cresbard</x:t>
  </x:si>
  <x:si>
    <x:t>Faulk County</x:t>
  </x:si>
  <x:si>
    <x:t>Doland</x:t>
  </x:si>
  <x:si>
    <x:t>McPherson County</x:t>
  </x:si>
  <x:si>
    <x:t>Faulkton</x:t>
  </x:si>
  <x:si>
    <x:t>Ferney</x:t>
  </x:si>
  <x:si>
    <x:t>Hecla</x:t>
  </x:si>
  <x:si>
    <x:t>Hosmer</x:t>
  </x:si>
  <x:si>
    <x:t>Hoven</x:t>
  </x:si>
  <x:si>
    <x:t>Langford</x:t>
  </x:si>
  <x:si>
    <x:t>Mellette</x:t>
  </x:si>
  <x:si>
    <x:t>Onaka</x:t>
  </x:si>
  <x:si>
    <x:t>Rockham</x:t>
  </x:si>
  <x:si>
    <x:t>Selby</x:t>
  </x:si>
  <x:si>
    <x:t>Tolstoy</x:t>
  </x:si>
  <x:si>
    <x:t>Tulare</x:t>
  </x:si>
  <x:si>
    <x:t>Turton</x:t>
  </x:si>
  <x:si>
    <x:t>Pierre</x:t>
  </x:si>
  <x:si>
    <x:t>Hughes County</x:t>
  </x:si>
  <x:si>
    <x:t>Agar</x:t>
  </x:si>
  <x:si>
    <x:t>Sully County</x:t>
  </x:si>
  <x:si>
    <x:t>Blunt</x:t>
  </x:si>
  <x:si>
    <x:t>Colome</x:t>
  </x:si>
  <x:si>
    <x:t>Tripp County</x:t>
  </x:si>
  <x:si>
    <x:t>Fort Pierre</x:t>
  </x:si>
  <x:si>
    <x:t>Stanley County</x:t>
  </x:si>
  <x:si>
    <x:t>Hamill</x:t>
  </x:si>
  <x:si>
    <x:t>Harrold</x:t>
  </x:si>
  <x:si>
    <x:t>Herrick</x:t>
  </x:si>
  <x:si>
    <x:t>Holabird</x:t>
  </x:si>
  <x:si>
    <x:t>Kadoka</x:t>
  </x:si>
  <x:si>
    <x:t>Kennebec</x:t>
  </x:si>
  <x:si>
    <x:t>Lower Brule</x:t>
  </x:si>
  <x:si>
    <x:t>Bennett County</x:t>
  </x:si>
  <x:si>
    <x:t>Haakon County</x:t>
  </x:si>
  <x:si>
    <x:t>Milesville</x:t>
  </x:si>
  <x:si>
    <x:t>Mission</x:t>
  </x:si>
  <x:si>
    <x:t>Murdo</x:t>
  </x:si>
  <x:si>
    <x:t>Mellette County</x:t>
  </x:si>
  <x:si>
    <x:t>Okaton</x:t>
  </x:si>
  <x:si>
    <x:t>Okreek</x:t>
  </x:si>
  <x:si>
    <x:t>Onida</x:t>
  </x:si>
  <x:si>
    <x:t>Parmelee</x:t>
  </x:si>
  <x:si>
    <x:t>Philip</x:t>
  </x:si>
  <x:si>
    <x:t>Presho</x:t>
  </x:si>
  <x:si>
    <x:t>Rosebud</x:t>
  </x:si>
  <x:si>
    <x:t>Tuthill</x:t>
  </x:si>
  <x:si>
    <x:t>Vivian</x:t>
  </x:si>
  <x:si>
    <x:t>Wanblee</x:t>
  </x:si>
  <x:si>
    <x:t>White River</x:t>
  </x:si>
  <x:si>
    <x:t>Winner</x:t>
  </x:si>
  <x:si>
    <x:t>Witten</x:t>
  </x:si>
  <x:si>
    <x:t>Mobridge</x:t>
  </x:si>
  <x:si>
    <x:t>Bison</x:t>
  </x:si>
  <x:si>
    <x:t>Perkins County</x:t>
  </x:si>
  <x:si>
    <x:t>Bullhead</x:t>
  </x:si>
  <x:si>
    <x:t>Corson County</x:t>
  </x:si>
  <x:si>
    <x:t>Ziebach County</x:t>
  </x:si>
  <x:si>
    <x:t>Dupree</x:t>
  </x:si>
  <x:si>
    <x:t>Eagle Butte</x:t>
  </x:si>
  <x:si>
    <x:t>Dewey County</x:t>
  </x:si>
  <x:si>
    <x:t>Glencross</x:t>
  </x:si>
  <x:si>
    <x:t>Herreid</x:t>
  </x:si>
  <x:si>
    <x:t>Isabel</x:t>
  </x:si>
  <x:si>
    <x:t>Keldron</x:t>
  </x:si>
  <x:si>
    <x:t>Lantry</x:t>
  </x:si>
  <x:si>
    <x:t>Lemmon</x:t>
  </x:si>
  <x:si>
    <x:t>Little Eagle</x:t>
  </x:si>
  <x:si>
    <x:t>Lodgepole</x:t>
  </x:si>
  <x:si>
    <x:t>Mc Laughlin</x:t>
  </x:si>
  <x:si>
    <x:t>Meadow</x:t>
  </x:si>
  <x:si>
    <x:t>Mound City</x:t>
  </x:si>
  <x:si>
    <x:t>Pollock</x:t>
  </x:si>
  <x:si>
    <x:t>Harding County</x:t>
  </x:si>
  <x:si>
    <x:t>Timber Lake</x:t>
  </x:si>
  <x:si>
    <x:t>Trail City</x:t>
  </x:si>
  <x:si>
    <x:t>Wakpala</x:t>
  </x:si>
  <x:si>
    <x:t>Whitehorse</x:t>
  </x:si>
  <x:si>
    <x:t>Ellsworth Afb</x:t>
  </x:si>
  <x:si>
    <x:t>Batesland</x:t>
  </x:si>
  <x:si>
    <x:t>Shannon County</x:t>
  </x:si>
  <x:si>
    <x:t>Belle Fourche</x:t>
  </x:si>
  <x:si>
    <x:t>Butte County</x:t>
  </x:si>
  <x:si>
    <x:t>Black Hawk</x:t>
  </x:si>
  <x:si>
    <x:t>Box Elder</x:t>
  </x:si>
  <x:si>
    <x:t>Buffalo Gap</x:t>
  </x:si>
  <x:si>
    <x:t>Custer County</x:t>
  </x:si>
  <x:si>
    <x:t>Camp Crook</x:t>
  </x:si>
  <x:si>
    <x:t>Caputa</x:t>
  </x:si>
  <x:si>
    <x:t>Deadwood</x:t>
  </x:si>
  <x:si>
    <x:t>Fall River County</x:t>
  </x:si>
  <x:si>
    <x:t>Enning</x:t>
  </x:si>
  <x:si>
    <x:t>Hermosa</x:t>
  </x:si>
  <x:si>
    <x:t>Howes</x:t>
  </x:si>
  <x:si>
    <x:t>Lead</x:t>
  </x:si>
  <x:si>
    <x:t>Manderson</x:t>
  </x:si>
  <x:si>
    <x:t>Mud Butte</x:t>
  </x:si>
  <x:si>
    <x:t>Nemo</x:t>
  </x:si>
  <x:si>
    <x:t>New Underwood</x:t>
  </x:si>
  <x:si>
    <x:t>Nisland</x:t>
  </x:si>
  <x:si>
    <x:t>Oelrichs</x:t>
  </x:si>
  <x:si>
    <x:t>Oglala</x:t>
  </x:si>
  <x:si>
    <x:t>Oral</x:t>
  </x:si>
  <x:si>
    <x:t>Owanka</x:t>
  </x:si>
  <x:si>
    <x:t>Porcupine</x:t>
  </x:si>
  <x:si>
    <x:t>Pringle</x:t>
  </x:si>
  <x:si>
    <x:t>Quinn</x:t>
  </x:si>
  <x:si>
    <x:t>Redig</x:t>
  </x:si>
  <x:si>
    <x:t>Saint Onge</x:t>
  </x:si>
  <x:si>
    <x:t>Scenic</x:t>
  </x:si>
  <x:si>
    <x:t>Smithwick</x:t>
  </x:si>
  <x:si>
    <x:t>Spearfish</x:t>
  </x:si>
  <x:si>
    <x:t>Wall</x:t>
  </x:si>
  <x:si>
    <x:t>Wasta</x:t>
  </x:si>
  <x:si>
    <x:t>White Owl</x:t>
  </x:si>
  <x:si>
    <x:t>Wounded Knee</x:t>
  </x:si>
  <x:si>
    <x:t>Abercrombie</x:t>
  </x:si>
  <x:si>
    <x:t>ND</x:t>
  </x:si>
  <x:si>
    <x:t>Absaraka</x:t>
  </x:si>
  <x:si>
    <x:t>Argusville</x:t>
  </x:si>
  <x:si>
    <x:t>Ayr</x:t>
  </x:si>
  <x:si>
    <x:t>Traill County</x:t>
  </x:si>
  <x:si>
    <x:t>Casselton</x:t>
  </x:si>
  <x:si>
    <x:t>Sargent County</x:t>
  </x:si>
  <x:si>
    <x:t>Christine</x:t>
  </x:si>
  <x:si>
    <x:t>Cogswell</x:t>
  </x:si>
  <x:si>
    <x:t>Enderlin</x:t>
  </x:si>
  <x:si>
    <x:t>Ransom County</x:t>
  </x:si>
  <x:si>
    <x:t>Fingal</x:t>
  </x:si>
  <x:si>
    <x:t>Barnes County</x:t>
  </x:si>
  <x:si>
    <x:t>Forman</x:t>
  </x:si>
  <x:si>
    <x:t>Fort Ransom</x:t>
  </x:si>
  <x:si>
    <x:t>Gwinner</x:t>
  </x:si>
  <x:si>
    <x:t>Hankinson</x:t>
  </x:si>
  <x:si>
    <x:t>Horace</x:t>
  </x:si>
  <x:si>
    <x:t>Kathryn</x:t>
  </x:si>
  <x:si>
    <x:t>Kindred</x:t>
  </x:si>
  <x:si>
    <x:t>Lidgerwood</x:t>
  </x:si>
  <x:si>
    <x:t>Mcleod</x:t>
  </x:si>
  <x:si>
    <x:t>Mantador</x:t>
  </x:si>
  <x:si>
    <x:t>Milnor</x:t>
  </x:si>
  <x:si>
    <x:t>Mooreton</x:t>
  </x:si>
  <x:si>
    <x:t>Nome</x:t>
  </x:si>
  <x:si>
    <x:t>Oriska</x:t>
  </x:si>
  <x:si>
    <x:t>Pillsbury</x:t>
  </x:si>
  <x:si>
    <x:t>Stirum</x:t>
  </x:si>
  <x:si>
    <x:t>Wahpeton</x:t>
  </x:si>
  <x:si>
    <x:t>West Fargo</x:t>
  </x:si>
  <x:si>
    <x:t>Wyndmere</x:t>
  </x:si>
  <x:si>
    <x:t>Grand Forks</x:t>
  </x:si>
  <x:si>
    <x:t>Grand Forks County</x:t>
  </x:si>
  <x:si>
    <x:t>Grand Forks Afb</x:t>
  </x:si>
  <x:si>
    <x:t>Walsh County</x:t>
  </x:si>
  <x:si>
    <x:t>Aneta</x:t>
  </x:si>
  <x:si>
    <x:t>Arvilla</x:t>
  </x:si>
  <x:si>
    <x:t>Bathgate</x:t>
  </x:si>
  <x:si>
    <x:t>Pembina County</x:t>
  </x:si>
  <x:si>
    <x:t>Cavalier</x:t>
  </x:si>
  <x:si>
    <x:t>Cummings</x:t>
  </x:si>
  <x:si>
    <x:t>Dahlen</x:t>
  </x:si>
  <x:si>
    <x:t>Emerado</x:t>
  </x:si>
  <x:si>
    <x:t>Fordville</x:t>
  </x:si>
  <x:si>
    <x:t>Forest River</x:t>
  </x:si>
  <x:si>
    <x:t>Gilby</x:t>
  </x:si>
  <x:si>
    <x:t>Glasston</x:t>
  </x:si>
  <x:si>
    <x:t>Hannah</x:t>
  </x:si>
  <x:si>
    <x:t>Cavalier County</x:t>
  </x:si>
  <x:si>
    <x:t>Hatton</x:t>
  </x:si>
  <x:si>
    <x:t>Hensel</x:t>
  </x:si>
  <x:si>
    <x:t>Hoople</x:t>
  </x:si>
  <x:si>
    <x:t>Langdon</x:t>
  </x:si>
  <x:si>
    <x:t>Lankin</x:t>
  </x:si>
  <x:si>
    <x:t>Larimore</x:t>
  </x:si>
  <x:si>
    <x:t>Mcville</x:t>
  </x:si>
  <x:si>
    <x:t>Maida</x:t>
  </x:si>
  <x:si>
    <x:t>Manvel</x:t>
  </x:si>
  <x:si>
    <x:t>Mekinock</x:t>
  </x:si>
  <x:si>
    <x:t>Michigan</x:t>
  </x:si>
  <x:si>
    <x:t>Minto</x:t>
  </x:si>
  <x:si>
    <x:t>Neche</x:t>
  </x:si>
  <x:si>
    <x:t>Osnabrock</x:t>
  </x:si>
  <x:si>
    <x:t>Park River</x:t>
  </x:si>
  <x:si>
    <x:t>Pembina</x:t>
  </x:si>
  <x:si>
    <x:t>Pisek</x:t>
  </x:si>
  <x:si>
    <x:t>Devils Lake</x:t>
  </x:si>
  <x:si>
    <x:t>Agate</x:t>
  </x:si>
  <x:si>
    <x:t>Rolette County</x:t>
  </x:si>
  <x:si>
    <x:t>Alsen</x:t>
  </x:si>
  <x:si>
    <x:t>Balta</x:t>
  </x:si>
  <x:si>
    <x:t>Belcourt</x:t>
  </x:si>
  <x:si>
    <x:t>Bisbee</x:t>
  </x:si>
  <x:si>
    <x:t>Towner County</x:t>
  </x:si>
  <x:si>
    <x:t>Bottineau</x:t>
  </x:si>
  <x:si>
    <x:t>Bottineau County</x:t>
  </x:si>
  <x:si>
    <x:t>Brocket</x:t>
  </x:si>
  <x:si>
    <x:t>Cando</x:t>
  </x:si>
  <x:si>
    <x:t>Churchs Ferry</x:t>
  </x:si>
  <x:si>
    <x:t>Crary</x:t>
  </x:si>
  <x:si>
    <x:t>Dunseith</x:t>
  </x:si>
  <x:si>
    <x:t>Egeland</x:t>
  </x:si>
  <x:si>
    <x:t>Esmond</x:t>
  </x:si>
  <x:si>
    <x:t>Benson County</x:t>
  </x:si>
  <x:si>
    <x:t>Fort Totten</x:t>
  </x:si>
  <x:si>
    <x:t>Hansboro</x:t>
  </x:si>
  <x:si>
    <x:t>Maddock</x:t>
  </x:si>
  <x:si>
    <x:t>Minnewaukan</x:t>
  </x:si>
  <x:si>
    <x:t>Munich</x:t>
  </x:si>
  <x:si>
    <x:t>Mylo</x:t>
  </x:si>
  <x:si>
    <x:t>Nekoma</x:t>
  </x:si>
  <x:si>
    <x:t>New Rockford</x:t>
  </x:si>
  <x:si>
    <x:t>Eddy County</x:t>
  </x:si>
  <x:si>
    <x:t>Oberon</x:t>
  </x:si>
  <x:si>
    <x:t>Perth</x:t>
  </x:si>
  <x:si>
    <x:t>Rocklake</x:t>
  </x:si>
  <x:si>
    <x:t>Rolette</x:t>
  </x:si>
  <x:si>
    <x:t>Rolla</x:t>
  </x:si>
  <x:si>
    <x:t>Sarles</x:t>
  </x:si>
  <x:si>
    <x:t>Sheyenne</x:t>
  </x:si>
  <x:si>
    <x:t>Starkweather</x:t>
  </x:si>
  <x:si>
    <x:t>Tokio</x:t>
  </x:si>
  <x:si>
    <x:t>Tolna</x:t>
  </x:si>
  <x:si>
    <x:t>Willow City</x:t>
  </x:si>
  <x:si>
    <x:t>Stutsman County</x:t>
  </x:si>
  <x:si>
    <x:t>Lamoure County</x:t>
  </x:si>
  <x:si>
    <x:t>Binford</x:t>
  </x:si>
  <x:si>
    <x:t>Griggs County</x:t>
  </x:si>
  <x:si>
    <x:t>Carrington</x:t>
  </x:si>
  <x:si>
    <x:t>Foster County</x:t>
  </x:si>
  <x:si>
    <x:t>Cathay</x:t>
  </x:si>
  <x:si>
    <x:t>Chaseley</x:t>
  </x:si>
  <x:si>
    <x:t>Courtenay</x:t>
  </x:si>
  <x:si>
    <x:t>Kidder County</x:t>
  </x:si>
  <x:si>
    <x:t>Dazey</x:t>
  </x:si>
  <x:si>
    <x:t>Denhoff</x:t>
  </x:si>
  <x:si>
    <x:t>Sheridan County</x:t>
  </x:si>
  <x:si>
    <x:t>Dickey</x:t>
  </x:si>
  <x:si>
    <x:t>Edgeley</x:t>
  </x:si>
  <x:si>
    <x:t>Dickey County</x:t>
  </x:si>
  <x:si>
    <x:t>Fessenden</x:t>
  </x:si>
  <x:si>
    <x:t>Fullerton</x:t>
  </x:si>
  <x:si>
    <x:t>Gackle</x:t>
  </x:si>
  <x:si>
    <x:t>Grace City</x:t>
  </x:si>
  <x:si>
    <x:t>Hannaford</x:t>
  </x:si>
  <x:si>
    <x:t>Hurdsfield</x:t>
  </x:si>
  <x:si>
    <x:t>Jessie</x:t>
  </x:si>
  <x:si>
    <x:t>Jud</x:t>
  </x:si>
  <x:si>
    <x:t>Kensal</x:t>
  </x:si>
  <x:si>
    <x:t>Kulm</x:t>
  </x:si>
  <x:si>
    <x:t>Lamoure</x:t>
  </x:si>
  <x:si>
    <x:t>Lehr</x:t>
  </x:si>
  <x:si>
    <x:t>Litchville</x:t>
  </x:si>
  <x:si>
    <x:t>Mcclusky</x:t>
  </x:si>
  <x:si>
    <x:t>Mchenry</x:t>
  </x:si>
  <x:si>
    <x:t>Oakes</x:t>
  </x:si>
  <x:si>
    <x:t>Pettibone</x:t>
  </x:si>
  <x:si>
    <x:t>Pingree</x:t>
  </x:si>
  <x:si>
    <x:t>Regan</x:t>
  </x:si>
  <x:si>
    <x:t>Burleigh County</x:t>
  </x:si>
  <x:si>
    <x:t>Spiritwood</x:t>
  </x:si>
  <x:si>
    <x:t>Streeter</x:t>
  </x:si>
  <x:si>
    <x:t>Sykeston</x:t>
  </x:si>
  <x:si>
    <x:t>Tappen</x:t>
  </x:si>
  <x:si>
    <x:t>Tuttle</x:t>
  </x:si>
  <x:si>
    <x:t>Wimbledon</x:t>
  </x:si>
  <x:si>
    <x:t>Wishek</x:t>
  </x:si>
  <x:si>
    <x:t>Bismarck</x:t>
  </x:si>
  <x:si>
    <x:t>Morton County</x:t>
  </x:si>
  <x:si>
    <x:t>Emmons County</x:t>
  </x:si>
  <x:si>
    <x:t>Cannon Ball</x:t>
  </x:si>
  <x:si>
    <x:t>Oliver County</x:t>
  </x:si>
  <x:si>
    <x:t>Coleharbor</x:t>
  </x:si>
  <x:si>
    <x:t>Driscoll</x:t>
  </x:si>
  <x:si>
    <x:t>Flasher</x:t>
  </x:si>
  <x:si>
    <x:t>Fort Yates</x:t>
  </x:si>
  <x:si>
    <x:t>Golden Valley</x:t>
  </x:si>
  <x:si>
    <x:t>Hazelton</x:t>
  </x:si>
  <x:si>
    <x:t>Hazen</x:t>
  </x:si>
  <x:si>
    <x:t>Kintyre</x:t>
  </x:si>
  <x:si>
    <x:t>Mandan</x:t>
  </x:si>
  <x:si>
    <x:t>Menoken</x:t>
  </x:si>
  <x:si>
    <x:t>Moffit</x:t>
  </x:si>
  <x:si>
    <x:t>New Leipzig</x:t>
  </x:si>
  <x:si>
    <x:t>Selfridge</x:t>
  </x:si>
  <x:si>
    <x:t>Shields</x:t>
  </x:si>
  <x:si>
    <x:t>Solen</x:t>
  </x:si>
  <x:si>
    <x:t>Zap</x:t>
  </x:si>
  <x:si>
    <x:t>Amidon</x:t>
  </x:si>
  <x:si>
    <x:t>Slope County</x:t>
  </x:si>
  <x:si>
    <x:t>Beach</x:t>
  </x:si>
  <x:si>
    <x:t>Golden Valley County</x:t>
  </x:si>
  <x:si>
    <x:t>Belfield</x:t>
  </x:si>
  <x:si>
    <x:t>Bowman County</x:t>
  </x:si>
  <x:si>
    <x:t>Dunn Center</x:t>
  </x:si>
  <x:si>
    <x:t>Billings County</x:t>
  </x:si>
  <x:si>
    <x:t>Glen Ullin</x:t>
  </x:si>
  <x:si>
    <x:t>Golva</x:t>
  </x:si>
  <x:si>
    <x:t>Grassy Butte</x:t>
  </x:si>
  <x:si>
    <x:t>McKenzie County</x:t>
  </x:si>
  <x:si>
    <x:t>Halliday</x:t>
  </x:si>
  <x:si>
    <x:t>Hettinger</x:t>
  </x:si>
  <x:si>
    <x:t>Killdeer</x:t>
  </x:si>
  <x:si>
    <x:t>Lefor</x:t>
  </x:si>
  <x:si>
    <x:t>Marmarth</x:t>
  </x:si>
  <x:si>
    <x:t>Mott</x:t>
  </x:si>
  <x:si>
    <x:t>Hettinger County</x:t>
  </x:si>
  <x:si>
    <x:t>New England</x:t>
  </x:si>
  <x:si>
    <x:t>Reeder</x:t>
  </x:si>
  <x:si>
    <x:t>Regent</x:t>
  </x:si>
  <x:si>
    <x:t>Rhame</x:t>
  </x:si>
  <x:si>
    <x:t>Richardton</x:t>
  </x:si>
  <x:si>
    <x:t>Sentinel Butte</x:t>
  </x:si>
  <x:si>
    <x:t>South Heart</x:t>
  </x:si>
  <x:si>
    <x:t>Ward County</x:t>
  </x:si>
  <x:si>
    <x:t>Minot Afb</x:t>
  </x:si>
  <x:si>
    <x:t>Anamoose</x:t>
  </x:si>
  <x:si>
    <x:t>McHenry County</x:t>
  </x:si>
  <x:si>
    <x:t>Antler</x:t>
  </x:si>
  <x:si>
    <x:t>Balfour</x:t>
  </x:si>
  <x:si>
    <x:t>Bantry</x:t>
  </x:si>
  <x:si>
    <x:t>Berthold</x:t>
  </x:si>
  <x:si>
    <x:t>Bowbells</x:t>
  </x:si>
  <x:si>
    <x:t>Butte</x:t>
  </x:si>
  <x:si>
    <x:t>Carpio</x:t>
  </x:si>
  <x:si>
    <x:t>Divide County</x:t>
  </x:si>
  <x:si>
    <x:t>Deering</x:t>
  </x:si>
  <x:si>
    <x:t>Des Lacs</x:t>
  </x:si>
  <x:si>
    <x:t>Donnybrook</x:t>
  </x:si>
  <x:si>
    <x:t>Flaxton</x:t>
  </x:si>
  <x:si>
    <x:t>Glenburn</x:t>
  </x:si>
  <x:si>
    <x:t>Karlsruhe</x:t>
  </x:si>
  <x:si>
    <x:t>Kenmare</x:t>
  </x:si>
  <x:si>
    <x:t>Kramer</x:t>
  </x:si>
  <x:si>
    <x:t>Lignite</x:t>
  </x:si>
  <x:si>
    <x:t>Makoti</x:t>
  </x:si>
  <x:si>
    <x:t>Mandaree</x:t>
  </x:si>
  <x:si>
    <x:t>Maxbass</x:t>
  </x:si>
  <x:si>
    <x:t>Mohall</x:t>
  </x:si>
  <x:si>
    <x:t>Mountrail County</x:t>
  </x:si>
  <x:si>
    <x:t>Noonan</x:t>
  </x:si>
  <x:si>
    <x:t>Parshall</x:t>
  </x:si>
  <x:si>
    <x:t>Plaza</x:t>
  </x:si>
  <x:si>
    <x:t>Roseglen</x:t>
  </x:si>
  <x:si>
    <x:t>Ruso</x:t>
  </x:si>
  <x:si>
    <x:t>Ryder</x:t>
  </x:si>
  <x:si>
    <x:t>Souris</x:t>
  </x:si>
  <x:si>
    <x:t>Surrey</x:t>
  </x:si>
  <x:si>
    <x:t>Tolley</x:t>
  </x:si>
  <x:si>
    <x:t>Towner</x:t>
  </x:si>
  <x:si>
    <x:t>Upham</x:t>
  </x:si>
  <x:si>
    <x:t>Velva</x:t>
  </x:si>
  <x:si>
    <x:t>Voltaire</x:t>
  </x:si>
  <x:si>
    <x:t>Westhope</x:t>
  </x:si>
  <x:si>
    <x:t>Wildrose</x:t>
  </x:si>
  <x:si>
    <x:t>Arnegard</x:t>
  </x:si>
  <x:si>
    <x:t>Cartwright</x:t>
  </x:si>
  <x:si>
    <x:t>Fortuna</x:t>
  </x:si>
  <x:si>
    <x:t>Grenora</x:t>
  </x:si>
  <x:si>
    <x:t>Watford City</x:t>
  </x:si>
  <x:si>
    <x:t>Zahl</x:t>
  </x:si>
  <x:si>
    <x:t>Absarokee</x:t>
  </x:si>
  <x:si>
    <x:t>MT</x:t>
  </x:si>
  <x:si>
    <x:t>Stillwater County</x:t>
  </x:si>
  <x:si>
    <x:t>Yellowstone County</x:t>
  </x:si>
  <x:si>
    <x:t>Rosebud County</x:t>
  </x:si>
  <x:si>
    <x:t>Ballantine</x:t>
  </x:si>
  <x:si>
    <x:t>Bearcreek</x:t>
  </x:si>
  <x:si>
    <x:t>Bighorn</x:t>
  </x:si>
  <x:si>
    <x:t>Treasure County</x:t>
  </x:si>
  <x:si>
    <x:t>Big Timber</x:t>
  </x:si>
  <x:si>
    <x:t>Sweet Grass County</x:t>
  </x:si>
  <x:si>
    <x:t>Birney</x:t>
  </x:si>
  <x:si>
    <x:t>Bridger</x:t>
  </x:si>
  <x:si>
    <x:t>Broadview</x:t>
  </x:si>
  <x:si>
    <x:t>Busby</x:t>
  </x:si>
  <x:si>
    <x:t>Big Horn County</x:t>
  </x:si>
  <x:si>
    <x:t>Clyde Park</x:t>
  </x:si>
  <x:si>
    <x:t>Park County</x:t>
  </x:si>
  <x:si>
    <x:t>Cooke City</x:t>
  </x:si>
  <x:si>
    <x:t>Crow Agency</x:t>
  </x:si>
  <x:si>
    <x:t>Emigrant</x:t>
  </x:si>
  <x:si>
    <x:t>Fishtail</x:t>
  </x:si>
  <x:si>
    <x:t>Fromberg</x:t>
  </x:si>
  <x:si>
    <x:t>Garryowen</x:t>
  </x:si>
  <x:si>
    <x:t>Grass Range</x:t>
  </x:si>
  <x:si>
    <x:t>Fergus County</x:t>
  </x:si>
  <x:si>
    <x:t>Greycliff</x:t>
  </x:si>
  <x:si>
    <x:t>Fort Smith</x:t>
  </x:si>
  <x:si>
    <x:t>Harlowton</x:t>
  </x:si>
  <x:si>
    <x:t>Wheatland County</x:t>
  </x:si>
  <x:si>
    <x:t>Hysham</x:t>
  </x:si>
  <x:si>
    <x:t>Joliet</x:t>
  </x:si>
  <x:si>
    <x:t>Lame Deer</x:t>
  </x:si>
  <x:si>
    <x:t>Lavina</x:t>
  </x:si>
  <x:si>
    <x:t>Lodge Grass</x:t>
  </x:si>
  <x:si>
    <x:t>Mc Leod</x:t>
  </x:si>
  <x:si>
    <x:t>Martinsdale</x:t>
  </x:si>
  <x:si>
    <x:t>Meagher County</x:t>
  </x:si>
  <x:si>
    <x:t>Melstone</x:t>
  </x:si>
  <x:si>
    <x:t>Musselshell County</x:t>
  </x:si>
  <x:si>
    <x:t>Molt</x:t>
  </x:si>
  <x:si>
    <x:t>Mosby</x:t>
  </x:si>
  <x:si>
    <x:t>Garfield County</x:t>
  </x:si>
  <x:si>
    <x:t>Musselshell</x:t>
  </x:si>
  <x:si>
    <x:t>Nye</x:t>
  </x:si>
  <x:si>
    <x:t>Otter</x:t>
  </x:si>
  <x:si>
    <x:t>Powder River County</x:t>
  </x:si>
  <x:si>
    <x:t>Pompeys Pillar</x:t>
  </x:si>
  <x:si>
    <x:t>Pray</x:t>
  </x:si>
  <x:si>
    <x:t>Pryor</x:t>
  </x:si>
  <x:si>
    <x:t>Rapelje</x:t>
  </x:si>
  <x:si>
    <x:t>Red Lodge</x:t>
  </x:si>
  <x:si>
    <x:t>Reed Point</x:t>
  </x:si>
  <x:si>
    <x:t>Roundup</x:t>
  </x:si>
  <x:si>
    <x:t>Ryegate</x:t>
  </x:si>
  <x:si>
    <x:t>Saint Xavier</x:t>
  </x:si>
  <x:si>
    <x:t>Sand Springs</x:t>
  </x:si>
  <x:si>
    <x:t>Silver Gate</x:t>
  </x:si>
  <x:si>
    <x:t>Teigen</x:t>
  </x:si>
  <x:si>
    <x:t>Petroleum County</x:t>
  </x:si>
  <x:si>
    <x:t>Two Dot</x:t>
  </x:si>
  <x:si>
    <x:t>Wilsall</x:t>
  </x:si>
  <x:si>
    <x:t>Winnett</x:t>
  </x:si>
  <x:si>
    <x:t>Worden</x:t>
  </x:si>
  <x:si>
    <x:t>Wyola</x:t>
  </x:si>
  <x:si>
    <x:t>Wolf Point</x:t>
  </x:si>
  <x:si>
    <x:t>Roosevelt County</x:t>
  </x:si>
  <x:si>
    <x:t>Antelope</x:t>
  </x:si>
  <x:si>
    <x:t>Bainville</x:t>
  </x:si>
  <x:si>
    <x:t>McCone County</x:t>
  </x:si>
  <x:si>
    <x:t>Circle</x:t>
  </x:si>
  <x:si>
    <x:t>Culbertson</x:t>
  </x:si>
  <x:si>
    <x:t>Dagmar</x:t>
  </x:si>
  <x:si>
    <x:t>Flaxville</x:t>
  </x:si>
  <x:si>
    <x:t>Daniels County</x:t>
  </x:si>
  <x:si>
    <x:t>Fort Peck</x:t>
  </x:si>
  <x:si>
    <x:t>Valley County</x:t>
  </x:si>
  <x:si>
    <x:t>Frazer</x:t>
  </x:si>
  <x:si>
    <x:t>Froid</x:t>
  </x:si>
  <x:si>
    <x:t>Saint Marie</x:t>
  </x:si>
  <x:si>
    <x:t>Glentana</x:t>
  </x:si>
  <x:si>
    <x:t>Larslan</x:t>
  </x:si>
  <x:si>
    <x:t>Medicine Lake</x:t>
  </x:si>
  <x:si>
    <x:t>Opheim</x:t>
  </x:si>
  <x:si>
    <x:t>Outlook</x:t>
  </x:si>
  <x:si>
    <x:t>Peerless</x:t>
  </x:si>
  <x:si>
    <x:t>Plentywood</x:t>
  </x:si>
  <x:si>
    <x:t>Redstone</x:t>
  </x:si>
  <x:si>
    <x:t>Reserve</x:t>
  </x:si>
  <x:si>
    <x:t>Richey</x:t>
  </x:si>
  <x:si>
    <x:t>Phillips County</x:t>
  </x:si>
  <x:si>
    <x:t>Vida</x:t>
  </x:si>
  <x:si>
    <x:t>Whitetail</x:t>
  </x:si>
  <x:si>
    <x:t>Miles City</x:t>
  </x:si>
  <x:si>
    <x:t>Alzada</x:t>
  </x:si>
  <x:si>
    <x:t>Angela</x:t>
  </x:si>
  <x:si>
    <x:t>Fallon County</x:t>
  </x:si>
  <x:si>
    <x:t>Biddle</x:t>
  </x:si>
  <x:si>
    <x:t>Boyes</x:t>
  </x:si>
  <x:si>
    <x:t>Broadus</x:t>
  </x:si>
  <x:si>
    <x:t>Brusett</x:t>
  </x:si>
  <x:si>
    <x:t>Capitol</x:t>
  </x:si>
  <x:si>
    <x:t>Cohagen</x:t>
  </x:si>
  <x:si>
    <x:t>Colstrip</x:t>
  </x:si>
  <x:si>
    <x:t>Ekalaka</x:t>
  </x:si>
  <x:si>
    <x:t>Fallon</x:t>
  </x:si>
  <x:si>
    <x:t>Prairie County</x:t>
  </x:si>
  <x:si>
    <x:t>Glendive</x:t>
  </x:si>
  <x:si>
    <x:t>Hathaway</x:t>
  </x:si>
  <x:si>
    <x:t>Ismay</x:t>
  </x:si>
  <x:si>
    <x:t>Kinsey</x:t>
  </x:si>
  <x:si>
    <x:t>Lindsay</x:t>
  </x:si>
  <x:si>
    <x:t>Olive</x:t>
  </x:si>
  <x:si>
    <x:t>Plevna</x:t>
  </x:si>
  <x:si>
    <x:t>Powderville</x:t>
  </x:si>
  <x:si>
    <x:t>Volborg</x:t>
  </x:si>
  <x:si>
    <x:t>Wibaux</x:t>
  </x:si>
  <x:si>
    <x:t>Wibaux County</x:t>
  </x:si>
  <x:si>
    <x:t>Cascade County</x:t>
  </x:si>
  <x:si>
    <x:t>Malmstrom A F B</x:t>
  </x:si>
  <x:si>
    <x:t>Lewis and Clark County</x:t>
  </x:si>
  <x:si>
    <x:t>Babb</x:t>
  </x:si>
  <x:si>
    <x:t>Glacier County</x:t>
  </x:si>
  <x:si>
    <x:t>Belt</x:t>
  </x:si>
  <x:si>
    <x:t>Black Eagle</x:t>
  </x:si>
  <x:si>
    <x:t>Brady</x:t>
  </x:si>
  <x:si>
    <x:t>Pondera County</x:t>
  </x:si>
  <x:si>
    <x:t>Browning</x:t>
  </x:si>
  <x:si>
    <x:t>Teton County</x:t>
  </x:si>
  <x:si>
    <x:t>Chouteau County</x:t>
  </x:si>
  <x:si>
    <x:t>Choteau</x:t>
  </x:si>
  <x:si>
    <x:t>Coffee Creek</x:t>
  </x:si>
  <x:si>
    <x:t>Cut Bank</x:t>
  </x:si>
  <x:si>
    <x:t>Dupuyer</x:t>
  </x:si>
  <x:si>
    <x:t>East Glacier Park</x:t>
  </x:si>
  <x:si>
    <x:t>Toole County</x:t>
  </x:si>
  <x:si>
    <x:t>Floweree</x:t>
  </x:si>
  <x:si>
    <x:t>Fort Benton</x:t>
  </x:si>
  <x:si>
    <x:t>Fort Shaw</x:t>
  </x:si>
  <x:si>
    <x:t>Galata</x:t>
  </x:si>
  <x:si>
    <x:t>Geyser</x:t>
  </x:si>
  <x:si>
    <x:t>Judith Basin County</x:t>
  </x:si>
  <x:si>
    <x:t>Heart Butte</x:t>
  </x:si>
  <x:si>
    <x:t>Highwood</x:t>
  </x:si>
  <x:si>
    <x:t>Hilger</x:t>
  </x:si>
  <x:si>
    <x:t>Hobson</x:t>
  </x:si>
  <x:si>
    <x:t>Judith Gap</x:t>
  </x:si>
  <x:si>
    <x:t>Kevin</x:t>
  </x:si>
  <x:si>
    <x:t>Ledger</x:t>
  </x:si>
  <x:si>
    <x:t>Loma</x:t>
  </x:si>
  <x:si>
    <x:t>Lothair</x:t>
  </x:si>
  <x:si>
    <x:t>Moccasin</x:t>
  </x:si>
  <x:si>
    <x:t>Monarch</x:t>
  </x:si>
  <x:si>
    <x:t>Neihart</x:t>
  </x:si>
  <x:si>
    <x:t>Oilmont</x:t>
  </x:si>
  <x:si>
    <x:t>Pendroy</x:t>
  </x:si>
  <x:si>
    <x:t>Power</x:t>
  </x:si>
  <x:si>
    <x:t>Raynesford</x:t>
  </x:si>
  <x:si>
    <x:t>Roy</x:t>
  </x:si>
  <x:si>
    <x:t>Sand Coulee</x:t>
  </x:si>
  <x:si>
    <x:t>Simms</x:t>
  </x:si>
  <x:si>
    <x:t>Stockett</x:t>
  </x:si>
  <x:si>
    <x:t>Sunburst</x:t>
  </x:si>
  <x:si>
    <x:t>Sun River</x:t>
  </x:si>
  <x:si>
    <x:t>Sweet Grass</x:t>
  </x:si>
  <x:si>
    <x:t>Ulm</x:t>
  </x:si>
  <x:si>
    <x:t>Vaughn</x:t>
  </x:si>
  <x:si>
    <x:t>Winifred</x:t>
  </x:si>
  <x:si>
    <x:t>Havre</x:t>
  </x:si>
  <x:si>
    <x:t>Hill County</x:t>
  </x:si>
  <x:si>
    <x:t>Chinook</x:t>
  </x:si>
  <x:si>
    <x:t>Blaine County</x:t>
  </x:si>
  <x:si>
    <x:t>Dodson</x:t>
  </x:si>
  <x:si>
    <x:t>Gildford</x:t>
  </x:si>
  <x:si>
    <x:t>Hogeland</x:t>
  </x:si>
  <x:si>
    <x:t>Joplin</x:t>
  </x:si>
  <x:si>
    <x:t>Kremlin</x:t>
  </x:si>
  <x:si>
    <x:t>Loring</x:t>
  </x:si>
  <x:si>
    <x:t>Whitlash</x:t>
  </x:si>
  <x:si>
    <x:t>Zortman</x:t>
  </x:si>
  <x:si>
    <x:t>Zurich</x:t>
  </x:si>
  <x:si>
    <x:t>Basin</x:t>
  </x:si>
  <x:si>
    <x:t>Boulder</x:t>
  </x:si>
  <x:si>
    <x:t>Canyon Creek</x:t>
  </x:si>
  <x:si>
    <x:t>Clancy</x:t>
  </x:si>
  <x:si>
    <x:t>East Helena</x:t>
  </x:si>
  <x:si>
    <x:t>Fort Harrison</x:t>
  </x:si>
  <x:si>
    <x:t>Radersburg</x:t>
  </x:si>
  <x:si>
    <x:t>Broadwater County</x:t>
  </x:si>
  <x:si>
    <x:t>Ringling</x:t>
  </x:si>
  <x:si>
    <x:t>Toston</x:t>
  </x:si>
  <x:si>
    <x:t>Wolf Creek</x:t>
  </x:si>
  <x:si>
    <x:t>Silver Bow County</x:t>
  </x:si>
  <x:si>
    <x:t>Alder</x:t>
  </x:si>
  <x:si>
    <x:t>Anaconda</x:t>
  </x:si>
  <x:si>
    <x:t>Deer Lodge County</x:t>
  </x:si>
  <x:si>
    <x:t>Bozeman</x:t>
  </x:si>
  <x:si>
    <x:t>Big Sky</x:t>
  </x:si>
  <x:si>
    <x:t>Cardwell</x:t>
  </x:si>
  <x:si>
    <x:t>Dell</x:t>
  </x:si>
  <x:si>
    <x:t>Beaverhead County</x:t>
  </x:si>
  <x:si>
    <x:t>Divide</x:t>
  </x:si>
  <x:si>
    <x:t>Ennis</x:t>
  </x:si>
  <x:si>
    <x:t>Gallatin Gateway</x:t>
  </x:si>
  <x:si>
    <x:t>Gold Creek</x:t>
  </x:si>
  <x:si>
    <x:t>Mc Allister</x:t>
  </x:si>
  <x:si>
    <x:t>Manhattan</x:t>
  </x:si>
  <x:si>
    <x:t>Polaris</x:t>
  </x:si>
  <x:si>
    <x:t>Pony</x:t>
  </x:si>
  <x:si>
    <x:t>Silver Star</x:t>
  </x:si>
  <x:si>
    <x:t>Three Forks</x:t>
  </x:si>
  <x:si>
    <x:t>Twin Bridges</x:t>
  </x:si>
  <x:si>
    <x:t>Virginia City</x:t>
  </x:si>
  <x:si>
    <x:t>West Yellowstone</x:t>
  </x:si>
  <x:si>
    <x:t>Willow Creek</x:t>
  </x:si>
  <x:si>
    <x:t>Wisdom</x:t>
  </x:si>
  <x:si>
    <x:t>Wise River</x:t>
  </x:si>
  <x:si>
    <x:t>Missoula</x:t>
  </x:si>
  <x:si>
    <x:t>Missoula County</x:t>
  </x:si>
  <x:si>
    <x:t>Alberton</x:t>
  </x:si>
  <x:si>
    <x:t>Arlee</x:t>
  </x:si>
  <x:si>
    <x:t>Bonner</x:t>
  </x:si>
  <x:si>
    <x:t>Charlo</x:t>
  </x:si>
  <x:si>
    <x:t>Condon</x:t>
  </x:si>
  <x:si>
    <x:t>Conner</x:t>
  </x:si>
  <x:si>
    <x:t>Ravalli County</x:t>
  </x:si>
  <x:si>
    <x:t>Corvallis</x:t>
  </x:si>
  <x:si>
    <x:t>De Borgia</x:t>
  </x:si>
  <x:si>
    <x:t>Sanders County</x:t>
  </x:si>
  <x:si>
    <x:t>Granite County</x:t>
  </x:si>
  <x:si>
    <x:t>Grantsdale</x:t>
  </x:si>
  <x:si>
    <x:t>Pinesdale</x:t>
  </x:si>
  <x:si>
    <x:t>Haugan</x:t>
  </x:si>
  <x:si>
    <x:t>Helmville</x:t>
  </x:si>
  <x:si>
    <x:t>Heron</x:t>
  </x:si>
  <x:si>
    <x:t>Huson</x:t>
  </x:si>
  <x:si>
    <x:t>Lolo</x:t>
  </x:si>
  <x:si>
    <x:t>Lonepine</x:t>
  </x:si>
  <x:si>
    <x:t>Noxon</x:t>
  </x:si>
  <x:si>
    <x:t>Ovando</x:t>
  </x:si>
  <x:si>
    <x:t>Pablo</x:t>
  </x:si>
  <x:si>
    <x:t>Polson</x:t>
  </x:si>
  <x:si>
    <x:t>Ravalli</x:t>
  </x:si>
  <x:si>
    <x:t>Ronan</x:t>
  </x:si>
  <x:si>
    <x:t>Saint Ignatius</x:t>
  </x:si>
  <x:si>
    <x:t>Saint Regis</x:t>
  </x:si>
  <x:si>
    <x:t>Saltese</x:t>
  </x:si>
  <x:si>
    <x:t>Seeley Lake</x:t>
  </x:si>
  <x:si>
    <x:t>Sula</x:t>
  </x:si>
  <x:si>
    <x:t>Thompson Falls</x:t>
  </x:si>
  <x:si>
    <x:t>Kalispell</x:t>
  </x:si>
  <x:si>
    <x:t>Flathead County</x:t>
  </x:si>
  <x:si>
    <x:t>Big Arm</x:t>
  </x:si>
  <x:si>
    <x:t>Elmo</x:t>
  </x:si>
  <x:si>
    <x:t>Fortine</x:t>
  </x:si>
  <x:si>
    <x:t>Hungry Horse</x:t>
  </x:si>
  <x:si>
    <x:t>Kila</x:t>
  </x:si>
  <x:si>
    <x:t>Lake Mc Donald</x:t>
  </x:si>
  <x:si>
    <x:t>Libby</x:t>
  </x:si>
  <x:si>
    <x:t>Martin City</x:t>
  </x:si>
  <x:si>
    <x:t>Polebridge</x:t>
  </x:si>
  <x:si>
    <x:t>Rollins</x:t>
  </x:si>
  <x:si>
    <x:t>West Glacier</x:t>
  </x:si>
  <x:si>
    <x:t>Whitefish</x:t>
  </x:si>
  <x:si>
    <x:t>IL</x:t>
  </x:si>
  <x:si>
    <x:t>Elk Grove Village</x:t>
  </x:si>
  <x:si>
    <x:t>Rolling Meadows</x:t>
  </x:si>
  <x:si>
    <x:t>Des Plaines</x:t>
  </x:si>
  <x:si>
    <x:t>Fox River Grove</x:t>
  </x:si>
  <x:si>
    <x:t>Golf</x:t>
  </x:si>
  <x:si>
    <x:t>Grayslake</x:t>
  </x:si>
  <x:si>
    <x:t>Gurnee</x:t>
  </x:si>
  <x:si>
    <x:t>Fort Sheridan</x:t>
  </x:si>
  <x:si>
    <x:t>Palatine</x:t>
  </x:si>
  <x:si>
    <x:t>Mchenry County</x:t>
  </x:si>
  <x:si>
    <x:t>Island Lake</x:t>
  </x:si>
  <x:si>
    <x:t>Lake Bluff</x:t>
  </x:si>
  <x:si>
    <x:t>Lake Forest</x:t>
  </x:si>
  <x:si>
    <x:t>Lake Villa</x:t>
  </x:si>
  <x:si>
    <x:t>Lake Zurich</x:t>
  </x:si>
  <x:si>
    <x:t>Morton Grove</x:t>
  </x:si>
  <x:si>
    <x:t>Mount Prospect</x:t>
  </x:si>
  <x:si>
    <x:t>Mundelein</x:t>
  </x:si>
  <x:si>
    <x:t>Vernon Hills</x:t>
  </x:si>
  <x:si>
    <x:t>Northbrook</x:t>
  </x:si>
  <x:si>
    <x:t>North Chicago</x:t>
  </x:si>
  <x:si>
    <x:t>Lincolnshire</x:t>
  </x:si>
  <x:si>
    <x:t>Prospect Heights</x:t>
  </x:si>
  <x:si>
    <x:t>Skokie</x:t>
  </x:si>
  <x:si>
    <x:t>Waukegan</x:t>
  </x:si>
  <x:si>
    <x:t>Techny</x:t>
  </x:si>
  <x:si>
    <x:t>Wauconda</x:t>
  </x:si>
  <x:si>
    <x:t>Great Lakes</x:t>
  </x:si>
  <x:si>
    <x:t>Buffalo Grove</x:t>
  </x:si>
  <x:si>
    <x:t>Wilmette</x:t>
  </x:si>
  <x:si>
    <x:t>Winnetka</x:t>
  </x:si>
  <x:si>
    <x:t>Winthrop Harbor</x:t>
  </x:si>
  <x:si>
    <x:t>Wonder Lake</x:t>
  </x:si>
  <x:si>
    <x:t>Zion</x:t>
  </x:si>
  <x:si>
    <x:t>Dupage County</x:t>
  </x:si>
  <x:si>
    <x:t>Algonquin</x:t>
  </x:si>
  <x:si>
    <x:t>Bensenville</x:t>
  </x:si>
  <x:si>
    <x:t>Streamwood</x:t>
  </x:si>
  <x:si>
    <x:t>Kane County</x:t>
  </x:si>
  <x:si>
    <x:t>Carpentersville</x:t>
  </x:si>
  <x:si>
    <x:t>Ogle County</x:t>
  </x:si>
  <x:si>
    <x:t>Dekalb</x:t>
  </x:si>
  <x:si>
    <x:t>Carol Stream</x:t>
  </x:si>
  <x:si>
    <x:t>Elburn</x:t>
  </x:si>
  <x:si>
    <x:t>Hanover Park</x:t>
  </x:si>
  <x:si>
    <x:t>Gilberts</x:t>
  </x:si>
  <x:si>
    <x:t>Glen Ellyn</x:t>
  </x:si>
  <x:si>
    <x:t>Glendale Heights</x:t>
  </x:si>
  <x:si>
    <x:t>Itasca</x:t>
  </x:si>
  <x:si>
    <x:t>Kaneville</x:t>
  </x:si>
  <x:si>
    <x:t>Kirkland</x:t>
  </x:si>
  <x:si>
    <x:t>Lafox</x:t>
  </x:si>
  <x:si>
    <x:t>Lombard</x:t>
  </x:si>
  <x:si>
    <x:t>Maple Park</x:t>
  </x:si>
  <x:si>
    <x:t>Westchester</x:t>
  </x:si>
  <x:si>
    <x:t>Lake In The Hills</x:t>
  </x:si>
  <x:si>
    <x:t>Medinah</x:t>
  </x:si>
  <x:si>
    <x:t>Schaumburg</x:t>
  </x:si>
  <x:si>
    <x:t>Melrose Park</x:t>
  </x:si>
  <x:si>
    <x:t>Berkeley</x:t>
  </x:si>
  <x:si>
    <x:t>Stone Park</x:t>
  </x:si>
  <x:si>
    <x:t>Hoffman Estates</x:t>
  </x:si>
  <x:si>
    <x:t>Plato Center</x:t>
  </x:si>
  <x:si>
    <x:t>River Grove</x:t>
  </x:si>
  <x:si>
    <x:t>Schiller Park</x:t>
  </x:si>
  <x:si>
    <x:t>South Elgin</x:t>
  </x:si>
  <x:si>
    <x:t>Villa Park</x:t>
  </x:si>
  <x:si>
    <x:t>Wasco</x:t>
  </x:si>
  <x:si>
    <x:t>West Chicago</x:t>
  </x:si>
  <x:si>
    <x:t>Wood Dale</x:t>
  </x:si>
  <x:si>
    <x:t>Chicago</x:t>
  </x:si>
  <x:si>
    <x:t>River Forest</x:t>
  </x:si>
  <x:si>
    <x:t>Beecher</x:t>
  </x:si>
  <x:si>
    <x:t>Will County</x:t>
  </x:si>
  <x:si>
    <x:t>Crest Hill</x:t>
  </x:si>
  <x:si>
    <x:t>Shorewood</x:t>
  </x:si>
  <x:si>
    <x:t>Blue Island</x:t>
  </x:si>
  <x:si>
    <x:t>Braceville</x:t>
  </x:si>
  <x:si>
    <x:t>Braidwood</x:t>
  </x:si>
  <x:si>
    <x:t>Calumet City</x:t>
  </x:si>
  <x:si>
    <x:t>Channahon</x:t>
  </x:si>
  <x:si>
    <x:t>Chicago Heights</x:t>
  </x:si>
  <x:si>
    <x:t>Chicago Ridge</x:t>
  </x:si>
  <x:si>
    <x:t>Crete</x:t>
  </x:si>
  <x:si>
    <x:t>Dolton</x:t>
  </x:si>
  <x:si>
    <x:t>Dwight</x:t>
  </x:si>
  <x:si>
    <x:t>Flossmoor</x:t>
  </x:si>
  <x:si>
    <x:t>Hazel Crest</x:t>
  </x:si>
  <x:si>
    <x:t>Homewood</x:t>
  </x:si>
  <x:si>
    <x:t>Bolingbrook</x:t>
  </x:si>
  <x:si>
    <x:t>Matteson</x:t>
  </x:si>
  <x:si>
    <x:t>Mazon</x:t>
  </x:si>
  <x:si>
    <x:t>Romeoville</x:t>
  </x:si>
  <x:si>
    <x:t>Minooka</x:t>
  </x:si>
  <x:si>
    <x:t>Mokena</x:t>
  </x:si>
  <x:si>
    <x:t>Monee</x:t>
  </x:si>
  <x:si>
    <x:t>New Lenox</x:t>
  </x:si>
  <x:si>
    <x:t>Oak Forest</x:t>
  </x:si>
  <x:si>
    <x:t>Oak Lawn</x:t>
  </x:si>
  <x:si>
    <x:t>Bridgeview</x:t>
  </x:si>
  <x:si>
    <x:t>Hickory Hills</x:t>
  </x:si>
  <x:si>
    <x:t>Odell</x:t>
  </x:si>
  <x:si>
    <x:t>Olympia Fields</x:t>
  </x:si>
  <x:si>
    <x:t>Orland Park</x:t>
  </x:si>
  <x:si>
    <x:t>Palos Heights</x:t>
  </x:si>
  <x:si>
    <x:t>Palos Park</x:t>
  </x:si>
  <x:si>
    <x:t>Palos Hills</x:t>
  </x:si>
  <x:si>
    <x:t>Park Forest</x:t>
  </x:si>
  <x:si>
    <x:t>Peotone</x:t>
  </x:si>
  <x:si>
    <x:t>La Salle County</x:t>
  </x:si>
  <x:si>
    <x:t>Richton Park</x:t>
  </x:si>
  <x:si>
    <x:t>South Holland</x:t>
  </x:si>
  <x:si>
    <x:t>South Wilmington</x:t>
  </x:si>
  <x:si>
    <x:t>Steger</x:t>
  </x:si>
  <x:si>
    <x:t>Tinley Park</x:t>
  </x:si>
  <x:si>
    <x:t>Country Club Hills</x:t>
  </x:si>
  <x:si>
    <x:t>Willow Springs</x:t>
  </x:si>
  <x:si>
    <x:t>Worth</x:t>
  </x:si>
  <x:si>
    <x:t>Homer Glen</x:t>
  </x:si>
  <x:si>
    <x:t>Bedford Park</x:t>
  </x:si>
  <x:si>
    <x:t>Summit Argo</x:t>
  </x:si>
  <x:si>
    <x:t>Kendall County</x:t>
  </x:si>
  <x:si>
    <x:t>Clarendon Hills</x:t>
  </x:si>
  <x:si>
    <x:t>Downers Grove</x:t>
  </x:si>
  <x:si>
    <x:t>Eola</x:t>
  </x:si>
  <x:si>
    <x:t>Oak Brook</x:t>
  </x:si>
  <x:si>
    <x:t>La Grange Park</x:t>
  </x:si>
  <x:si>
    <x:t>Willowbrook</x:t>
  </x:si>
  <x:si>
    <x:t>Mooseheart</x:t>
  </x:si>
  <x:si>
    <x:t>Naperville</x:t>
  </x:si>
  <x:si>
    <x:t>North Aurora</x:t>
  </x:si>
  <x:si>
    <x:t>Serena</x:t>
  </x:si>
  <x:si>
    <x:t>Shabbona</x:t>
  </x:si>
  <x:si>
    <x:t>Somonauk</x:t>
  </x:si>
  <x:si>
    <x:t>Steward</x:t>
  </x:si>
  <x:si>
    <x:t>Waterman</x:t>
  </x:si>
  <x:si>
    <x:t>Wedron</x:t>
  </x:si>
  <x:si>
    <x:t>Western Springs</x:t>
  </x:si>
  <x:si>
    <x:t>Westmont</x:t>
  </x:si>
  <x:si>
    <x:t>Fox Valley</x:t>
  </x:si>
  <x:si>
    <x:t>Harwood Heights</x:t>
  </x:si>
  <x:si>
    <x:t>Lincolnwood</x:t>
  </x:si>
  <x:si>
    <x:t>Alsip</x:t>
  </x:si>
  <x:si>
    <x:t>Evergreen Park</x:t>
  </x:si>
  <x:si>
    <x:t>Kankakee</x:t>
  </x:si>
  <x:si>
    <x:t>Kankakee County</x:t>
  </x:si>
  <x:si>
    <x:t>Aroma Park</x:t>
  </x:si>
  <x:si>
    <x:t>Ashkum</x:t>
  </x:si>
  <x:si>
    <x:t>Iroquois County</x:t>
  </x:si>
  <x:si>
    <x:t>Beaverville</x:t>
  </x:si>
  <x:si>
    <x:t>Bonfield</x:t>
  </x:si>
  <x:si>
    <x:t>Bourbonnais</x:t>
  </x:si>
  <x:si>
    <x:t>Cabery</x:t>
  </x:si>
  <x:si>
    <x:t>Ford County</x:t>
  </x:si>
  <x:si>
    <x:t>Campus</x:t>
  </x:si>
  <x:si>
    <x:t>Chebanse</x:t>
  </x:si>
  <x:si>
    <x:t>Cissna Park</x:t>
  </x:si>
  <x:si>
    <x:t>Claytonville</x:t>
  </x:si>
  <x:si>
    <x:t>Cullom</x:t>
  </x:si>
  <x:si>
    <x:t>Donovan</x:t>
  </x:si>
  <x:si>
    <x:t>Vermilion County</x:t>
  </x:si>
  <x:si>
    <x:t>Emington</x:t>
  </x:si>
  <x:si>
    <x:t>Gibson City</x:t>
  </x:si>
  <x:si>
    <x:t>Goodwine</x:t>
  </x:si>
  <x:si>
    <x:t>Grant Park</x:t>
  </x:si>
  <x:si>
    <x:t>Herscher</x:t>
  </x:si>
  <x:si>
    <x:t>Hoopeston</x:t>
  </x:si>
  <x:si>
    <x:t>Hopkins Park</x:t>
  </x:si>
  <x:si>
    <x:t>Loda</x:t>
  </x:si>
  <x:si>
    <x:t>Manteno</x:t>
  </x:si>
  <x:si>
    <x:t>Martinton</x:t>
  </x:si>
  <x:si>
    <x:t>Momence</x:t>
  </x:si>
  <x:si>
    <x:t>Onarga</x:t>
  </x:si>
  <x:si>
    <x:t>Papineau</x:t>
  </x:si>
  <x:si>
    <x:t>Pembroke Township</x:t>
  </x:si>
  <x:si>
    <x:t>Piper City</x:t>
  </x:si>
  <x:si>
    <x:t>Rankin</x:t>
  </x:si>
  <x:si>
    <x:t>Saint Anne</x:t>
  </x:si>
  <x:si>
    <x:t>Stockland</x:t>
  </x:si>
  <x:si>
    <x:t>Thawville</x:t>
  </x:si>
  <x:si>
    <x:t>Watseka</x:t>
  </x:si>
  <x:si>
    <x:t>Apple River</x:t>
  </x:si>
  <x:si>
    <x:t>Jo Daviess County</x:t>
  </x:si>
  <x:si>
    <x:t>Stephenson County</x:t>
  </x:si>
  <x:si>
    <x:t>Chadwick</x:t>
  </x:si>
  <x:si>
    <x:t>Chana</x:t>
  </x:si>
  <x:si>
    <x:t>Davis Junction</x:t>
  </x:si>
  <x:si>
    <x:t>East Dubuque</x:t>
  </x:si>
  <x:si>
    <x:t>Eleroy</x:t>
  </x:si>
  <x:si>
    <x:t>Forreston</x:t>
  </x:si>
  <x:si>
    <x:t>Franklin Grove</x:t>
  </x:si>
  <x:si>
    <x:t>Whiteside County</x:t>
  </x:si>
  <x:si>
    <x:t>Garden Prairie</x:t>
  </x:si>
  <x:si>
    <x:t>German Valley</x:t>
  </x:si>
  <x:si>
    <x:t>Harmon</x:t>
  </x:si>
  <x:si>
    <x:t>Leaf River</x:t>
  </x:si>
  <x:si>
    <x:t>Lindenwood</x:t>
  </x:si>
  <x:si>
    <x:t>Mc Connell</x:t>
  </x:si>
  <x:si>
    <x:t>Monroe Center</x:t>
  </x:si>
  <x:si>
    <x:t>Mount Carroll</x:t>
  </x:si>
  <x:si>
    <x:t>Nachusa</x:t>
  </x:si>
  <x:si>
    <x:t>Pearl City</x:t>
  </x:si>
  <x:si>
    <x:t>Pecatonica</x:t>
  </x:si>
  <x:si>
    <x:t>Polo</x:t>
  </x:si>
  <x:si>
    <x:t>Poplar Grove</x:t>
  </x:si>
  <x:si>
    <x:t>Ridott</x:t>
  </x:si>
  <x:si>
    <x:t>Rock City</x:t>
  </x:si>
  <x:si>
    <x:t>Savanna</x:t>
  </x:si>
  <x:si>
    <x:t>Scales Mound</x:t>
  </x:si>
  <x:si>
    <x:t>Shirland</x:t>
  </x:si>
  <x:si>
    <x:t>South Beloit</x:t>
  </x:si>
  <x:si>
    <x:t>Stillman Valley</x:t>
  </x:si>
  <x:si>
    <x:t>Woosung</x:t>
  </x:si>
  <x:si>
    <x:t>Loves Park</x:t>
  </x:si>
  <x:si>
    <x:t>Machesney Park</x:t>
  </x:si>
  <x:si>
    <x:t>Rock Island County</x:t>
  </x:si>
  <x:si>
    <x:t>Aledo</x:t>
  </x:si>
  <x:si>
    <x:t>Annawan</x:t>
  </x:si>
  <x:si>
    <x:t>Buffalo Prairie</x:t>
  </x:si>
  <x:si>
    <x:t>Carbon Cliff</x:t>
  </x:si>
  <x:si>
    <x:t>Coal Valley</x:t>
  </x:si>
  <x:si>
    <x:t>Colona</x:t>
  </x:si>
  <x:si>
    <x:t>Deer Grove</x:t>
  </x:si>
  <x:si>
    <x:t>East Moline</x:t>
  </x:si>
  <x:si>
    <x:t>Hooppole</x:t>
  </x:si>
  <x:si>
    <x:t>Illinois City</x:t>
  </x:si>
  <x:si>
    <x:t>Joy</x:t>
  </x:si>
  <x:si>
    <x:t>Lynn Center</x:t>
  </x:si>
  <x:si>
    <x:t>Matherville</x:t>
  </x:si>
  <x:si>
    <x:t>Orion</x:t>
  </x:si>
  <x:si>
    <x:t>Osco</x:t>
  </x:si>
  <x:si>
    <x:t>Preemption</x:t>
  </x:si>
  <x:si>
    <x:t>Prophetstown</x:t>
  </x:si>
  <x:si>
    <x:t>Rapids City</x:t>
  </x:si>
  <x:si>
    <x:t>Sherrard</x:t>
  </x:si>
  <x:si>
    <x:t>Silvis</x:t>
  </x:si>
  <x:si>
    <x:t>Tampico</x:t>
  </x:si>
  <x:si>
    <x:t>Taylor Ridge</x:t>
  </x:si>
  <x:si>
    <x:t>Ancona</x:t>
  </x:si>
  <x:si>
    <x:t>Bureau County</x:t>
  </x:si>
  <x:si>
    <x:t>Buda</x:t>
  </x:si>
  <x:si>
    <x:t>Bureau</x:t>
  </x:si>
  <x:si>
    <x:t>Cedar Point</x:t>
  </x:si>
  <x:si>
    <x:t>Cherry</x:t>
  </x:si>
  <x:si>
    <x:t>Depue</x:t>
  </x:si>
  <x:si>
    <x:t>Eldena</x:t>
  </x:si>
  <x:si>
    <x:t>Hennepin</x:t>
  </x:si>
  <x:si>
    <x:t>Kasbeer</x:t>
  </x:si>
  <x:si>
    <x:t>Ladd</x:t>
  </x:si>
  <x:si>
    <x:t>La Moille</x:t>
  </x:si>
  <x:si>
    <x:t>Leonore</x:t>
  </x:si>
  <x:si>
    <x:t>Long Point</x:t>
  </x:si>
  <x:si>
    <x:t>Lostant</x:t>
  </x:si>
  <x:si>
    <x:t>Mc Nabb</x:t>
  </x:si>
  <x:si>
    <x:t>Mark</x:t>
  </x:si>
  <x:si>
    <x:t>Marseilles</x:t>
  </x:si>
  <x:si>
    <x:t>Neponset</x:t>
  </x:si>
  <x:si>
    <x:t>Oglesby</x:t>
  </x:si>
  <x:si>
    <x:t>Ohio</x:t>
  </x:si>
  <x:si>
    <x:t>Seatonville</x:t>
  </x:si>
  <x:si>
    <x:t>Streator</x:t>
  </x:si>
  <x:si>
    <x:t>Sublette</x:t>
  </x:si>
  <x:si>
    <x:t>Tiskilwa</x:t>
  </x:si>
  <x:si>
    <x:t>Toluca</x:t>
  </x:si>
  <x:si>
    <x:t>Tonica</x:t>
  </x:si>
  <x:si>
    <x:t>Triumph</x:t>
  </x:si>
  <x:si>
    <x:t>Troy Grove</x:t>
  </x:si>
  <x:si>
    <x:t>Van Orin</x:t>
  </x:si>
  <x:si>
    <x:t>Varna</x:t>
  </x:si>
  <x:si>
    <x:t>Wenona</x:t>
  </x:si>
  <x:si>
    <x:t>West Brooklyn</x:t>
  </x:si>
  <x:si>
    <x:t>Wyanet</x:t>
  </x:si>
  <x:si>
    <x:t>McDonough County</x:t>
  </x:si>
  <x:si>
    <x:t>Bardolph</x:t>
  </x:si>
  <x:si>
    <x:t>Biggsville</x:t>
  </x:si>
  <x:si>
    <x:t>Bishop Hill</x:t>
  </x:si>
  <x:si>
    <x:t>Blandinsville</x:t>
  </x:si>
  <x:si>
    <x:t>Camp Grove</x:t>
  </x:si>
  <x:si>
    <x:t>Carman</x:t>
  </x:si>
  <x:si>
    <x:t>Dahinda</x:t>
  </x:si>
  <x:si>
    <x:t>East Galesburg</x:t>
  </x:si>
  <x:si>
    <x:t>Fiatt</x:t>
  </x:si>
  <x:si>
    <x:t>Gerlaw</x:t>
  </x:si>
  <x:si>
    <x:t>Gilson</x:t>
  </x:si>
  <x:si>
    <x:t>Ipava</x:t>
  </x:si>
  <x:si>
    <x:t>Keithsburg</x:t>
  </x:si>
  <x:si>
    <x:t>Kewanee</x:t>
  </x:si>
  <x:si>
    <x:t>La Harpe</x:t>
  </x:si>
  <x:si>
    <x:t>Peoria County</x:t>
  </x:si>
  <x:si>
    <x:t>Lomax</x:t>
  </x:si>
  <x:si>
    <x:t>Maquon</x:t>
  </x:si>
  <x:si>
    <x:t>North Henderson</x:t>
  </x:si>
  <x:si>
    <x:t>Ophiem</x:t>
  </x:si>
  <x:si>
    <x:t>Oquawka</x:t>
  </x:si>
  <x:si>
    <x:t>Seaton</x:t>
  </x:si>
  <x:si>
    <x:t>Smithshire</x:t>
  </x:si>
  <x:si>
    <x:t>Speer</x:t>
  </x:si>
  <x:si>
    <x:t>Stronghurst</x:t>
  </x:si>
  <x:si>
    <x:t>Table Grove</x:t>
  </x:si>
  <x:si>
    <x:t>Toulon</x:t>
  </x:si>
  <x:si>
    <x:t>Vermont</x:t>
  </x:si>
  <x:si>
    <x:t>Wataga</x:t>
  </x:si>
  <x:si>
    <x:t>Dunfermline</x:t>
  </x:si>
  <x:si>
    <x:t>Edelstein</x:t>
  </x:si>
  <x:si>
    <x:t>Glasford</x:t>
  </x:si>
  <x:si>
    <x:t>Hanna City</x:t>
  </x:si>
  <x:si>
    <x:t>Kingston Mines</x:t>
  </x:si>
  <x:si>
    <x:t>Lacon</x:t>
  </x:si>
  <x:si>
    <x:t>La Rose</x:t>
  </x:si>
  <x:si>
    <x:t>London Mills</x:t>
  </x:si>
  <x:si>
    <x:t>Lowpoint</x:t>
  </x:si>
  <x:si>
    <x:t>Manito</x:t>
  </x:si>
  <x:si>
    <x:t>Mossville</x:t>
  </x:si>
  <x:si>
    <x:t>Princeville</x:t>
  </x:si>
  <x:si>
    <x:t>South Pekin</x:t>
  </x:si>
  <x:si>
    <x:t>Sparland</x:t>
  </x:si>
  <x:si>
    <x:t>Trivoli</x:t>
  </x:si>
  <x:si>
    <x:t>Yates City</x:t>
  </x:si>
  <x:si>
    <x:t>Peoria</x:t>
  </x:si>
  <x:si>
    <x:t>Creve Coeur</x:t>
  </x:si>
  <x:si>
    <x:t>East Peoria</x:t>
  </x:si>
  <x:si>
    <x:t>Peoria Heights</x:t>
  </x:si>
  <x:si>
    <x:t>Mclean County</x:t>
  </x:si>
  <x:si>
    <x:t>Anchor</x:t>
  </x:si>
  <x:si>
    <x:t>Armington</x:t>
  </x:si>
  <x:si>
    <x:t>Arrowsmith</x:t>
  </x:si>
  <x:si>
    <x:t>Bellflower</x:t>
  </x:si>
  <x:si>
    <x:t>Carlock</x:t>
  </x:si>
  <x:si>
    <x:t>Chenoa</x:t>
  </x:si>
  <x:si>
    <x:t>De Witt County</x:t>
  </x:si>
  <x:si>
    <x:t>Congerville</x:t>
  </x:si>
  <x:si>
    <x:t>Cropsey</x:t>
  </x:si>
  <x:si>
    <x:t>Downs</x:t>
  </x:si>
  <x:si>
    <x:t>El Paso</x:t>
  </x:si>
  <x:si>
    <x:t>Fairbury</x:t>
  </x:si>
  <x:si>
    <x:t>Flanagan</x:t>
  </x:si>
  <x:si>
    <x:t>Forrest</x:t>
  </x:si>
  <x:si>
    <x:t>Goodfield</x:t>
  </x:si>
  <x:si>
    <x:t>Graymont</x:t>
  </x:si>
  <x:si>
    <x:t>Gridley</x:t>
  </x:si>
  <x:si>
    <x:t>Heyworth</x:t>
  </x:si>
  <x:si>
    <x:t>Kenney</x:t>
  </x:si>
  <x:si>
    <x:t>Mackinaw</x:t>
  </x:si>
  <x:si>
    <x:t>Maroa</x:t>
  </x:si>
  <x:si>
    <x:t>Merna</x:t>
  </x:si>
  <x:si>
    <x:t>Minier</x:t>
  </x:si>
  <x:si>
    <x:t>Minonk</x:t>
  </x:si>
  <x:si>
    <x:t>Saunemin</x:t>
  </x:si>
  <x:si>
    <x:t>Saybrook</x:t>
  </x:si>
  <x:si>
    <x:t>Secor</x:t>
  </x:si>
  <x:si>
    <x:t>Strawn</x:t>
  </x:si>
  <x:si>
    <x:t>Wapella</x:t>
  </x:si>
  <x:si>
    <x:t>Alvin</x:t>
  </x:si>
  <x:si>
    <x:t>Bement</x:t>
  </x:si>
  <x:si>
    <x:t>Piatt County</x:t>
  </x:si>
  <x:si>
    <x:t>Broadlands</x:t>
  </x:si>
  <x:si>
    <x:t>Catlin</x:t>
  </x:si>
  <x:si>
    <x:t>Champaign</x:t>
  </x:si>
  <x:si>
    <x:t>Collison</x:t>
  </x:si>
  <x:si>
    <x:t>De Land</x:t>
  </x:si>
  <x:si>
    <x:t>Dewey</x:t>
  </x:si>
  <x:si>
    <x:t>Farmer City</x:t>
  </x:si>
  <x:si>
    <x:t>Fithian</x:t>
  </x:si>
  <x:si>
    <x:t>Foosland</x:t>
  </x:si>
  <x:si>
    <x:t>Ivesdale</x:t>
  </x:si>
  <x:si>
    <x:t>Longview</x:t>
  </x:si>
  <x:si>
    <x:t>Mahomet</x:t>
  </x:si>
  <x:si>
    <x:t>Milmine</x:t>
  </x:si>
  <x:si>
    <x:t>Pesotum</x:t>
  </x:si>
  <x:si>
    <x:t>Rantoul</x:t>
  </x:si>
  <x:si>
    <x:t>Ridge Farm</x:t>
  </x:si>
  <x:si>
    <x:t>Sadorus</x:t>
  </x:si>
  <x:si>
    <x:t>Sidell</x:t>
  </x:si>
  <x:si>
    <x:t>Thomasboro</x:t>
  </x:si>
  <x:si>
    <x:t>Tolono</x:t>
  </x:si>
  <x:si>
    <x:t>White Heath</x:t>
  </x:si>
  <x:si>
    <x:t>Ashmore</x:t>
  </x:si>
  <x:si>
    <x:t>Coles County</x:t>
  </x:si>
  <x:si>
    <x:t>Moultrie County</x:t>
  </x:si>
  <x:si>
    <x:t>Edgar County</x:t>
  </x:si>
  <x:si>
    <x:t>Camargo</x:t>
  </x:si>
  <x:si>
    <x:t>Chrisman</x:t>
  </x:si>
  <x:si>
    <x:t>Dalton City</x:t>
  </x:si>
  <x:si>
    <x:t>Gays</x:t>
  </x:si>
  <x:si>
    <x:t>Hindsboro</x:t>
  </x:si>
  <x:si>
    <x:t>La Place</x:t>
  </x:si>
  <x:si>
    <x:t>Lovington</x:t>
  </x:si>
  <x:si>
    <x:t>Metcalf</x:t>
  </x:si>
  <x:si>
    <x:t>Newman</x:t>
  </x:si>
  <x:si>
    <x:t>Redmon</x:t>
  </x:si>
  <x:si>
    <x:t>Tuscola</x:t>
  </x:si>
  <x:si>
    <x:t>Villa Grove</x:t>
  </x:si>
  <x:si>
    <x:t>Alhambra</x:t>
  </x:si>
  <x:si>
    <x:t>Batchtown</x:t>
  </x:si>
  <x:si>
    <x:t>Benld</x:t>
  </x:si>
  <x:si>
    <x:t>Macoupin County</x:t>
  </x:si>
  <x:si>
    <x:t>Bethalto</x:t>
  </x:si>
  <x:si>
    <x:t>Jersey County</x:t>
  </x:si>
  <x:si>
    <x:t>Coffeen</x:t>
  </x:si>
  <x:si>
    <x:t>Cottage Hills</x:t>
  </x:si>
  <x:si>
    <x:t>Bond County</x:t>
  </x:si>
  <x:si>
    <x:t>Dorsey</x:t>
  </x:si>
  <x:si>
    <x:t>Dow</x:t>
  </x:si>
  <x:si>
    <x:t>Eagarville</x:t>
  </x:si>
  <x:si>
    <x:t>East Alton</x:t>
  </x:si>
  <x:si>
    <x:t>Elsah</x:t>
  </x:si>
  <x:si>
    <x:t>Fidelity</x:t>
  </x:si>
  <x:si>
    <x:t>Fieldon</x:t>
  </x:si>
  <x:si>
    <x:t>Gillespie</x:t>
  </x:si>
  <x:si>
    <x:t>Glen Carbon</x:t>
  </x:si>
  <x:si>
    <x:t>Godfrey</x:t>
  </x:si>
  <x:si>
    <x:t>Golden Eagle</x:t>
  </x:si>
  <x:si>
    <x:t>Granite City</x:t>
  </x:si>
  <x:si>
    <x:t>Jerseyville</x:t>
  </x:si>
  <x:si>
    <x:t>Kampsville</x:t>
  </x:si>
  <x:si>
    <x:t>Marine</x:t>
  </x:si>
  <x:si>
    <x:t>Michael</x:t>
  </x:si>
  <x:si>
    <x:t>Moro</x:t>
  </x:si>
  <x:si>
    <x:t>Mozier</x:t>
  </x:si>
  <x:si>
    <x:t>National Stock Yards</x:t>
  </x:si>
  <x:si>
    <x:t>New Douglas</x:t>
  </x:si>
  <x:si>
    <x:t>Ohlman</x:t>
  </x:si>
  <x:si>
    <x:t>Piasa</x:t>
  </x:si>
  <x:si>
    <x:t>Roodhouse</x:t>
  </x:si>
  <x:si>
    <x:t>Rosamond</x:t>
  </x:si>
  <x:si>
    <x:t>Sorento</x:t>
  </x:si>
  <x:si>
    <x:t>South Roxana</x:t>
  </x:si>
  <x:si>
    <x:t>Taylor Springs</x:t>
  </x:si>
  <x:si>
    <x:t>Walshville</x:t>
  </x:si>
  <x:si>
    <x:t>Witt</x:t>
  </x:si>
  <x:si>
    <x:t>Wood River</x:t>
  </x:si>
  <x:si>
    <x:t>Wrights</x:t>
  </x:si>
  <x:si>
    <x:t>East Saint Louis</x:t>
  </x:si>
  <x:si>
    <x:t>Fairview Heights</x:t>
  </x:si>
  <x:si>
    <x:t>Addieville</x:t>
  </x:si>
  <x:si>
    <x:t>Albers</x:t>
  </x:si>
  <x:si>
    <x:t>Aviston</x:t>
  </x:si>
  <x:si>
    <x:t>Bartelso</x:t>
  </x:si>
  <x:si>
    <x:t>Beckemeyer</x:t>
  </x:si>
  <x:si>
    <x:t>Mascoutah</x:t>
  </x:si>
  <x:si>
    <x:t>Scott Air Force Base</x:t>
  </x:si>
  <x:si>
    <x:t>Breese</x:t>
  </x:si>
  <x:si>
    <x:t>Carlyle</x:t>
  </x:si>
  <x:si>
    <x:t>Caseyville</x:t>
  </x:si>
  <x:si>
    <x:t>Coulterville</x:t>
  </x:si>
  <x:si>
    <x:t>Dupo</x:t>
  </x:si>
  <x:si>
    <x:t>East Carondelet</x:t>
  </x:si>
  <x:si>
    <x:t>Ellis Grove</x:t>
  </x:si>
  <x:si>
    <x:t>Fults</x:t>
  </x:si>
  <x:si>
    <x:t>Hagarstown</x:t>
  </x:si>
  <x:si>
    <x:t>Hecker</x:t>
  </x:si>
  <x:si>
    <x:t>Huey</x:t>
  </x:si>
  <x:si>
    <x:t>Keyesport</x:t>
  </x:si>
  <x:si>
    <x:t>Lenzburg</x:t>
  </x:si>
  <x:si>
    <x:t>Maeystown</x:t>
  </x:si>
  <x:si>
    <x:t>Marissa</x:t>
  </x:si>
  <x:si>
    <x:t>Menard</x:t>
  </x:si>
  <x:si>
    <x:t>Millstadt</x:t>
  </x:si>
  <x:si>
    <x:t>Mulberry Grove</x:t>
  </x:si>
  <x:si>
    <x:t>New Baden</x:t>
  </x:si>
  <x:si>
    <x:t>New Memphis</x:t>
  </x:si>
  <x:si>
    <x:t>O Fallon</x:t>
  </x:si>
  <x:si>
    <x:t>Okawville</x:t>
  </x:si>
  <x:si>
    <x:t>Percy</x:t>
  </x:si>
  <x:si>
    <x:t>Pierron</x:t>
  </x:si>
  <x:si>
    <x:t>Pinckneyville</x:t>
  </x:si>
  <x:si>
    <x:t>Prairie Du Rocher</x:t>
  </x:si>
  <x:si>
    <x:t>Red Bud</x:t>
  </x:si>
  <x:si>
    <x:t>Renault</x:t>
  </x:si>
  <x:si>
    <x:t>Saint Jacob</x:t>
  </x:si>
  <x:si>
    <x:t>Saint Libory</x:t>
  </x:si>
  <x:si>
    <x:t>Steeleville</x:t>
  </x:si>
  <x:si>
    <x:t>Tilden</x:t>
  </x:si>
  <x:si>
    <x:t>Valmeyer</x:t>
  </x:si>
  <x:si>
    <x:t>Walsh</x:t>
  </x:si>
  <x:si>
    <x:t>Basco</x:t>
  </x:si>
  <x:si>
    <x:t>Baylis</x:t>
  </x:si>
  <x:si>
    <x:t>Bowen</x:t>
  </x:si>
  <x:si>
    <x:t>Camp Point</x:t>
  </x:si>
  <x:si>
    <x:t>Coatsburg</x:t>
  </x:si>
  <x:si>
    <x:t>Colusa</x:t>
  </x:si>
  <x:si>
    <x:t>Dallas City</x:t>
  </x:si>
  <x:si>
    <x:t>Elvaston</x:t>
  </x:si>
  <x:si>
    <x:t>Ferris</x:t>
  </x:si>
  <x:si>
    <x:t>Griggsville</x:t>
  </x:si>
  <x:si>
    <x:t>La Prairie</x:t>
  </x:si>
  <x:si>
    <x:t>Loraine</x:t>
  </x:si>
  <x:si>
    <x:t>Paloma</x:t>
  </x:si>
  <x:si>
    <x:t>Payson</x:t>
  </x:si>
  <x:si>
    <x:t>Sutter</x:t>
  </x:si>
  <x:si>
    <x:t>Tennessee</x:t>
  </x:si>
  <x:si>
    <x:t>Timewell</x:t>
  </x:si>
  <x:si>
    <x:t>Ursa</x:t>
  </x:si>
  <x:si>
    <x:t>Beecher City</x:t>
  </x:si>
  <x:si>
    <x:t>Cowden</x:t>
  </x:si>
  <x:si>
    <x:t>Dieterich</x:t>
  </x:si>
  <x:si>
    <x:t>Hidalgo</x:t>
  </x:si>
  <x:si>
    <x:t>Hutsonville</x:t>
  </x:si>
  <x:si>
    <x:t>Ingraham</x:t>
  </x:si>
  <x:si>
    <x:t>Lerna</x:t>
  </x:si>
  <x:si>
    <x:t>Mode</x:t>
  </x:si>
  <x:si>
    <x:t>Mount Erie</x:t>
  </x:si>
  <x:si>
    <x:t>Neoga</x:t>
  </x:si>
  <x:si>
    <x:t>Oblong</x:t>
  </x:si>
  <x:si>
    <x:t>Sainte Marie</x:t>
  </x:si>
  <x:si>
    <x:t>Saint Francisville</x:t>
  </x:si>
  <x:si>
    <x:t>Shumway</x:t>
  </x:si>
  <x:si>
    <x:t>Stewardson</x:t>
  </x:si>
  <x:si>
    <x:t>Stoy</x:t>
  </x:si>
  <x:si>
    <x:t>Teutopolis</x:t>
  </x:si>
  <x:si>
    <x:t>Trilla</x:t>
  </x:si>
  <x:si>
    <x:t>Edwards County</x:t>
  </x:si>
  <x:si>
    <x:t>West York</x:t>
  </x:si>
  <x:si>
    <x:t>Argenta</x:t>
  </x:si>
  <x:si>
    <x:t>Assumption</x:t>
  </x:si>
  <x:si>
    <x:t>Beason</x:t>
  </x:si>
  <x:si>
    <x:t>Blue Mound</x:t>
  </x:si>
  <x:si>
    <x:t>Boody</x:t>
  </x:si>
  <x:si>
    <x:t>Sangamon County</x:t>
  </x:si>
  <x:si>
    <x:t>Bulpitt</x:t>
  </x:si>
  <x:si>
    <x:t>Chestnut</x:t>
  </x:si>
  <x:si>
    <x:t>Cornland</x:t>
  </x:si>
  <x:si>
    <x:t>Divernon</x:t>
  </x:si>
  <x:si>
    <x:t>Elwin</x:t>
  </x:si>
  <x:si>
    <x:t>Glenarm</x:t>
  </x:si>
  <x:si>
    <x:t>Harristown</x:t>
  </x:si>
  <x:si>
    <x:t>Harvel</x:t>
  </x:si>
  <x:si>
    <x:t>Illiopolis</x:t>
  </x:si>
  <x:si>
    <x:t>Lake Fork</x:t>
  </x:si>
  <x:si>
    <x:t>Mount Pulaski</x:t>
  </x:si>
  <x:si>
    <x:t>Mt Zion</x:t>
  </x:si>
  <x:si>
    <x:t>Moweaqua</x:t>
  </x:si>
  <x:si>
    <x:t>Oreana</x:t>
  </x:si>
  <x:si>
    <x:t>Owaneco</x:t>
  </x:si>
  <x:si>
    <x:t>Pana</x:t>
  </x:si>
  <x:si>
    <x:t>Pawnee</x:t>
  </x:si>
  <x:si>
    <x:t>Taylorville</x:t>
  </x:si>
  <x:si>
    <x:t>Tovey</x:t>
  </x:si>
  <x:si>
    <x:t>Tower Hill</x:t>
  </x:si>
  <x:si>
    <x:t>Waggoner</x:t>
  </x:si>
  <x:si>
    <x:t>Alsey</x:t>
  </x:si>
  <x:si>
    <x:t>Arenzville</x:t>
  </x:si>
  <x:si>
    <x:t>Menard County</x:t>
  </x:si>
  <x:si>
    <x:t>Beardstown</x:t>
  </x:si>
  <x:si>
    <x:t>Bluffs</x:t>
  </x:si>
  <x:si>
    <x:t>Bluff Springs</x:t>
  </x:si>
  <x:si>
    <x:t>Cantrall</x:t>
  </x:si>
  <x:si>
    <x:t>Carlinville</x:t>
  </x:si>
  <x:si>
    <x:t>Chandlerville</x:t>
  </x:si>
  <x:si>
    <x:t>Emden</x:t>
  </x:si>
  <x:si>
    <x:t>Greenview</x:t>
  </x:si>
  <x:si>
    <x:t>Hartsburg</x:t>
  </x:si>
  <x:si>
    <x:t>Hettick</x:t>
  </x:si>
  <x:si>
    <x:t>Lincolns New Salem</x:t>
  </x:si>
  <x:si>
    <x:t>Literberry</x:t>
  </x:si>
  <x:si>
    <x:t>Loami</x:t>
  </x:si>
  <x:si>
    <x:t>Lowder</x:t>
  </x:si>
  <x:si>
    <x:t>Meredosia</x:t>
  </x:si>
  <x:si>
    <x:t>Modesto</x:t>
  </x:si>
  <x:si>
    <x:t>Nilwood</x:t>
  </x:si>
  <x:si>
    <x:t>Pleasant Plains</x:t>
  </x:si>
  <x:si>
    <x:t>San Jose</x:t>
  </x:si>
  <x:si>
    <x:t>Tallula</x:t>
  </x:si>
  <x:si>
    <x:t>Virden</x:t>
  </x:si>
  <x:si>
    <x:t>Woodson</x:t>
  </x:si>
  <x:si>
    <x:t>Centralia</x:t>
  </x:si>
  <x:si>
    <x:t>Hoyleton</x:t>
  </x:si>
  <x:si>
    <x:t>Akin</x:t>
  </x:si>
  <x:si>
    <x:t>Barnhill</x:t>
  </x:si>
  <x:si>
    <x:t>Belle Rive</x:t>
  </x:si>
  <x:si>
    <x:t>Bellmont</x:t>
  </x:si>
  <x:si>
    <x:t>Bluford</x:t>
  </x:si>
  <x:si>
    <x:t>Bone Gap</x:t>
  </x:si>
  <x:si>
    <x:t>Bonnie</x:t>
  </x:si>
  <x:si>
    <x:t>Broughton</x:t>
  </x:si>
  <x:si>
    <x:t>Browns</x:t>
  </x:si>
  <x:si>
    <x:t>Burnt Prairie</x:t>
  </x:si>
  <x:si>
    <x:t>Carmi</x:t>
  </x:si>
  <x:si>
    <x:t>Christopher</x:t>
  </x:si>
  <x:si>
    <x:t>Cisne</x:t>
  </x:si>
  <x:si>
    <x:t>Coello</x:t>
  </x:si>
  <x:si>
    <x:t>Dix</x:t>
  </x:si>
  <x:si>
    <x:t>Du Quoin</x:t>
  </x:si>
  <x:si>
    <x:t>Ellery</x:t>
  </x:si>
  <x:si>
    <x:t>Emma</x:t>
  </x:si>
  <x:si>
    <x:t>Farina</x:t>
  </x:si>
  <x:si>
    <x:t>Frankfort Heights</x:t>
  </x:si>
  <x:si>
    <x:t>Freeman Spur</x:t>
  </x:si>
  <x:si>
    <x:t>Geff</x:t>
  </x:si>
  <x:si>
    <x:t>Golden Gate</x:t>
  </x:si>
  <x:si>
    <x:t>Grayville</x:t>
  </x:si>
  <x:si>
    <x:t>Ina</x:t>
  </x:si>
  <x:si>
    <x:t>Keenes</x:t>
  </x:si>
  <x:si>
    <x:t>Keensburg</x:t>
  </x:si>
  <x:si>
    <x:t>Kell</x:t>
  </x:si>
  <x:si>
    <x:t>Kinmundy</x:t>
  </x:si>
  <x:si>
    <x:t>Mc Leansboro</x:t>
  </x:si>
  <x:si>
    <x:t>Maunie</x:t>
  </x:si>
  <x:si>
    <x:t>Mill Shoals</x:t>
  </x:si>
  <x:si>
    <x:t>Mulkeytown</x:t>
  </x:si>
  <x:si>
    <x:t>Nason</x:t>
  </x:si>
  <x:si>
    <x:t>Noble</x:t>
  </x:si>
  <x:si>
    <x:t>Norris City</x:t>
  </x:si>
  <x:si>
    <x:t>Opdyke</x:t>
  </x:si>
  <x:si>
    <x:t>Radom</x:t>
  </x:si>
  <x:si>
    <x:t>Richview</x:t>
  </x:si>
  <x:si>
    <x:t>Rinard</x:t>
  </x:si>
  <x:si>
    <x:t>Sailor Springs</x:t>
  </x:si>
  <x:si>
    <x:t>Sandoval</x:t>
  </x:si>
  <x:si>
    <x:t>Scheller</x:t>
  </x:si>
  <x:si>
    <x:t>Sesser</x:t>
  </x:si>
  <x:si>
    <x:t>Shobonier</x:t>
  </x:si>
  <x:si>
    <x:t>Springerton</x:t>
  </x:si>
  <x:si>
    <x:t>Tamaroa</x:t>
  </x:si>
  <x:si>
    <x:t>Texico</x:t>
  </x:si>
  <x:si>
    <x:t>Walnut Hill</x:t>
  </x:si>
  <x:si>
    <x:t>Waltonville</x:t>
  </x:si>
  <x:si>
    <x:t>Wayne City</x:t>
  </x:si>
  <x:si>
    <x:t>West Frankfort</x:t>
  </x:si>
  <x:si>
    <x:t>Whittington</x:t>
  </x:si>
  <x:si>
    <x:t>Alto Pass</x:t>
  </x:si>
  <x:si>
    <x:t>Belknap</x:t>
  </x:si>
  <x:si>
    <x:t>Massac County</x:t>
  </x:si>
  <x:si>
    <x:t>Boles</x:t>
  </x:si>
  <x:si>
    <x:t>Brookport</x:t>
  </x:si>
  <x:si>
    <x:t>Buncombe</x:t>
  </x:si>
  <x:si>
    <x:t>Campbell Hill</x:t>
  </x:si>
  <x:si>
    <x:t>Carrier Mills</x:t>
  </x:si>
  <x:si>
    <x:t>Saline County</x:t>
  </x:si>
  <x:si>
    <x:t>Carterville</x:t>
  </x:si>
  <x:si>
    <x:t>Cave In Rock</x:t>
  </x:si>
  <x:si>
    <x:t>Cobden</x:t>
  </x:si>
  <x:si>
    <x:t>Colp</x:t>
  </x:si>
  <x:si>
    <x:t>Creal Springs</x:t>
  </x:si>
  <x:si>
    <x:t>Dongola</x:t>
  </x:si>
  <x:si>
    <x:t>Elkville</x:t>
  </x:si>
  <x:si>
    <x:t>Energy</x:t>
  </x:si>
  <x:si>
    <x:t>Galatia</x:t>
  </x:si>
  <x:si>
    <x:t>Golconda</x:t>
  </x:si>
  <x:si>
    <x:t>Goreville</x:t>
  </x:si>
  <x:si>
    <x:t>Grand Chain</x:t>
  </x:si>
  <x:si>
    <x:t>Grand Tower</x:t>
  </x:si>
  <x:si>
    <x:t>Herod</x:t>
  </x:si>
  <x:si>
    <x:t>Herrin</x:t>
  </x:si>
  <x:si>
    <x:t>Hurst</x:t>
  </x:si>
  <x:si>
    <x:t>Jacob</x:t>
  </x:si>
  <x:si>
    <x:t>Johnston City</x:t>
  </x:si>
  <x:si>
    <x:t>Junction</x:t>
  </x:si>
  <x:si>
    <x:t>Karbers Ridge</x:t>
  </x:si>
  <x:si>
    <x:t>Karnak</x:t>
  </x:si>
  <x:si>
    <x:t>Makanda</x:t>
  </x:si>
  <x:si>
    <x:t>Metropolis</x:t>
  </x:si>
  <x:si>
    <x:t>Millcreek</x:t>
  </x:si>
  <x:si>
    <x:t>Mounds</x:t>
  </x:si>
  <x:si>
    <x:t>Muddy</x:t>
  </x:si>
  <x:si>
    <x:t>Murphysboro</x:t>
  </x:si>
  <x:si>
    <x:t>New Burnside</x:t>
  </x:si>
  <x:si>
    <x:t>Olmsted</x:t>
  </x:si>
  <x:si>
    <x:t>Oraville</x:t>
  </x:si>
  <x:si>
    <x:t>Perks</x:t>
  </x:si>
  <x:si>
    <x:t>Rosiclare</x:t>
  </x:si>
  <x:si>
    <x:t>Shawneetown</x:t>
  </x:si>
  <x:si>
    <x:t>Stonefort</x:t>
  </x:si>
  <x:si>
    <x:t>Tamms</x:t>
  </x:si>
  <x:si>
    <x:t>Thebes</x:t>
  </x:si>
  <x:si>
    <x:t>Ullin</x:t>
  </x:si>
  <x:si>
    <x:t>Villa Ridge</x:t>
  </x:si>
  <x:si>
    <x:t>Willisville</x:t>
  </x:si>
  <x:si>
    <x:t>Zeigler</x:t>
  </x:si>
  <x:si>
    <x:t>MO</x:t>
  </x:si>
  <x:si>
    <x:t>Ballwin</x:t>
  </x:si>
  <x:si>
    <x:t>Barnhart</x:t>
  </x:si>
  <x:si>
    <x:t>Berger</x:t>
  </x:si>
  <x:si>
    <x:t>Crystal City</x:t>
  </x:si>
  <x:si>
    <x:t>Dittmer</x:t>
  </x:si>
  <x:si>
    <x:t>Festus</x:t>
  </x:si>
  <x:si>
    <x:t>Florissant</x:t>
  </x:si>
  <x:si>
    <x:t>French Village</x:t>
  </x:si>
  <x:si>
    <x:t>St Francois County</x:t>
  </x:si>
  <x:si>
    <x:t>Gerald</x:t>
  </x:si>
  <x:si>
    <x:t>Gray Summit</x:t>
  </x:si>
  <x:si>
    <x:t>Grubville</x:t>
  </x:si>
  <x:si>
    <x:t>Maryland Heights</x:t>
  </x:si>
  <x:si>
    <x:t>Earth City</x:t>
  </x:si>
  <x:si>
    <x:t>Hematite</x:t>
  </x:si>
  <x:si>
    <x:t>Herculaneum</x:t>
  </x:si>
  <x:si>
    <x:t>High Ridge</x:t>
  </x:si>
  <x:si>
    <x:t>House Springs</x:t>
  </x:si>
  <x:si>
    <x:t>Kimmswick</x:t>
  </x:si>
  <x:si>
    <x:t>Labadie</x:t>
  </x:si>
  <x:si>
    <x:t>Liguori</x:t>
  </x:si>
  <x:si>
    <x:t>Lonedell</x:t>
  </x:si>
  <x:si>
    <x:t>Luebbering</x:t>
  </x:si>
  <x:si>
    <x:t>Mapaville</x:t>
  </x:si>
  <x:si>
    <x:t>Morse Mill</x:t>
  </x:si>
  <x:si>
    <x:t>Pacific</x:t>
  </x:si>
  <x:si>
    <x:t>Pevely</x:t>
  </x:si>
  <x:si>
    <x:t>Richwoods</x:t>
  </x:si>
  <x:si>
    <x:t>Saint Ann</x:t>
  </x:si>
  <x:si>
    <x:t>Valles Mines</x:t>
  </x:si>
  <x:si>
    <x:t>Gasconade County</x:t>
  </x:si>
  <x:si>
    <x:t>St Louis City</x:t>
  </x:si>
  <x:si>
    <x:t>St. Louis City</x:t>
  </x:si>
  <x:si>
    <x:t>St Charles County</x:t>
  </x:si>
  <x:si>
    <x:t>St. Charles County</x:t>
  </x:si>
  <x:si>
    <x:t>Annada</x:t>
  </x:si>
  <x:si>
    <x:t>Cottleville</x:t>
  </x:si>
  <x:si>
    <x:t>Dutzow</x:t>
  </x:si>
  <x:si>
    <x:t>Elsberry</x:t>
  </x:si>
  <x:si>
    <x:t>Farber</x:t>
  </x:si>
  <x:si>
    <x:t>Audrain County</x:t>
  </x:si>
  <x:si>
    <x:t>Flinthill</x:t>
  </x:si>
  <x:si>
    <x:t>Foristell</x:t>
  </x:si>
  <x:si>
    <x:t>Hawk Point</x:t>
  </x:si>
  <x:si>
    <x:t>High Hill</x:t>
  </x:si>
  <x:si>
    <x:t>Jonesburg</x:t>
  </x:si>
  <x:si>
    <x:t>Laddonia</x:t>
  </x:si>
  <x:si>
    <x:t>Louisiana</x:t>
  </x:si>
  <x:si>
    <x:t>Marthasville</x:t>
  </x:si>
  <x:si>
    <x:t>Montgomery City</x:t>
  </x:si>
  <x:si>
    <x:t>Moscow Mills</x:t>
  </x:si>
  <x:si>
    <x:t>New Melle</x:t>
  </x:si>
  <x:si>
    <x:t>Lake Saint Louis</x:t>
  </x:si>
  <x:si>
    <x:t>Old Monroe</x:t>
  </x:si>
  <x:si>
    <x:t>Portage Des Sioux</x:t>
  </x:si>
  <x:si>
    <x:t>Silex</x:t>
  </x:si>
  <x:si>
    <x:t>Treloar</x:t>
  </x:si>
  <x:si>
    <x:t>Wentzville</x:t>
  </x:si>
  <x:si>
    <x:t>West Alton</x:t>
  </x:si>
  <x:si>
    <x:t>Callaway County</x:t>
  </x:si>
  <x:si>
    <x:t>Wright City</x:t>
  </x:si>
  <x:si>
    <x:t>Anabel</x:t>
  </x:si>
  <x:si>
    <x:t>Arbela</x:t>
  </x:si>
  <x:si>
    <x:t>Ralls County</x:t>
  </x:si>
  <x:si>
    <x:t>Hunnewell</x:t>
  </x:si>
  <x:si>
    <x:t>Kahoka</x:t>
  </x:si>
  <x:si>
    <x:t>Knox City</x:t>
  </x:si>
  <x:si>
    <x:t>Lentner</x:t>
  </x:si>
  <x:si>
    <x:t>Saint Patrick</x:t>
  </x:si>
  <x:si>
    <x:t>Saverton</x:t>
  </x:si>
  <x:si>
    <x:t>Shelbina</x:t>
  </x:si>
  <x:si>
    <x:t>Wyaconda</x:t>
  </x:si>
  <x:si>
    <x:t>Kirksville</x:t>
  </x:si>
  <x:si>
    <x:t>Baring</x:t>
  </x:si>
  <x:si>
    <x:t>Bevier</x:t>
  </x:si>
  <x:si>
    <x:t>Brashear</x:t>
  </x:si>
  <x:si>
    <x:t>Coatsville</x:t>
  </x:si>
  <x:si>
    <x:t>Edina</x:t>
  </x:si>
  <x:si>
    <x:t>Gibbs</x:t>
  </x:si>
  <x:si>
    <x:t>Gorin</x:t>
  </x:si>
  <x:si>
    <x:t>Green Castle</x:t>
  </x:si>
  <x:si>
    <x:t>Green City</x:t>
  </x:si>
  <x:si>
    <x:t>Greentop</x:t>
  </x:si>
  <x:si>
    <x:t>Hurdland</x:t>
  </x:si>
  <x:si>
    <x:t>New Cambria</x:t>
  </x:si>
  <x:si>
    <x:t>Novinger</x:t>
  </x:si>
  <x:si>
    <x:t>Queen City</x:t>
  </x:si>
  <x:si>
    <x:t>Winigan</x:t>
  </x:si>
  <x:si>
    <x:t>Park Hills</x:t>
  </x:si>
  <x:si>
    <x:t>Reynolds County</x:t>
  </x:si>
  <x:si>
    <x:t>Blackwell</x:t>
  </x:si>
  <x:si>
    <x:t>Bloomsdale</x:t>
  </x:si>
  <x:si>
    <x:t>Ste Genevieve County</x:t>
  </x:si>
  <x:si>
    <x:t>Bonne Terre</x:t>
  </x:si>
  <x:si>
    <x:t>Bunker</x:t>
  </x:si>
  <x:si>
    <x:t>Cadet</x:t>
  </x:si>
  <x:si>
    <x:t>Des Arc</x:t>
  </x:si>
  <x:si>
    <x:t>Doe Run</x:t>
  </x:si>
  <x:si>
    <x:t>Leadwood</x:t>
  </x:si>
  <x:si>
    <x:t>Marquand</x:t>
  </x:si>
  <x:si>
    <x:t>Middle Brook</x:t>
  </x:si>
  <x:si>
    <x:t>Bollinger County</x:t>
  </x:si>
  <x:si>
    <x:t>Pilot Knob</x:t>
  </x:si>
  <x:si>
    <x:t>Sainte Genevieve</x:t>
  </x:si>
  <x:si>
    <x:t>Tiff</x:t>
  </x:si>
  <x:si>
    <x:t>Cape Girardeau</x:t>
  </x:si>
  <x:si>
    <x:t>Cape Girardeau County</x:t>
  </x:si>
  <x:si>
    <x:t>Stoddard County</x:t>
  </x:si>
  <x:si>
    <x:t>Altenburg</x:t>
  </x:si>
  <x:si>
    <x:t>Bell City</x:t>
  </x:si>
  <x:si>
    <x:t>Brazeau</x:t>
  </x:si>
  <x:si>
    <x:t>Brownwood</x:t>
  </x:si>
  <x:si>
    <x:t>Burfordville</x:t>
  </x:si>
  <x:si>
    <x:t>Dutchtown</x:t>
  </x:si>
  <x:si>
    <x:t>Farrar</x:t>
  </x:si>
  <x:si>
    <x:t>Friedheim</x:t>
  </x:si>
  <x:si>
    <x:t>Frohna</x:t>
  </x:si>
  <x:si>
    <x:t>Glenallen</x:t>
  </x:si>
  <x:si>
    <x:t>Mc Gee</x:t>
  </x:si>
  <x:si>
    <x:t>Old Appleton</x:t>
  </x:si>
  <x:si>
    <x:t>Mc Bride</x:t>
  </x:si>
  <x:si>
    <x:t>Scott City</x:t>
  </x:si>
  <x:si>
    <x:t>Sedgewickville</x:t>
  </x:si>
  <x:si>
    <x:t>Sturdivant</x:t>
  </x:si>
  <x:si>
    <x:t>Vanduser</x:t>
  </x:si>
  <x:si>
    <x:t>Zalma</x:t>
  </x:si>
  <x:si>
    <x:t>Sikeston</x:t>
  </x:si>
  <x:si>
    <x:t>Mississippi County</x:t>
  </x:si>
  <x:si>
    <x:t>Arbyrd</x:t>
  </x:si>
  <x:si>
    <x:t>Dunklin County</x:t>
  </x:si>
  <x:si>
    <x:t>Bernie</x:t>
  </x:si>
  <x:si>
    <x:t>Bertrand</x:t>
  </x:si>
  <x:si>
    <x:t>Blodgett</x:t>
  </x:si>
  <x:si>
    <x:t>Braggadocio</x:t>
  </x:si>
  <x:si>
    <x:t>Pemiscot County</x:t>
  </x:si>
  <x:si>
    <x:t>Bragg City</x:t>
  </x:si>
  <x:si>
    <x:t>Canalou</x:t>
  </x:si>
  <x:si>
    <x:t>New Madrid County</x:t>
  </x:si>
  <x:si>
    <x:t>Caruthersville</x:t>
  </x:si>
  <x:si>
    <x:t>Catron</x:t>
  </x:si>
  <x:si>
    <x:t>Cooter</x:t>
  </x:si>
  <x:si>
    <x:t>East Prairie</x:t>
  </x:si>
  <x:si>
    <x:t>Gideon</x:t>
  </x:si>
  <x:si>
    <x:t>Gobler</x:t>
  </x:si>
  <x:si>
    <x:t>Grayridge</x:t>
  </x:si>
  <x:si>
    <x:t>Hornersville</x:t>
  </x:si>
  <x:si>
    <x:t>Kennett</x:t>
  </x:si>
  <x:si>
    <x:t>Lilbourn</x:t>
  </x:si>
  <x:si>
    <x:t>Morehouse</x:t>
  </x:si>
  <x:si>
    <x:t>New Madrid</x:t>
  </x:si>
  <x:si>
    <x:t>Risco</x:t>
  </x:si>
  <x:si>
    <x:t>Senath</x:t>
  </x:si>
  <x:si>
    <x:t>Wardell</x:t>
  </x:si>
  <x:si>
    <x:t>Whiteoak</x:t>
  </x:si>
  <x:si>
    <x:t>Wolf Island</x:t>
  </x:si>
  <x:si>
    <x:t>Poplar Bluff</x:t>
  </x:si>
  <x:si>
    <x:t>Briar</x:t>
  </x:si>
  <x:si>
    <x:t>Broseley</x:t>
  </x:si>
  <x:si>
    <x:t>Clubb</x:t>
  </x:si>
  <x:si>
    <x:t>Doniphan</x:t>
  </x:si>
  <x:si>
    <x:t>Ellsinore</x:t>
  </x:si>
  <x:si>
    <x:t>Fagus</x:t>
  </x:si>
  <x:si>
    <x:t>Fairdealing</x:t>
  </x:si>
  <x:si>
    <x:t>Fisk</x:t>
  </x:si>
  <x:si>
    <x:t>Gatewood</x:t>
  </x:si>
  <x:si>
    <x:t>Harviell</x:t>
  </x:si>
  <x:si>
    <x:t>Lowndes</x:t>
  </x:si>
  <x:si>
    <x:t>Neelyville</x:t>
  </x:si>
  <x:si>
    <x:t>Oxly</x:t>
  </x:si>
  <x:si>
    <x:t>Puxico</x:t>
  </x:si>
  <x:si>
    <x:t>Qulin</x:t>
  </x:si>
  <x:si>
    <x:t>Rombauer</x:t>
  </x:si>
  <x:si>
    <x:t>Shook</x:t>
  </x:si>
  <x:si>
    <x:t>Silva</x:t>
  </x:si>
  <x:si>
    <x:t>Wappapello</x:t>
  </x:si>
  <x:si>
    <x:t>Lees Summit</x:t>
  </x:si>
  <x:si>
    <x:t>Bates City</x:t>
  </x:si>
  <x:si>
    <x:t>Ray County</x:t>
  </x:si>
  <x:si>
    <x:t>Camden Point</x:t>
  </x:si>
  <x:si>
    <x:t>Platte County</x:t>
  </x:si>
  <x:si>
    <x:t>Centerview</x:t>
  </x:si>
  <x:si>
    <x:t>Concordia</x:t>
  </x:si>
  <x:si>
    <x:t>Corder</x:t>
  </x:si>
  <x:si>
    <x:t>Excelsior Springs</x:t>
  </x:si>
  <x:si>
    <x:t>Grain Valley</x:t>
  </x:si>
  <x:si>
    <x:t>Higginsville</x:t>
  </x:si>
  <x:si>
    <x:t>Kearney</x:t>
  </x:si>
  <x:si>
    <x:t>Lawson</x:t>
  </x:si>
  <x:si>
    <x:t>Levasy</x:t>
  </x:si>
  <x:si>
    <x:t>Lone Jack</x:t>
  </x:si>
  <x:si>
    <x:t>Mayview</x:t>
  </x:si>
  <x:si>
    <x:t>Missouri City</x:t>
  </x:si>
  <x:si>
    <x:t>Orrick</x:t>
  </x:si>
  <x:si>
    <x:t>Peculiar</x:t>
  </x:si>
  <x:si>
    <x:t>Platte City</x:t>
  </x:si>
  <x:si>
    <x:t>Raymore</x:t>
  </x:si>
  <x:si>
    <x:t>Rayville</x:t>
  </x:si>
  <x:si>
    <x:t>Kansas City</x:t>
  </x:si>
  <x:si>
    <x:t>Gentry County</x:t>
  </x:si>
  <x:si>
    <x:t>Amazonia</x:t>
  </x:si>
  <x:si>
    <x:t>Andrew County</x:t>
  </x:si>
  <x:si>
    <x:t>Nodaway County</x:t>
  </x:si>
  <x:si>
    <x:t>Blythedale</x:t>
  </x:si>
  <x:si>
    <x:t>Bolckow</x:t>
  </x:si>
  <x:si>
    <x:t>Burlington Junction</x:t>
  </x:si>
  <x:si>
    <x:t>Clearmont</x:t>
  </x:si>
  <x:si>
    <x:t>Conception</x:t>
  </x:si>
  <x:si>
    <x:t>Conception Junction</x:t>
  </x:si>
  <x:si>
    <x:t>Craig</x:t>
  </x:si>
  <x:si>
    <x:t>Holt County</x:t>
  </x:si>
  <x:si>
    <x:t>Atchison County</x:t>
  </x:si>
  <x:si>
    <x:t>Faucett</x:t>
  </x:si>
  <x:si>
    <x:t>Gentry</x:t>
  </x:si>
  <x:si>
    <x:t>Gower</x:t>
  </x:si>
  <x:si>
    <x:t>Grant City</x:t>
  </x:si>
  <x:si>
    <x:t>King City</x:t>
  </x:si>
  <x:si>
    <x:t>Lathrop</x:t>
  </x:si>
  <x:si>
    <x:t>Osborn</x:t>
  </x:si>
  <x:si>
    <x:t>Pickering</x:t>
  </x:si>
  <x:si>
    <x:t>Plattsburg</x:t>
  </x:si>
  <x:si>
    <x:t>Ravenwood</x:t>
  </x:si>
  <x:si>
    <x:t>Rea</x:t>
  </x:si>
  <x:si>
    <x:t>Rock Port</x:t>
  </x:si>
  <x:si>
    <x:t>Skidmore</x:t>
  </x:si>
  <x:si>
    <x:t>Stanberry</x:t>
  </x:si>
  <x:si>
    <x:t>Tarkio</x:t>
  </x:si>
  <x:si>
    <x:t>Turney</x:t>
  </x:si>
  <x:si>
    <x:t>Weatherby</x:t>
  </x:si>
  <x:si>
    <x:t>Bogard</x:t>
  </x:si>
  <x:si>
    <x:t>Bosworth</x:t>
  </x:si>
  <x:si>
    <x:t>Braymer</x:t>
  </x:si>
  <x:si>
    <x:t>Bucklin</x:t>
  </x:si>
  <x:si>
    <x:t>Cainsville</x:t>
  </x:si>
  <x:si>
    <x:t>Coffey</x:t>
  </x:si>
  <x:si>
    <x:t>Cowgill</x:t>
  </x:si>
  <x:si>
    <x:t>Dawn</x:t>
  </x:si>
  <x:si>
    <x:t>Gilman City</x:t>
  </x:si>
  <x:si>
    <x:t>Humphreys</x:t>
  </x:si>
  <x:si>
    <x:t>Jameson</x:t>
  </x:si>
  <x:si>
    <x:t>Kidder</x:t>
  </x:si>
  <x:si>
    <x:t>Laclede</x:t>
  </x:si>
  <x:si>
    <x:t>Laredo</x:t>
  </x:si>
  <x:si>
    <x:t>Linneus</x:t>
  </x:si>
  <x:si>
    <x:t>Lock Springs</x:t>
  </x:si>
  <x:si>
    <x:t>Mc Fall</x:t>
  </x:si>
  <x:si>
    <x:t>Marceline</x:t>
  </x:si>
  <x:si>
    <x:t>Chariton County</x:t>
  </x:si>
  <x:si>
    <x:t>Norborne</x:t>
  </x:si>
  <x:si>
    <x:t>Pattonsburg</x:t>
  </x:si>
  <x:si>
    <x:t>Powersville</x:t>
  </x:si>
  <x:si>
    <x:t>Purdin</x:t>
  </x:si>
  <x:si>
    <x:t>Rothville</x:t>
  </x:si>
  <x:si>
    <x:t>Spickard</x:t>
  </x:si>
  <x:si>
    <x:t>Stet</x:t>
  </x:si>
  <x:si>
    <x:t>Tina</x:t>
  </x:si>
  <x:si>
    <x:t>Bates County</x:t>
  </x:si>
  <x:si>
    <x:t>Amoret</x:t>
  </x:si>
  <x:si>
    <x:t>Appleton City</x:t>
  </x:si>
  <x:si>
    <x:t>Archie</x:t>
  </x:si>
  <x:si>
    <x:t>Bronaugh</x:t>
  </x:si>
  <x:si>
    <x:t>Chilhowee</x:t>
  </x:si>
  <x:si>
    <x:t>East Lynne</x:t>
  </x:si>
  <x:si>
    <x:t>El Dorado Springs</x:t>
  </x:si>
  <x:si>
    <x:t>Golden City</x:t>
  </x:si>
  <x:si>
    <x:t>Barton County</x:t>
  </x:si>
  <x:si>
    <x:t>Jerico Springs</x:t>
  </x:si>
  <x:si>
    <x:t>Leeton</x:t>
  </x:si>
  <x:si>
    <x:t>Liberal</x:t>
  </x:si>
  <x:si>
    <x:t>Lowry City</x:t>
  </x:si>
  <x:si>
    <x:t>Mindenmines</x:t>
  </x:si>
  <x:si>
    <x:t>Richards</x:t>
  </x:si>
  <x:si>
    <x:t>Rich Hill</x:t>
  </x:si>
  <x:si>
    <x:t>Schell City</x:t>
  </x:si>
  <x:si>
    <x:t>Urich</x:t>
  </x:si>
  <x:si>
    <x:t>McDonald County</x:t>
  </x:si>
  <x:si>
    <x:t>Carl Junction</x:t>
  </x:si>
  <x:si>
    <x:t>Duenweg</x:t>
  </x:si>
  <x:si>
    <x:t>Lanagan</x:t>
  </x:si>
  <x:si>
    <x:t>La Russell</x:t>
  </x:si>
  <x:si>
    <x:t>Neck City</x:t>
  </x:si>
  <x:si>
    <x:t>Newtonia</x:t>
  </x:si>
  <x:si>
    <x:t>Noel</x:t>
  </x:si>
  <x:si>
    <x:t>Oronogo</x:t>
  </x:si>
  <x:si>
    <x:t>Purcell</x:t>
  </x:si>
  <x:si>
    <x:t>Reeds</x:t>
  </x:si>
  <x:si>
    <x:t>Rocky Comfort</x:t>
  </x:si>
  <x:si>
    <x:t>Sarcoxie</x:t>
  </x:si>
  <x:si>
    <x:t>South West City</x:t>
  </x:si>
  <x:si>
    <x:t>Stark City</x:t>
  </x:si>
  <x:si>
    <x:t>Tiff City</x:t>
  </x:si>
  <x:si>
    <x:t>Webb City</x:t>
  </x:si>
  <x:si>
    <x:t>Osage County</x:t>
  </x:si>
  <x:si>
    <x:t>Barnett</x:t>
  </x:si>
  <x:si>
    <x:t>Maries County</x:t>
  </x:si>
  <x:si>
    <x:t>Bonnots Mill</x:t>
  </x:si>
  <x:si>
    <x:t>Brumley</x:t>
  </x:si>
  <x:si>
    <x:t>Moniteau County</x:t>
  </x:si>
  <x:si>
    <x:t>Camdenton</x:t>
  </x:si>
  <x:si>
    <x:t>Cole County</x:t>
  </x:si>
  <x:si>
    <x:t>Chamois</x:t>
  </x:si>
  <x:si>
    <x:t>Eugene</x:t>
  </x:si>
  <x:si>
    <x:t>Gasconade</x:t>
  </x:si>
  <x:si>
    <x:t>Gravois Mills</x:t>
  </x:si>
  <x:si>
    <x:t>Laurie</x:t>
  </x:si>
  <x:si>
    <x:t>Henley</x:t>
  </x:si>
  <x:si>
    <x:t>Hermann</x:t>
  </x:si>
  <x:si>
    <x:t>Holts Summit</x:t>
  </x:si>
  <x:si>
    <x:t>Kaiser</x:t>
  </x:si>
  <x:si>
    <x:t>Koeltztown</x:t>
  </x:si>
  <x:si>
    <x:t>Lake Ozark</x:t>
  </x:si>
  <x:si>
    <x:t>Linn Creek</x:t>
  </x:si>
  <x:si>
    <x:t>Lohman</x:t>
  </x:si>
  <x:si>
    <x:t>Loose Creek</x:t>
  </x:si>
  <x:si>
    <x:t>Mc Girk</x:t>
  </x:si>
  <x:si>
    <x:t>Meta</x:t>
  </x:si>
  <x:si>
    <x:t>Mokane</x:t>
  </x:si>
  <x:si>
    <x:t>Osage Beach</x:t>
  </x:si>
  <x:si>
    <x:t>Prairie Home</x:t>
  </x:si>
  <x:si>
    <x:t>Cooper County</x:t>
  </x:si>
  <x:si>
    <x:t>Rhineland</x:t>
  </x:si>
  <x:si>
    <x:t>Saint Elizabeth</x:t>
  </x:si>
  <x:si>
    <x:t>Steedman</x:t>
  </x:si>
  <x:si>
    <x:t>Stover</x:t>
  </x:si>
  <x:si>
    <x:t>Sunrise Beach</x:t>
  </x:si>
  <x:si>
    <x:t>Tebbetts</x:t>
  </x:si>
  <x:si>
    <x:t>Ulman</x:t>
  </x:si>
  <x:si>
    <x:t>Auxvasse</x:t>
  </x:si>
  <x:si>
    <x:t>Benton City</x:t>
  </x:si>
  <x:si>
    <x:t>Bunceton</x:t>
  </x:si>
  <x:si>
    <x:t>Clifton Hill</x:t>
  </x:si>
  <x:si>
    <x:t>Excello</x:t>
  </x:si>
  <x:si>
    <x:t>Higbee</x:t>
  </x:si>
  <x:si>
    <x:t>Holliday</x:t>
  </x:si>
  <x:si>
    <x:t>Keytesville</x:t>
  </x:si>
  <x:si>
    <x:t>Kingdom City</x:t>
  </x:si>
  <x:si>
    <x:t>Moberly</x:t>
  </x:si>
  <x:si>
    <x:t>New Franklin</x:t>
  </x:si>
  <x:si>
    <x:t>Rocheport</x:t>
  </x:si>
  <x:si>
    <x:t>Rush Hill</x:t>
  </x:si>
  <x:si>
    <x:t>Triplett</x:t>
  </x:si>
  <x:si>
    <x:t>Wooldridge</x:t>
  </x:si>
  <x:si>
    <x:t>Pettis County</x:t>
  </x:si>
  <x:si>
    <x:t>Whiteman Air Force Base</x:t>
  </x:si>
  <x:si>
    <x:t>Arrow Rock</x:t>
  </x:si>
  <x:si>
    <x:t>Blackburn</x:t>
  </x:si>
  <x:si>
    <x:t>Climax Springs</x:t>
  </x:si>
  <x:si>
    <x:t>Cole Camp</x:t>
  </x:si>
  <x:si>
    <x:t>Gilliam</x:t>
  </x:si>
  <x:si>
    <x:t>Green Ridge</x:t>
  </x:si>
  <x:si>
    <x:t>Houstonia</x:t>
  </x:si>
  <x:si>
    <x:t>Knob Noster</x:t>
  </x:si>
  <x:si>
    <x:t>La Monte</x:t>
  </x:si>
  <x:si>
    <x:t>Malta Bend</x:t>
  </x:si>
  <x:si>
    <x:t>Otterville</x:t>
  </x:si>
  <x:si>
    <x:t>Sweet Springs</x:t>
  </x:si>
  <x:si>
    <x:t>Phelps County</x:t>
  </x:si>
  <x:si>
    <x:t>Birch Tree</x:t>
  </x:si>
  <x:si>
    <x:t>Bixby</x:t>
  </x:si>
  <x:si>
    <x:t>Boss</x:t>
  </x:si>
  <x:si>
    <x:t>Dent County</x:t>
  </x:si>
  <x:si>
    <x:t>Brinktown</x:t>
  </x:si>
  <x:si>
    <x:t>Texas County</x:t>
  </x:si>
  <x:si>
    <x:t>Cook Sta</x:t>
  </x:si>
  <x:si>
    <x:t>Crocker</x:t>
  </x:si>
  <x:si>
    <x:t>Devils Elbow</x:t>
  </x:si>
  <x:si>
    <x:t>Duke</x:t>
  </x:si>
  <x:si>
    <x:t>Edgar Springs</x:t>
  </x:si>
  <x:si>
    <x:t>Laclede County</x:t>
  </x:si>
  <x:si>
    <x:t>Eunice</x:t>
  </x:si>
  <x:si>
    <x:t>Fort Leonard Wood</x:t>
  </x:si>
  <x:si>
    <x:t>Hartshorn</x:t>
  </x:si>
  <x:si>
    <x:t>Huggins</x:t>
  </x:si>
  <x:si>
    <x:t>Jadwin</x:t>
  </x:si>
  <x:si>
    <x:t>Lake Spring</x:t>
  </x:si>
  <x:si>
    <x:t>Laquey</x:t>
  </x:si>
  <x:si>
    <x:t>Licking</x:t>
  </x:si>
  <x:si>
    <x:t>Montier</x:t>
  </x:si>
  <x:si>
    <x:t>Mountain View</x:t>
  </x:si>
  <x:si>
    <x:t>Howell County</x:t>
  </x:si>
  <x:si>
    <x:t>Roby</x:t>
  </x:si>
  <x:si>
    <x:t>Solo</x:t>
  </x:si>
  <x:si>
    <x:t>Steelville</x:t>
  </x:si>
  <x:si>
    <x:t>Viburnum</x:t>
  </x:si>
  <x:si>
    <x:t>Stoutland</x:t>
  </x:si>
  <x:si>
    <x:t>Success</x:t>
  </x:si>
  <x:si>
    <x:t>Vichy</x:t>
  </x:si>
  <x:si>
    <x:t>Saint Robert</x:t>
  </x:si>
  <x:si>
    <x:t>Wesco</x:t>
  </x:si>
  <x:si>
    <x:t>Long Lane</x:t>
  </x:si>
  <x:si>
    <x:t>Ash Grove</x:t>
  </x:si>
  <x:si>
    <x:t>Oregon County</x:t>
  </x:si>
  <x:si>
    <x:t>Caplinger Mills</x:t>
  </x:si>
  <x:si>
    <x:t>Ozark County</x:t>
  </x:si>
  <x:si>
    <x:t>Blue Eye</x:t>
  </x:si>
  <x:si>
    <x:t>Bois D Arc</x:t>
  </x:si>
  <x:si>
    <x:t>Bradleyville</x:t>
  </x:si>
  <x:si>
    <x:t>Taney County</x:t>
  </x:si>
  <x:si>
    <x:t>Branson</x:t>
  </x:si>
  <x:si>
    <x:t>Brixey</x:t>
  </x:si>
  <x:si>
    <x:t>Bruner</x:t>
  </x:si>
  <x:si>
    <x:t>Cape Fair</x:t>
  </x:si>
  <x:si>
    <x:t>Caulfield</x:t>
  </x:si>
  <x:si>
    <x:t>Cedarcreek</x:t>
  </x:si>
  <x:si>
    <x:t>Chestnutridge</x:t>
  </x:si>
  <x:si>
    <x:t>Clever</x:t>
  </x:si>
  <x:si>
    <x:t>Cross Timbers</x:t>
  </x:si>
  <x:si>
    <x:t>Hickory County</x:t>
  </x:si>
  <x:si>
    <x:t>Diggins</x:t>
  </x:si>
  <x:si>
    <x:t>Dunnegan</x:t>
  </x:si>
  <x:si>
    <x:t>Eudora</x:t>
  </x:si>
  <x:si>
    <x:t>Everton</x:t>
  </x:si>
  <x:si>
    <x:t>Fair Grove</x:t>
  </x:si>
  <x:si>
    <x:t>Fordland</x:t>
  </x:si>
  <x:si>
    <x:t>Freistatt</x:t>
  </x:si>
  <x:si>
    <x:t>Graff</x:t>
  </x:si>
  <x:si>
    <x:t>Grovespring</x:t>
  </x:si>
  <x:si>
    <x:t>Half Way</x:t>
  </x:si>
  <x:si>
    <x:t>Hardenville</x:t>
  </x:si>
  <x:si>
    <x:t>Humansville</x:t>
  </x:si>
  <x:si>
    <x:t>Kirbyville</x:t>
  </x:si>
  <x:si>
    <x:t>Kissee Mills</x:t>
  </x:si>
  <x:si>
    <x:t>Lampe</x:t>
  </x:si>
  <x:si>
    <x:t>Kimberling City</x:t>
  </x:si>
  <x:si>
    <x:t>Brandsville</x:t>
  </x:si>
  <x:si>
    <x:t>Cabool</x:t>
  </x:si>
  <x:si>
    <x:t>Couch</x:t>
  </x:si>
  <x:si>
    <x:t>Koshkonong</x:t>
  </x:si>
  <x:si>
    <x:t>Mc Clurg</x:t>
  </x:si>
  <x:si>
    <x:t>Monett</x:t>
  </x:si>
  <x:si>
    <x:t>Mountain Grove</x:t>
  </x:si>
  <x:si>
    <x:t>Niangua</x:t>
  </x:si>
  <x:si>
    <x:t>Nixa</x:t>
  </x:si>
  <x:si>
    <x:t>Oldfield</x:t>
  </x:si>
  <x:si>
    <x:t>Pierce City</x:t>
  </x:si>
  <x:si>
    <x:t>Pleasant Hope</x:t>
  </x:si>
  <x:si>
    <x:t>Powersite</x:t>
  </x:si>
  <x:si>
    <x:t>Protem</x:t>
  </x:si>
  <x:si>
    <x:t>Purdy</x:t>
  </x:si>
  <x:si>
    <x:t>Reeds Spring</x:t>
  </x:si>
  <x:si>
    <x:t>Ridgedale</x:t>
  </x:si>
  <x:si>
    <x:t>Rockaway Beach</x:t>
  </x:si>
  <x:si>
    <x:t>Rueter</x:t>
  </x:si>
  <x:si>
    <x:t>Seligman</x:t>
  </x:si>
  <x:si>
    <x:t>Shell Knob</x:t>
  </x:si>
  <x:si>
    <x:t>South Greenfield</x:t>
  </x:si>
  <x:si>
    <x:t>Spokane</x:t>
  </x:si>
  <x:si>
    <x:t>Squires</x:t>
  </x:si>
  <x:si>
    <x:t>Stotts City</x:t>
  </x:si>
  <x:si>
    <x:t>Taneyville</x:t>
  </x:si>
  <x:si>
    <x:t>Theodosia</x:t>
  </x:si>
  <x:si>
    <x:t>Thornfield</x:t>
  </x:si>
  <x:si>
    <x:t>Tunas</x:t>
  </x:si>
  <x:si>
    <x:t>Turners</x:t>
  </x:si>
  <x:si>
    <x:t>Udall</x:t>
  </x:si>
  <x:si>
    <x:t>Vanzant</x:t>
  </x:si>
  <x:si>
    <x:t>Walnut Shade</x:t>
  </x:si>
  <x:si>
    <x:t>Wasola</x:t>
  </x:si>
  <x:si>
    <x:t>Weaubleau</x:t>
  </x:si>
  <x:si>
    <x:t>West Plains</x:t>
  </x:si>
  <x:si>
    <x:t>Windyville</x:t>
  </x:si>
  <x:si>
    <x:t>Zanoni</x:t>
  </x:si>
  <x:si>
    <x:t>Macks Creek</x:t>
  </x:si>
  <x:si>
    <x:t>Roach</x:t>
  </x:si>
  <x:si>
    <x:t>Peace Valley</x:t>
  </x:si>
  <x:si>
    <x:t>Atchison</x:t>
  </x:si>
  <x:si>
    <x:t>KS</x:t>
  </x:si>
  <x:si>
    <x:t>Baldwin City</x:t>
  </x:si>
  <x:si>
    <x:t>Basehor</x:t>
  </x:si>
  <x:si>
    <x:t>Leavenworth County</x:t>
  </x:si>
  <x:si>
    <x:t>Bendena</x:t>
  </x:si>
  <x:si>
    <x:t>Doniphan County</x:t>
  </x:si>
  <x:si>
    <x:t>Bonner Springs</x:t>
  </x:si>
  <x:si>
    <x:t>Wyandotte County</x:t>
  </x:si>
  <x:si>
    <x:t>Colony</x:t>
  </x:si>
  <x:si>
    <x:t>Clearview City</x:t>
  </x:si>
  <x:si>
    <x:t>Fort Leavenworth</x:t>
  </x:si>
  <x:si>
    <x:t>New Century</x:t>
  </x:si>
  <x:si>
    <x:t>Lacygne</x:t>
  </x:si>
  <x:si>
    <x:t>Lecompton</x:t>
  </x:si>
  <x:si>
    <x:t>Olathe</x:t>
  </x:si>
  <x:si>
    <x:t>Mc Louth</x:t>
  </x:si>
  <x:si>
    <x:t>Muscotah</x:t>
  </x:si>
  <x:si>
    <x:t>Osawatomie</x:t>
  </x:si>
  <x:si>
    <x:t>Ozawkie</x:t>
  </x:si>
  <x:si>
    <x:t>Paola</x:t>
  </x:si>
  <x:si>
    <x:t>Pleasanton</x:t>
  </x:si>
  <x:si>
    <x:t>Stilwell</x:t>
  </x:si>
  <x:si>
    <x:t>Tonganoxie</x:t>
  </x:si>
  <x:si>
    <x:t>Wathena</x:t>
  </x:si>
  <x:si>
    <x:t>Welda</x:t>
  </x:si>
  <x:si>
    <x:t>Overland Park</x:t>
  </x:si>
  <x:si>
    <x:t>Leawood</x:t>
  </x:si>
  <x:si>
    <x:t>Prairie Village</x:t>
  </x:si>
  <x:si>
    <x:t>Lenexa</x:t>
  </x:si>
  <x:si>
    <x:t>Shawnee Mission</x:t>
  </x:si>
  <x:si>
    <x:t>Wabaunsee County</x:t>
  </x:si>
  <x:si>
    <x:t>Shawnee County</x:t>
  </x:si>
  <x:si>
    <x:t>Axtell</x:t>
  </x:si>
  <x:si>
    <x:t>Nemaha County</x:t>
  </x:si>
  <x:si>
    <x:t>Beattie</x:t>
  </x:si>
  <x:si>
    <x:t>Belvue</x:t>
  </x:si>
  <x:si>
    <x:t>Pottawatomie County</x:t>
  </x:si>
  <x:si>
    <x:t>Bern</x:t>
  </x:si>
  <x:si>
    <x:t>Berryton</x:t>
  </x:si>
  <x:si>
    <x:t>Blue Rapids</x:t>
  </x:si>
  <x:si>
    <x:t>Burlingame</x:t>
  </x:si>
  <x:si>
    <x:t>Delia</x:t>
  </x:si>
  <x:si>
    <x:t>Eskridge</x:t>
  </x:si>
  <x:si>
    <x:t>Everest</x:t>
  </x:si>
  <x:si>
    <x:t>Goff</x:t>
  </x:si>
  <x:si>
    <x:t>Harveyville</x:t>
  </x:si>
  <x:si>
    <x:t>Havensville</x:t>
  </x:si>
  <x:si>
    <x:t>Hoyt</x:t>
  </x:si>
  <x:si>
    <x:t>Geary County</x:t>
  </x:si>
  <x:si>
    <x:t>Fort Riley</x:t>
  </x:si>
  <x:si>
    <x:t>Leonardville</x:t>
  </x:si>
  <x:si>
    <x:t>Riley County</x:t>
  </x:si>
  <x:si>
    <x:t>Mayetta</x:t>
  </x:si>
  <x:si>
    <x:t>Melvern</x:t>
  </x:si>
  <x:si>
    <x:t>Netawaka</x:t>
  </x:si>
  <x:si>
    <x:t>Oketo</x:t>
  </x:si>
  <x:si>
    <x:t>Olsburg</x:t>
  </x:si>
  <x:si>
    <x:t>Onaga</x:t>
  </x:si>
  <x:si>
    <x:t>Osage City</x:t>
  </x:si>
  <x:si>
    <x:t>Overbrook</x:t>
  </x:si>
  <x:si>
    <x:t>Paxico</x:t>
  </x:si>
  <x:si>
    <x:t>Powhattan</x:t>
  </x:si>
  <x:si>
    <x:t>Quenemo</x:t>
  </x:si>
  <x:si>
    <x:t>Sabetha</x:t>
  </x:si>
  <x:si>
    <x:t>Wamego</x:t>
  </x:si>
  <x:si>
    <x:t>Fort Scott</x:t>
  </x:si>
  <x:si>
    <x:t>Arma</x:t>
  </x:si>
  <x:si>
    <x:t>Baxter Springs</x:t>
  </x:si>
  <x:si>
    <x:t>Chanute</x:t>
  </x:si>
  <x:si>
    <x:t>Neosho County</x:t>
  </x:si>
  <x:si>
    <x:t>Elsmore</x:t>
  </x:si>
  <x:si>
    <x:t>Farlington</x:t>
  </x:si>
  <x:si>
    <x:t>Gas</x:t>
  </x:si>
  <x:si>
    <x:t>Hepler</x:t>
  </x:si>
  <x:si>
    <x:t>Mc Cune</x:t>
  </x:si>
  <x:si>
    <x:t>Neodesha</x:t>
  </x:si>
  <x:si>
    <x:t>Neosho Falls</x:t>
  </x:si>
  <x:si>
    <x:t>Woodson County</x:t>
  </x:si>
  <x:si>
    <x:t>Opolis</x:t>
  </x:si>
  <x:si>
    <x:t>Savonburg</x:t>
  </x:si>
  <x:si>
    <x:t>Scammon</x:t>
  </x:si>
  <x:si>
    <x:t>Stark</x:t>
  </x:si>
  <x:si>
    <x:t>Treece</x:t>
  </x:si>
  <x:si>
    <x:t>West Mineral</x:t>
  </x:si>
  <x:si>
    <x:t>Yates Center</x:t>
  </x:si>
  <x:si>
    <x:t>Admire</x:t>
  </x:si>
  <x:si>
    <x:t>Burdick</x:t>
  </x:si>
  <x:si>
    <x:t>Coffey County</x:t>
  </x:si>
  <x:si>
    <x:t>Cassoday</x:t>
  </x:si>
  <x:si>
    <x:t>Chase County</x:t>
  </x:si>
  <x:si>
    <x:t>Cottonwood Falls</x:t>
  </x:si>
  <x:si>
    <x:t>Council Grove</x:t>
  </x:si>
  <x:si>
    <x:t>Elmdale</x:t>
  </x:si>
  <x:si>
    <x:t>Lebo</x:t>
  </x:si>
  <x:si>
    <x:t>Lost Springs</x:t>
  </x:si>
  <x:si>
    <x:t>Matfield Green</x:t>
  </x:si>
  <x:si>
    <x:t>Neal</x:t>
  </x:si>
  <x:si>
    <x:t>Neosho Rapids</x:t>
  </x:si>
  <x:si>
    <x:t>Olpe</x:t>
  </x:si>
  <x:si>
    <x:t>Strong City</x:t>
  </x:si>
  <x:si>
    <x:t>White City</x:t>
  </x:si>
  <x:si>
    <x:t>Wilsey</x:t>
  </x:si>
  <x:si>
    <x:t>Cloud County</x:t>
  </x:si>
  <x:si>
    <x:t>Agenda</x:t>
  </x:si>
  <x:si>
    <x:t>Republic County</x:t>
  </x:si>
  <x:si>
    <x:t>Barnes</x:t>
  </x:si>
  <x:si>
    <x:t>Jewell County</x:t>
  </x:si>
  <x:si>
    <x:t>Esbon</x:t>
  </x:si>
  <x:si>
    <x:t>Formoso</x:t>
  </x:si>
  <x:si>
    <x:t>Hollenberg</x:t>
  </x:si>
  <x:si>
    <x:t>Mahaska</x:t>
  </x:si>
  <x:si>
    <x:t>Morrowville</x:t>
  </x:si>
  <x:si>
    <x:t>Munden</x:t>
  </x:si>
  <x:si>
    <x:t>Narka</x:t>
  </x:si>
  <x:si>
    <x:t>Smith Center</x:t>
  </x:si>
  <x:si>
    <x:t>Webber</x:t>
  </x:si>
  <x:si>
    <x:t>Andale</x:t>
  </x:si>
  <x:si>
    <x:t>Sedgwick County</x:t>
  </x:si>
  <x:si>
    <x:t>Harper County</x:t>
  </x:si>
  <x:si>
    <x:t>Argonia</x:t>
  </x:si>
  <x:si>
    <x:t>Arkansas City</x:t>
  </x:si>
  <x:si>
    <x:t>Cowley County</x:t>
  </x:si>
  <x:si>
    <x:t>Burden</x:t>
  </x:si>
  <x:si>
    <x:t>Burrton</x:t>
  </x:si>
  <x:si>
    <x:t>Harvey County</x:t>
  </x:si>
  <x:si>
    <x:t>Byers</x:t>
  </x:si>
  <x:si>
    <x:t>Pratt County</x:t>
  </x:si>
  <x:si>
    <x:t>Cedar Vale</x:t>
  </x:si>
  <x:si>
    <x:t>Cheney</x:t>
  </x:si>
  <x:si>
    <x:t>Comanche County</x:t>
  </x:si>
  <x:si>
    <x:t>Colwich</x:t>
  </x:si>
  <x:si>
    <x:t>Conway Springs</x:t>
  </x:si>
  <x:si>
    <x:t>Kingman County</x:t>
  </x:si>
  <x:si>
    <x:t>Douglass</x:t>
  </x:si>
  <x:si>
    <x:t>Elbing</x:t>
  </x:si>
  <x:si>
    <x:t>El Dorado</x:t>
  </x:si>
  <x:si>
    <x:t>Garden Plain</x:t>
  </x:si>
  <x:si>
    <x:t>Geuda Springs</x:t>
  </x:si>
  <x:si>
    <x:t>Goddard</x:t>
  </x:si>
  <x:si>
    <x:t>Goessel</x:t>
  </x:si>
  <x:si>
    <x:t>Kiowa County</x:t>
  </x:si>
  <x:si>
    <x:t>Halstead</x:t>
  </x:si>
  <x:si>
    <x:t>Hardtner</x:t>
  </x:si>
  <x:si>
    <x:t>Barber County</x:t>
  </x:si>
  <x:si>
    <x:t>Haysville</x:t>
  </x:si>
  <x:si>
    <x:t>Kechi</x:t>
  </x:si>
  <x:si>
    <x:t>Kiowa</x:t>
  </x:si>
  <x:si>
    <x:t>Maize</x:t>
  </x:si>
  <x:si>
    <x:t>Medicine Lodge</x:t>
  </x:si>
  <x:si>
    <x:t>Moundridge</x:t>
  </x:si>
  <x:si>
    <x:t>Mullinville</x:t>
  </x:si>
  <x:si>
    <x:t>Mulvane</x:t>
  </x:si>
  <x:si>
    <x:t>North Newton</x:t>
  </x:si>
  <x:si>
    <x:t>Potwin</x:t>
  </x:si>
  <x:si>
    <x:t>Protection</x:t>
  </x:si>
  <x:si>
    <x:t>Rosalia</x:t>
  </x:si>
  <x:si>
    <x:t>Severy</x:t>
  </x:si>
  <x:si>
    <x:t>Spivey</x:t>
  </x:si>
  <x:si>
    <x:t>Valley Center</x:t>
  </x:si>
  <x:si>
    <x:t>Wichita</x:t>
  </x:si>
  <x:si>
    <x:t>Mcconnell Afb</x:t>
  </x:si>
  <x:si>
    <x:t>Labette County</x:t>
  </x:si>
  <x:si>
    <x:t>Caney</x:t>
  </x:si>
  <x:si>
    <x:t>Cherryvale</x:t>
  </x:si>
  <x:si>
    <x:t>Chetopa</x:t>
  </x:si>
  <x:si>
    <x:t>Coffeyville</x:t>
  </x:si>
  <x:si>
    <x:t>Edna</x:t>
  </x:si>
  <x:si>
    <x:t>Elk City</x:t>
  </x:si>
  <x:si>
    <x:t>Elk Falls</x:t>
  </x:si>
  <x:si>
    <x:t>Grenola</x:t>
  </x:si>
  <x:si>
    <x:t>Longton</x:t>
  </x:si>
  <x:si>
    <x:t>Mound Valley</x:t>
  </x:si>
  <x:si>
    <x:t>Niotaze</x:t>
  </x:si>
  <x:si>
    <x:t>Sedan</x:t>
  </x:si>
  <x:si>
    <x:t>Abilene</x:t>
  </x:si>
  <x:si>
    <x:t>Assaria</x:t>
  </x:si>
  <x:si>
    <x:t>Bushton</x:t>
  </x:si>
  <x:si>
    <x:t>Cawker City</x:t>
  </x:si>
  <x:si>
    <x:t>Osborne County</x:t>
  </x:si>
  <x:si>
    <x:t>Ellsworth County</x:t>
  </x:si>
  <x:si>
    <x:t>Falun</x:t>
  </x:si>
  <x:si>
    <x:t>Glen Elder</x:t>
  </x:si>
  <x:si>
    <x:t>Herington</x:t>
  </x:si>
  <x:si>
    <x:t>Holyrood</x:t>
  </x:si>
  <x:si>
    <x:t>Kanopolis</x:t>
  </x:si>
  <x:si>
    <x:t>Lindsborg</x:t>
  </x:si>
  <x:si>
    <x:t>Longford</x:t>
  </x:si>
  <x:si>
    <x:t>Mcpherson</x:t>
  </x:si>
  <x:si>
    <x:t>Miltonvale</x:t>
  </x:si>
  <x:si>
    <x:t>Osborne</x:t>
  </x:si>
  <x:si>
    <x:t>Portis</x:t>
  </x:si>
  <x:si>
    <x:t>Solomon</x:t>
  </x:si>
  <x:si>
    <x:t>Sylvan Grove</x:t>
  </x:si>
  <x:si>
    <x:t>Tescott</x:t>
  </x:si>
  <x:si>
    <x:t>Reno County</x:t>
  </x:si>
  <x:si>
    <x:t>South Hutchinson</x:t>
  </x:si>
  <x:si>
    <x:t>Abbyville</x:t>
  </x:si>
  <x:si>
    <x:t>Albert</x:t>
  </x:si>
  <x:si>
    <x:t>Ness County</x:t>
  </x:si>
  <x:si>
    <x:t>Bazine</x:t>
  </x:si>
  <x:si>
    <x:t>Beeler</x:t>
  </x:si>
  <x:si>
    <x:t>Brownell</x:t>
  </x:si>
  <x:si>
    <x:t>Buhler</x:t>
  </x:si>
  <x:si>
    <x:t>Pawnee County</x:t>
  </x:si>
  <x:si>
    <x:t>Claflin</x:t>
  </x:si>
  <x:si>
    <x:t>Ellinwood</x:t>
  </x:si>
  <x:si>
    <x:t>Haven</x:t>
  </x:si>
  <x:si>
    <x:t>Hoisington</x:t>
  </x:si>
  <x:si>
    <x:t>Kinsley</x:t>
  </x:si>
  <x:si>
    <x:t>Larned</x:t>
  </x:si>
  <x:si>
    <x:t>Liebenthal</x:t>
  </x:si>
  <x:si>
    <x:t>Mc Cracken</x:t>
  </x:si>
  <x:si>
    <x:t>Macksville</x:t>
  </x:si>
  <x:si>
    <x:t>Ness City</x:t>
  </x:si>
  <x:si>
    <x:t>Nickerson</x:t>
  </x:si>
  <x:si>
    <x:t>Offerle</x:t>
  </x:si>
  <x:si>
    <x:t>Olmitz</x:t>
  </x:si>
  <x:si>
    <x:t>Pawnee Rock</x:t>
  </x:si>
  <x:si>
    <x:t>Pretty Prairie</x:t>
  </x:si>
  <x:si>
    <x:t>Rozel</x:t>
  </x:si>
  <x:si>
    <x:t>Rush Center</x:t>
  </x:si>
  <x:si>
    <x:t>Sylvia</x:t>
  </x:si>
  <x:si>
    <x:t>Turon</x:t>
  </x:si>
  <x:si>
    <x:t>Ellis County</x:t>
  </x:si>
  <x:si>
    <x:t>Agra</x:t>
  </x:si>
  <x:si>
    <x:t>Norton County</x:t>
  </x:si>
  <x:si>
    <x:t>Bogue</x:t>
  </x:si>
  <x:si>
    <x:t>Catharine</x:t>
  </x:si>
  <x:si>
    <x:t>Collyer</x:t>
  </x:si>
  <x:si>
    <x:t>Trego County</x:t>
  </x:si>
  <x:si>
    <x:t>Damar</x:t>
  </x:si>
  <x:si>
    <x:t>Rooks County</x:t>
  </x:si>
  <x:si>
    <x:t>Dorrance</x:t>
  </x:si>
  <x:si>
    <x:t>Ellis</x:t>
  </x:si>
  <x:si>
    <x:t>Glade</x:t>
  </x:si>
  <x:si>
    <x:t>Kirwin</x:t>
  </x:si>
  <x:si>
    <x:t>Lenora</x:t>
  </x:si>
  <x:si>
    <x:t>Morland</x:t>
  </x:si>
  <x:si>
    <x:t>Natoma</x:t>
  </x:si>
  <x:si>
    <x:t>Norcatur</x:t>
  </x:si>
  <x:si>
    <x:t>Ogallah</x:t>
  </x:si>
  <x:si>
    <x:t>Palco</x:t>
  </x:si>
  <x:si>
    <x:t>Penokee</x:t>
  </x:si>
  <x:si>
    <x:t>Pfeifer</x:t>
  </x:si>
  <x:si>
    <x:t>Prairie View</x:t>
  </x:si>
  <x:si>
    <x:t>Schoenchen</x:t>
  </x:si>
  <x:si>
    <x:t>Wakeeney</x:t>
  </x:si>
  <x:si>
    <x:t>Woodston</x:t>
  </x:si>
  <x:si>
    <x:t>Rawlins County</x:t>
  </x:si>
  <x:si>
    <x:t>Bird City</x:t>
  </x:si>
  <x:si>
    <x:t>Cheyenne County</x:t>
  </x:si>
  <x:si>
    <x:t>Edson</x:t>
  </x:si>
  <x:si>
    <x:t>Sherman County</x:t>
  </x:si>
  <x:si>
    <x:t>Gem</x:t>
  </x:si>
  <x:si>
    <x:t>Gove</x:t>
  </x:si>
  <x:si>
    <x:t>Gove County</x:t>
  </x:si>
  <x:si>
    <x:t>Grainfield</x:t>
  </x:si>
  <x:si>
    <x:t>Hoxie</x:t>
  </x:si>
  <x:si>
    <x:t>Kanorado</x:t>
  </x:si>
  <x:si>
    <x:t>Ludell</x:t>
  </x:si>
  <x:si>
    <x:t>Monument</x:t>
  </x:si>
  <x:si>
    <x:t>Park</x:t>
  </x:si>
  <x:si>
    <x:t>Quinter</x:t>
  </x:si>
  <x:si>
    <x:t>Wallace County</x:t>
  </x:si>
  <x:si>
    <x:t>Weskan</x:t>
  </x:si>
  <x:si>
    <x:t>Dodge City</x:t>
  </x:si>
  <x:si>
    <x:t>Cimarron</x:t>
  </x:si>
  <x:si>
    <x:t>Gray County</x:t>
  </x:si>
  <x:si>
    <x:t>Kearny County</x:t>
  </x:si>
  <x:si>
    <x:t>Lane County</x:t>
  </x:si>
  <x:si>
    <x:t>Ensign</x:t>
  </x:si>
  <x:si>
    <x:t>Finney County</x:t>
  </x:si>
  <x:si>
    <x:t>Hanston</x:t>
  </x:si>
  <x:si>
    <x:t>Hodgeman County</x:t>
  </x:si>
  <x:si>
    <x:t>Healy</x:t>
  </x:si>
  <x:si>
    <x:t>Jetmore</x:t>
  </x:si>
  <x:si>
    <x:t>Stanton County</x:t>
  </x:si>
  <x:si>
    <x:t>Kismet</x:t>
  </x:si>
  <x:si>
    <x:t>Seward County</x:t>
  </x:si>
  <x:si>
    <x:t>Lakin</x:t>
  </x:si>
  <x:si>
    <x:t>Leoti</x:t>
  </x:si>
  <x:si>
    <x:t>Wichita County</x:t>
  </x:si>
  <x:si>
    <x:t>Manter</x:t>
  </x:si>
  <x:si>
    <x:t>Marienthal</x:t>
  </x:si>
  <x:si>
    <x:t>Meade</x:t>
  </x:si>
  <x:si>
    <x:t>Satanta</x:t>
  </x:si>
  <x:si>
    <x:t>Haskell County</x:t>
  </x:si>
  <x:si>
    <x:t>Spearville</x:t>
  </x:si>
  <x:si>
    <x:t>Tribune</x:t>
  </x:si>
  <x:si>
    <x:t>Greeley County</x:t>
  </x:si>
  <x:si>
    <x:t>Hugoton</x:t>
  </x:si>
  <x:si>
    <x:t>Abie</x:t>
  </x:si>
  <x:si>
    <x:t>NE</x:t>
  </x:si>
  <x:si>
    <x:t>Saunders County</x:t>
  </x:si>
  <x:si>
    <x:t>Cuming County</x:t>
  </x:si>
  <x:si>
    <x:t>Sarpy County</x:t>
  </x:si>
  <x:si>
    <x:t>Boys Town</x:t>
  </x:si>
  <x:si>
    <x:t>Cedar Bluffs</x:t>
  </x:si>
  <x:si>
    <x:t>Cedar Creek</x:t>
  </x:si>
  <x:si>
    <x:t>Burt County</x:t>
  </x:si>
  <x:si>
    <x:t>Fort Calhoun</x:t>
  </x:si>
  <x:si>
    <x:t>Hooper</x:t>
  </x:si>
  <x:si>
    <x:t>Thurston County</x:t>
  </x:si>
  <x:si>
    <x:t>Malmo</x:t>
  </x:si>
  <x:si>
    <x:t>Mead</x:t>
  </x:si>
  <x:si>
    <x:t>Papillion</x:t>
  </x:si>
  <x:si>
    <x:t>Pender</x:t>
  </x:si>
  <x:si>
    <x:t>Plattsmouth</x:t>
  </x:si>
  <x:si>
    <x:t>Prague</x:t>
  </x:si>
  <x:si>
    <x:t>Rosalie</x:t>
  </x:si>
  <x:si>
    <x:t>St Columbans</x:t>
  </x:si>
  <x:si>
    <x:t>Scribner</x:t>
  </x:si>
  <x:si>
    <x:t>Tekamah</x:t>
  </x:si>
  <x:si>
    <x:t>Uehling</x:t>
  </x:si>
  <x:si>
    <x:t>Wahoo</x:t>
  </x:si>
  <x:si>
    <x:t>Walthill</x:t>
  </x:si>
  <x:si>
    <x:t>Yutan</x:t>
  </x:si>
  <x:si>
    <x:t>Offutt A F B</x:t>
  </x:si>
  <x:si>
    <x:t>La Vista</x:t>
  </x:si>
  <x:si>
    <x:t>Gage County</x:t>
  </x:si>
  <x:si>
    <x:t>Thayer County</x:t>
  </x:si>
  <x:si>
    <x:t>Alvo</x:t>
  </x:si>
  <x:si>
    <x:t>Barneston</x:t>
  </x:si>
  <x:si>
    <x:t>Beaver Crossing</x:t>
  </x:si>
  <x:si>
    <x:t>Bennet</x:t>
  </x:si>
  <x:si>
    <x:t>Brock</x:t>
  </x:si>
  <x:si>
    <x:t>Bruning</x:t>
  </x:si>
  <x:si>
    <x:t>Burchard</x:t>
  </x:si>
  <x:si>
    <x:t>Burr</x:t>
  </x:si>
  <x:si>
    <x:t>Otoe County</x:t>
  </x:si>
  <x:si>
    <x:t>Clatonia</x:t>
  </x:si>
  <x:si>
    <x:t>Davey</x:t>
  </x:si>
  <x:si>
    <x:t>Richardson County</x:t>
  </x:si>
  <x:si>
    <x:t>Daykin</x:t>
  </x:si>
  <x:si>
    <x:t>Diller</x:t>
  </x:si>
  <x:si>
    <x:t>Falls City</x:t>
  </x:si>
  <x:si>
    <x:t>Filley</x:t>
  </x:si>
  <x:si>
    <x:t>Firth</x:t>
  </x:si>
  <x:si>
    <x:t>Friend</x:t>
  </x:si>
  <x:si>
    <x:t>Gilead</x:t>
  </x:si>
  <x:si>
    <x:t>Goehner</x:t>
  </x:si>
  <x:si>
    <x:t>Hallam</x:t>
  </x:si>
  <x:si>
    <x:t>Jansen</x:t>
  </x:si>
  <x:si>
    <x:t>Mc Cool Junction</x:t>
  </x:si>
  <x:si>
    <x:t>Manley</x:t>
  </x:si>
  <x:si>
    <x:t>Martell</x:t>
  </x:si>
  <x:si>
    <x:t>Nebraska City</x:t>
  </x:si>
  <x:si>
    <x:t>Nehawka</x:t>
  </x:si>
  <x:si>
    <x:t>Ohiowa</x:t>
  </x:si>
  <x:si>
    <x:t>Otoe</x:t>
  </x:si>
  <x:si>
    <x:t>Pawnee City</x:t>
  </x:si>
  <x:si>
    <x:t>Pickrell</x:t>
  </x:si>
  <x:si>
    <x:t>Pleasant Dale</x:t>
  </x:si>
  <x:si>
    <x:t>Roca</x:t>
  </x:si>
  <x:si>
    <x:t>Rulo</x:t>
  </x:si>
  <x:si>
    <x:t>Shickley</x:t>
  </x:si>
  <x:si>
    <x:t>Shubert</x:t>
  </x:si>
  <x:si>
    <x:t>Sprague</x:t>
  </x:si>
  <x:si>
    <x:t>Staplehurst</x:t>
  </x:si>
  <x:si>
    <x:t>Steele City</x:t>
  </x:si>
  <x:si>
    <x:t>Steinauer</x:t>
  </x:si>
  <x:si>
    <x:t>Strang</x:t>
  </x:si>
  <x:si>
    <x:t>Table Rock</x:t>
  </x:si>
  <x:si>
    <x:t>Ong</x:t>
  </x:si>
  <x:si>
    <x:t>Tobias</x:t>
  </x:si>
  <x:si>
    <x:t>Verdon</x:t>
  </x:si>
  <x:si>
    <x:t>Weeping Water</x:t>
  </x:si>
  <x:si>
    <x:t>Western</x:t>
  </x:si>
  <x:si>
    <x:t>Wilber</x:t>
  </x:si>
  <x:si>
    <x:t>Wymore</x:t>
  </x:si>
  <x:si>
    <x:t>Nance County</x:t>
  </x:si>
  <x:si>
    <x:t>Clarks</x:t>
  </x:si>
  <x:si>
    <x:t>Merrick County</x:t>
  </x:si>
  <x:si>
    <x:t>Colfax County</x:t>
  </x:si>
  <x:si>
    <x:t>David City</x:t>
  </x:si>
  <x:si>
    <x:t>Antelope County</x:t>
  </x:si>
  <x:si>
    <x:t>Ericson</x:t>
  </x:si>
  <x:si>
    <x:t>Humphrey</x:t>
  </x:si>
  <x:si>
    <x:t>Leigh</x:t>
  </x:si>
  <x:si>
    <x:t>Morse Bluff</x:t>
  </x:si>
  <x:si>
    <x:t>Platte Center</x:t>
  </x:si>
  <x:si>
    <x:t>Rising City</x:t>
  </x:si>
  <x:si>
    <x:t>Saint Edward</x:t>
  </x:si>
  <x:si>
    <x:t>Snyder</x:t>
  </x:si>
  <x:si>
    <x:t>Stromsburg</x:t>
  </x:si>
  <x:si>
    <x:t>Dixon County</x:t>
  </x:si>
  <x:si>
    <x:t>Beemer</x:t>
  </x:si>
  <x:si>
    <x:t>Chambers</x:t>
  </x:si>
  <x:si>
    <x:t>Coleridge</x:t>
  </x:si>
  <x:si>
    <x:t>Emmet</x:t>
  </x:si>
  <x:si>
    <x:t>Fordyce</x:t>
  </x:si>
  <x:si>
    <x:t>Hadar</x:t>
  </x:si>
  <x:si>
    <x:t>Hartington</x:t>
  </x:si>
  <x:si>
    <x:t>Hoskins</x:t>
  </x:si>
  <x:si>
    <x:t>Mclean</x:t>
  </x:si>
  <x:si>
    <x:t>Magnet</x:t>
  </x:si>
  <x:si>
    <x:t>Maskell</x:t>
  </x:si>
  <x:si>
    <x:t>Meadow Grove</x:t>
  </x:si>
  <x:si>
    <x:t>Keya Paha County</x:t>
  </x:si>
  <x:si>
    <x:t>Naper</x:t>
  </x:si>
  <x:si>
    <x:t>Neligh</x:t>
  </x:si>
  <x:si>
    <x:t>Newman Grove</x:t>
  </x:si>
  <x:si>
    <x:t>Niobrara</x:t>
  </x:si>
  <x:si>
    <x:t>Oneill</x:t>
  </x:si>
  <x:si>
    <x:t>Osmond</x:t>
  </x:si>
  <x:si>
    <x:t>Pierce</x:t>
  </x:si>
  <x:si>
    <x:t>Pilger</x:t>
  </x:si>
  <x:si>
    <x:t>Ponca</x:t>
  </x:si>
  <x:si>
    <x:t>Saint Helena</x:t>
  </x:si>
  <x:si>
    <x:t>South Sioux City</x:t>
  </x:si>
  <x:si>
    <x:t>Springview</x:t>
  </x:si>
  <x:si>
    <x:t>Verdigre</x:t>
  </x:si>
  <x:si>
    <x:t>Wausa</x:t>
  </x:si>
  <x:si>
    <x:t>Winnetoon</x:t>
  </x:si>
  <x:si>
    <x:t>Winside</x:t>
  </x:si>
  <x:si>
    <x:t>Wisner</x:t>
  </x:si>
  <x:si>
    <x:t>Wynot</x:t>
  </x:si>
  <x:si>
    <x:t>Alda</x:t>
  </x:si>
  <x:si>
    <x:t>Anselmo</x:t>
  </x:si>
  <x:si>
    <x:t>Ansley</x:t>
  </x:si>
  <x:si>
    <x:t>Boelus</x:t>
  </x:si>
  <x:si>
    <x:t>Broken Bow</x:t>
  </x:si>
  <x:si>
    <x:t>Burwell</x:t>
  </x:si>
  <x:si>
    <x:t>Dannebrog</x:t>
  </x:si>
  <x:si>
    <x:t>Dunning</x:t>
  </x:si>
  <x:si>
    <x:t>Elm Creek</x:t>
  </x:si>
  <x:si>
    <x:t>Giltner</x:t>
  </x:si>
  <x:si>
    <x:t>Hordville</x:t>
  </x:si>
  <x:si>
    <x:t>Loup City</x:t>
  </x:si>
  <x:si>
    <x:t>North Loup</x:t>
  </x:si>
  <x:si>
    <x:t>Ord</x:t>
  </x:si>
  <x:si>
    <x:t>Overton</x:t>
  </x:si>
  <x:si>
    <x:t>Loup County</x:t>
  </x:si>
  <x:si>
    <x:t>Wolbach</x:t>
  </x:si>
  <x:si>
    <x:t>Furnas County</x:t>
  </x:si>
  <x:si>
    <x:t>Kearney County</x:t>
  </x:si>
  <x:si>
    <x:t>Beaver City</x:t>
  </x:si>
  <x:si>
    <x:t>Bladen</x:t>
  </x:si>
  <x:si>
    <x:t>Deweese</x:t>
  </x:si>
  <x:si>
    <x:t>Gosper County</x:t>
  </x:si>
  <x:si>
    <x:t>Funk</x:t>
  </x:si>
  <x:si>
    <x:t>Glenvil</x:t>
  </x:si>
  <x:si>
    <x:t>Guide Rock</x:t>
  </x:si>
  <x:si>
    <x:t>Nuckolls County</x:t>
  </x:si>
  <x:si>
    <x:t>Heartwell</x:t>
  </x:si>
  <x:si>
    <x:t>Hendley</x:t>
  </x:si>
  <x:si>
    <x:t>Hildreth</x:t>
  </x:si>
  <x:si>
    <x:t>Holdrege</x:t>
  </x:si>
  <x:si>
    <x:t>Inavale</x:t>
  </x:si>
  <x:si>
    <x:t>Inland</x:t>
  </x:si>
  <x:si>
    <x:t>Juniata</x:t>
  </x:si>
  <x:si>
    <x:t>Kenesaw</x:t>
  </x:si>
  <x:si>
    <x:t>Loomis</x:t>
  </x:si>
  <x:si>
    <x:t>Naponee</x:t>
  </x:si>
  <x:si>
    <x:t>Oak</x:t>
  </x:si>
  <x:si>
    <x:t>Ragan</x:t>
  </x:si>
  <x:si>
    <x:t>Red Cloud</x:t>
  </x:si>
  <x:si>
    <x:t>Republican City</x:t>
  </x:si>
  <x:si>
    <x:t>Saronville</x:t>
  </x:si>
  <x:si>
    <x:t>Mc Cook</x:t>
  </x:si>
  <x:si>
    <x:t>Red Willow County</x:t>
  </x:si>
  <x:si>
    <x:t>Benkelman</x:t>
  </x:si>
  <x:si>
    <x:t>Dundy County</x:t>
  </x:si>
  <x:si>
    <x:t>Hitchcock County</x:t>
  </x:si>
  <x:si>
    <x:t>Frontier County</x:t>
  </x:si>
  <x:si>
    <x:t>Enders</x:t>
  </x:si>
  <x:si>
    <x:t>Farnam</x:t>
  </x:si>
  <x:si>
    <x:t>Haigler</x:t>
  </x:si>
  <x:si>
    <x:t>Hayes Center</x:t>
  </x:si>
  <x:si>
    <x:t>Hayes County</x:t>
  </x:si>
  <x:si>
    <x:t>Parks</x:t>
  </x:si>
  <x:si>
    <x:t>Stockville</x:t>
  </x:si>
  <x:si>
    <x:t>Wauneta</x:t>
  </x:si>
  <x:si>
    <x:t>North Platte</x:t>
  </x:si>
  <x:si>
    <x:t>Arthur County</x:t>
  </x:si>
  <x:si>
    <x:t>Broadwater</x:t>
  </x:si>
  <x:si>
    <x:t>Morrill County</x:t>
  </x:si>
  <x:si>
    <x:t>Keith County</x:t>
  </x:si>
  <x:si>
    <x:t>Kimball County</x:t>
  </x:si>
  <x:si>
    <x:t>Cozad</x:t>
  </x:si>
  <x:si>
    <x:t>Elsmere</x:t>
  </x:si>
  <x:si>
    <x:t>Cherry County</x:t>
  </x:si>
  <x:si>
    <x:t>Gothenburg</x:t>
  </x:si>
  <x:si>
    <x:t>Halsey</x:t>
  </x:si>
  <x:si>
    <x:t>Lewellen</x:t>
  </x:si>
  <x:si>
    <x:t>Garden County</x:t>
  </x:si>
  <x:si>
    <x:t>Lisco</x:t>
  </x:si>
  <x:si>
    <x:t>Mullen</x:t>
  </x:si>
  <x:si>
    <x:t>Hooker County</x:t>
  </x:si>
  <x:si>
    <x:t>Ogallala</x:t>
  </x:si>
  <x:si>
    <x:t>Purdum</x:t>
  </x:si>
  <x:si>
    <x:t>Thedford</x:t>
  </x:si>
  <x:si>
    <x:t>Willow Island</x:t>
  </x:si>
  <x:si>
    <x:t>Valentine</x:t>
  </x:si>
  <x:si>
    <x:t>Cody</x:t>
  </x:si>
  <x:si>
    <x:t>Kilgore</x:t>
  </x:si>
  <x:si>
    <x:t>Long Pine</x:t>
  </x:si>
  <x:si>
    <x:t>Merriman</x:t>
  </x:si>
  <x:si>
    <x:t>Nenzel</x:t>
  </x:si>
  <x:si>
    <x:t>Box Butte County</x:t>
  </x:si>
  <x:si>
    <x:t>Chadron</x:t>
  </x:si>
  <x:si>
    <x:t>Dawes County</x:t>
  </x:si>
  <x:si>
    <x:t>Gering</x:t>
  </x:si>
  <x:si>
    <x:t>Scotts Bluff County</x:t>
  </x:si>
  <x:si>
    <x:t>Banner County</x:t>
  </x:si>
  <x:si>
    <x:t>Hay Springs</x:t>
  </x:si>
  <x:si>
    <x:t>Hemingford</x:t>
  </x:si>
  <x:si>
    <x:t>Mcgrew</x:t>
  </x:si>
  <x:si>
    <x:t>Marsland</x:t>
  </x:si>
  <x:si>
    <x:t>Melbeta</x:t>
  </x:si>
  <x:si>
    <x:t>Minatare</x:t>
  </x:si>
  <x:si>
    <x:t>Scottsbluff</x:t>
  </x:si>
  <x:si>
    <x:t>Whiteclay</x:t>
  </x:si>
  <x:si>
    <x:t>Metairie</x:t>
  </x:si>
  <x:si>
    <x:t>LA</x:t>
  </x:si>
  <x:si>
    <x:t>Jefferson Parish</x:t>
  </x:si>
  <x:si>
    <x:t>Des Allemands</x:t>
  </x:si>
  <x:si>
    <x:t>St Charles Parish</x:t>
  </x:si>
  <x:si>
    <x:t>Ama</x:t>
  </x:si>
  <x:si>
    <x:t>St Bernard Parish</x:t>
  </x:si>
  <x:si>
    <x:t>Barataria</x:t>
  </x:si>
  <x:si>
    <x:t>Belle Chasse</x:t>
  </x:si>
  <x:si>
    <x:t>Plaquemines Parish</x:t>
  </x:si>
  <x:si>
    <x:t>Boothville</x:t>
  </x:si>
  <x:si>
    <x:t>Boutte</x:t>
  </x:si>
  <x:si>
    <x:t>Braithwaite</x:t>
  </x:si>
  <x:si>
    <x:t>Buras</x:t>
  </x:si>
  <x:si>
    <x:t>Chalmette</x:t>
  </x:si>
  <x:si>
    <x:t>Destrehan</x:t>
  </x:si>
  <x:si>
    <x:t>Edgard</x:t>
  </x:si>
  <x:si>
    <x:t>St John the Baptist Parish</x:t>
  </x:si>
  <x:si>
    <x:t>Garyville</x:t>
  </x:si>
  <x:si>
    <x:t>Gramercy</x:t>
  </x:si>
  <x:si>
    <x:t>St James Parish</x:t>
  </x:si>
  <x:si>
    <x:t>Hahnville</x:t>
  </x:si>
  <x:si>
    <x:t>Kenner</x:t>
  </x:si>
  <x:si>
    <x:t>Lafitte</x:t>
  </x:si>
  <x:si>
    <x:t>St. John the Baptist Parish</x:t>
  </x:si>
  <x:si>
    <x:t>Luling</x:t>
  </x:si>
  <x:si>
    <x:t>Lutcher</x:t>
  </x:si>
  <x:si>
    <x:t>Marrero</x:t>
  </x:si>
  <x:si>
    <x:t>Meraux</x:t>
  </x:si>
  <x:si>
    <x:t>New Sarpy</x:t>
  </x:si>
  <x:si>
    <x:t>St. Charles Parish</x:t>
  </x:si>
  <x:si>
    <x:t>Norco</x:t>
  </x:si>
  <x:si>
    <x:t>Paradis</x:t>
  </x:si>
  <x:si>
    <x:t>Pilottown</x:t>
  </x:si>
  <x:si>
    <x:t>Pointe A La Hache</x:t>
  </x:si>
  <x:si>
    <x:t>Port Sulphur</x:t>
  </x:si>
  <x:si>
    <x:t>Saint Bernard</x:t>
  </x:si>
  <x:si>
    <x:t>Saint Rose</x:t>
  </x:si>
  <x:si>
    <x:t>Vacherie</x:t>
  </x:si>
  <x:si>
    <x:t>Violet</x:t>
  </x:si>
  <x:si>
    <x:t>Westwego</x:t>
  </x:si>
  <x:si>
    <x:t>New Orleans</x:t>
  </x:si>
  <x:si>
    <x:t>Orleans Parish</x:t>
  </x:si>
  <x:si>
    <x:t>Thibodaux</x:t>
  </x:si>
  <x:si>
    <x:t>Lafourche Parish</x:t>
  </x:si>
  <x:si>
    <x:t>Pierre Part</x:t>
  </x:si>
  <x:si>
    <x:t>Assumption Parish</x:t>
  </x:si>
  <x:si>
    <x:t>St Mary Parish</x:t>
  </x:si>
  <x:si>
    <x:t>Belle Rose</x:t>
  </x:si>
  <x:si>
    <x:t>Bourg</x:t>
  </x:si>
  <x:si>
    <x:t>Terrebonne Parish</x:t>
  </x:si>
  <x:si>
    <x:t>Chauvin</x:t>
  </x:si>
  <x:si>
    <x:t>Cut Off</x:t>
  </x:si>
  <x:si>
    <x:t>Donaldsonville</x:t>
  </x:si>
  <x:si>
    <x:t>Ascension Parish</x:t>
  </x:si>
  <x:si>
    <x:t>Donner</x:t>
  </x:si>
  <x:si>
    <x:t>Dulac</x:t>
  </x:si>
  <x:si>
    <x:t>Galliano</x:t>
  </x:si>
  <x:si>
    <x:t>Gheens</x:t>
  </x:si>
  <x:si>
    <x:t>Golden Meadow</x:t>
  </x:si>
  <x:si>
    <x:t>Houma</x:t>
  </x:si>
  <x:si>
    <x:t>Kraemer</x:t>
  </x:si>
  <x:si>
    <x:t>Labadieville</x:t>
  </x:si>
  <x:si>
    <x:t>Larose</x:t>
  </x:si>
  <x:si>
    <x:t>Montegut</x:t>
  </x:si>
  <x:si>
    <x:t>St. Mary Parish</x:t>
  </x:si>
  <x:si>
    <x:t>Napoleonville</x:t>
  </x:si>
  <x:si>
    <x:t>Paincourtville</x:t>
  </x:si>
  <x:si>
    <x:t>Plattenville</x:t>
  </x:si>
  <x:si>
    <x:t>Raceland</x:t>
  </x:si>
  <x:si>
    <x:t>Schriever</x:t>
  </x:si>
  <x:si>
    <x:t>Theriot</x:t>
  </x:si>
  <x:si>
    <x:t>Tangipahoa Parish</x:t>
  </x:si>
  <x:si>
    <x:t>Abita Springs</x:t>
  </x:si>
  <x:si>
    <x:t>St Tammany Parish</x:t>
  </x:si>
  <x:si>
    <x:t>Akers</x:t>
  </x:si>
  <x:si>
    <x:t>Amite</x:t>
  </x:si>
  <x:si>
    <x:t>Angie</x:t>
  </x:si>
  <x:si>
    <x:t>Washington Parish</x:t>
  </x:si>
  <x:si>
    <x:t>Bogalusa</x:t>
  </x:si>
  <x:si>
    <x:t>St. Tammany Parish</x:t>
  </x:si>
  <x:si>
    <x:t>Fluker</x:t>
  </x:si>
  <x:si>
    <x:t>St Helena Parish</x:t>
  </x:si>
  <x:si>
    <x:t>Husser</x:t>
  </x:si>
  <x:si>
    <x:t>Kentwood</x:t>
  </x:si>
  <x:si>
    <x:t>Lacombe</x:t>
  </x:si>
  <x:si>
    <x:t>Loranger</x:t>
  </x:si>
  <x:si>
    <x:t>Mandeville</x:t>
  </x:si>
  <x:si>
    <x:t>Maurepas</x:t>
  </x:si>
  <x:si>
    <x:t>Livingston Parish</x:t>
  </x:si>
  <x:si>
    <x:t>Natalbany</x:t>
  </x:si>
  <x:si>
    <x:t>Ponchatoula</x:t>
  </x:si>
  <x:si>
    <x:t>Robert</x:t>
  </x:si>
  <x:si>
    <x:t>Slidell</x:t>
  </x:si>
  <x:si>
    <x:t>Sun</x:t>
  </x:si>
  <x:si>
    <x:t>Talisheek</x:t>
  </x:si>
  <x:si>
    <x:t>Tangipahoa</x:t>
  </x:si>
  <x:si>
    <x:t>Tickfaw</x:t>
  </x:si>
  <x:si>
    <x:t>Varnado</x:t>
  </x:si>
  <x:si>
    <x:t>Lafayette Parish</x:t>
  </x:si>
  <x:si>
    <x:t>Vermilion Parish</x:t>
  </x:si>
  <x:si>
    <x:t>Arnaudville</x:t>
  </x:si>
  <x:si>
    <x:t>St Landry Parish</x:t>
  </x:si>
  <x:si>
    <x:t>Avery Island</x:t>
  </x:si>
  <x:si>
    <x:t>Iberia Parish</x:t>
  </x:si>
  <x:si>
    <x:t>Basile</x:t>
  </x:si>
  <x:si>
    <x:t>Evangeline Parish</x:t>
  </x:si>
  <x:si>
    <x:t>Acadia Parish</x:t>
  </x:si>
  <x:si>
    <x:t>Breaux Bridge</x:t>
  </x:si>
  <x:si>
    <x:t>St Martin Parish</x:t>
  </x:si>
  <x:si>
    <x:t>Broussard</x:t>
  </x:si>
  <x:si>
    <x:t>Cade</x:t>
  </x:si>
  <x:si>
    <x:t>Carencro</x:t>
  </x:si>
  <x:si>
    <x:t>Charenton</x:t>
  </x:si>
  <x:si>
    <x:t>Chataignier</x:t>
  </x:si>
  <x:si>
    <x:t>Church Point</x:t>
  </x:si>
  <x:si>
    <x:t>Crowley</x:t>
  </x:si>
  <x:si>
    <x:t>Delcambre</x:t>
  </x:si>
  <x:si>
    <x:t>Duson</x:t>
  </x:si>
  <x:si>
    <x:t>Jefferson Davis Parish</x:t>
  </x:si>
  <x:si>
    <x:t>Erath</x:t>
  </x:si>
  <x:si>
    <x:t>Estherwood</x:t>
  </x:si>
  <x:si>
    <x:t>Evangeline</x:t>
  </x:si>
  <x:si>
    <x:t>Grand Coteau</x:t>
  </x:si>
  <x:si>
    <x:t>Gueydan</x:t>
  </x:si>
  <x:si>
    <x:t>Iota</x:t>
  </x:si>
  <x:si>
    <x:t>Jeanerette</x:t>
  </x:si>
  <x:si>
    <x:t>Kaplan</x:t>
  </x:si>
  <x:si>
    <x:t>Lake Arthur</x:t>
  </x:si>
  <x:si>
    <x:t>Lawtell</x:t>
  </x:si>
  <x:si>
    <x:t>Leonville</x:t>
  </x:si>
  <x:si>
    <x:t>Loreauville</x:t>
  </x:si>
  <x:si>
    <x:t>Mamou</x:t>
  </x:si>
  <x:si>
    <x:t>Mermentau</x:t>
  </x:si>
  <x:si>
    <x:t>Morse</x:t>
  </x:si>
  <x:si>
    <x:t>New Iberia</x:t>
  </x:si>
  <x:si>
    <x:t>Opelousas</x:t>
  </x:si>
  <x:si>
    <x:t>St. Landry Parish</x:t>
  </x:si>
  <x:si>
    <x:t>Pine Prairie</x:t>
  </x:si>
  <x:si>
    <x:t>Port Barre</x:t>
  </x:si>
  <x:si>
    <x:t>Rayne</x:t>
  </x:si>
  <x:si>
    <x:t>Reddell</x:t>
  </x:si>
  <x:si>
    <x:t>Saint Martinville</x:t>
  </x:si>
  <x:si>
    <x:t>Turkey Creek</x:t>
  </x:si>
  <x:si>
    <x:t>Ville Platte</x:t>
  </x:si>
  <x:si>
    <x:t>Welsh</x:t>
  </x:si>
  <x:si>
    <x:t>Lake Charles</x:t>
  </x:si>
  <x:si>
    <x:t>Calcasieu Parish</x:t>
  </x:si>
  <x:si>
    <x:t>Cameron Parish</x:t>
  </x:si>
  <x:si>
    <x:t>Creole</x:t>
  </x:si>
  <x:si>
    <x:t>Dequincy</x:t>
  </x:si>
  <x:si>
    <x:t>Deridder</x:t>
  </x:si>
  <x:si>
    <x:t>Beauregard Parish</x:t>
  </x:si>
  <x:si>
    <x:t>Allen Parish</x:t>
  </x:si>
  <x:si>
    <x:t>Vernon Parish</x:t>
  </x:si>
  <x:si>
    <x:t>Grand Chenier</x:t>
  </x:si>
  <x:si>
    <x:t>Hackberry</x:t>
  </x:si>
  <x:si>
    <x:t>Iowa</x:t>
  </x:si>
  <x:si>
    <x:t>Kinder</x:t>
  </x:si>
  <x:si>
    <x:t>Lacassine</x:t>
  </x:si>
  <x:si>
    <x:t>Leblanc</x:t>
  </x:si>
  <x:si>
    <x:t>Merryville</x:t>
  </x:si>
  <x:si>
    <x:t>Mittie</x:t>
  </x:si>
  <x:si>
    <x:t>Pitkin</x:t>
  </x:si>
  <x:si>
    <x:t>Ragley</x:t>
  </x:si>
  <x:si>
    <x:t>Reeves</x:t>
  </x:si>
  <x:si>
    <x:t>Rosepine</x:t>
  </x:si>
  <x:si>
    <x:t>Singer</x:t>
  </x:si>
  <x:si>
    <x:t>Starks</x:t>
  </x:si>
  <x:si>
    <x:t>Sugartown</x:t>
  </x:si>
  <x:si>
    <x:t>East Baton Rouge Parish</x:t>
  </x:si>
  <x:si>
    <x:t>Denham Springs</x:t>
  </x:si>
  <x:si>
    <x:t>Gonzales</x:t>
  </x:si>
  <x:si>
    <x:t>Addis</x:t>
  </x:si>
  <x:si>
    <x:t>West Baton Rouge Parish</x:t>
  </x:si>
  <x:si>
    <x:t>West Feliciana Parish</x:t>
  </x:si>
  <x:si>
    <x:t>Batchelor</x:t>
  </x:si>
  <x:si>
    <x:t>Pointe Coupee Parish</x:t>
  </x:si>
  <x:si>
    <x:t>Brittany</x:t>
  </x:si>
  <x:si>
    <x:t>Brusly</x:t>
  </x:si>
  <x:si>
    <x:t>Carville</x:t>
  </x:si>
  <x:si>
    <x:t>Iberville Parish</x:t>
  </x:si>
  <x:si>
    <x:t>East Feliciana Parish</x:t>
  </x:si>
  <x:si>
    <x:t>Convent</x:t>
  </x:si>
  <x:si>
    <x:t>Darrow</x:t>
  </x:si>
  <x:si>
    <x:t>Duplessis</x:t>
  </x:si>
  <x:si>
    <x:t>Erwinville</x:t>
  </x:si>
  <x:si>
    <x:t>Fordoche</x:t>
  </x:si>
  <x:si>
    <x:t>French Settlement</x:t>
  </x:si>
  <x:si>
    <x:t>Geismar</x:t>
  </x:si>
  <x:si>
    <x:t>Glynn</x:t>
  </x:si>
  <x:si>
    <x:t>Greenwell Springs</x:t>
  </x:si>
  <x:si>
    <x:t>Grosse Tete</x:t>
  </x:si>
  <x:si>
    <x:t>Hester</x:t>
  </x:si>
  <x:si>
    <x:t>St. James Parish</x:t>
  </x:si>
  <x:si>
    <x:t>Innis</x:t>
  </x:si>
  <x:si>
    <x:t>Jarreau</x:t>
  </x:si>
  <x:si>
    <x:t>Krotz Springs</x:t>
  </x:si>
  <x:si>
    <x:t>Lettsworth</x:t>
  </x:si>
  <x:si>
    <x:t>Lottie</x:t>
  </x:si>
  <x:si>
    <x:t>Maringouin</x:t>
  </x:si>
  <x:si>
    <x:t>New Roads</x:t>
  </x:si>
  <x:si>
    <x:t>Oscar</x:t>
  </x:si>
  <x:si>
    <x:t>Paulina</x:t>
  </x:si>
  <x:si>
    <x:t>Plaquemine</x:t>
  </x:si>
  <x:si>
    <x:t>Port Allen</x:t>
  </x:si>
  <x:si>
    <x:t>Prairieville</x:t>
  </x:si>
  <x:si>
    <x:t>Pride</x:t>
  </x:si>
  <x:si>
    <x:t>Rougon</x:t>
  </x:si>
  <x:si>
    <x:t>Saint Amant</x:t>
  </x:si>
  <x:si>
    <x:t>Saint Gabriel</x:t>
  </x:si>
  <x:si>
    <x:t>Slaughter</x:t>
  </x:si>
  <x:si>
    <x:t>Sunshine</x:t>
  </x:si>
  <x:si>
    <x:t>Ventress</x:t>
  </x:si>
  <x:si>
    <x:t>Weyanoke</x:t>
  </x:si>
  <x:si>
    <x:t>White Castle</x:t>
  </x:si>
  <x:si>
    <x:t>Zachary</x:t>
  </x:si>
  <x:si>
    <x:t>Uncle Sam</x:t>
  </x:si>
  <x:si>
    <x:t>Baton Rouge</x:t>
  </x:si>
  <x:si>
    <x:t>Bienville Parish</x:t>
  </x:si>
  <x:si>
    <x:t>Natchitoches Parish</x:t>
  </x:si>
  <x:si>
    <x:t>Claiborne Parish</x:t>
  </x:si>
  <x:si>
    <x:t>Caddo Parish</x:t>
  </x:si>
  <x:si>
    <x:t>Bossier Parish</x:t>
  </x:si>
  <x:si>
    <x:t>Bienville</x:t>
  </x:si>
  <x:si>
    <x:t>Castor</x:t>
  </x:si>
  <x:si>
    <x:t>Cotton Valley</x:t>
  </x:si>
  <x:si>
    <x:t>Webster Parish</x:t>
  </x:si>
  <x:si>
    <x:t>Coushatta</x:t>
  </x:si>
  <x:si>
    <x:t>Red River Parish</x:t>
  </x:si>
  <x:si>
    <x:t>Doyline</x:t>
  </x:si>
  <x:si>
    <x:t>Dubberly</x:t>
  </x:si>
  <x:si>
    <x:t>Frierson</x:t>
  </x:si>
  <x:si>
    <x:t>De Soto Parish</x:t>
  </x:si>
  <x:si>
    <x:t>Gibsland</x:t>
  </x:si>
  <x:si>
    <x:t>Goldonna</x:t>
  </x:si>
  <x:si>
    <x:t>Grand Cane</x:t>
  </x:si>
  <x:si>
    <x:t>Hall Summit</x:t>
  </x:si>
  <x:si>
    <x:t>Haughton</x:t>
  </x:si>
  <x:si>
    <x:t>Hosston</x:t>
  </x:si>
  <x:si>
    <x:t>Keatchie</x:t>
  </x:si>
  <x:si>
    <x:t>Keithville</x:t>
  </x:si>
  <x:si>
    <x:t>Longstreet</x:t>
  </x:si>
  <x:si>
    <x:t>Mooringsport</x:t>
  </x:si>
  <x:si>
    <x:t>Pelican</x:t>
  </x:si>
  <x:si>
    <x:t>Plain Dealing</x:t>
  </x:si>
  <x:si>
    <x:t>Sabine Parish</x:t>
  </x:si>
  <x:si>
    <x:t>Rodessa</x:t>
  </x:si>
  <x:si>
    <x:t>Sarepta</x:t>
  </x:si>
  <x:si>
    <x:t>Shongaloo</x:t>
  </x:si>
  <x:si>
    <x:t>Springhill</x:t>
  </x:si>
  <x:si>
    <x:t>Shreveport</x:t>
  </x:si>
  <x:si>
    <x:t>Barksdale Afb</x:t>
  </x:si>
  <x:si>
    <x:t>Bossier City</x:t>
  </x:si>
  <x:si>
    <x:t>Ouachita Parish</x:t>
  </x:si>
  <x:si>
    <x:t>Archibald</x:t>
  </x:si>
  <x:si>
    <x:t>Richland Parish</x:t>
  </x:si>
  <x:si>
    <x:t>Baskin</x:t>
  </x:si>
  <x:si>
    <x:t>Franklin Parish</x:t>
  </x:si>
  <x:si>
    <x:t>Bastrop</x:t>
  </x:si>
  <x:si>
    <x:t>Morehouse Parish</x:t>
  </x:si>
  <x:si>
    <x:t>Bernice</x:t>
  </x:si>
  <x:si>
    <x:t>Union Parish</x:t>
  </x:si>
  <x:si>
    <x:t>Bonita</x:t>
  </x:si>
  <x:si>
    <x:t>Jackson Parish</x:t>
  </x:si>
  <x:si>
    <x:t>Choudrant</x:t>
  </x:si>
  <x:si>
    <x:t>Lincoln Parish</x:t>
  </x:si>
  <x:si>
    <x:t>Collinston</x:t>
  </x:si>
  <x:si>
    <x:t>Crowville</x:t>
  </x:si>
  <x:si>
    <x:t>Madison Parish</x:t>
  </x:si>
  <x:si>
    <x:t>Dubach</x:t>
  </x:si>
  <x:si>
    <x:t>Epps</x:t>
  </x:si>
  <x:si>
    <x:t>West Carroll Parish</x:t>
  </x:si>
  <x:si>
    <x:t>Eros</x:t>
  </x:si>
  <x:si>
    <x:t>Farmerville</x:t>
  </x:si>
  <x:si>
    <x:t>Fort Necessity</x:t>
  </x:si>
  <x:si>
    <x:t>Grambling</x:t>
  </x:si>
  <x:si>
    <x:t>Hodge</x:t>
  </x:si>
  <x:si>
    <x:t>Jigger</x:t>
  </x:si>
  <x:si>
    <x:t>Chicot County</x:t>
  </x:si>
  <x:si>
    <x:t>Lake Providence</x:t>
  </x:si>
  <x:si>
    <x:t>East Carroll Parish</x:t>
  </x:si>
  <x:si>
    <x:t>Lillie</x:t>
  </x:si>
  <x:si>
    <x:t>Mangham</x:t>
  </x:si>
  <x:si>
    <x:t>Mer Rouge</x:t>
  </x:si>
  <x:si>
    <x:t>Ruston</x:t>
  </x:si>
  <x:si>
    <x:t>Simsboro</x:t>
  </x:si>
  <x:si>
    <x:t>Sondheimer</x:t>
  </x:si>
  <x:si>
    <x:t>Spearsville</x:t>
  </x:si>
  <x:si>
    <x:t>Start</x:t>
  </x:si>
  <x:si>
    <x:t>Sterlington</x:t>
  </x:si>
  <x:si>
    <x:t>Swartz</x:t>
  </x:si>
  <x:si>
    <x:t>Tallulah</x:t>
  </x:si>
  <x:si>
    <x:t>Transylvania</x:t>
  </x:si>
  <x:si>
    <x:t>Rapides Parish</x:t>
  </x:si>
  <x:si>
    <x:t>Concordia Parish</x:t>
  </x:si>
  <x:si>
    <x:t>Bordelonville</x:t>
  </x:si>
  <x:si>
    <x:t>Avoyelles Parish</x:t>
  </x:si>
  <x:si>
    <x:t>Bunkie</x:t>
  </x:si>
  <x:si>
    <x:t>Cheneyville</x:t>
  </x:si>
  <x:si>
    <x:t>Tensas Parish</x:t>
  </x:si>
  <x:si>
    <x:t>Cottonport</x:t>
  </x:si>
  <x:si>
    <x:t>Deville</x:t>
  </x:si>
  <x:si>
    <x:t>Ferriday</x:t>
  </x:si>
  <x:si>
    <x:t>Catahoula Parish</x:t>
  </x:si>
  <x:si>
    <x:t>Hessmer</x:t>
  </x:si>
  <x:si>
    <x:t>Jena</x:t>
  </x:si>
  <x:si>
    <x:t>La Salle Parish</x:t>
  </x:si>
  <x:si>
    <x:t>Lebeau</x:t>
  </x:si>
  <x:si>
    <x:t>Lecompte</x:t>
  </x:si>
  <x:si>
    <x:t>Libuse</x:t>
  </x:si>
  <x:si>
    <x:t>Mansura</x:t>
  </x:si>
  <x:si>
    <x:t>Marksville</x:t>
  </x:si>
  <x:si>
    <x:t>Moreauville</x:t>
  </x:si>
  <x:si>
    <x:t>Newellton</x:t>
  </x:si>
  <x:si>
    <x:t>Plaucheville</x:t>
  </x:si>
  <x:si>
    <x:t>Rhinehart</x:t>
  </x:si>
  <x:si>
    <x:t>Saint Landry</x:t>
  </x:si>
  <x:si>
    <x:t>Sicily Island</x:t>
  </x:si>
  <x:si>
    <x:t>Simmesport</x:t>
  </x:si>
  <x:si>
    <x:t>Trout</x:t>
  </x:si>
  <x:si>
    <x:t>Waterproof</x:t>
  </x:si>
  <x:si>
    <x:t>Wildsville</x:t>
  </x:si>
  <x:si>
    <x:t>Aimwell</x:t>
  </x:si>
  <x:si>
    <x:t>Anacoco</x:t>
  </x:si>
  <x:si>
    <x:t>Winn Parish</x:t>
  </x:si>
  <x:si>
    <x:t>Ball</x:t>
  </x:si>
  <x:si>
    <x:t>Grant Parish</x:t>
  </x:si>
  <x:si>
    <x:t>Campti</x:t>
  </x:si>
  <x:si>
    <x:t>Caldwell Parish</x:t>
  </x:si>
  <x:si>
    <x:t>Cloutierville</x:t>
  </x:si>
  <x:si>
    <x:t>Dry Prong</x:t>
  </x:si>
  <x:si>
    <x:t>Florien</x:t>
  </x:si>
  <x:si>
    <x:t>Glenmora</x:t>
  </x:si>
  <x:si>
    <x:t>Gorum</x:t>
  </x:si>
  <x:si>
    <x:t>Hineston</x:t>
  </x:si>
  <x:si>
    <x:t>Hornbeck</x:t>
  </x:si>
  <x:si>
    <x:t>Joyce</x:t>
  </x:si>
  <x:si>
    <x:t>Kurthwood</x:t>
  </x:si>
  <x:si>
    <x:t>Longleaf</x:t>
  </x:si>
  <x:si>
    <x:t>Many</x:t>
  </x:si>
  <x:si>
    <x:t>Marthaville</x:t>
  </x:si>
  <x:si>
    <x:t>Natchitoches</x:t>
  </x:si>
  <x:si>
    <x:t>Fort Polk</x:t>
  </x:si>
  <x:si>
    <x:t>Negreet</x:t>
  </x:si>
  <x:si>
    <x:t>New Llano</x:t>
  </x:si>
  <x:si>
    <x:t>Olla</x:t>
  </x:si>
  <x:si>
    <x:t>Provencal</x:t>
  </x:si>
  <x:si>
    <x:t>Robeline</x:t>
  </x:si>
  <x:si>
    <x:t>Saint Maurice</x:t>
  </x:si>
  <x:si>
    <x:t>Sieper</x:t>
  </x:si>
  <x:si>
    <x:t>Sikes</x:t>
  </x:si>
  <x:si>
    <x:t>Slagle</x:t>
  </x:si>
  <x:si>
    <x:t>Tullos</x:t>
  </x:si>
  <x:si>
    <x:t>Urania</x:t>
  </x:si>
  <x:si>
    <x:t>Winnfield</x:t>
  </x:si>
  <x:si>
    <x:t>Zwolle</x:t>
  </x:si>
  <x:si>
    <x:t>Pine Bluff</x:t>
  </x:si>
  <x:si>
    <x:t>AR</x:t>
  </x:si>
  <x:si>
    <x:t>Desha County</x:t>
  </x:si>
  <x:si>
    <x:t>Crossett</x:t>
  </x:si>
  <x:si>
    <x:t>Ashley County</x:t>
  </x:si>
  <x:si>
    <x:t>Dermott</x:t>
  </x:si>
  <x:si>
    <x:t>Fountain Hill</x:t>
  </x:si>
  <x:si>
    <x:t>Gould</x:t>
  </x:si>
  <x:si>
    <x:t>Mc Gehee</x:t>
  </x:si>
  <x:si>
    <x:t>Drew County</x:t>
  </x:si>
  <x:si>
    <x:t>New Edinburg</x:t>
  </x:si>
  <x:si>
    <x:t>Parkdale</x:t>
  </x:si>
  <x:si>
    <x:t>Rison</x:t>
  </x:si>
  <x:si>
    <x:t>Rohwer</x:t>
  </x:si>
  <x:si>
    <x:t>Tillar</x:t>
  </x:si>
  <x:si>
    <x:t>Wilmar</x:t>
  </x:si>
  <x:si>
    <x:t>Ouachita County</x:t>
  </x:si>
  <x:si>
    <x:t>Bearden</x:t>
  </x:si>
  <x:si>
    <x:t>Beirne</x:t>
  </x:si>
  <x:si>
    <x:t>Nevada County</x:t>
  </x:si>
  <x:si>
    <x:t>Calion</x:t>
  </x:si>
  <x:si>
    <x:t>Chidester</x:t>
  </x:si>
  <x:si>
    <x:t>Gurdon</x:t>
  </x:si>
  <x:si>
    <x:t>Harrell</x:t>
  </x:si>
  <x:si>
    <x:t>Huttig</x:t>
  </x:si>
  <x:si>
    <x:t>Ivan</x:t>
  </x:si>
  <x:si>
    <x:t>Louann</x:t>
  </x:si>
  <x:si>
    <x:t>Mc Neil</x:t>
  </x:si>
  <x:si>
    <x:t>Norphlet</x:t>
  </x:si>
  <x:si>
    <x:t>Smackover</x:t>
  </x:si>
  <x:si>
    <x:t>Sparkman</x:t>
  </x:si>
  <x:si>
    <x:t>Whelen Springs</x:t>
  </x:si>
  <x:si>
    <x:t>Hempstead County</x:t>
  </x:si>
  <x:si>
    <x:t>Alleene</x:t>
  </x:si>
  <x:si>
    <x:t>Little River County</x:t>
  </x:si>
  <x:si>
    <x:t>Ashdown</x:t>
  </x:si>
  <x:si>
    <x:t>Ben Lomond</x:t>
  </x:si>
  <x:si>
    <x:t>Blevins</x:t>
  </x:si>
  <x:si>
    <x:t>Cale</x:t>
  </x:si>
  <x:si>
    <x:t>De Queen</x:t>
  </x:si>
  <x:si>
    <x:t>Dierks</x:t>
  </x:si>
  <x:si>
    <x:t>Doddridge</x:t>
  </x:si>
  <x:si>
    <x:t>Foreman</x:t>
  </x:si>
  <x:si>
    <x:t>Fouke</x:t>
  </x:si>
  <x:si>
    <x:t>Garland City</x:t>
  </x:si>
  <x:si>
    <x:t>Gillham</x:t>
  </x:si>
  <x:si>
    <x:t>Laneburg</x:t>
  </x:si>
  <x:si>
    <x:t>Lockesburg</x:t>
  </x:si>
  <x:si>
    <x:t>Mc Caskill</x:t>
  </x:si>
  <x:si>
    <x:t>Texarkana</x:t>
  </x:si>
  <x:si>
    <x:t>Ozan</x:t>
  </x:si>
  <x:si>
    <x:t>Rosston</x:t>
  </x:si>
  <x:si>
    <x:t>Stamps</x:t>
  </x:si>
  <x:si>
    <x:t>Hot Springs National Park</x:t>
  </x:si>
  <x:si>
    <x:t>Garland County</x:t>
  </x:si>
  <x:si>
    <x:t>Hot Springs Village</x:t>
  </x:si>
  <x:si>
    <x:t>Antoine</x:t>
  </x:si>
  <x:si>
    <x:t>Arkadelphia</x:t>
  </x:si>
  <x:si>
    <x:t>Hot Spring County</x:t>
  </x:si>
  <x:si>
    <x:t>Board Camp</x:t>
  </x:si>
  <x:si>
    <x:t>Bonnerdale</x:t>
  </x:si>
  <x:si>
    <x:t>Caddo Gap</x:t>
  </x:si>
  <x:si>
    <x:t>Cove</x:t>
  </x:si>
  <x:si>
    <x:t>Delight</x:t>
  </x:si>
  <x:si>
    <x:t>Grannis</x:t>
  </x:si>
  <x:si>
    <x:t>Jessieville</x:t>
  </x:si>
  <x:si>
    <x:t>Mena</x:t>
  </x:si>
  <x:si>
    <x:t>Mountain Pine</x:t>
  </x:si>
  <x:si>
    <x:t>Mount Ida</x:t>
  </x:si>
  <x:si>
    <x:t>Newhope</x:t>
  </x:si>
  <x:si>
    <x:t>Pearcy</x:t>
  </x:si>
  <x:si>
    <x:t>Pencil Bluff</x:t>
  </x:si>
  <x:si>
    <x:t>Story</x:t>
  </x:si>
  <x:si>
    <x:t>Umpire</x:t>
  </x:si>
  <x:si>
    <x:t>Vandervoort</x:t>
  </x:si>
  <x:si>
    <x:t>Wickes</x:t>
  </x:si>
  <x:si>
    <x:t>Adona</x:t>
  </x:si>
  <x:si>
    <x:t>Almyra</x:t>
  </x:si>
  <x:si>
    <x:t>Arkansas County</x:t>
  </x:si>
  <x:si>
    <x:t>Altheimer</x:t>
  </x:si>
  <x:si>
    <x:t>Amagon</x:t>
  </x:si>
  <x:si>
    <x:t>Woodruff County</x:t>
  </x:si>
  <x:si>
    <x:t>Lonoke County</x:t>
  </x:si>
  <x:si>
    <x:t>Bald Knob</x:t>
  </x:si>
  <x:si>
    <x:t>Bauxite</x:t>
  </x:si>
  <x:si>
    <x:t>Beebe</x:t>
  </x:si>
  <x:si>
    <x:t>Bee Branch</x:t>
  </x:si>
  <x:si>
    <x:t>Beedeville</x:t>
  </x:si>
  <x:si>
    <x:t>Brinkley</x:t>
  </x:si>
  <x:si>
    <x:t>Casa</x:t>
  </x:si>
  <x:si>
    <x:t>Casscoe</x:t>
  </x:si>
  <x:si>
    <x:t>Center Ridge</x:t>
  </x:si>
  <x:si>
    <x:t>Conway County</x:t>
  </x:si>
  <x:si>
    <x:t>Choctaw</x:t>
  </x:si>
  <x:si>
    <x:t>Faulkner County</x:t>
  </x:si>
  <x:si>
    <x:t>Cotton Plant</x:t>
  </x:si>
  <x:si>
    <x:t>Crocketts Bluff</x:t>
  </x:si>
  <x:si>
    <x:t>De Valls Bluff</x:t>
  </x:si>
  <x:si>
    <x:t>Diaz</x:t>
  </x:si>
  <x:si>
    <x:t>England</x:t>
  </x:si>
  <x:si>
    <x:t>Fox</x:t>
  </x:si>
  <x:si>
    <x:t>College Station</x:t>
  </x:si>
  <x:si>
    <x:t>Grapevine</x:t>
  </x:si>
  <x:si>
    <x:t>Griffithville</x:t>
  </x:si>
  <x:si>
    <x:t>Guy</x:t>
  </x:si>
  <x:si>
    <x:t>Hattieville</x:t>
  </x:si>
  <x:si>
    <x:t>Hickory Plains</x:t>
  </x:si>
  <x:si>
    <x:t>Higden</x:t>
  </x:si>
  <x:si>
    <x:t>Higginson</x:t>
  </x:si>
  <x:si>
    <x:t>Holly Grove</x:t>
  </x:si>
  <x:si>
    <x:t>Humnoke</x:t>
  </x:si>
  <x:si>
    <x:t>Jacksonport</x:t>
  </x:si>
  <x:si>
    <x:t>Judsonia</x:t>
  </x:si>
  <x:si>
    <x:t>Keo</x:t>
  </x:si>
  <x:si>
    <x:t>Letona</x:t>
  </x:si>
  <x:si>
    <x:t>Lonoke</x:t>
  </x:si>
  <x:si>
    <x:t>Fairfield Bay</x:t>
  </x:si>
  <x:si>
    <x:t>Little Rock Air Force Base</x:t>
  </x:si>
  <x:si>
    <x:t>Mc Crory</x:t>
  </x:si>
  <x:si>
    <x:t>Mabelvale</x:t>
  </x:si>
  <x:si>
    <x:t>Jones Mill</x:t>
  </x:si>
  <x:si>
    <x:t>Mayflower</x:t>
  </x:si>
  <x:si>
    <x:t>Menifee</x:t>
  </x:si>
  <x:si>
    <x:t>Morrilton</x:t>
  </x:si>
  <x:si>
    <x:t>Maumelle</x:t>
  </x:si>
  <x:si>
    <x:t>North Little Rock</x:t>
  </x:si>
  <x:si>
    <x:t>Pangburn</x:t>
  </x:si>
  <x:si>
    <x:t>Paron</x:t>
  </x:si>
  <x:si>
    <x:t>Plumerville</x:t>
  </x:si>
  <x:si>
    <x:t>Poyen</x:t>
  </x:si>
  <x:si>
    <x:t>Prim</x:t>
  </x:si>
  <x:si>
    <x:t>Reydell</x:t>
  </x:si>
  <x:si>
    <x:t>Roe</x:t>
  </x:si>
  <x:si>
    <x:t>Romance</x:t>
  </x:si>
  <x:si>
    <x:t>Rose Bud</x:t>
  </x:si>
  <x:si>
    <x:t>Searcy</x:t>
  </x:si>
  <x:si>
    <x:t>Solgohachia</x:t>
  </x:si>
  <x:si>
    <x:t>Stuttgart</x:t>
  </x:si>
  <x:si>
    <x:t>Sweet Home</x:t>
  </x:si>
  <x:si>
    <x:t>Thida</x:t>
  </x:si>
  <x:si>
    <x:t>Independence County</x:t>
  </x:si>
  <x:si>
    <x:t>Tichnor</x:t>
  </x:si>
  <x:si>
    <x:t>Traskwood</x:t>
  </x:si>
  <x:si>
    <x:t>Vilonia</x:t>
  </x:si>
  <x:si>
    <x:t>Wabbaseka</x:t>
  </x:si>
  <x:si>
    <x:t>Wilburn</x:t>
  </x:si>
  <x:si>
    <x:t>West Memphis</x:t>
  </x:si>
  <x:si>
    <x:t>Armorel</x:t>
  </x:si>
  <x:si>
    <x:t>Aubrey</x:t>
  </x:si>
  <x:si>
    <x:t>Blytheville</x:t>
  </x:si>
  <x:si>
    <x:t>Gosnell</x:t>
  </x:si>
  <x:si>
    <x:t>Brickeys</x:t>
  </x:si>
  <x:si>
    <x:t>Burdette</x:t>
  </x:si>
  <x:si>
    <x:t>St Francis County</x:t>
  </x:si>
  <x:si>
    <x:t>Cross County</x:t>
  </x:si>
  <x:si>
    <x:t>Clarkedale</x:t>
  </x:si>
  <x:si>
    <x:t>Colt</x:t>
  </x:si>
  <x:si>
    <x:t>Crumrod</x:t>
  </x:si>
  <x:si>
    <x:t>Driver</x:t>
  </x:si>
  <x:si>
    <x:t>Dyess</x:t>
  </x:si>
  <x:si>
    <x:t>Earle</x:t>
  </x:si>
  <x:si>
    <x:t>Edmondson</x:t>
  </x:si>
  <x:si>
    <x:t>Elaine</x:t>
  </x:si>
  <x:si>
    <x:t>Forrest City</x:t>
  </x:si>
  <x:si>
    <x:t>St. Francis County</x:t>
  </x:si>
  <x:si>
    <x:t>Frenchmans Bayou</x:t>
  </x:si>
  <x:si>
    <x:t>Gilmore</x:t>
  </x:si>
  <x:si>
    <x:t>Haynes</x:t>
  </x:si>
  <x:si>
    <x:t>Heth</x:t>
  </x:si>
  <x:si>
    <x:t>Hickory Ridge</x:t>
  </x:si>
  <x:si>
    <x:t>Hughes</x:t>
  </x:si>
  <x:si>
    <x:t>Joiner</x:t>
  </x:si>
  <x:si>
    <x:t>Keiser</x:t>
  </x:si>
  <x:si>
    <x:t>Lambrook</x:t>
  </x:si>
  <x:si>
    <x:t>Lepanto</x:t>
  </x:si>
  <x:si>
    <x:t>Poinsett County</x:t>
  </x:si>
  <x:si>
    <x:t>Lexa</x:t>
  </x:si>
  <x:si>
    <x:t>Luxora</x:t>
  </x:si>
  <x:si>
    <x:t>Marked Tree</x:t>
  </x:si>
  <x:si>
    <x:t>Marvell</x:t>
  </x:si>
  <x:si>
    <x:t>Mellwood</x:t>
  </x:si>
  <x:si>
    <x:t>Parkin</x:t>
  </x:si>
  <x:si>
    <x:t>Rivervale</x:t>
  </x:si>
  <x:si>
    <x:t>Snow Lake</x:t>
  </x:si>
  <x:si>
    <x:t>Turrell</x:t>
  </x:si>
  <x:si>
    <x:t>Tyronza</x:t>
  </x:si>
  <x:si>
    <x:t>Vanndale</x:t>
  </x:si>
  <x:si>
    <x:t>West Helena</x:t>
  </x:si>
  <x:si>
    <x:t>West Ridge</x:t>
  </x:si>
  <x:si>
    <x:t>Wheatley</x:t>
  </x:si>
  <x:si>
    <x:t>Widener</x:t>
  </x:si>
  <x:si>
    <x:t>Wynne</x:t>
  </x:si>
  <x:si>
    <x:t>Craighead County</x:t>
  </x:si>
  <x:si>
    <x:t>Alicia</x:t>
  </x:si>
  <x:si>
    <x:t>Bay</x:t>
  </x:si>
  <x:si>
    <x:t>Biggers</x:t>
  </x:si>
  <x:si>
    <x:t>Black Oak</x:t>
  </x:si>
  <x:si>
    <x:t>Black Rock</x:t>
  </x:si>
  <x:si>
    <x:t>Bono</x:t>
  </x:si>
  <x:si>
    <x:t>Brookland</x:t>
  </x:si>
  <x:si>
    <x:t>Caraway</x:t>
  </x:si>
  <x:si>
    <x:t>Cash</x:t>
  </x:si>
  <x:si>
    <x:t>Datto</x:t>
  </x:si>
  <x:si>
    <x:t>Delaplaine</x:t>
  </x:si>
  <x:si>
    <x:t>Egypt</x:t>
  </x:si>
  <x:si>
    <x:t>Grubbs</x:t>
  </x:si>
  <x:si>
    <x:t>Imboden</x:t>
  </x:si>
  <x:si>
    <x:t>Knobel</x:t>
  </x:si>
  <x:si>
    <x:t>Lafe</x:t>
  </x:si>
  <x:si>
    <x:t>Leachville</x:t>
  </x:si>
  <x:si>
    <x:t>Light</x:t>
  </x:si>
  <x:si>
    <x:t>Mc Dougal</x:t>
  </x:si>
  <x:si>
    <x:t>Manila</x:t>
  </x:si>
  <x:si>
    <x:t>Marmaduke</x:t>
  </x:si>
  <x:si>
    <x:t>Monette</x:t>
  </x:si>
  <x:si>
    <x:t>O Kean</x:t>
  </x:si>
  <x:si>
    <x:t>Paragould</x:t>
  </x:si>
  <x:si>
    <x:t>Peach Orchard</x:t>
  </x:si>
  <x:si>
    <x:t>Piggott</x:t>
  </x:si>
  <x:si>
    <x:t>Pollard</x:t>
  </x:si>
  <x:si>
    <x:t>Portia</x:t>
  </x:si>
  <x:si>
    <x:t>Ravenden</x:t>
  </x:si>
  <x:si>
    <x:t>Sharp County</x:t>
  </x:si>
  <x:si>
    <x:t>Ravenden Springs</x:t>
  </x:si>
  <x:si>
    <x:t>Reyno</x:t>
  </x:si>
  <x:si>
    <x:t>State University</x:t>
  </x:si>
  <x:si>
    <x:t>Strawberry</x:t>
  </x:si>
  <x:si>
    <x:t>Swifton</x:t>
  </x:si>
  <x:si>
    <x:t>Trumann</x:t>
  </x:si>
  <x:si>
    <x:t>Tuckerman</x:t>
  </x:si>
  <x:si>
    <x:t>Waldenburg</x:t>
  </x:si>
  <x:si>
    <x:t>Walnut Ridge</x:t>
  </x:si>
  <x:si>
    <x:t>Weiner</x:t>
  </x:si>
  <x:si>
    <x:t>Williford</x:t>
  </x:si>
  <x:si>
    <x:t>Horseshoe Bend</x:t>
  </x:si>
  <x:si>
    <x:t>Izard County</x:t>
  </x:si>
  <x:si>
    <x:t>Ash Flat</x:t>
  </x:si>
  <x:si>
    <x:t>Bexar</x:t>
  </x:si>
  <x:si>
    <x:t>Brockwell</x:t>
  </x:si>
  <x:si>
    <x:t>Calico Rock</x:t>
  </x:si>
  <x:si>
    <x:t>Camp</x:t>
  </x:si>
  <x:si>
    <x:t>Cord</x:t>
  </x:si>
  <x:si>
    <x:t>Cherokee Village</x:t>
  </x:si>
  <x:si>
    <x:t>Cushman</x:t>
  </x:si>
  <x:si>
    <x:t>Desha</x:t>
  </x:si>
  <x:si>
    <x:t>Dolph</x:t>
  </x:si>
  <x:si>
    <x:t>Drasco</x:t>
  </x:si>
  <x:si>
    <x:t>Baxter County</x:t>
  </x:si>
  <x:si>
    <x:t>Evening Shade</x:t>
  </x:si>
  <x:si>
    <x:t>Fifty Six</x:t>
  </x:si>
  <x:si>
    <x:t>Floral</x:t>
  </x:si>
  <x:si>
    <x:t>Gepp</x:t>
  </x:si>
  <x:si>
    <x:t>Guion</x:t>
  </x:si>
  <x:si>
    <x:t>Heber Springs</x:t>
  </x:si>
  <x:si>
    <x:t>Magness</x:t>
  </x:si>
  <x:si>
    <x:t>Mammoth Spring</x:t>
  </x:si>
  <x:si>
    <x:t>Marcella</x:t>
  </x:si>
  <x:si>
    <x:t>Oil Trough</x:t>
  </x:si>
  <x:si>
    <x:t>Rosie</x:t>
  </x:si>
  <x:si>
    <x:t>Saffell</x:t>
  </x:si>
  <x:si>
    <x:t>Sage</x:t>
  </x:si>
  <x:si>
    <x:t>Salado</x:t>
  </x:si>
  <x:si>
    <x:t>Sturkie</x:t>
  </x:si>
  <x:si>
    <x:t>Sulphur Rock</x:t>
  </x:si>
  <x:si>
    <x:t>Tumbling Shoals</x:t>
  </x:si>
  <x:si>
    <x:t>Violet Hill</x:t>
  </x:si>
  <x:si>
    <x:t>Wideman</x:t>
  </x:si>
  <x:si>
    <x:t>Wiseman</x:t>
  </x:si>
  <x:si>
    <x:t>Bergman</x:t>
  </x:si>
  <x:si>
    <x:t>Big Flat</x:t>
  </x:si>
  <x:si>
    <x:t>Bull Shoals</x:t>
  </x:si>
  <x:si>
    <x:t>Clarkridge</x:t>
  </x:si>
  <x:si>
    <x:t>Cotter</x:t>
  </x:si>
  <x:si>
    <x:t>Deer</x:t>
  </x:si>
  <x:si>
    <x:t>Dennard</x:t>
  </x:si>
  <x:si>
    <x:t>Diamond City</x:t>
  </x:si>
  <x:si>
    <x:t>Eureka Springs</x:t>
  </x:si>
  <x:si>
    <x:t>Flippin</x:t>
  </x:si>
  <x:si>
    <x:t>Gassville</x:t>
  </x:si>
  <x:si>
    <x:t>Searcy County</x:t>
  </x:si>
  <x:si>
    <x:t>Green Forest</x:t>
  </x:si>
  <x:si>
    <x:t>Harriet</x:t>
  </x:si>
  <x:si>
    <x:t>Hasty</x:t>
  </x:si>
  <x:si>
    <x:t>Lead Hill</x:t>
  </x:si>
  <x:si>
    <x:t>Marble Falls</x:t>
  </x:si>
  <x:si>
    <x:t>Mount Judea</x:t>
  </x:si>
  <x:si>
    <x:t>Timbo</x:t>
  </x:si>
  <x:si>
    <x:t>Norfork</x:t>
  </x:si>
  <x:si>
    <x:t>Onia</x:t>
  </x:si>
  <x:si>
    <x:t>Parthenon</x:t>
  </x:si>
  <x:si>
    <x:t>Peel</x:t>
  </x:si>
  <x:si>
    <x:t>Pindall</x:t>
  </x:si>
  <x:si>
    <x:t>Pyatt</x:t>
  </x:si>
  <x:si>
    <x:t>Tilly</x:t>
  </x:si>
  <x:si>
    <x:t>Vendor</x:t>
  </x:si>
  <x:si>
    <x:t>Western Grove</x:t>
  </x:si>
  <x:si>
    <x:t>Witts Springs</x:t>
  </x:si>
  <x:si>
    <x:t>Yellville</x:t>
  </x:si>
  <x:si>
    <x:t>Bella Vista</x:t>
  </x:si>
  <x:si>
    <x:t>Canehill</x:t>
  </x:si>
  <x:si>
    <x:t>Cave Springs</x:t>
  </x:si>
  <x:si>
    <x:t>Centerton</x:t>
  </x:si>
  <x:si>
    <x:t>Elm Springs</x:t>
  </x:si>
  <x:si>
    <x:t>Gateway</x:t>
  </x:si>
  <x:si>
    <x:t>Gravette</x:t>
  </x:si>
  <x:si>
    <x:t>Hindsville</x:t>
  </x:si>
  <x:si>
    <x:t>Hiwasse</x:t>
  </x:si>
  <x:si>
    <x:t>Pea Ridge</x:t>
  </x:si>
  <x:si>
    <x:t>Pettigrew</x:t>
  </x:si>
  <x:si>
    <x:t>Prairie Grove</x:t>
  </x:si>
  <x:si>
    <x:t>Siloam Springs</x:t>
  </x:si>
  <x:si>
    <x:t>Summers</x:t>
  </x:si>
  <x:si>
    <x:t>Tontitown</x:t>
  </x:si>
  <x:si>
    <x:t>West Fork</x:t>
  </x:si>
  <x:si>
    <x:t>Witter</x:t>
  </x:si>
  <x:si>
    <x:t>Alix</x:t>
  </x:si>
  <x:si>
    <x:t>Altus</x:t>
  </x:si>
  <x:si>
    <x:t>Yell County</x:t>
  </x:si>
  <x:si>
    <x:t>Coal Hill</x:t>
  </x:si>
  <x:si>
    <x:t>Dardanelle</x:t>
  </x:si>
  <x:si>
    <x:t>Gravelly</x:t>
  </x:si>
  <x:si>
    <x:t>Hagarville</x:t>
  </x:si>
  <x:si>
    <x:t>Hartman</x:t>
  </x:si>
  <x:si>
    <x:t>New Blaine</x:t>
  </x:si>
  <x:si>
    <x:t>Oark</x:t>
  </x:si>
  <x:si>
    <x:t>Ola</x:t>
  </x:si>
  <x:si>
    <x:t>Ozone</x:t>
  </x:si>
  <x:si>
    <x:t>Pelsor</x:t>
  </x:si>
  <x:si>
    <x:t>Rover</x:t>
  </x:si>
  <x:si>
    <x:t>Subiaco</x:t>
  </x:si>
  <x:si>
    <x:t>Sebastian County</x:t>
  </x:si>
  <x:si>
    <x:t>Barling</x:t>
  </x:si>
  <x:si>
    <x:t>Hackett</x:t>
  </x:si>
  <x:si>
    <x:t>Lavaca</x:t>
  </x:si>
  <x:si>
    <x:t>Magazine</x:t>
  </x:si>
  <x:si>
    <x:t>Mountainburg</x:t>
  </x:si>
  <x:si>
    <x:t>Natural Dam</x:t>
  </x:si>
  <x:si>
    <x:t>Ratcliff</x:t>
  </x:si>
  <x:si>
    <x:t>Rudy</x:t>
  </x:si>
  <x:si>
    <x:t>OK</x:t>
  </x:si>
  <x:si>
    <x:t>Caddo County</x:t>
  </x:si>
  <x:si>
    <x:t>Alex</x:t>
  </x:si>
  <x:si>
    <x:t>Oklahoma County</x:t>
  </x:si>
  <x:si>
    <x:t>Amber</x:t>
  </x:si>
  <x:si>
    <x:t>Anadarko</x:t>
  </x:si>
  <x:si>
    <x:t>Apache</x:t>
  </x:si>
  <x:si>
    <x:t>Binger</x:t>
  </x:si>
  <x:si>
    <x:t>McClain County</x:t>
  </x:si>
  <x:si>
    <x:t>Canadian County</x:t>
  </x:si>
  <x:si>
    <x:t>Cashion</x:t>
  </x:si>
  <x:si>
    <x:t>Kingfisher County</x:t>
  </x:si>
  <x:si>
    <x:t>Cement</x:t>
  </x:si>
  <x:si>
    <x:t>Chickasha</x:t>
  </x:si>
  <x:si>
    <x:t>Washita County</x:t>
  </x:si>
  <x:si>
    <x:t>Concho</x:t>
  </x:si>
  <x:si>
    <x:t>Corn</x:t>
  </x:si>
  <x:si>
    <x:t>Coyle</x:t>
  </x:si>
  <x:si>
    <x:t>Cyril</x:t>
  </x:si>
  <x:si>
    <x:t>Dibble</x:t>
  </x:si>
  <x:si>
    <x:t>Eakly</x:t>
  </x:si>
  <x:si>
    <x:t>El Reno</x:t>
  </x:si>
  <x:si>
    <x:t>Fort Cobb</x:t>
  </x:si>
  <x:si>
    <x:t>Geary</x:t>
  </x:si>
  <x:si>
    <x:t>Gotebo</x:t>
  </x:si>
  <x:si>
    <x:t>Gracemont</x:t>
  </x:si>
  <x:si>
    <x:t>Harrah</x:t>
  </x:si>
  <x:si>
    <x:t>Hydro</x:t>
  </x:si>
  <x:si>
    <x:t>Garvin County</x:t>
  </x:si>
  <x:si>
    <x:t>Lookeba</x:t>
  </x:si>
  <x:si>
    <x:t>Minco</x:t>
  </x:si>
  <x:si>
    <x:t>Mulhall</x:t>
  </x:si>
  <x:si>
    <x:t>Mustang</x:t>
  </x:si>
  <x:si>
    <x:t>Nicoma Park</x:t>
  </x:si>
  <x:si>
    <x:t>Ninnekah</x:t>
  </x:si>
  <x:si>
    <x:t>Pauls Valley</x:t>
  </x:si>
  <x:si>
    <x:t>Rush Springs</x:t>
  </x:si>
  <x:si>
    <x:t>Verden</x:t>
  </x:si>
  <x:si>
    <x:t>Washita</x:t>
  </x:si>
  <x:si>
    <x:t>Weatherford</x:t>
  </x:si>
  <x:si>
    <x:t>Oklahoma City</x:t>
  </x:si>
  <x:si>
    <x:t>TX</x:t>
  </x:si>
  <x:si>
    <x:t>Travis County</x:t>
  </x:si>
  <x:si>
    <x:t>Countyline</x:t>
  </x:si>
  <x:si>
    <x:t>Burneyville</x:t>
  </x:si>
  <x:si>
    <x:t>Love County</x:t>
  </x:si>
  <x:si>
    <x:t>Elmore City</x:t>
  </x:si>
  <x:si>
    <x:t>Gene Autry</x:t>
  </x:si>
  <x:si>
    <x:t>Healdton</x:t>
  </x:si>
  <x:si>
    <x:t>Loco</x:t>
  </x:si>
  <x:si>
    <x:t>Lone Grove</x:t>
  </x:si>
  <x:si>
    <x:t>Madill</x:t>
  </x:si>
  <x:si>
    <x:t>Ravia</x:t>
  </x:si>
  <x:si>
    <x:t>Springer</x:t>
  </x:si>
  <x:si>
    <x:t>Thackerville</x:t>
  </x:si>
  <x:si>
    <x:t>Wapanucka</x:t>
  </x:si>
  <x:si>
    <x:t>Ratliff City</x:t>
  </x:si>
  <x:si>
    <x:t>Tatums</x:t>
  </x:si>
  <x:si>
    <x:t>Tussy</x:t>
  </x:si>
  <x:si>
    <x:t>Velma</x:t>
  </x:si>
  <x:si>
    <x:t>Fort Sill</x:t>
  </x:si>
  <x:si>
    <x:t>Addington</x:t>
  </x:si>
  <x:si>
    <x:t>Altus Afb</x:t>
  </x:si>
  <x:si>
    <x:t>Cache</x:t>
  </x:si>
  <x:si>
    <x:t>Tillman County</x:t>
  </x:si>
  <x:si>
    <x:t>Comanche</x:t>
  </x:si>
  <x:si>
    <x:t>Devol</x:t>
  </x:si>
  <x:si>
    <x:t>Cotton County</x:t>
  </x:si>
  <x:si>
    <x:t>Faxon</x:t>
  </x:si>
  <x:si>
    <x:t>Geronimo</x:t>
  </x:si>
  <x:si>
    <x:t>Harmon County</x:t>
  </x:si>
  <x:si>
    <x:t>Grandfield</x:t>
  </x:si>
  <x:si>
    <x:t>Granite</x:t>
  </x:si>
  <x:si>
    <x:t>Greer County</x:t>
  </x:si>
  <x:si>
    <x:t>Headrick</x:t>
  </x:si>
  <x:si>
    <x:t>Indiahoma</x:t>
  </x:si>
  <x:si>
    <x:t>Mangum</x:t>
  </x:si>
  <x:si>
    <x:t>Medicine Park</x:t>
  </x:si>
  <x:si>
    <x:t>Meers</x:t>
  </x:si>
  <x:si>
    <x:t>Mountain Park</x:t>
  </x:si>
  <x:si>
    <x:t>Randlett</x:t>
  </x:si>
  <x:si>
    <x:t>Terral</x:t>
  </x:si>
  <x:si>
    <x:t>Vinson</x:t>
  </x:si>
  <x:si>
    <x:t>Walters</x:t>
  </x:si>
  <x:si>
    <x:t>Waurika</x:t>
  </x:si>
  <x:si>
    <x:t>Arapaho</x:t>
  </x:si>
  <x:si>
    <x:t>Bessie</x:t>
  </x:si>
  <x:si>
    <x:t>Burns Flat</x:t>
  </x:si>
  <x:si>
    <x:t>Canute</x:t>
  </x:si>
  <x:si>
    <x:t>Beckham County</x:t>
  </x:si>
  <x:si>
    <x:t>Cheyenne</x:t>
  </x:si>
  <x:si>
    <x:t>Roger Mills County</x:t>
  </x:si>
  <x:si>
    <x:t>Cordell</x:t>
  </x:si>
  <x:si>
    <x:t>Dill City</x:t>
  </x:si>
  <x:si>
    <x:t>Erick</x:t>
  </x:si>
  <x:si>
    <x:t>Fay</x:t>
  </x:si>
  <x:si>
    <x:t>Foss</x:t>
  </x:si>
  <x:si>
    <x:t>Hammon</x:t>
  </x:si>
  <x:si>
    <x:t>Leedey</x:t>
  </x:si>
  <x:si>
    <x:t>Lone Wolf</x:t>
  </x:si>
  <x:si>
    <x:t>Reydon</x:t>
  </x:si>
  <x:si>
    <x:t>Rocky</x:t>
  </x:si>
  <x:si>
    <x:t>Seiling</x:t>
  </x:si>
  <x:si>
    <x:t>Sentinel</x:t>
  </x:si>
  <x:si>
    <x:t>Taloga</x:t>
  </x:si>
  <x:si>
    <x:t>Texola</x:t>
  </x:si>
  <x:si>
    <x:t>Aline</x:t>
  </x:si>
  <x:si>
    <x:t>Alfalfa County</x:t>
  </x:si>
  <x:si>
    <x:t>Woods County</x:t>
  </x:si>
  <x:si>
    <x:t>Major County</x:t>
  </x:si>
  <x:si>
    <x:t>Amorita</x:t>
  </x:si>
  <x:si>
    <x:t>Carmen</x:t>
  </x:si>
  <x:si>
    <x:t>Carrier</x:t>
  </x:si>
  <x:si>
    <x:t>Cleo Springs</x:t>
  </x:si>
  <x:si>
    <x:t>Dacoma</x:t>
  </x:si>
  <x:si>
    <x:t>Goltry</x:t>
  </x:si>
  <x:si>
    <x:t>Hennessey</x:t>
  </x:si>
  <x:si>
    <x:t>Hopeton</x:t>
  </x:si>
  <x:si>
    <x:t>Jet</x:t>
  </x:si>
  <x:si>
    <x:t>Kingfisher</x:t>
  </x:si>
  <x:si>
    <x:t>Lahoma</x:t>
  </x:si>
  <x:si>
    <x:t>Longdale</x:t>
  </x:si>
  <x:si>
    <x:t>Lucien</x:t>
  </x:si>
  <x:si>
    <x:t>Meno</x:t>
  </x:si>
  <x:si>
    <x:t>Nash</x:t>
  </x:si>
  <x:si>
    <x:t>Okarche</x:t>
  </x:si>
  <x:si>
    <x:t>Okeene</x:t>
  </x:si>
  <x:si>
    <x:t>Pond Creek</x:t>
  </x:si>
  <x:si>
    <x:t>Southard</x:t>
  </x:si>
  <x:si>
    <x:t>Wakita</x:t>
  </x:si>
  <x:si>
    <x:t>Watonga</x:t>
  </x:si>
  <x:si>
    <x:t>Waukomis</x:t>
  </x:si>
  <x:si>
    <x:t>Woodward County</x:t>
  </x:si>
  <x:si>
    <x:t>Fort Supply</x:t>
  </x:si>
  <x:si>
    <x:t>Gage</x:t>
  </x:si>
  <x:si>
    <x:t>Gate</x:t>
  </x:si>
  <x:si>
    <x:t>Laverne</x:t>
  </x:si>
  <x:si>
    <x:t>May</x:t>
  </x:si>
  <x:si>
    <x:t>Mutual</x:t>
  </x:si>
  <x:si>
    <x:t>Shattuck</x:t>
  </x:si>
  <x:si>
    <x:t>Vici</x:t>
  </x:si>
  <x:si>
    <x:t>Waynoka</x:t>
  </x:si>
  <x:si>
    <x:t>Balko</x:t>
  </x:si>
  <x:si>
    <x:t>Boise City</x:t>
  </x:si>
  <x:si>
    <x:t>Cimarron County</x:t>
  </x:si>
  <x:si>
    <x:t>Felt</x:t>
  </x:si>
  <x:si>
    <x:t>Forgan</x:t>
  </x:si>
  <x:si>
    <x:t>Goodwell</x:t>
  </x:si>
  <x:si>
    <x:t>Guymon</x:t>
  </x:si>
  <x:si>
    <x:t>Hardesty</x:t>
  </x:si>
  <x:si>
    <x:t>Hooker</x:t>
  </x:si>
  <x:si>
    <x:t>Keyes</x:t>
  </x:si>
  <x:si>
    <x:t>Texhoma</x:t>
  </x:si>
  <x:si>
    <x:t>Turpin</x:t>
  </x:si>
  <x:si>
    <x:t>Avant</x:t>
  </x:si>
  <x:si>
    <x:t>Barnsdall</x:t>
  </x:si>
  <x:si>
    <x:t>Bartlesville</x:t>
  </x:si>
  <x:si>
    <x:t>Tulsa County</x:t>
  </x:si>
  <x:si>
    <x:t>Creek County</x:t>
  </x:si>
  <x:si>
    <x:t>Broken Arrow</x:t>
  </x:si>
  <x:si>
    <x:t>Wagoner County</x:t>
  </x:si>
  <x:si>
    <x:t>Catoosa</x:t>
  </x:si>
  <x:si>
    <x:t>Rogers County</x:t>
  </x:si>
  <x:si>
    <x:t>Claremore</x:t>
  </x:si>
  <x:si>
    <x:t>Copan</x:t>
  </x:si>
  <x:si>
    <x:t>Payne County</x:t>
  </x:si>
  <x:si>
    <x:t>Nowata County</x:t>
  </x:si>
  <x:si>
    <x:t>Drumright</x:t>
  </x:si>
  <x:si>
    <x:t>Foyil</x:t>
  </x:si>
  <x:si>
    <x:t>Glenpool</x:t>
  </x:si>
  <x:si>
    <x:t>Hallett</x:t>
  </x:si>
  <x:si>
    <x:t>Hominy</x:t>
  </x:si>
  <x:si>
    <x:t>Inola</x:t>
  </x:si>
  <x:si>
    <x:t>Jenks</x:t>
  </x:si>
  <x:si>
    <x:t>Kellyville</x:t>
  </x:si>
  <x:si>
    <x:t>Kiefer</x:t>
  </x:si>
  <x:si>
    <x:t>Lenapah</x:t>
  </x:si>
  <x:si>
    <x:t>Mannford</x:t>
  </x:si>
  <x:si>
    <x:t>Maramec</x:t>
  </x:si>
  <x:si>
    <x:t>Milfay</x:t>
  </x:si>
  <x:si>
    <x:t>Nowata</x:t>
  </x:si>
  <x:si>
    <x:t>Ochelata</x:t>
  </x:si>
  <x:si>
    <x:t>Oilton</x:t>
  </x:si>
  <x:si>
    <x:t>Oologah</x:t>
  </x:si>
  <x:si>
    <x:t>Owasso</x:t>
  </x:si>
  <x:si>
    <x:t>Pawhuska</x:t>
  </x:si>
  <x:si>
    <x:t>Prue</x:t>
  </x:si>
  <x:si>
    <x:t>Sapulpa</x:t>
  </x:si>
  <x:si>
    <x:t>Shamrock</x:t>
  </x:si>
  <x:si>
    <x:t>Skiatook</x:t>
  </x:si>
  <x:si>
    <x:t>Slick</x:t>
  </x:si>
  <x:si>
    <x:t>S Coffeyville</x:t>
  </x:si>
  <x:si>
    <x:t>Stroud</x:t>
  </x:si>
  <x:si>
    <x:t>Talala</x:t>
  </x:si>
  <x:si>
    <x:t>Terlton</x:t>
  </x:si>
  <x:si>
    <x:t>Vera</x:t>
  </x:si>
  <x:si>
    <x:t>Wann</x:t>
  </x:si>
  <x:si>
    <x:t>Wynona</x:t>
  </x:si>
  <x:si>
    <x:t>Tulsa</x:t>
  </x:si>
  <x:si>
    <x:t>Vinita</x:t>
  </x:si>
  <x:si>
    <x:t>Mayes County</x:t>
  </x:si>
  <x:si>
    <x:t>Big Cabin</x:t>
  </x:si>
  <x:si>
    <x:t>Bluejacket</x:t>
  </x:si>
  <x:si>
    <x:t>Cardin</x:t>
  </x:si>
  <x:si>
    <x:t>Chouteau</x:t>
  </x:si>
  <x:si>
    <x:t>Disney</x:t>
  </x:si>
  <x:si>
    <x:t>Eucha</x:t>
  </x:si>
  <x:si>
    <x:t>Grove</x:t>
  </x:si>
  <x:si>
    <x:t>Ketchum</x:t>
  </x:si>
  <x:si>
    <x:t>North Miami</x:t>
  </x:si>
  <x:si>
    <x:t>Picher</x:t>
  </x:si>
  <x:si>
    <x:t>Quapaw</x:t>
  </x:si>
  <x:si>
    <x:t>Spavinaw</x:t>
  </x:si>
  <x:si>
    <x:t>Twin Oaks</x:t>
  </x:si>
  <x:si>
    <x:t>Muskogee</x:t>
  </x:si>
  <x:si>
    <x:t>Muskogee County</x:t>
  </x:si>
  <x:si>
    <x:t>Beggs</x:t>
  </x:si>
  <x:si>
    <x:t>Okmulgee County</x:t>
  </x:si>
  <x:si>
    <x:t>Braggs</x:t>
  </x:si>
  <x:si>
    <x:t>Canadian</x:t>
  </x:si>
  <x:si>
    <x:t>Pittsburg County</x:t>
  </x:si>
  <x:si>
    <x:t>Checotah</x:t>
  </x:si>
  <x:si>
    <x:t>Cookson</x:t>
  </x:si>
  <x:si>
    <x:t>Council Hill</x:t>
  </x:si>
  <x:si>
    <x:t>Coweta</x:t>
  </x:si>
  <x:si>
    <x:t>Fort Gibson</x:t>
  </x:si>
  <x:si>
    <x:t>Sequoyah County</x:t>
  </x:si>
  <x:si>
    <x:t>Henryetta</x:t>
  </x:si>
  <x:si>
    <x:t>Hitchita</x:t>
  </x:si>
  <x:si>
    <x:t>Moodys</x:t>
  </x:si>
  <x:si>
    <x:t>Okay</x:t>
  </x:si>
  <x:si>
    <x:t>Okmulgee</x:t>
  </x:si>
  <x:si>
    <x:t>Oktaha</x:t>
  </x:si>
  <x:si>
    <x:t>Park Hill</x:t>
  </x:si>
  <x:si>
    <x:t>Peggs</x:t>
  </x:si>
  <x:si>
    <x:t>Porum</x:t>
  </x:si>
  <x:si>
    <x:t>Redbird</x:t>
  </x:si>
  <x:si>
    <x:t>Rentiesville</x:t>
  </x:si>
  <x:si>
    <x:t>Schulter</x:t>
  </x:si>
  <x:si>
    <x:t>Stidham</x:t>
  </x:si>
  <x:si>
    <x:t>Stigler</x:t>
  </x:si>
  <x:si>
    <x:t>Tahlequah</x:t>
  </x:si>
  <x:si>
    <x:t>Wagoner</x:t>
  </x:si>
  <x:si>
    <x:t>Wainwright</x:t>
  </x:si>
  <x:si>
    <x:t>Webbers Falls</x:t>
  </x:si>
  <x:si>
    <x:t>Welling</x:t>
  </x:si>
  <x:si>
    <x:t>Mcalester</x:t>
  </x:si>
  <x:si>
    <x:t>Pushmataha County</x:t>
  </x:si>
  <x:si>
    <x:t>Antlers</x:t>
  </x:si>
  <x:si>
    <x:t>Atoka County</x:t>
  </x:si>
  <x:si>
    <x:t>Blanco</x:t>
  </x:si>
  <x:si>
    <x:t>Blocker</x:t>
  </x:si>
  <x:si>
    <x:t>Bromide</x:t>
  </x:si>
  <x:si>
    <x:t>Centrahoma</x:t>
  </x:si>
  <x:si>
    <x:t>Coal County</x:t>
  </x:si>
  <x:si>
    <x:t>Clarita</x:t>
  </x:si>
  <x:si>
    <x:t>Coalgate</x:t>
  </x:si>
  <x:si>
    <x:t>Latimer County</x:t>
  </x:si>
  <x:si>
    <x:t>Haileyville</x:t>
  </x:si>
  <x:si>
    <x:t>Hartshorne</x:t>
  </x:si>
  <x:si>
    <x:t>Kiamichi Christian Mission</x:t>
  </x:si>
  <x:si>
    <x:t>Kinta</x:t>
  </x:si>
  <x:si>
    <x:t>Krebs</x:t>
  </x:si>
  <x:si>
    <x:t>Moyers</x:t>
  </x:si>
  <x:si>
    <x:t>Nashoba</x:t>
  </x:si>
  <x:si>
    <x:t>Rattan</x:t>
  </x:si>
  <x:si>
    <x:t>Snow</x:t>
  </x:si>
  <x:si>
    <x:t>Stringtown</x:t>
  </x:si>
  <x:si>
    <x:t>Talihina</x:t>
  </x:si>
  <x:si>
    <x:t>Le Flore County</x:t>
  </x:si>
  <x:si>
    <x:t>Tuskahoma</x:t>
  </x:si>
  <x:si>
    <x:t>Wardville</x:t>
  </x:si>
  <x:si>
    <x:t>Ponca City</x:t>
  </x:si>
  <x:si>
    <x:t>Kay County</x:t>
  </x:si>
  <x:si>
    <x:t>Braman</x:t>
  </x:si>
  <x:si>
    <x:t>Kaw City</x:t>
  </x:si>
  <x:si>
    <x:t>Marland</x:t>
  </x:si>
  <x:si>
    <x:t>Nardin</x:t>
  </x:si>
  <x:si>
    <x:t>Newkirk</x:t>
  </x:si>
  <x:si>
    <x:t>Red Rock</x:t>
  </x:si>
  <x:si>
    <x:t>Shidler</x:t>
  </x:si>
  <x:si>
    <x:t>Tonkawa</x:t>
  </x:si>
  <x:si>
    <x:t>Achille</x:t>
  </x:si>
  <x:si>
    <x:t>Battiest</x:t>
  </x:si>
  <x:si>
    <x:t>McCurtain County</x:t>
  </x:si>
  <x:si>
    <x:t>Bokchito</x:t>
  </x:si>
  <x:si>
    <x:t>Caddo</x:t>
  </x:si>
  <x:si>
    <x:t>Eagletown</x:t>
  </x:si>
  <x:si>
    <x:t>Fort Towson</x:t>
  </x:si>
  <x:si>
    <x:t>Hendrix</x:t>
  </x:si>
  <x:si>
    <x:t>Idabel</x:t>
  </x:si>
  <x:si>
    <x:t>Kemp</x:t>
  </x:si>
  <x:si>
    <x:t>Kenefic</x:t>
  </x:si>
  <x:si>
    <x:t>Platter</x:t>
  </x:si>
  <x:si>
    <x:t>Ringold</x:t>
  </x:si>
  <x:si>
    <x:t>Rufe</x:t>
  </x:si>
  <x:si>
    <x:t>Soper</x:t>
  </x:si>
  <x:si>
    <x:t>Swink</x:t>
  </x:si>
  <x:si>
    <x:t>Valliant</x:t>
  </x:si>
  <x:si>
    <x:t>Boley</x:t>
  </x:si>
  <x:si>
    <x:t>Okfuskee County</x:t>
  </x:si>
  <x:si>
    <x:t>Bowlegs</x:t>
  </x:si>
  <x:si>
    <x:t>Byars</x:t>
  </x:si>
  <x:si>
    <x:t>Castle</x:t>
  </x:si>
  <x:si>
    <x:t>Connerville</x:t>
  </x:si>
  <x:si>
    <x:t>Dustin</x:t>
  </x:si>
  <x:si>
    <x:t>Earlsboro</x:t>
  </x:si>
  <x:si>
    <x:t>Fittstown</x:t>
  </x:si>
  <x:si>
    <x:t>Fitzhugh</x:t>
  </x:si>
  <x:si>
    <x:t>Francis</x:t>
  </x:si>
  <x:si>
    <x:t>Holdenville</x:t>
  </x:si>
  <x:si>
    <x:t>Konawa</x:t>
  </x:si>
  <x:si>
    <x:t>Mcloud</x:t>
  </x:si>
  <x:si>
    <x:t>Maud</x:t>
  </x:si>
  <x:si>
    <x:t>Meeker</x:t>
  </x:si>
  <x:si>
    <x:t>Newalla</x:t>
  </x:si>
  <x:si>
    <x:t>Okemah</x:t>
  </x:si>
  <x:si>
    <x:t>Paden</x:t>
  </x:si>
  <x:si>
    <x:t>Roff</x:t>
  </x:si>
  <x:si>
    <x:t>Sasakwa</x:t>
  </x:si>
  <x:si>
    <x:t>Wanette</x:t>
  </x:si>
  <x:si>
    <x:t>Weleetka</x:t>
  </x:si>
  <x:si>
    <x:t>Wetumka</x:t>
  </x:si>
  <x:si>
    <x:t>Wewoka</x:t>
  </x:si>
  <x:si>
    <x:t>Arkoma</x:t>
  </x:si>
  <x:si>
    <x:t>Pocola</x:t>
  </x:si>
  <x:si>
    <x:t>Bokoshe</x:t>
  </x:si>
  <x:si>
    <x:t>Bunch</x:t>
  </x:si>
  <x:si>
    <x:t>Fanshawe</x:t>
  </x:si>
  <x:si>
    <x:t>Heavener</x:t>
  </x:si>
  <x:si>
    <x:t>Hodgen</x:t>
  </x:si>
  <x:si>
    <x:t>Leflore</x:t>
  </x:si>
  <x:si>
    <x:t>Lequire</x:t>
  </x:si>
  <x:si>
    <x:t>Mccurtain</x:t>
  </x:si>
  <x:si>
    <x:t>Marble City</x:t>
  </x:si>
  <x:si>
    <x:t>Moffett</x:t>
  </x:si>
  <x:si>
    <x:t>Muldrow</x:t>
  </x:si>
  <x:si>
    <x:t>Poteau</x:t>
  </x:si>
  <x:si>
    <x:t>Sallisaw</x:t>
  </x:si>
  <x:si>
    <x:t>Shady Point</x:t>
  </x:si>
  <x:si>
    <x:t>Spiro</x:t>
  </x:si>
  <x:si>
    <x:t>Vian</x:t>
  </x:si>
  <x:si>
    <x:t>Watts</x:t>
  </x:si>
  <x:si>
    <x:t>Wister</x:t>
  </x:si>
  <x:si>
    <x:t>Collin County</x:t>
  </x:si>
  <x:si>
    <x:t>Denton County</x:t>
  </x:si>
  <x:si>
    <x:t>Coppell</x:t>
  </x:si>
  <x:si>
    <x:t>Flower Mound</x:t>
  </x:si>
  <x:si>
    <x:t>Rowlett</x:t>
  </x:si>
  <x:si>
    <x:t>Rockwall</x:t>
  </x:si>
  <x:si>
    <x:t>Rockwall County</x:t>
  </x:si>
  <x:si>
    <x:t>Sachse</x:t>
  </x:si>
  <x:si>
    <x:t>Grand Prairie</x:t>
  </x:si>
  <x:si>
    <x:t>Tarrant County</x:t>
  </x:si>
  <x:si>
    <x:t>The Colony</x:t>
  </x:si>
  <x:si>
    <x:t>Gunter</x:t>
  </x:si>
  <x:si>
    <x:t>Lake Dallas</x:t>
  </x:si>
  <x:si>
    <x:t>Little Elm</x:t>
  </x:si>
  <x:si>
    <x:t>Mckinney</x:t>
  </x:si>
  <x:si>
    <x:t>Pottsboro</x:t>
  </x:si>
  <x:si>
    <x:t>Prosper</x:t>
  </x:si>
  <x:si>
    <x:t>Richardson</x:t>
  </x:si>
  <x:si>
    <x:t>Wylie</x:t>
  </x:si>
  <x:si>
    <x:t>Navarro County</x:t>
  </x:si>
  <x:si>
    <x:t>Van Zandt County</x:t>
  </x:si>
  <x:si>
    <x:t>Corsicana</x:t>
  </x:si>
  <x:si>
    <x:t>Kaufman County</x:t>
  </x:si>
  <x:si>
    <x:t>Desoto</x:t>
  </x:si>
  <x:si>
    <x:t>Copeville</x:t>
  </x:si>
  <x:si>
    <x:t>Eustace</x:t>
  </x:si>
  <x:si>
    <x:t>Forney</x:t>
  </x:si>
  <x:si>
    <x:t>Fate</x:t>
  </x:si>
  <x:si>
    <x:t>Caddo Mills</x:t>
  </x:si>
  <x:si>
    <x:t>Hunt County</x:t>
  </x:si>
  <x:si>
    <x:t>Grand Saline</x:t>
  </x:si>
  <x:si>
    <x:t>Hutchins</x:t>
  </x:si>
  <x:si>
    <x:t>Kaufman</x:t>
  </x:si>
  <x:si>
    <x:t>Mabank</x:t>
  </x:si>
  <x:si>
    <x:t>Malakoff</x:t>
  </x:si>
  <x:si>
    <x:t>Mesquite</x:t>
  </x:si>
  <x:si>
    <x:t>Rosser</x:t>
  </x:si>
  <x:si>
    <x:t>Scurry</x:t>
  </x:si>
  <x:si>
    <x:t>Seagoville</x:t>
  </x:si>
  <x:si>
    <x:t>Trinidad</x:t>
  </x:si>
  <x:si>
    <x:t>Waxahachie</x:t>
  </x:si>
  <x:si>
    <x:t>Lavon</x:t>
  </x:si>
  <x:si>
    <x:t>Wills Point</x:t>
  </x:si>
  <x:si>
    <x:t>Balch Springs</x:t>
  </x:si>
  <x:si>
    <x:t>Sunnyvale</x:t>
  </x:si>
  <x:si>
    <x:t>Royse City</x:t>
  </x:si>
  <x:si>
    <x:t>Arthur City</x:t>
  </x:si>
  <x:si>
    <x:t>Bagwell</x:t>
  </x:si>
  <x:si>
    <x:t>Red River County</x:t>
  </x:si>
  <x:si>
    <x:t>Ben Franklin</x:t>
  </x:si>
  <x:si>
    <x:t>Blossom</x:t>
  </x:si>
  <x:si>
    <x:t>Bogata</x:t>
  </x:si>
  <x:si>
    <x:t>Bonham</x:t>
  </x:si>
  <x:si>
    <x:t>Celeste</x:t>
  </x:si>
  <x:si>
    <x:t>Chicota</x:t>
  </x:si>
  <x:si>
    <x:t>Cumby</x:t>
  </x:si>
  <x:si>
    <x:t>Deport</x:t>
  </x:si>
  <x:si>
    <x:t>Dodd City</x:t>
  </x:si>
  <x:si>
    <x:t>Ector</x:t>
  </x:si>
  <x:si>
    <x:t>Rains County</x:t>
  </x:si>
  <x:si>
    <x:t>Enloe</x:t>
  </x:si>
  <x:si>
    <x:t>Gober</x:t>
  </x:si>
  <x:si>
    <x:t>Klondike</x:t>
  </x:si>
  <x:si>
    <x:t>Ladonia</x:t>
  </x:si>
  <x:si>
    <x:t>Lake Creek</x:t>
  </x:si>
  <x:si>
    <x:t>Camp County</x:t>
  </x:si>
  <x:si>
    <x:t>Lone Oak</x:t>
  </x:si>
  <x:si>
    <x:t>Melissa</x:t>
  </x:si>
  <x:si>
    <x:t>Titus County</x:t>
  </x:si>
  <x:si>
    <x:t>Merit</x:t>
  </x:si>
  <x:si>
    <x:t>Pattonville</x:t>
  </x:si>
  <x:si>
    <x:t>Pecan Gap</x:t>
  </x:si>
  <x:si>
    <x:t>Petty</x:t>
  </x:si>
  <x:si>
    <x:t>Pickton</x:t>
  </x:si>
  <x:si>
    <x:t>Point</x:t>
  </x:si>
  <x:si>
    <x:t>Quinlan</x:t>
  </x:si>
  <x:si>
    <x:t>Roxton</x:t>
  </x:si>
  <x:si>
    <x:t>Scroggins</x:t>
  </x:si>
  <x:si>
    <x:t>Sulphur Bluff</x:t>
  </x:si>
  <x:si>
    <x:t>Talco</x:t>
  </x:si>
  <x:si>
    <x:t>Telephone</x:t>
  </x:si>
  <x:si>
    <x:t>Tom Bean</x:t>
  </x:si>
  <x:si>
    <x:t>Whitewright</x:t>
  </x:si>
  <x:si>
    <x:t>Van Alstyne</x:t>
  </x:si>
  <x:si>
    <x:t>Wolfe City</x:t>
  </x:si>
  <x:si>
    <x:t>Yantis</x:t>
  </x:si>
  <x:si>
    <x:t>Bowie County</x:t>
  </x:si>
  <x:si>
    <x:t>Annona</x:t>
  </x:si>
  <x:si>
    <x:t>Avery</x:t>
  </x:si>
  <x:si>
    <x:t>Bivins</x:t>
  </x:si>
  <x:si>
    <x:t>Bloomburg</x:t>
  </x:si>
  <x:si>
    <x:t>Cookville</x:t>
  </x:si>
  <x:si>
    <x:t>Hooks</x:t>
  </x:si>
  <x:si>
    <x:t>Kildare</x:t>
  </x:si>
  <x:si>
    <x:t>Redwater</x:t>
  </x:si>
  <x:si>
    <x:t>Gregg County</x:t>
  </x:si>
  <x:si>
    <x:t>Avinger</x:t>
  </x:si>
  <x:si>
    <x:t>Beckville</x:t>
  </x:si>
  <x:si>
    <x:t>Cason</x:t>
  </x:si>
  <x:si>
    <x:t>Daingerfield</x:t>
  </x:si>
  <x:si>
    <x:t>De Berry</x:t>
  </x:si>
  <x:si>
    <x:t>Elysian Fields</x:t>
  </x:si>
  <x:si>
    <x:t>Gilmer</x:t>
  </x:si>
  <x:si>
    <x:t>Gladewater</x:t>
  </x:si>
  <x:si>
    <x:t>Harleton</x:t>
  </x:si>
  <x:si>
    <x:t>Hughes Springs</x:t>
  </x:si>
  <x:si>
    <x:t>Joinerville</x:t>
  </x:si>
  <x:si>
    <x:t>Karnack</x:t>
  </x:si>
  <x:si>
    <x:t>Laird Hill</x:t>
  </x:si>
  <x:si>
    <x:t>Laneville</x:t>
  </x:si>
  <x:si>
    <x:t>Lone Star</x:t>
  </x:si>
  <x:si>
    <x:t>Mount Enterprise</x:t>
  </x:si>
  <x:si>
    <x:t>Ore City</x:t>
  </x:si>
  <x:si>
    <x:t>Selman City</x:t>
  </x:si>
  <x:si>
    <x:t>Waskom</x:t>
  </x:si>
  <x:si>
    <x:t>Arp</x:t>
  </x:si>
  <x:si>
    <x:t>Ben Wheeler</x:t>
  </x:si>
  <x:si>
    <x:t>Bullard</x:t>
  </x:si>
  <x:si>
    <x:t>Cuney</x:t>
  </x:si>
  <x:si>
    <x:t>Nacogdoches County</x:t>
  </x:si>
  <x:si>
    <x:t>Frankston</x:t>
  </x:si>
  <x:si>
    <x:t>Larue</x:t>
  </x:si>
  <x:si>
    <x:t>Maydelle</x:t>
  </x:si>
  <x:si>
    <x:t>Murchison</x:t>
  </x:si>
  <x:si>
    <x:t>Neches</x:t>
  </x:si>
  <x:si>
    <x:t>New Summerfield</x:t>
  </x:si>
  <x:si>
    <x:t>Poynor</x:t>
  </x:si>
  <x:si>
    <x:t>Reklaw</x:t>
  </x:si>
  <x:si>
    <x:t>Rusk</x:t>
  </x:si>
  <x:si>
    <x:t>Sacul</x:t>
  </x:si>
  <x:si>
    <x:t>Troup</x:t>
  </x:si>
  <x:si>
    <x:t>Trinity County</x:t>
  </x:si>
  <x:si>
    <x:t>Donie</x:t>
  </x:si>
  <x:si>
    <x:t>Freestone County</x:t>
  </x:si>
  <x:si>
    <x:t>Grapeland</x:t>
  </x:si>
  <x:si>
    <x:t>Kirvin</x:t>
  </x:si>
  <x:si>
    <x:t>Latexo</x:t>
  </x:si>
  <x:si>
    <x:t>Leona</x:t>
  </x:si>
  <x:si>
    <x:t>Lovelady</x:t>
  </x:si>
  <x:si>
    <x:t>Montalba</x:t>
  </x:si>
  <x:si>
    <x:t>Streetman</x:t>
  </x:si>
  <x:si>
    <x:t>Teague</x:t>
  </x:si>
  <x:si>
    <x:t>Tennessee Colony</x:t>
  </x:si>
  <x:si>
    <x:t>Woodlake</x:t>
  </x:si>
  <x:si>
    <x:t>Lufkin</x:t>
  </x:si>
  <x:si>
    <x:t>Angelina County</x:t>
  </x:si>
  <x:si>
    <x:t>Apple Springs</x:t>
  </x:si>
  <x:si>
    <x:t>Bon Wier</x:t>
  </x:si>
  <x:si>
    <x:t>Broaddus</x:t>
  </x:si>
  <x:si>
    <x:t>San Augustine County</x:t>
  </x:si>
  <x:si>
    <x:t>Sabine County</x:t>
  </x:si>
  <x:si>
    <x:t>Brookeland</x:t>
  </x:si>
  <x:si>
    <x:t>Call</x:t>
  </x:si>
  <x:si>
    <x:t>Chireno</x:t>
  </x:si>
  <x:si>
    <x:t>Colmesneil</x:t>
  </x:si>
  <x:si>
    <x:t>Corrigan</x:t>
  </x:si>
  <x:si>
    <x:t>Diboll</x:t>
  </x:si>
  <x:si>
    <x:t>Doucette</x:t>
  </x:si>
  <x:si>
    <x:t>Joaquin</x:t>
  </x:si>
  <x:si>
    <x:t>Nacogdoches</x:t>
  </x:si>
  <x:si>
    <x:t>Pollok</x:t>
  </x:si>
  <x:si>
    <x:t>San Augustine</x:t>
  </x:si>
  <x:si>
    <x:t>Tenaha</x:t>
  </x:si>
  <x:si>
    <x:t>Timpson</x:t>
  </x:si>
  <x:si>
    <x:t>Wiergate</x:t>
  </x:si>
  <x:si>
    <x:t>Zavalla</x:t>
  </x:si>
  <x:si>
    <x:t>Parker County</x:t>
  </x:si>
  <x:si>
    <x:t>Azle</x:t>
  </x:si>
  <x:si>
    <x:t>Burleson</x:t>
  </x:si>
  <x:si>
    <x:t>Cleburne</x:t>
  </x:si>
  <x:si>
    <x:t>Colleyville</x:t>
  </x:si>
  <x:si>
    <x:t>Hood County</x:t>
  </x:si>
  <x:si>
    <x:t>Euless</x:t>
  </x:si>
  <x:si>
    <x:t>Glen Rose</x:t>
  </x:si>
  <x:si>
    <x:t>Somervell County</x:t>
  </x:si>
  <x:si>
    <x:t>Godley</x:t>
  </x:si>
  <x:si>
    <x:t>Granbury</x:t>
  </x:si>
  <x:si>
    <x:t>Haslet</x:t>
  </x:si>
  <x:si>
    <x:t>Joshua</x:t>
  </x:si>
  <x:si>
    <x:t>Kennedale</x:t>
  </x:si>
  <x:si>
    <x:t>Maypearl</x:t>
  </x:si>
  <x:si>
    <x:t>Millsap</x:t>
  </x:si>
  <x:si>
    <x:t>Palo Pinto County</x:t>
  </x:si>
  <x:si>
    <x:t>Rainbow</x:t>
  </x:si>
  <x:si>
    <x:t>Rhome</x:t>
  </x:si>
  <x:si>
    <x:t>Southlake</x:t>
  </x:si>
  <x:si>
    <x:t>Rio Vista</x:t>
  </x:si>
  <x:si>
    <x:t>Fort Worth</x:t>
  </x:si>
  <x:si>
    <x:t>Haltom City</x:t>
  </x:si>
  <x:si>
    <x:t>Naval Air Station/ Jrb</x:t>
  </x:si>
  <x:si>
    <x:t>North Richland Hills</x:t>
  </x:si>
  <x:si>
    <x:t>Montague County</x:t>
  </x:si>
  <x:si>
    <x:t>Era</x:t>
  </x:si>
  <x:si>
    <x:t>Cooke County</x:t>
  </x:si>
  <x:si>
    <x:t>Forestburg</x:t>
  </x:si>
  <x:si>
    <x:t>Justin</x:t>
  </x:si>
  <x:si>
    <x:t>Krum</x:t>
  </x:si>
  <x:si>
    <x:t>Muenster</x:t>
  </x:si>
  <x:si>
    <x:t>Nocona</x:t>
  </x:si>
  <x:si>
    <x:t>Pilot Point</x:t>
  </x:si>
  <x:si>
    <x:t>Ponder</x:t>
  </x:si>
  <x:si>
    <x:t>Sadler</x:t>
  </x:si>
  <x:si>
    <x:t>Saint Jo</x:t>
  </x:si>
  <x:si>
    <x:t>Sanger</x:t>
  </x:si>
  <x:si>
    <x:t>Southmayd</x:t>
  </x:si>
  <x:si>
    <x:t>Wichita Falls</x:t>
  </x:si>
  <x:si>
    <x:t>Sheppard Afb</x:t>
  </x:si>
  <x:si>
    <x:t>Archer City</x:t>
  </x:si>
  <x:si>
    <x:t>Archer County</x:t>
  </x:si>
  <x:si>
    <x:t>Bluegrove</x:t>
  </x:si>
  <x:si>
    <x:t>Burkburnett</x:t>
  </x:si>
  <x:si>
    <x:t>Electra</x:t>
  </x:si>
  <x:si>
    <x:t>Goree</x:t>
  </x:si>
  <x:si>
    <x:t>Wilbarger County</x:t>
  </x:si>
  <x:si>
    <x:t>Iowa Park</x:t>
  </x:si>
  <x:si>
    <x:t>Kamay</x:t>
  </x:si>
  <x:si>
    <x:t>Young County</x:t>
  </x:si>
  <x:si>
    <x:t>Oklaunion</x:t>
  </x:si>
  <x:si>
    <x:t>Baylor County</x:t>
  </x:si>
  <x:si>
    <x:t>Weinert</x:t>
  </x:si>
  <x:si>
    <x:t>Windthorst</x:t>
  </x:si>
  <x:si>
    <x:t>Stephenville</x:t>
  </x:si>
  <x:si>
    <x:t>Erath County</x:t>
  </x:si>
  <x:si>
    <x:t>Bryson</x:t>
  </x:si>
  <x:si>
    <x:t>Jack County</x:t>
  </x:si>
  <x:si>
    <x:t>Shackelford County</x:t>
  </x:si>
  <x:si>
    <x:t>Chico</x:t>
  </x:si>
  <x:si>
    <x:t>Blanket</x:t>
  </x:si>
  <x:si>
    <x:t>Bluff Dale</x:t>
  </x:si>
  <x:si>
    <x:t>Eastland County</x:t>
  </x:si>
  <x:si>
    <x:t>Callahan County</x:t>
  </x:si>
  <x:si>
    <x:t>De Leon</x:t>
  </x:si>
  <x:si>
    <x:t>Desdemona</x:t>
  </x:si>
  <x:si>
    <x:t>Eastland</x:t>
  </x:si>
  <x:si>
    <x:t>Graford</x:t>
  </x:si>
  <x:si>
    <x:t>Gorman</x:t>
  </x:si>
  <x:si>
    <x:t>Gustine</x:t>
  </x:si>
  <x:si>
    <x:t>Loving</x:t>
  </x:si>
  <x:si>
    <x:t>Lingleville</x:t>
  </x:si>
  <x:si>
    <x:t>Lipan</x:t>
  </x:si>
  <x:si>
    <x:t>Mingus</x:t>
  </x:si>
  <x:si>
    <x:t>Morgan Mill</x:t>
  </x:si>
  <x:si>
    <x:t>Olden</x:t>
  </x:si>
  <x:si>
    <x:t>Paluxy</x:t>
  </x:si>
  <x:si>
    <x:t>Rising Star</x:t>
  </x:si>
  <x:si>
    <x:t>Santo</x:t>
  </x:si>
  <x:si>
    <x:t>Tolar</x:t>
  </x:si>
  <x:si>
    <x:t>Throckmorton</x:t>
  </x:si>
  <x:si>
    <x:t>Throckmorton County</x:t>
  </x:si>
  <x:si>
    <x:t>Palo Pinto</x:t>
  </x:si>
  <x:si>
    <x:t>Peaster</x:t>
  </x:si>
  <x:si>
    <x:t>Perrin</x:t>
  </x:si>
  <x:si>
    <x:t>Poolville</x:t>
  </x:si>
  <x:si>
    <x:t>Whitt</x:t>
  </x:si>
  <x:si>
    <x:t>Buckholts</x:t>
  </x:si>
  <x:si>
    <x:t>Milam County</x:t>
  </x:si>
  <x:si>
    <x:t>Copperas Cove</x:t>
  </x:si>
  <x:si>
    <x:t>Coryell County</x:t>
  </x:si>
  <x:si>
    <x:t>Davilla</x:t>
  </x:si>
  <x:si>
    <x:t>Eddy</x:t>
  </x:si>
  <x:si>
    <x:t>Falls County</x:t>
  </x:si>
  <x:si>
    <x:t>Evant</x:t>
  </x:si>
  <x:si>
    <x:t>Flat</x:t>
  </x:si>
  <x:si>
    <x:t>Heidenheimer</x:t>
  </x:si>
  <x:si>
    <x:t>Jarrell</x:t>
  </x:si>
  <x:si>
    <x:t>Kempner</x:t>
  </x:si>
  <x:si>
    <x:t>Lampasas County</x:t>
  </x:si>
  <x:si>
    <x:t>Killeen</x:t>
  </x:si>
  <x:si>
    <x:t>Fort Hood</x:t>
  </x:si>
  <x:si>
    <x:t>Harker Heights</x:t>
  </x:si>
  <x:si>
    <x:t>Lampasas</x:t>
  </x:si>
  <x:si>
    <x:t>Little River Academy</x:t>
  </x:si>
  <x:si>
    <x:t>Milano</x:t>
  </x:si>
  <x:si>
    <x:t>McLennan County</x:t>
  </x:si>
  <x:si>
    <x:t>Nolanville</x:t>
  </x:si>
  <x:si>
    <x:t>Purmela</x:t>
  </x:si>
  <x:si>
    <x:t>Rockdale</x:t>
  </x:si>
  <x:si>
    <x:t>Schwertner</x:t>
  </x:si>
  <x:si>
    <x:t>Thrall</x:t>
  </x:si>
  <x:si>
    <x:t>Abbott</x:t>
  </x:si>
  <x:si>
    <x:t>Aquilla</x:t>
  </x:si>
  <x:si>
    <x:t>Blum</x:t>
  </x:si>
  <x:si>
    <x:t>Bremond</x:t>
  </x:si>
  <x:si>
    <x:t>China Spring</x:t>
  </x:si>
  <x:si>
    <x:t>Bosque County</x:t>
  </x:si>
  <x:si>
    <x:t>Cranfills Gap</x:t>
  </x:si>
  <x:si>
    <x:t>Elm Mott</x:t>
  </x:si>
  <x:si>
    <x:t>Groesbeck</x:t>
  </x:si>
  <x:si>
    <x:t>Laguna Park</x:t>
  </x:si>
  <x:si>
    <x:t>Iredell</x:t>
  </x:si>
  <x:si>
    <x:t>Italy</x:t>
  </x:si>
  <x:si>
    <x:t>Kopperl</x:t>
  </x:si>
  <x:si>
    <x:t>Kosse</x:t>
  </x:si>
  <x:si>
    <x:t>Lorena</x:t>
  </x:si>
  <x:si>
    <x:t>Lott</x:t>
  </x:si>
  <x:si>
    <x:t>Marlin</x:t>
  </x:si>
  <x:si>
    <x:t>Mart</x:t>
  </x:si>
  <x:si>
    <x:t>Mertens</x:t>
  </x:si>
  <x:si>
    <x:t>Mount Calm</x:t>
  </x:si>
  <x:si>
    <x:t>Penelope</x:t>
  </x:si>
  <x:si>
    <x:t>Prairie Hill</x:t>
  </x:si>
  <x:si>
    <x:t>Purdon</x:t>
  </x:si>
  <x:si>
    <x:t>Riesel</x:t>
  </x:si>
  <x:si>
    <x:t>Satin</x:t>
  </x:si>
  <x:si>
    <x:t>Tehuacana</x:t>
  </x:si>
  <x:si>
    <x:t>Valley Mills</x:t>
  </x:si>
  <x:si>
    <x:t>Walnut Springs</x:t>
  </x:si>
  <x:si>
    <x:t>Wortham</x:t>
  </x:si>
  <x:si>
    <x:t>Mclennan County</x:t>
  </x:si>
  <x:si>
    <x:t>Woodway</x:t>
  </x:si>
  <x:si>
    <x:t>Art</x:t>
  </x:si>
  <x:si>
    <x:t>Ballinger</x:t>
  </x:si>
  <x:si>
    <x:t>Runnels County</x:t>
  </x:si>
  <x:si>
    <x:t>Bangs</x:t>
  </x:si>
  <x:si>
    <x:t>Bend</x:t>
  </x:si>
  <x:si>
    <x:t>San Saba County</x:t>
  </x:si>
  <x:si>
    <x:t>McCulloch County</x:t>
  </x:si>
  <x:si>
    <x:t>Brookesmith</x:t>
  </x:si>
  <x:si>
    <x:t>Burkett</x:t>
  </x:si>
  <x:si>
    <x:t>Coleman County</x:t>
  </x:si>
  <x:si>
    <x:t>Castell</x:t>
  </x:si>
  <x:si>
    <x:t>Llano County</x:t>
  </x:si>
  <x:si>
    <x:t>Doole</x:t>
  </x:si>
  <x:si>
    <x:t>Concho County</x:t>
  </x:si>
  <x:si>
    <x:t>Fort Mc Kavett</x:t>
  </x:si>
  <x:si>
    <x:t>Goldthwaite</x:t>
  </x:si>
  <x:si>
    <x:t>Gouldbusk</x:t>
  </x:si>
  <x:si>
    <x:t>Hext</x:t>
  </x:si>
  <x:si>
    <x:t>Kimble County</x:t>
  </x:si>
  <x:si>
    <x:t>Lohn</x:t>
  </x:si>
  <x:si>
    <x:t>Lometa</x:t>
  </x:si>
  <x:si>
    <x:t>Lowake</x:t>
  </x:si>
  <x:si>
    <x:t>Millersview</x:t>
  </x:si>
  <x:si>
    <x:t>Mullin</x:t>
  </x:si>
  <x:si>
    <x:t>Priddy</x:t>
  </x:si>
  <x:si>
    <x:t>Richland Springs</x:t>
  </x:si>
  <x:si>
    <x:t>San Saba</x:t>
  </x:si>
  <x:si>
    <x:t>Santa Anna</x:t>
  </x:si>
  <x:si>
    <x:t>Talpa</x:t>
  </x:si>
  <x:si>
    <x:t>Telegraph</x:t>
  </x:si>
  <x:si>
    <x:t>Valera</x:t>
  </x:si>
  <x:si>
    <x:t>Valley Spring</x:t>
  </x:si>
  <x:si>
    <x:t>Veribest</x:t>
  </x:si>
  <x:si>
    <x:t>Tom Green County</x:t>
  </x:si>
  <x:si>
    <x:t>Voca</x:t>
  </x:si>
  <x:si>
    <x:t>Voss</x:t>
  </x:si>
  <x:si>
    <x:t>Zephyr</x:t>
  </x:si>
  <x:si>
    <x:t>San Angelo</x:t>
  </x:si>
  <x:si>
    <x:t>Goodfellow Afb</x:t>
  </x:si>
  <x:si>
    <x:t>Irion County</x:t>
  </x:si>
  <x:si>
    <x:t>Reagan County</x:t>
  </x:si>
  <x:si>
    <x:t>Bronte</x:t>
  </x:si>
  <x:si>
    <x:t>Coke County</x:t>
  </x:si>
  <x:si>
    <x:t>Carlsbad</x:t>
  </x:si>
  <x:si>
    <x:t>Christoval</x:t>
  </x:si>
  <x:si>
    <x:t>Schleicher County</x:t>
  </x:si>
  <x:si>
    <x:t>Knickerbocker</x:t>
  </x:si>
  <x:si>
    <x:t>Mereta</x:t>
  </x:si>
  <x:si>
    <x:t>Mertzon</x:t>
  </x:si>
  <x:si>
    <x:t>Robert Lee</x:t>
  </x:si>
  <x:si>
    <x:t>Silver</x:t>
  </x:si>
  <x:si>
    <x:t>Sutton County</x:t>
  </x:si>
  <x:si>
    <x:t>Sterling City</x:t>
  </x:si>
  <x:si>
    <x:t>Sterling County</x:t>
  </x:si>
  <x:si>
    <x:t>Vancourt</x:t>
  </x:si>
  <x:si>
    <x:t>Conroe</x:t>
  </x:si>
  <x:si>
    <x:t>North Houston</x:t>
  </x:si>
  <x:si>
    <x:t>Ace</x:t>
  </x:si>
  <x:si>
    <x:t>San Jacinto County</x:t>
  </x:si>
  <x:si>
    <x:t>Coldspring</x:t>
  </x:si>
  <x:si>
    <x:t>Dallardsville</x:t>
  </x:si>
  <x:si>
    <x:t>Dobbin</x:t>
  </x:si>
  <x:si>
    <x:t>Huffman</x:t>
  </x:si>
  <x:si>
    <x:t>Hufsmith</x:t>
  </x:si>
  <x:si>
    <x:t>Humble</x:t>
  </x:si>
  <x:si>
    <x:t>Leggett</x:t>
  </x:si>
  <x:si>
    <x:t>New Caney</x:t>
  </x:si>
  <x:si>
    <x:t>Grimes County</x:t>
  </x:si>
  <x:si>
    <x:t>Pointblank</x:t>
  </x:si>
  <x:si>
    <x:t>Romayor</x:t>
  </x:si>
  <x:si>
    <x:t>Splendora</x:t>
  </x:si>
  <x:si>
    <x:t>Spring</x:t>
  </x:si>
  <x:si>
    <x:t>Thicket</x:t>
  </x:si>
  <x:si>
    <x:t>Tomball</x:t>
  </x:si>
  <x:si>
    <x:t>Votaw</x:t>
  </x:si>
  <x:si>
    <x:t>Matagorda County</x:t>
  </x:si>
  <x:si>
    <x:t>Fort Bend County</x:t>
  </x:si>
  <x:si>
    <x:t>Alief</x:t>
  </x:si>
  <x:si>
    <x:t>Altair</x:t>
  </x:si>
  <x:si>
    <x:t>Colorado County</x:t>
  </x:si>
  <x:si>
    <x:t>Cedar Lane</x:t>
  </x:si>
  <x:si>
    <x:t>Beasley</x:t>
  </x:si>
  <x:si>
    <x:t>Austin County</x:t>
  </x:si>
  <x:si>
    <x:t>Blessing</x:t>
  </x:si>
  <x:si>
    <x:t>Boling</x:t>
  </x:si>
  <x:si>
    <x:t>Wharton County</x:t>
  </x:si>
  <x:si>
    <x:t>Brazoria</x:t>
  </x:si>
  <x:si>
    <x:t>Brazoria County</x:t>
  </x:si>
  <x:si>
    <x:t>Brookshire</x:t>
  </x:si>
  <x:si>
    <x:t>Waller County</x:t>
  </x:si>
  <x:si>
    <x:t>Chappell Hill</x:t>
  </x:si>
  <x:si>
    <x:t>Collegeport</x:t>
  </x:si>
  <x:si>
    <x:t>Damon</x:t>
  </x:si>
  <x:si>
    <x:t>Danciger</x:t>
  </x:si>
  <x:si>
    <x:t>Danevang</x:t>
  </x:si>
  <x:si>
    <x:t>East Bernard</x:t>
  </x:si>
  <x:si>
    <x:t>El Campo</x:t>
  </x:si>
  <x:si>
    <x:t>Elmaton</x:t>
  </x:si>
  <x:si>
    <x:t>Fulshear</x:t>
  </x:si>
  <x:si>
    <x:t>Hockley</x:t>
  </x:si>
  <x:si>
    <x:t>Hungerford</x:t>
  </x:si>
  <x:si>
    <x:t>Katy</x:t>
  </x:si>
  <x:si>
    <x:t>Kendleton</x:t>
  </x:si>
  <x:si>
    <x:t>Lane City</x:t>
  </x:si>
  <x:si>
    <x:t>Lissie</x:t>
  </x:si>
  <x:si>
    <x:t>Matagorda</x:t>
  </x:si>
  <x:si>
    <x:t>Midfield</x:t>
  </x:si>
  <x:si>
    <x:t>Nada</x:t>
  </x:si>
  <x:si>
    <x:t>Needville</x:t>
  </x:si>
  <x:si>
    <x:t>Old Ocean</x:t>
  </x:si>
  <x:si>
    <x:t>Palacios</x:t>
  </x:si>
  <x:si>
    <x:t>Pledger</x:t>
  </x:si>
  <x:si>
    <x:t>Rosenberg</x:t>
  </x:si>
  <x:si>
    <x:t>San Felipe</x:t>
  </x:si>
  <x:si>
    <x:t>Sealy</x:t>
  </x:si>
  <x:si>
    <x:t>Simonton</x:t>
  </x:si>
  <x:si>
    <x:t>Sugar Land</x:t>
  </x:si>
  <x:si>
    <x:t>Sweeny</x:t>
  </x:si>
  <x:si>
    <x:t>Thompsons</x:t>
  </x:si>
  <x:si>
    <x:t>Van Vleck</x:t>
  </x:si>
  <x:si>
    <x:t>Waller</x:t>
  </x:si>
  <x:si>
    <x:t>Wallis</x:t>
  </x:si>
  <x:si>
    <x:t>Galveston County</x:t>
  </x:si>
  <x:si>
    <x:t>Anahuac</x:t>
  </x:si>
  <x:si>
    <x:t>Angleton</x:t>
  </x:si>
  <x:si>
    <x:t>Bacliff</x:t>
  </x:si>
  <x:si>
    <x:t>Batson</x:t>
  </x:si>
  <x:si>
    <x:t>Baytown</x:t>
  </x:si>
  <x:si>
    <x:t>Channelview</x:t>
  </x:si>
  <x:si>
    <x:t>Clute</x:t>
  </x:si>
  <x:si>
    <x:t>Daisetta</x:t>
  </x:si>
  <x:si>
    <x:t>Devers</x:t>
  </x:si>
  <x:si>
    <x:t>Friendswood</x:t>
  </x:si>
  <x:si>
    <x:t>Galena Park</x:t>
  </x:si>
  <x:si>
    <x:t>Hankamer</x:t>
  </x:si>
  <x:si>
    <x:t>Kemah</x:t>
  </x:si>
  <x:si>
    <x:t>Lake Jackson</x:t>
  </x:si>
  <x:si>
    <x:t>La Marque</x:t>
  </x:si>
  <x:si>
    <x:t>League City</x:t>
  </x:si>
  <x:si>
    <x:t>Mont Belvieu</x:t>
  </x:si>
  <x:si>
    <x:t>Pearland</x:t>
  </x:si>
  <x:si>
    <x:t>Raywood</x:t>
  </x:si>
  <x:si>
    <x:t>Rosharon</x:t>
  </x:si>
  <x:si>
    <x:t>South Houston</x:t>
  </x:si>
  <x:si>
    <x:t>Texas City</x:t>
  </x:si>
  <x:si>
    <x:t>Wallisville</x:t>
  </x:si>
  <x:si>
    <x:t>Bridge City</x:t>
  </x:si>
  <x:si>
    <x:t>Buna</x:t>
  </x:si>
  <x:si>
    <x:t>China</x:t>
  </x:si>
  <x:si>
    <x:t>Deweyville</x:t>
  </x:si>
  <x:si>
    <x:t>Evadale</x:t>
  </x:si>
  <x:si>
    <x:t>Fred</x:t>
  </x:si>
  <x:si>
    <x:t>Gilchrist</x:t>
  </x:si>
  <x:si>
    <x:t>Groves</x:t>
  </x:si>
  <x:si>
    <x:t>Hamshire</x:t>
  </x:si>
  <x:si>
    <x:t>High Island</x:t>
  </x:si>
  <x:si>
    <x:t>Hillister</x:t>
  </x:si>
  <x:si>
    <x:t>Kountze</x:t>
  </x:si>
  <x:si>
    <x:t>Mauriceville</x:t>
  </x:si>
  <x:si>
    <x:t>Nederland</x:t>
  </x:si>
  <x:si>
    <x:t>Orangefield</x:t>
  </x:si>
  <x:si>
    <x:t>Port Arthur</x:t>
  </x:si>
  <x:si>
    <x:t>Port Bolivar</x:t>
  </x:si>
  <x:si>
    <x:t>Port Neches</x:t>
  </x:si>
  <x:si>
    <x:t>Sabine Pass</x:t>
  </x:si>
  <x:si>
    <x:t>Silsbee</x:t>
  </x:si>
  <x:si>
    <x:t>Sour Lake</x:t>
  </x:si>
  <x:si>
    <x:t>Spurger</x:t>
  </x:si>
  <x:si>
    <x:t>Stowell</x:t>
  </x:si>
  <x:si>
    <x:t>Vidor</x:t>
  </x:si>
  <x:si>
    <x:t>Village Mills</x:t>
  </x:si>
  <x:si>
    <x:t>Winnie</x:t>
  </x:si>
  <x:si>
    <x:t>Brazos County</x:t>
  </x:si>
  <x:si>
    <x:t>Bedias</x:t>
  </x:si>
  <x:si>
    <x:t>Brenham</x:t>
  </x:si>
  <x:si>
    <x:t>Burleson County</x:t>
  </x:si>
  <x:si>
    <x:t>Chriesman</x:t>
  </x:si>
  <x:si>
    <x:t>Deanville</x:t>
  </x:si>
  <x:si>
    <x:t>Dime Box</x:t>
  </x:si>
  <x:si>
    <x:t>Flynn</x:t>
  </x:si>
  <x:si>
    <x:t>Gause</x:t>
  </x:si>
  <x:si>
    <x:t>Hearne</x:t>
  </x:si>
  <x:si>
    <x:t>Kurten</x:t>
  </x:si>
  <x:si>
    <x:t>Marquez</x:t>
  </x:si>
  <x:si>
    <x:t>Millican</x:t>
  </x:si>
  <x:si>
    <x:t>Navasota</x:t>
  </x:si>
  <x:si>
    <x:t>Normangee</x:t>
  </x:si>
  <x:si>
    <x:t>North Zulch</x:t>
  </x:si>
  <x:si>
    <x:t>Roans Prairie</x:t>
  </x:si>
  <x:si>
    <x:t>Shiro</x:t>
  </x:si>
  <x:si>
    <x:t>Snook</x:t>
  </x:si>
  <x:si>
    <x:t>Wheelock</x:t>
  </x:si>
  <x:si>
    <x:t>Victoria County</x:t>
  </x:si>
  <x:si>
    <x:t>Austwell</x:t>
  </x:si>
  <x:si>
    <x:t>Refugio County</x:t>
  </x:si>
  <x:si>
    <x:t>Cuero</x:t>
  </x:si>
  <x:si>
    <x:t>Fannin</x:t>
  </x:si>
  <x:si>
    <x:t>Goliad County</x:t>
  </x:si>
  <x:si>
    <x:t>Francitas</x:t>
  </x:si>
  <x:si>
    <x:t>Ganado</x:t>
  </x:si>
  <x:si>
    <x:t>Goliad</x:t>
  </x:si>
  <x:si>
    <x:t>Hallettsville</x:t>
  </x:si>
  <x:si>
    <x:t>Lavaca County</x:t>
  </x:si>
  <x:si>
    <x:t>Hochheim</x:t>
  </x:si>
  <x:si>
    <x:t>La Ward</x:t>
  </x:si>
  <x:si>
    <x:t>Lolita</x:t>
  </x:si>
  <x:si>
    <x:t>Mcfaddin</x:t>
  </x:si>
  <x:si>
    <x:t>Meyersville</x:t>
  </x:si>
  <x:si>
    <x:t>Nursery</x:t>
  </x:si>
  <x:si>
    <x:t>Placedo</x:t>
  </x:si>
  <x:si>
    <x:t>Point Comfort</x:t>
  </x:si>
  <x:si>
    <x:t>Port Lavaca</x:t>
  </x:si>
  <x:si>
    <x:t>Port O Connor</x:t>
  </x:si>
  <x:si>
    <x:t>Seadrift</x:t>
  </x:si>
  <x:si>
    <x:t>Shiner</x:t>
  </x:si>
  <x:si>
    <x:t>Sublime</x:t>
  </x:si>
  <x:si>
    <x:t>Telferner</x:t>
  </x:si>
  <x:si>
    <x:t>Weesatche</x:t>
  </x:si>
  <x:si>
    <x:t>Westhoff</x:t>
  </x:si>
  <x:si>
    <x:t>Yoakum</x:t>
  </x:si>
  <x:si>
    <x:t>Artesia Wells</x:t>
  </x:si>
  <x:si>
    <x:t>Atascosa</x:t>
  </x:si>
  <x:si>
    <x:t>Bexar County</x:t>
  </x:si>
  <x:si>
    <x:t>Bandera</x:t>
  </x:si>
  <x:si>
    <x:t>Bandera County</x:t>
  </x:si>
  <x:si>
    <x:t>Bergheim</x:t>
  </x:si>
  <x:si>
    <x:t>Bigfoot</x:t>
  </x:si>
  <x:si>
    <x:t>Frio County</x:t>
  </x:si>
  <x:si>
    <x:t>Boerne</x:t>
  </x:si>
  <x:si>
    <x:t>Calliham</x:t>
  </x:si>
  <x:si>
    <x:t>McMullen County</x:t>
  </x:si>
  <x:si>
    <x:t>Atascosa County</x:t>
  </x:si>
  <x:si>
    <x:t>Castroville</x:t>
  </x:si>
  <x:si>
    <x:t>Kerr County</x:t>
  </x:si>
  <x:si>
    <x:t>Cotulla</x:t>
  </x:si>
  <x:si>
    <x:t>Devine</x:t>
  </x:si>
  <x:si>
    <x:t>Dilley</x:t>
  </x:si>
  <x:si>
    <x:t>Encinal</x:t>
  </x:si>
  <x:si>
    <x:t>George West</x:t>
  </x:si>
  <x:si>
    <x:t>Live Oak County</x:t>
  </x:si>
  <x:si>
    <x:t>Helotes</x:t>
  </x:si>
  <x:si>
    <x:t>Jourdanton</x:t>
  </x:si>
  <x:si>
    <x:t>Kendalia</x:t>
  </x:si>
  <x:si>
    <x:t>Kerrville</x:t>
  </x:si>
  <x:si>
    <x:t>La Coste</x:t>
  </x:si>
  <x:si>
    <x:t>Webb County</x:t>
  </x:si>
  <x:si>
    <x:t>Leming</x:t>
  </x:si>
  <x:si>
    <x:t>Lytle</x:t>
  </x:si>
  <x:si>
    <x:t>Macdona</x:t>
  </x:si>
  <x:si>
    <x:t>Mico</x:t>
  </x:si>
  <x:si>
    <x:t>Natalia</x:t>
  </x:si>
  <x:si>
    <x:t>Pearsall</x:t>
  </x:si>
  <x:si>
    <x:t>Peggy</x:t>
  </x:si>
  <x:si>
    <x:t>Pipe Creek</x:t>
  </x:si>
  <x:si>
    <x:t>Poteet</x:t>
  </x:si>
  <x:si>
    <x:t>Rio Medina</x:t>
  </x:si>
  <x:si>
    <x:t>San Ygnacio</x:t>
  </x:si>
  <x:si>
    <x:t>Zapata County</x:t>
  </x:si>
  <x:si>
    <x:t>Spring Branch</x:t>
  </x:si>
  <x:si>
    <x:t>Comal County</x:t>
  </x:si>
  <x:si>
    <x:t>Von Ormy</x:t>
  </x:si>
  <x:si>
    <x:t>Waring</x:t>
  </x:si>
  <x:si>
    <x:t>Zapata</x:t>
  </x:si>
  <x:si>
    <x:t>Adkins</x:t>
  </x:si>
  <x:si>
    <x:t>Beeville</x:t>
  </x:si>
  <x:si>
    <x:t>Bee County</x:t>
  </x:si>
  <x:si>
    <x:t>Berclair</x:t>
  </x:si>
  <x:si>
    <x:t>Cibolo</x:t>
  </x:si>
  <x:si>
    <x:t>Guadalupe County</x:t>
  </x:si>
  <x:si>
    <x:t>Ecleto</x:t>
  </x:si>
  <x:si>
    <x:t>Karnes County</x:t>
  </x:si>
  <x:si>
    <x:t>Elmendorf</x:t>
  </x:si>
  <x:si>
    <x:t>Floresville</x:t>
  </x:si>
  <x:si>
    <x:t>Karnes City</x:t>
  </x:si>
  <x:si>
    <x:t>Kenedy</x:t>
  </x:si>
  <x:si>
    <x:t>La Vernia</x:t>
  </x:si>
  <x:si>
    <x:t>Gonzales County</x:t>
  </x:si>
  <x:si>
    <x:t>Mc Queeney</x:t>
  </x:si>
  <x:si>
    <x:t>New Braunfels</x:t>
  </x:si>
  <x:si>
    <x:t>Canyon Lake</x:t>
  </x:si>
  <x:si>
    <x:t>Nixon</x:t>
  </x:si>
  <x:si>
    <x:t>Nordheim</x:t>
  </x:si>
  <x:si>
    <x:t>Normanna</x:t>
  </x:si>
  <x:si>
    <x:t>Panna Maria</x:t>
  </x:si>
  <x:si>
    <x:t>Pettus</x:t>
  </x:si>
  <x:si>
    <x:t>Poth</x:t>
  </x:si>
  <x:si>
    <x:t>Universal City</x:t>
  </x:si>
  <x:si>
    <x:t>Randolph A F B</x:t>
  </x:si>
  <x:si>
    <x:t>Runge</x:t>
  </x:si>
  <x:si>
    <x:t>Saint Hedwig</x:t>
  </x:si>
  <x:si>
    <x:t>Schertz</x:t>
  </x:si>
  <x:si>
    <x:t>Seguin</x:t>
  </x:si>
  <x:si>
    <x:t>Smiley</x:t>
  </x:si>
  <x:si>
    <x:t>Sutherland Springs</x:t>
  </x:si>
  <x:si>
    <x:t>Tuleta</x:t>
  </x:si>
  <x:si>
    <x:t>Bulverde</x:t>
  </x:si>
  <x:si>
    <x:t>Lackland A F B</x:t>
  </x:si>
  <x:si>
    <x:t>Agua Dulce</x:t>
  </x:si>
  <x:si>
    <x:t>Nueces County</x:t>
  </x:si>
  <x:si>
    <x:t>Alice</x:t>
  </x:si>
  <x:si>
    <x:t>Jim Wells County</x:t>
  </x:si>
  <x:si>
    <x:t>Aransas Pass</x:t>
  </x:si>
  <x:si>
    <x:t>San Patricio County</x:t>
  </x:si>
  <x:si>
    <x:t>Kenedy County</x:t>
  </x:si>
  <x:si>
    <x:t>Banquete</x:t>
  </x:si>
  <x:si>
    <x:t>Benavides</x:t>
  </x:si>
  <x:si>
    <x:t>Ben Bolt</x:t>
  </x:si>
  <x:si>
    <x:t>Bruni</x:t>
  </x:si>
  <x:si>
    <x:t>Chapman Ranch</x:t>
  </x:si>
  <x:si>
    <x:t>Concepcion</x:t>
  </x:si>
  <x:si>
    <x:t>Dinero</x:t>
  </x:si>
  <x:si>
    <x:t>Edroy</x:t>
  </x:si>
  <x:si>
    <x:t>Encino</x:t>
  </x:si>
  <x:si>
    <x:t>Falfurrias</x:t>
  </x:si>
  <x:si>
    <x:t>Freer</x:t>
  </x:si>
  <x:si>
    <x:t>Aransas County</x:t>
  </x:si>
  <x:si>
    <x:t>Guerra</x:t>
  </x:si>
  <x:si>
    <x:t>Jim Hogg County</x:t>
  </x:si>
  <x:si>
    <x:t>Hebbronville</x:t>
  </x:si>
  <x:si>
    <x:t>Kleberg County</x:t>
  </x:si>
  <x:si>
    <x:t>Mathis</x:t>
  </x:si>
  <x:si>
    <x:t>Mirando City</x:t>
  </x:si>
  <x:si>
    <x:t>Odem</x:t>
  </x:si>
  <x:si>
    <x:t>Orange Grove</x:t>
  </x:si>
  <x:si>
    <x:t>Port Aransas</x:t>
  </x:si>
  <x:si>
    <x:t>Premont</x:t>
  </x:si>
  <x:si>
    <x:t>Realitos</x:t>
  </x:si>
  <x:si>
    <x:t>Refugio</x:t>
  </x:si>
  <x:si>
    <x:t>Riviera</x:t>
  </x:si>
  <x:si>
    <x:t>Robstown</x:t>
  </x:si>
  <x:si>
    <x:t>Sandia</x:t>
  </x:si>
  <x:si>
    <x:t>San Diego</x:t>
  </x:si>
  <x:si>
    <x:t>Sarita</x:t>
  </x:si>
  <x:si>
    <x:t>Sinton</x:t>
  </x:si>
  <x:si>
    <x:t>Tynan</x:t>
  </x:si>
  <x:si>
    <x:t>Corpus Christi</x:t>
  </x:si>
  <x:si>
    <x:t>Mcallen</x:t>
  </x:si>
  <x:si>
    <x:t>Hidalgo County</x:t>
  </x:si>
  <x:si>
    <x:t>Combes</x:t>
  </x:si>
  <x:si>
    <x:t>Delmita</x:t>
  </x:si>
  <x:si>
    <x:t>Starr County</x:t>
  </x:si>
  <x:si>
    <x:t>Donna</x:t>
  </x:si>
  <x:si>
    <x:t>Edcouch</x:t>
  </x:si>
  <x:si>
    <x:t>Elsa</x:t>
  </x:si>
  <x:si>
    <x:t>Falcon Heights</x:t>
  </x:si>
  <x:si>
    <x:t>Garciasville</x:t>
  </x:si>
  <x:si>
    <x:t>Grulla</x:t>
  </x:si>
  <x:si>
    <x:t>Hargill</x:t>
  </x:si>
  <x:si>
    <x:t>Harlingen</x:t>
  </x:si>
  <x:si>
    <x:t>La Blanca</x:t>
  </x:si>
  <x:si>
    <x:t>La Feria</x:t>
  </x:si>
  <x:si>
    <x:t>La Joya</x:t>
  </x:si>
  <x:si>
    <x:t>Lasara</x:t>
  </x:si>
  <x:si>
    <x:t>Willacy County</x:t>
  </x:si>
  <x:si>
    <x:t>La Villa</x:t>
  </x:si>
  <x:si>
    <x:t>Lopeno</x:t>
  </x:si>
  <x:si>
    <x:t>Los Ebanos</x:t>
  </x:si>
  <x:si>
    <x:t>Los Fresnos</x:t>
  </x:si>
  <x:si>
    <x:t>Los Indios</x:t>
  </x:si>
  <x:si>
    <x:t>Lozano</x:t>
  </x:si>
  <x:si>
    <x:t>Lyford</x:t>
  </x:si>
  <x:si>
    <x:t>Mercedes</x:t>
  </x:si>
  <x:si>
    <x:t>Olmito</x:t>
  </x:si>
  <x:si>
    <x:t>Penitas</x:t>
  </x:si>
  <x:si>
    <x:t>Pharr</x:t>
  </x:si>
  <x:si>
    <x:t>Port Isabel</x:t>
  </x:si>
  <x:si>
    <x:t>Progreso</x:t>
  </x:si>
  <x:si>
    <x:t>Rio Grande City</x:t>
  </x:si>
  <x:si>
    <x:t>Rio Hondo</x:t>
  </x:si>
  <x:si>
    <x:t>Roma</x:t>
  </x:si>
  <x:si>
    <x:t>Salineno</x:t>
  </x:si>
  <x:si>
    <x:t>San Benito</x:t>
  </x:si>
  <x:si>
    <x:t>San Isidro</x:t>
  </x:si>
  <x:si>
    <x:t>San Perlita</x:t>
  </x:si>
  <x:si>
    <x:t>Santa Elena</x:t>
  </x:si>
  <x:si>
    <x:t>Santa Maria</x:t>
  </x:si>
  <x:si>
    <x:t>Santa Rosa</x:t>
  </x:si>
  <x:si>
    <x:t>Sullivan City</x:t>
  </x:si>
  <x:si>
    <x:t>Weslaco</x:t>
  </x:si>
  <x:si>
    <x:t>South Padre Island</x:t>
  </x:si>
  <x:si>
    <x:t>Port Mansfield</x:t>
  </x:si>
  <x:si>
    <x:t>Bastrop County</x:t>
  </x:si>
  <x:si>
    <x:t>Bertram</x:t>
  </x:si>
  <x:si>
    <x:t>Burnet County</x:t>
  </x:si>
  <x:si>
    <x:t>Blanco County</x:t>
  </x:si>
  <x:si>
    <x:t>Briggs</x:t>
  </x:si>
  <x:si>
    <x:t>Buchanan Dam</x:t>
  </x:si>
  <x:si>
    <x:t>Hays County</x:t>
  </x:si>
  <x:si>
    <x:t>Burnet</x:t>
  </x:si>
  <x:si>
    <x:t>Cedar Park</x:t>
  </x:si>
  <x:si>
    <x:t>Cost</x:t>
  </x:si>
  <x:si>
    <x:t>Coupland</x:t>
  </x:si>
  <x:si>
    <x:t>Del Valle</x:t>
  </x:si>
  <x:si>
    <x:t>Doss</x:t>
  </x:si>
  <x:si>
    <x:t>Gillespie County</x:t>
  </x:si>
  <x:si>
    <x:t>Dripping Springs</x:t>
  </x:si>
  <x:si>
    <x:t>Fentress</x:t>
  </x:si>
  <x:si>
    <x:t>Fischer</x:t>
  </x:si>
  <x:si>
    <x:t>Hutto</x:t>
  </x:si>
  <x:si>
    <x:t>Hye</x:t>
  </x:si>
  <x:si>
    <x:t>Leander</x:t>
  </x:si>
  <x:si>
    <x:t>Llano</x:t>
  </x:si>
  <x:si>
    <x:t>Mc Dade</x:t>
  </x:si>
  <x:si>
    <x:t>Manchaca</x:t>
  </x:si>
  <x:si>
    <x:t>Horseshoe Bay</x:t>
  </x:si>
  <x:si>
    <x:t>Ottine</x:t>
  </x:si>
  <x:si>
    <x:t>Paige</x:t>
  </x:si>
  <x:si>
    <x:t>Pflugerville</x:t>
  </x:si>
  <x:si>
    <x:t>Prairie Lea</x:t>
  </x:si>
  <x:si>
    <x:t>Round Mountain</x:t>
  </x:si>
  <x:si>
    <x:t>Round Rock</x:t>
  </x:si>
  <x:si>
    <x:t>San Marcos</x:t>
  </x:si>
  <x:si>
    <x:t>Spicewood</x:t>
  </x:si>
  <x:si>
    <x:t>Tow</x:t>
  </x:si>
  <x:si>
    <x:t>Walburg</x:t>
  </x:si>
  <x:si>
    <x:t>Wimberley</x:t>
  </x:si>
  <x:si>
    <x:t>Wrightsboro</x:t>
  </x:si>
  <x:si>
    <x:t>Uvalde</x:t>
  </x:si>
  <x:si>
    <x:t>Uvalde County</x:t>
  </x:si>
  <x:si>
    <x:t>Asherton</x:t>
  </x:si>
  <x:si>
    <x:t>Dimmit County</x:t>
  </x:si>
  <x:si>
    <x:t>Barksdale</x:t>
  </x:si>
  <x:si>
    <x:t>Zavala County</x:t>
  </x:si>
  <x:si>
    <x:t>Big Wells</x:t>
  </x:si>
  <x:si>
    <x:t>Brackettville</x:t>
  </x:si>
  <x:si>
    <x:t>Kinney County</x:t>
  </x:si>
  <x:si>
    <x:t>Camp Wood</x:t>
  </x:si>
  <x:si>
    <x:t>Real County</x:t>
  </x:si>
  <x:si>
    <x:t>Carrizo Springs</x:t>
  </x:si>
  <x:si>
    <x:t>Catarina</x:t>
  </x:si>
  <x:si>
    <x:t>Val Verde County</x:t>
  </x:si>
  <x:si>
    <x:t>Concan</x:t>
  </x:si>
  <x:si>
    <x:t>Laughlin A F B</x:t>
  </x:si>
  <x:si>
    <x:t>D Hanis</x:t>
  </x:si>
  <x:si>
    <x:t>Eagle Pass</x:t>
  </x:si>
  <x:si>
    <x:t>Maverick County</x:t>
  </x:si>
  <x:si>
    <x:t>El Indio</x:t>
  </x:si>
  <x:si>
    <x:t>Hondo</x:t>
  </x:si>
  <x:si>
    <x:t>Knippa</x:t>
  </x:si>
  <x:si>
    <x:t>Langtry</x:t>
  </x:si>
  <x:si>
    <x:t>La Pryor</x:t>
  </x:si>
  <x:si>
    <x:t>Leakey</x:t>
  </x:si>
  <x:si>
    <x:t>Quemado</x:t>
  </x:si>
  <x:si>
    <x:t>Rio Frio</x:t>
  </x:si>
  <x:si>
    <x:t>Rocksprings</x:t>
  </x:si>
  <x:si>
    <x:t>Sabinal</x:t>
  </x:si>
  <x:si>
    <x:t>Tarpley</x:t>
  </x:si>
  <x:si>
    <x:t>Utopia</x:t>
  </x:si>
  <x:si>
    <x:t>Vanderpool</x:t>
  </x:si>
  <x:si>
    <x:t>Yancey</x:t>
  </x:si>
  <x:si>
    <x:t>Bleiblerville</x:t>
  </x:si>
  <x:si>
    <x:t>Carmine</x:t>
  </x:si>
  <x:si>
    <x:t>Cat Spring</x:t>
  </x:si>
  <x:si>
    <x:t>Alleyton</x:t>
  </x:si>
  <x:si>
    <x:t>Ellinger</x:t>
  </x:si>
  <x:si>
    <x:t>Flatonia</x:t>
  </x:si>
  <x:si>
    <x:t>Giddings</x:t>
  </x:si>
  <x:si>
    <x:t>Muldoon</x:t>
  </x:si>
  <x:si>
    <x:t>Plum</x:t>
  </x:si>
  <x:si>
    <x:t>Rosanky</x:t>
  </x:si>
  <x:si>
    <x:t>Schulenburg</x:t>
  </x:si>
  <x:si>
    <x:t>Waelder</x:t>
  </x:si>
  <x:si>
    <x:t>Warda</x:t>
  </x:si>
  <x:si>
    <x:t>Weimar</x:t>
  </x:si>
  <x:si>
    <x:t>Alanreed</x:t>
  </x:si>
  <x:si>
    <x:t>Booker</x:t>
  </x:si>
  <x:si>
    <x:t>Lipscomb County</x:t>
  </x:si>
  <x:si>
    <x:t>Borger</x:t>
  </x:si>
  <x:si>
    <x:t>Bovina</x:t>
  </x:si>
  <x:si>
    <x:t>Parmer County</x:t>
  </x:si>
  <x:si>
    <x:t>Boys Ranch</x:t>
  </x:si>
  <x:si>
    <x:t>Briscoe</x:t>
  </x:si>
  <x:si>
    <x:t>Bushland</x:t>
  </x:si>
  <x:si>
    <x:t>Cactus</x:t>
  </x:si>
  <x:si>
    <x:t>Hemphill County</x:t>
  </x:si>
  <x:si>
    <x:t>Randall County</x:t>
  </x:si>
  <x:si>
    <x:t>Hartley County</x:t>
  </x:si>
  <x:si>
    <x:t>Claude</x:t>
  </x:si>
  <x:si>
    <x:t>Cotton Center</x:t>
  </x:si>
  <x:si>
    <x:t>Dalhart</x:t>
  </x:si>
  <x:si>
    <x:t>Dallam County</x:t>
  </x:si>
  <x:si>
    <x:t>Darrouzett</x:t>
  </x:si>
  <x:si>
    <x:t>Deaf Smith County</x:t>
  </x:si>
  <x:si>
    <x:t>Dimmitt</x:t>
  </x:si>
  <x:si>
    <x:t>Castro County</x:t>
  </x:si>
  <x:si>
    <x:t>Earth</x:t>
  </x:si>
  <x:si>
    <x:t>Lamb County</x:t>
  </x:si>
  <x:si>
    <x:t>Edmonson</x:t>
  </x:si>
  <x:si>
    <x:t>Farnsworth</x:t>
  </x:si>
  <x:si>
    <x:t>Ochiltree County</x:t>
  </x:si>
  <x:si>
    <x:t>Follett</x:t>
  </x:si>
  <x:si>
    <x:t>Friona</x:t>
  </x:si>
  <x:si>
    <x:t>Fritch</x:t>
  </x:si>
  <x:si>
    <x:t>Groom</x:t>
  </x:si>
  <x:si>
    <x:t>Carson County</x:t>
  </x:si>
  <x:si>
    <x:t>Hansford County</x:t>
  </x:si>
  <x:si>
    <x:t>Hale Center</x:t>
  </x:si>
  <x:si>
    <x:t>Higgins</x:t>
  </x:si>
  <x:si>
    <x:t>Kress</x:t>
  </x:si>
  <x:si>
    <x:t>Swisher County</x:t>
  </x:si>
  <x:si>
    <x:t>Lazbuddie</x:t>
  </x:si>
  <x:si>
    <x:t>Lefors</x:t>
  </x:si>
  <x:si>
    <x:t>Lipscomb</x:t>
  </x:si>
  <x:si>
    <x:t>Masterson</x:t>
  </x:si>
  <x:si>
    <x:t>Mobeetie</x:t>
  </x:si>
  <x:si>
    <x:t>Olton</x:t>
  </x:si>
  <x:si>
    <x:t>Pampa</x:t>
  </x:si>
  <x:si>
    <x:t>Panhandle</x:t>
  </x:si>
  <x:si>
    <x:t>Perryton</x:t>
  </x:si>
  <x:si>
    <x:t>Sam Norwood</x:t>
  </x:si>
  <x:si>
    <x:t>Collingsworth County</x:t>
  </x:si>
  <x:si>
    <x:t>Skellytown</x:t>
  </x:si>
  <x:si>
    <x:t>Spearman</x:t>
  </x:si>
  <x:si>
    <x:t>Springlake</x:t>
  </x:si>
  <x:si>
    <x:t>Sunray</x:t>
  </x:si>
  <x:si>
    <x:t>Texline</x:t>
  </x:si>
  <x:si>
    <x:t>Tulia</x:t>
  </x:si>
  <x:si>
    <x:t>Umbarger</x:t>
  </x:si>
  <x:si>
    <x:t>Vega</x:t>
  </x:si>
  <x:si>
    <x:t>Waka</x:t>
  </x:si>
  <x:si>
    <x:t>Wildorado</x:t>
  </x:si>
  <x:si>
    <x:t>Amarillo</x:t>
  </x:si>
  <x:si>
    <x:t>Childress</x:t>
  </x:si>
  <x:si>
    <x:t>Childress County</x:t>
  </x:si>
  <x:si>
    <x:t>Dickens County</x:t>
  </x:si>
  <x:si>
    <x:t>Cee Vee</x:t>
  </x:si>
  <x:si>
    <x:t>Cottle County</x:t>
  </x:si>
  <x:si>
    <x:t>Donley County</x:t>
  </x:si>
  <x:si>
    <x:t>Crowell</x:t>
  </x:si>
  <x:si>
    <x:t>Foard County</x:t>
  </x:si>
  <x:si>
    <x:t>Flomot</x:t>
  </x:si>
  <x:si>
    <x:t>Motley County</x:t>
  </x:si>
  <x:si>
    <x:t>Floydada</x:t>
  </x:si>
  <x:si>
    <x:t>King County</x:t>
  </x:si>
  <x:si>
    <x:t>Hedley</x:t>
  </x:si>
  <x:si>
    <x:t>Lelia Lake</x:t>
  </x:si>
  <x:si>
    <x:t>Lockney</x:t>
  </x:si>
  <x:si>
    <x:t>Matador</x:t>
  </x:si>
  <x:si>
    <x:t>Quail</x:t>
  </x:si>
  <x:si>
    <x:t>Quanah</x:t>
  </x:si>
  <x:si>
    <x:t>Quitaque</x:t>
  </x:si>
  <x:si>
    <x:t>Briscoe County</x:t>
  </x:si>
  <x:si>
    <x:t>Roaring Springs</x:t>
  </x:si>
  <x:si>
    <x:t>Silverton</x:t>
  </x:si>
  <x:si>
    <x:t>South Plains</x:t>
  </x:si>
  <x:si>
    <x:t>Tell</x:t>
  </x:si>
  <x:si>
    <x:t>Abernathy</x:t>
  </x:si>
  <x:si>
    <x:t>Anton</x:t>
  </x:si>
  <x:si>
    <x:t>Hockley County</x:t>
  </x:si>
  <x:si>
    <x:t>Cochran County</x:t>
  </x:si>
  <x:si>
    <x:t>Terry County</x:t>
  </x:si>
  <x:si>
    <x:t>Bula</x:t>
  </x:si>
  <x:si>
    <x:t>Bailey County</x:t>
  </x:si>
  <x:si>
    <x:t>Crosbyton</x:t>
  </x:si>
  <x:si>
    <x:t>Crosby County</x:t>
  </x:si>
  <x:si>
    <x:t>Denver City</x:t>
  </x:si>
  <x:si>
    <x:t>Yoakum County</x:t>
  </x:si>
  <x:si>
    <x:t>Enochs</x:t>
  </x:si>
  <x:si>
    <x:t>Fieldton</x:t>
  </x:si>
  <x:si>
    <x:t>Idalou</x:t>
  </x:si>
  <x:si>
    <x:t>Lubbock County</x:t>
  </x:si>
  <x:si>
    <x:t>Justiceburg</x:t>
  </x:si>
  <x:si>
    <x:t>Garza County</x:t>
  </x:si>
  <x:si>
    <x:t>Lamesa</x:t>
  </x:si>
  <x:si>
    <x:t>Levelland</x:t>
  </x:si>
  <x:si>
    <x:t>Littlefield</x:t>
  </x:si>
  <x:si>
    <x:t>Loop</x:t>
  </x:si>
  <x:si>
    <x:t>Gaines County</x:t>
  </x:si>
  <x:si>
    <x:t>Lorenzo</x:t>
  </x:si>
  <x:si>
    <x:t>Muleshoe</x:t>
  </x:si>
  <x:si>
    <x:t>New Deal</x:t>
  </x:si>
  <x:si>
    <x:t>Odonnell</x:t>
  </x:si>
  <x:si>
    <x:t>Lynn County</x:t>
  </x:si>
  <x:si>
    <x:t>Pep</x:t>
  </x:si>
  <x:si>
    <x:t>Post</x:t>
  </x:si>
  <x:si>
    <x:t>Ralls</x:t>
  </x:si>
  <x:si>
    <x:t>Ropesville</x:t>
  </x:si>
  <x:si>
    <x:t>Seagraves</x:t>
  </x:si>
  <x:si>
    <x:t>Shallowater</x:t>
  </x:si>
  <x:si>
    <x:t>Slaton</x:t>
  </x:si>
  <x:si>
    <x:t>Ransom Canyon</x:t>
  </x:si>
  <x:si>
    <x:t>Smyer</x:t>
  </x:si>
  <x:si>
    <x:t>Spade</x:t>
  </x:si>
  <x:si>
    <x:t>Spur</x:t>
  </x:si>
  <x:si>
    <x:t>Sudan</x:t>
  </x:si>
  <x:si>
    <x:t>Sundown</x:t>
  </x:si>
  <x:si>
    <x:t>Tahoka</x:t>
  </x:si>
  <x:si>
    <x:t>Whiteface</x:t>
  </x:si>
  <x:si>
    <x:t>Whitharral</x:t>
  </x:si>
  <x:si>
    <x:t>Wolfforth</x:t>
  </x:si>
  <x:si>
    <x:t>New Home</x:t>
  </x:si>
  <x:si>
    <x:t>Lubbock</x:t>
  </x:si>
  <x:si>
    <x:t>Aspermont</x:t>
  </x:si>
  <x:si>
    <x:t>Stonewall County</x:t>
  </x:si>
  <x:si>
    <x:t>Baird</x:t>
  </x:si>
  <x:si>
    <x:t>Benjamin</x:t>
  </x:si>
  <x:si>
    <x:t>Nolan County</x:t>
  </x:si>
  <x:si>
    <x:t>Colorado City</x:t>
  </x:si>
  <x:si>
    <x:t>Scurry County</x:t>
  </x:si>
  <x:si>
    <x:t>Fluvanna</x:t>
  </x:si>
  <x:si>
    <x:t>Hermleigh</x:t>
  </x:si>
  <x:si>
    <x:t>Jayton</x:t>
  </x:si>
  <x:si>
    <x:t>Lueders</x:t>
  </x:si>
  <x:si>
    <x:t>Mc Caulley</x:t>
  </x:si>
  <x:si>
    <x:t>Fisher County</x:t>
  </x:si>
  <x:si>
    <x:t>Maryneal</x:t>
  </x:si>
  <x:si>
    <x:t>Merkel</x:t>
  </x:si>
  <x:si>
    <x:t>Nolan</x:t>
  </x:si>
  <x:si>
    <x:t>Novice</x:t>
  </x:si>
  <x:si>
    <x:t>Old Glory</x:t>
  </x:si>
  <x:si>
    <x:t>Ovalo</x:t>
  </x:si>
  <x:si>
    <x:t>Rotan</x:t>
  </x:si>
  <x:si>
    <x:t>Rule</x:t>
  </x:si>
  <x:si>
    <x:t>Tye</x:t>
  </x:si>
  <x:si>
    <x:t>Winters</x:t>
  </x:si>
  <x:si>
    <x:t>Dyess Afb</x:t>
  </x:si>
  <x:si>
    <x:t>Ackerly</x:t>
  </x:si>
  <x:si>
    <x:t>Andrews County</x:t>
  </x:si>
  <x:si>
    <x:t>Balmorhea</x:t>
  </x:si>
  <x:si>
    <x:t>Reeves County</x:t>
  </x:si>
  <x:si>
    <x:t>Big Spring</x:t>
  </x:si>
  <x:si>
    <x:t>Coyanosa</x:t>
  </x:si>
  <x:si>
    <x:t>Pecos County</x:t>
  </x:si>
  <x:si>
    <x:t>Crane County</x:t>
  </x:si>
  <x:si>
    <x:t>Forsan</x:t>
  </x:si>
  <x:si>
    <x:t>Fort Stockton</x:t>
  </x:si>
  <x:si>
    <x:t>Gail</x:t>
  </x:si>
  <x:si>
    <x:t>Borden County</x:t>
  </x:si>
  <x:si>
    <x:t>Glasscock County</x:t>
  </x:si>
  <x:si>
    <x:t>Girvin</x:t>
  </x:si>
  <x:si>
    <x:t>Ector County</x:t>
  </x:si>
  <x:si>
    <x:t>Grandfalls</x:t>
  </x:si>
  <x:si>
    <x:t>Iraan</x:t>
  </x:si>
  <x:si>
    <x:t>Winkler County</x:t>
  </x:si>
  <x:si>
    <x:t>Knott</x:t>
  </x:si>
  <x:si>
    <x:t>Lenorah</x:t>
  </x:si>
  <x:si>
    <x:t>Mc Camey</x:t>
  </x:si>
  <x:si>
    <x:t>Upton County</x:t>
  </x:si>
  <x:si>
    <x:t>Loving County</x:t>
  </x:si>
  <x:si>
    <x:t>Monahans</x:t>
  </x:si>
  <x:si>
    <x:t>Notrees</x:t>
  </x:si>
  <x:si>
    <x:t>Orla</x:t>
  </x:si>
  <x:si>
    <x:t>Pecos</x:t>
  </x:si>
  <x:si>
    <x:t>Penwell</x:t>
  </x:si>
  <x:si>
    <x:t>Pyote</x:t>
  </x:si>
  <x:si>
    <x:t>Saragosa</x:t>
  </x:si>
  <x:si>
    <x:t>Tarzan</x:t>
  </x:si>
  <x:si>
    <x:t>Toyah</x:t>
  </x:si>
  <x:si>
    <x:t>Toyahvale</x:t>
  </x:si>
  <x:si>
    <x:t>Wickett</x:t>
  </x:si>
  <x:si>
    <x:t>Wink</x:t>
  </x:si>
  <x:si>
    <x:t>El Paso County</x:t>
  </x:si>
  <x:si>
    <x:t>Brewster County</x:t>
  </x:si>
  <x:si>
    <x:t>Big Bend National Park</x:t>
  </x:si>
  <x:si>
    <x:t>Canutillo</x:t>
  </x:si>
  <x:si>
    <x:t>Clint</x:t>
  </x:si>
  <x:si>
    <x:t>Dell City</x:t>
  </x:si>
  <x:si>
    <x:t>Hudspeth County</x:t>
  </x:si>
  <x:si>
    <x:t>Fabens</x:t>
  </x:si>
  <x:si>
    <x:t>Fort Hancock</x:t>
  </x:si>
  <x:si>
    <x:t>Marfa</x:t>
  </x:si>
  <x:si>
    <x:t>Presidio County</x:t>
  </x:si>
  <x:si>
    <x:t>Presidio</x:t>
  </x:si>
  <x:si>
    <x:t>Salt Flat</x:t>
  </x:si>
  <x:si>
    <x:t>Culberson County</x:t>
  </x:si>
  <x:si>
    <x:t>San Elizario</x:t>
  </x:si>
  <x:si>
    <x:t>Sierra Blanca</x:t>
  </x:si>
  <x:si>
    <x:t>Terlingua</x:t>
  </x:si>
  <x:si>
    <x:t>Tornillo</x:t>
  </x:si>
  <x:si>
    <x:t>Van Horn</x:t>
  </x:si>
  <x:si>
    <x:t>Fort Bliss</x:t>
  </x:si>
  <x:si>
    <x:t>Arvada</x:t>
  </x:si>
  <x:si>
    <x:t>CO</x:t>
  </x:si>
  <x:si>
    <x:t>Arapahoe County</x:t>
  </x:si>
  <x:si>
    <x:t>Broomfield</x:t>
  </x:si>
  <x:si>
    <x:t>Broomfield County</x:t>
  </x:si>
  <x:si>
    <x:t>Commerce City</x:t>
  </x:si>
  <x:si>
    <x:t>Eldorado Springs</x:t>
  </x:si>
  <x:si>
    <x:t>Boulder County</x:t>
  </x:si>
  <x:si>
    <x:t>Wheat Ridge</x:t>
  </x:si>
  <x:si>
    <x:t>Deer Trail</x:t>
  </x:si>
  <x:si>
    <x:t>Larkspur</x:t>
  </x:si>
  <x:si>
    <x:t>Denver County</x:t>
  </x:si>
  <x:si>
    <x:t>Louviers</x:t>
  </x:si>
  <x:si>
    <x:t>Palmer Lake</x:t>
  </x:si>
  <x:si>
    <x:t>Gilpin County</x:t>
  </x:si>
  <x:si>
    <x:t>Bond</x:t>
  </x:si>
  <x:si>
    <x:t>Eagle County</x:t>
  </x:si>
  <x:si>
    <x:t>Buffalo Creek</x:t>
  </x:si>
  <x:si>
    <x:t>Routt County</x:t>
  </x:si>
  <x:si>
    <x:t>Conifer</x:t>
  </x:si>
  <x:si>
    <x:t>Cowdrey</x:t>
  </x:si>
  <x:si>
    <x:t>Clear Creek County</x:t>
  </x:si>
  <x:si>
    <x:t>Grand County</x:t>
  </x:si>
  <x:si>
    <x:t>Grand Lake</x:t>
  </x:si>
  <x:si>
    <x:t>Hartsel</x:t>
  </x:si>
  <x:si>
    <x:t>Hot Sulphur Springs</x:t>
  </x:si>
  <x:si>
    <x:t>Idaho Springs</x:t>
  </x:si>
  <x:si>
    <x:t>Idledale</x:t>
  </x:si>
  <x:si>
    <x:t>Indian Hills</x:t>
  </x:si>
  <x:si>
    <x:t>Kittredge</x:t>
  </x:si>
  <x:si>
    <x:t>Kremmling</x:t>
  </x:si>
  <x:si>
    <x:t>Leadville</x:t>
  </x:si>
  <x:si>
    <x:t>Pine</x:t>
  </x:si>
  <x:si>
    <x:t>Pinecliffe</x:t>
  </x:si>
  <x:si>
    <x:t>Rand</x:t>
  </x:si>
  <x:si>
    <x:t>Rollinsville</x:t>
  </x:si>
  <x:si>
    <x:t>Silver Plume</x:t>
  </x:si>
  <x:si>
    <x:t>Steamboat Springs</x:t>
  </x:si>
  <x:si>
    <x:t>Tabernash</x:t>
  </x:si>
  <x:si>
    <x:t>Toponas</x:t>
  </x:si>
  <x:si>
    <x:t>Yampa</x:t>
  </x:si>
  <x:si>
    <x:t>Silverthorne</x:t>
  </x:si>
  <x:si>
    <x:t>Longmont</x:t>
  </x:si>
  <x:si>
    <x:t>Weld County</x:t>
  </x:si>
  <x:si>
    <x:t>Allenspark</x:t>
  </x:si>
  <x:si>
    <x:t>Estes Park</x:t>
  </x:si>
  <x:si>
    <x:t>Larimer County</x:t>
  </x:si>
  <x:si>
    <x:t>Bellvue</x:t>
  </x:si>
  <x:si>
    <x:t>Berthoud</x:t>
  </x:si>
  <x:si>
    <x:t>Dacono</x:t>
  </x:si>
  <x:si>
    <x:t>Firestone</x:t>
  </x:si>
  <x:si>
    <x:t>Fort Collins</x:t>
  </x:si>
  <x:si>
    <x:t>Hygiene</x:t>
  </x:si>
  <x:si>
    <x:t>Milliken</x:t>
  </x:si>
  <x:si>
    <x:t>Niwot</x:t>
  </x:si>
  <x:si>
    <x:t>Red Feather Lakes</x:t>
  </x:si>
  <x:si>
    <x:t>Timnath</x:t>
  </x:si>
  <x:si>
    <x:t>Ault</x:t>
  </x:si>
  <x:si>
    <x:t>Briggsdale</x:t>
  </x:si>
  <x:si>
    <x:t>Carr</x:t>
  </x:si>
  <x:si>
    <x:t>Fort Lupton</x:t>
  </x:si>
  <x:si>
    <x:t>Gilcrest</x:t>
  </x:si>
  <x:si>
    <x:t>Keenesburg</x:t>
  </x:si>
  <x:si>
    <x:t>Nunn</x:t>
  </x:si>
  <x:si>
    <x:t>Roggen</x:t>
  </x:si>
  <x:si>
    <x:t>Weldona</x:t>
  </x:si>
  <x:si>
    <x:t>Fort Morgan</x:t>
  </x:si>
  <x:si>
    <x:t>Log Lane Village</x:t>
  </x:si>
  <x:si>
    <x:t>Brush</x:t>
  </x:si>
  <x:si>
    <x:t>Crook</x:t>
  </x:si>
  <x:si>
    <x:t>Eckley</x:t>
  </x:si>
  <x:si>
    <x:t>Yuma County</x:t>
  </x:si>
  <x:si>
    <x:t>Haxtun</x:t>
  </x:si>
  <x:si>
    <x:t>Hillrose</x:t>
  </x:si>
  <x:si>
    <x:t>Idalia</x:t>
  </x:si>
  <x:si>
    <x:t>Iliff</x:t>
  </x:si>
  <x:si>
    <x:t>Julesburg</x:t>
  </x:si>
  <x:si>
    <x:t>Lindon</x:t>
  </x:si>
  <x:si>
    <x:t>Merino</x:t>
  </x:si>
  <x:si>
    <x:t>New Raymer</x:t>
  </x:si>
  <x:si>
    <x:t>Padroni</x:t>
  </x:si>
  <x:si>
    <x:t>Peetz</x:t>
  </x:si>
  <x:si>
    <x:t>Woodrow</x:t>
  </x:si>
  <x:si>
    <x:t>Arriba</x:t>
  </x:si>
  <x:si>
    <x:t>Kit Carson County</x:t>
  </x:si>
  <x:si>
    <x:t>Calhan</x:t>
  </x:si>
  <x:si>
    <x:t>Cheyenne Wells</x:t>
  </x:si>
  <x:si>
    <x:t>Teller County</x:t>
  </x:si>
  <x:si>
    <x:t>Flagler</x:t>
  </x:si>
  <x:si>
    <x:t>Green Mountain Falls</x:t>
  </x:si>
  <x:si>
    <x:t>Guffey</x:t>
  </x:si>
  <x:si>
    <x:t>Joes</x:t>
  </x:si>
  <x:si>
    <x:t>Karval</x:t>
  </x:si>
  <x:si>
    <x:t>Kirk</x:t>
  </x:si>
  <x:si>
    <x:t>Kit Carson</x:t>
  </x:si>
  <x:si>
    <x:t>Limon</x:t>
  </x:si>
  <x:si>
    <x:t>Manitou Springs</x:t>
  </x:si>
  <x:si>
    <x:t>Matheson</x:t>
  </x:si>
  <x:si>
    <x:t>Peyton</x:t>
  </x:si>
  <x:si>
    <x:t>Ramah</x:t>
  </x:si>
  <x:si>
    <x:t>Seibert</x:t>
  </x:si>
  <x:si>
    <x:t>Simla</x:t>
  </x:si>
  <x:si>
    <x:t>U S A F Academy</x:t>
  </x:si>
  <x:si>
    <x:t>Vona</x:t>
  </x:si>
  <x:si>
    <x:t>Wild Horse</x:t>
  </x:si>
  <x:si>
    <x:t>Woodland Park</x:t>
  </x:si>
  <x:si>
    <x:t>Colorado Springs</x:t>
  </x:si>
  <x:si>
    <x:t>Pueblo</x:t>
  </x:si>
  <x:si>
    <x:t>Pueblo County</x:t>
  </x:si>
  <x:si>
    <x:t>Aguilar</x:t>
  </x:si>
  <x:si>
    <x:t>Las Animas County</x:t>
  </x:si>
  <x:si>
    <x:t>Boncarbo</x:t>
  </x:si>
  <x:si>
    <x:t>Campo</x:t>
  </x:si>
  <x:si>
    <x:t>Baca County</x:t>
  </x:si>
  <x:si>
    <x:t>Otero County</x:t>
  </x:si>
  <x:si>
    <x:t>Crowley County</x:t>
  </x:si>
  <x:si>
    <x:t>Fort Lyon</x:t>
  </x:si>
  <x:si>
    <x:t>Bent County</x:t>
  </x:si>
  <x:si>
    <x:t>Huerfano County</x:t>
  </x:si>
  <x:si>
    <x:t>Prowers County</x:t>
  </x:si>
  <x:si>
    <x:t>Haswell</x:t>
  </x:si>
  <x:si>
    <x:t>Hoehne</x:t>
  </x:si>
  <x:si>
    <x:t>Kim</x:t>
  </x:si>
  <x:si>
    <x:t>La Junta</x:t>
  </x:si>
  <x:si>
    <x:t>Las Animas</x:t>
  </x:si>
  <x:si>
    <x:t>La Veta</x:t>
  </x:si>
  <x:si>
    <x:t>Mc Clave</x:t>
  </x:si>
  <x:si>
    <x:t>Manzanola</x:t>
  </x:si>
  <x:si>
    <x:t>Model</x:t>
  </x:si>
  <x:si>
    <x:t>Olney Springs</x:t>
  </x:si>
  <x:si>
    <x:t>Ordway</x:t>
  </x:si>
  <x:si>
    <x:t>Pritchett</x:t>
  </x:si>
  <x:si>
    <x:t>Sheridan Lake</x:t>
  </x:si>
  <x:si>
    <x:t>Sugar City</x:t>
  </x:si>
  <x:si>
    <x:t>Trinchera</x:t>
  </x:si>
  <x:si>
    <x:t>Two Buttes</x:t>
  </x:si>
  <x:si>
    <x:t>Walsenburg</x:t>
  </x:si>
  <x:si>
    <x:t>Alamosa</x:t>
  </x:si>
  <x:si>
    <x:t>Alamosa County</x:t>
  </x:si>
  <x:si>
    <x:t>Antonito</x:t>
  </x:si>
  <x:si>
    <x:t>Conejos County</x:t>
  </x:si>
  <x:si>
    <x:t>Arboles</x:t>
  </x:si>
  <x:si>
    <x:t>Archuleta County</x:t>
  </x:si>
  <x:si>
    <x:t>La Plata County</x:t>
  </x:si>
  <x:si>
    <x:t>Blanca</x:t>
  </x:si>
  <x:si>
    <x:t>Costilla County</x:t>
  </x:si>
  <x:si>
    <x:t>Capulin</x:t>
  </x:si>
  <x:si>
    <x:t>Saguache County</x:t>
  </x:si>
  <x:si>
    <x:t>Chama</x:t>
  </x:si>
  <x:si>
    <x:t>Chromo</x:t>
  </x:si>
  <x:si>
    <x:t>Conejos</x:t>
  </x:si>
  <x:si>
    <x:t>Creede</x:t>
  </x:si>
  <x:si>
    <x:t>Crestone</x:t>
  </x:si>
  <x:si>
    <x:t>Del Norte</x:t>
  </x:si>
  <x:si>
    <x:t>Rio Grande County</x:t>
  </x:si>
  <x:si>
    <x:t>Fort Garland</x:t>
  </x:si>
  <x:si>
    <x:t>San Luis</x:t>
  </x:si>
  <x:si>
    <x:t>Homelake</x:t>
  </x:si>
  <x:si>
    <x:t>Ignacio</x:t>
  </x:si>
  <x:si>
    <x:t>Jaroso</x:t>
  </x:si>
  <x:si>
    <x:t>La Jara</x:t>
  </x:si>
  <x:si>
    <x:t>Manassa</x:t>
  </x:si>
  <x:si>
    <x:t>Moffat</x:t>
  </x:si>
  <x:si>
    <x:t>Monte Vista</x:t>
  </x:si>
  <x:si>
    <x:t>Mosca</x:t>
  </x:si>
  <x:si>
    <x:t>Pagosa Springs</x:t>
  </x:si>
  <x:si>
    <x:t>Saguache</x:t>
  </x:si>
  <x:si>
    <x:t>San Pablo</x:t>
  </x:si>
  <x:si>
    <x:t>Salida</x:t>
  </x:si>
  <x:si>
    <x:t>Chaffee County</x:t>
  </x:si>
  <x:si>
    <x:t>Gunnison County</x:t>
  </x:si>
  <x:si>
    <x:t>Canon City</x:t>
  </x:si>
  <x:si>
    <x:t>Coal Creek</x:t>
  </x:si>
  <x:si>
    <x:t>Cotopaxi</x:t>
  </x:si>
  <x:si>
    <x:t>Crested Butte</x:t>
  </x:si>
  <x:si>
    <x:t>Hinsdale County</x:t>
  </x:si>
  <x:si>
    <x:t>Nathrop</x:t>
  </x:si>
  <x:si>
    <x:t>Poncha Springs</x:t>
  </x:si>
  <x:si>
    <x:t>Powderhorn</x:t>
  </x:si>
  <x:si>
    <x:t>Sargents</x:t>
  </x:si>
  <x:si>
    <x:t>Westcliffe</x:t>
  </x:si>
  <x:si>
    <x:t>Cahone</x:t>
  </x:si>
  <x:si>
    <x:t>Dolores County</x:t>
  </x:si>
  <x:si>
    <x:t>Montezuma County</x:t>
  </x:si>
  <x:si>
    <x:t>Dolores</x:t>
  </x:si>
  <x:si>
    <x:t>Dove Creek</x:t>
  </x:si>
  <x:si>
    <x:t>Egnar</x:t>
  </x:si>
  <x:si>
    <x:t>San Miguel County</x:t>
  </x:si>
  <x:si>
    <x:t>Hesperus</x:t>
  </x:si>
  <x:si>
    <x:t>Mancos</x:t>
  </x:si>
  <x:si>
    <x:t>Marvel</x:t>
  </x:si>
  <x:si>
    <x:t>Mesa Verde National Park</x:t>
  </x:si>
  <x:si>
    <x:t>Rico</x:t>
  </x:si>
  <x:si>
    <x:t>Towaoc</x:t>
  </x:si>
  <x:si>
    <x:t>Yellow Jacket</x:t>
  </x:si>
  <x:si>
    <x:t>Montrose County</x:t>
  </x:si>
  <x:si>
    <x:t>Bedrock</x:t>
  </x:si>
  <x:si>
    <x:t>Cedaredge</x:t>
  </x:si>
  <x:si>
    <x:t>Eckert</x:t>
  </x:si>
  <x:si>
    <x:t>Hotchkiss</x:t>
  </x:si>
  <x:si>
    <x:t>Lazear</x:t>
  </x:si>
  <x:si>
    <x:t>Naturita</x:t>
  </x:si>
  <x:si>
    <x:t>Nucla</x:t>
  </x:si>
  <x:si>
    <x:t>Ouray</x:t>
  </x:si>
  <x:si>
    <x:t>Ouray County</x:t>
  </x:si>
  <x:si>
    <x:t>Paonia</x:t>
  </x:si>
  <x:si>
    <x:t>Placerville</x:t>
  </x:si>
  <x:si>
    <x:t>Redvale</x:t>
  </x:si>
  <x:si>
    <x:t>San Juan County</x:t>
  </x:si>
  <x:si>
    <x:t>Telluride</x:t>
  </x:si>
  <x:si>
    <x:t>Mesa County</x:t>
  </x:si>
  <x:si>
    <x:t>Fruita</x:t>
  </x:si>
  <x:si>
    <x:t>Glade Park</x:t>
  </x:si>
  <x:si>
    <x:t>Mack</x:t>
  </x:si>
  <x:si>
    <x:t>Glenwood Springs</x:t>
  </x:si>
  <x:si>
    <x:t>Dinosaur</x:t>
  </x:si>
  <x:si>
    <x:t>Moffat County</x:t>
  </x:si>
  <x:si>
    <x:t>Aspen</x:t>
  </x:si>
  <x:si>
    <x:t>Pitkin County</x:t>
  </x:si>
  <x:si>
    <x:t>Snowmass Village</x:t>
  </x:si>
  <x:si>
    <x:t>Basalt</x:t>
  </x:si>
  <x:si>
    <x:t>Collbran</x:t>
  </x:si>
  <x:si>
    <x:t>De Beque</x:t>
  </x:si>
  <x:si>
    <x:t>Parachute</x:t>
  </x:si>
  <x:si>
    <x:t>Battlement Mesa</x:t>
  </x:si>
  <x:si>
    <x:t>Maybell</x:t>
  </x:si>
  <x:si>
    <x:t>Rio Blanco County</x:t>
  </x:si>
  <x:si>
    <x:t>Mesa</x:t>
  </x:si>
  <x:si>
    <x:t>Molina</x:t>
  </x:si>
  <x:si>
    <x:t>Rangely</x:t>
  </x:si>
  <x:si>
    <x:t>Red Cliff</x:t>
  </x:si>
  <x:si>
    <x:t>Rifle</x:t>
  </x:si>
  <x:si>
    <x:t>Silt</x:t>
  </x:si>
  <x:si>
    <x:t>Snowmass</x:t>
  </x:si>
  <x:si>
    <x:t>Woody Creek</x:t>
  </x:si>
  <x:si>
    <x:t>WY</x:t>
  </x:si>
  <x:si>
    <x:t>Laramie County</x:t>
  </x:si>
  <x:si>
    <x:t>Fe Warren Afb</x:t>
  </x:si>
  <x:si>
    <x:t>Albin</x:t>
  </x:si>
  <x:si>
    <x:t>Bosler</x:t>
  </x:si>
  <x:si>
    <x:t>Centennial</x:t>
  </x:si>
  <x:si>
    <x:t>Granite Canon</x:t>
  </x:si>
  <x:si>
    <x:t>Horse Creek</x:t>
  </x:si>
  <x:si>
    <x:t>Jelm</x:t>
  </x:si>
  <x:si>
    <x:t>Laramie</x:t>
  </x:si>
  <x:si>
    <x:t>Pine Bluffs</x:t>
  </x:si>
  <x:si>
    <x:t>Rock River</x:t>
  </x:si>
  <x:si>
    <x:t>Tie Siding</x:t>
  </x:si>
  <x:si>
    <x:t>Yellowstone National Park</x:t>
  </x:si>
  <x:si>
    <x:t>Chugwater</x:t>
  </x:si>
  <x:si>
    <x:t>Fort Laramie</x:t>
  </x:si>
  <x:si>
    <x:t>Goshen County</x:t>
  </x:si>
  <x:si>
    <x:t>Glendo</x:t>
  </x:si>
  <x:si>
    <x:t>Hawk Springs</x:t>
  </x:si>
  <x:si>
    <x:t>Jay Em</x:t>
  </x:si>
  <x:si>
    <x:t>Lance Creek</x:t>
  </x:si>
  <x:si>
    <x:t>Niobrara County</x:t>
  </x:si>
  <x:si>
    <x:t>Lingle</x:t>
  </x:si>
  <x:si>
    <x:t>Converse County</x:t>
  </x:si>
  <x:si>
    <x:t>Lusk</x:t>
  </x:si>
  <x:si>
    <x:t>Van Tassell</x:t>
  </x:si>
  <x:si>
    <x:t>Veteran</x:t>
  </x:si>
  <x:si>
    <x:t>Rawlins</x:t>
  </x:si>
  <x:si>
    <x:t>Jeffrey City</x:t>
  </x:si>
  <x:si>
    <x:t>Baggs</x:t>
  </x:si>
  <x:si>
    <x:t>Bairoil</x:t>
  </x:si>
  <x:si>
    <x:t>Sweetwater County</x:t>
  </x:si>
  <x:si>
    <x:t>Elk Mountain</x:t>
  </x:si>
  <x:si>
    <x:t>Encampment</x:t>
  </x:si>
  <x:si>
    <x:t>Medicine Bow</x:t>
  </x:si>
  <x:si>
    <x:t>Savery</x:t>
  </x:si>
  <x:si>
    <x:t>Wamsutter</x:t>
  </x:si>
  <x:si>
    <x:t>Worland</x:t>
  </x:si>
  <x:si>
    <x:t>Washakie County</x:t>
  </x:si>
  <x:si>
    <x:t>Cowley</x:t>
  </x:si>
  <x:si>
    <x:t>Deaver</x:t>
  </x:si>
  <x:si>
    <x:t>Emblem</x:t>
  </x:si>
  <x:si>
    <x:t>Frannie</x:t>
  </x:si>
  <x:si>
    <x:t>Greybull</x:t>
  </x:si>
  <x:si>
    <x:t>Hyattville</x:t>
  </x:si>
  <x:si>
    <x:t>Hot Springs County</x:t>
  </x:si>
  <x:si>
    <x:t>Meeteetse</x:t>
  </x:si>
  <x:si>
    <x:t>Shell</x:t>
  </x:si>
  <x:si>
    <x:t>Ten Sleep</x:t>
  </x:si>
  <x:si>
    <x:t>Thermopolis</x:t>
  </x:si>
  <x:si>
    <x:t>Wapiti</x:t>
  </x:si>
  <x:si>
    <x:t>Crowheart</x:t>
  </x:si>
  <x:si>
    <x:t>Fort Washakie</x:t>
  </x:si>
  <x:si>
    <x:t>Kinnear</x:t>
  </x:si>
  <x:si>
    <x:t>Lander</x:t>
  </x:si>
  <x:si>
    <x:t>Pavillion</x:t>
  </x:si>
  <x:si>
    <x:t>Casper</x:t>
  </x:si>
  <x:si>
    <x:t>Natrona County</x:t>
  </x:si>
  <x:si>
    <x:t>Shirley Basin</x:t>
  </x:si>
  <x:si>
    <x:t>Alcova</x:t>
  </x:si>
  <x:si>
    <x:t>Arminto</x:t>
  </x:si>
  <x:si>
    <x:t>Glenrock</x:t>
  </x:si>
  <x:si>
    <x:t>Hiland</x:t>
  </x:si>
  <x:si>
    <x:t>Kaycee</x:t>
  </x:si>
  <x:si>
    <x:t>Linch</x:t>
  </x:si>
  <x:si>
    <x:t>Lysite</x:t>
  </x:si>
  <x:si>
    <x:t>Midwest</x:t>
  </x:si>
  <x:si>
    <x:t>Natrona</x:t>
  </x:si>
  <x:si>
    <x:t>Powder River</x:t>
  </x:si>
  <x:si>
    <x:t>Shoshoni</x:t>
  </x:si>
  <x:si>
    <x:t>Weston County</x:t>
  </x:si>
  <x:si>
    <x:t>Aladdin</x:t>
  </x:si>
  <x:si>
    <x:t>Crook County</x:t>
  </x:si>
  <x:si>
    <x:t>Devils Tower</x:t>
  </x:si>
  <x:si>
    <x:t>Four Corners</x:t>
  </x:si>
  <x:si>
    <x:t>Hulett</x:t>
  </x:si>
  <x:si>
    <x:t>Moorcroft</x:t>
  </x:si>
  <x:si>
    <x:t>Recluse</x:t>
  </x:si>
  <x:si>
    <x:t>Rozet</x:t>
  </x:si>
  <x:si>
    <x:t>Sundance</x:t>
  </x:si>
  <x:si>
    <x:t>Big Horn</x:t>
  </x:si>
  <x:si>
    <x:t>Leiter</x:t>
  </x:si>
  <x:si>
    <x:t>Ranchester</x:t>
  </x:si>
  <x:si>
    <x:t>Saddlestring</x:t>
  </x:si>
  <x:si>
    <x:t>Wolf</x:t>
  </x:si>
  <x:si>
    <x:t>Wyarno</x:t>
  </x:si>
  <x:si>
    <x:t>Sublette County</x:t>
  </x:si>
  <x:si>
    <x:t>Little America</x:t>
  </x:si>
  <x:si>
    <x:t>Uinta County</x:t>
  </x:si>
  <x:si>
    <x:t>Farson</x:t>
  </x:si>
  <x:si>
    <x:t>Fort Bridger</x:t>
  </x:si>
  <x:si>
    <x:t>Green River</x:t>
  </x:si>
  <x:si>
    <x:t>Lonetree</x:t>
  </x:si>
  <x:si>
    <x:t>Mc Kinnon</x:t>
  </x:si>
  <x:si>
    <x:t>Pinedale</x:t>
  </x:si>
  <x:si>
    <x:t>Robertson</x:t>
  </x:si>
  <x:si>
    <x:t>Moose</x:t>
  </x:si>
  <x:si>
    <x:t>Teton Village</x:t>
  </x:si>
  <x:si>
    <x:t>Kemmerer</x:t>
  </x:si>
  <x:si>
    <x:t>Big Piney</x:t>
  </x:si>
  <x:si>
    <x:t>Cokeville</x:t>
  </x:si>
  <x:si>
    <x:t>Daniel</x:t>
  </x:si>
  <x:si>
    <x:t>Diamondville</x:t>
  </x:si>
  <x:si>
    <x:t>La Barge</x:t>
  </x:si>
  <x:si>
    <x:t>Opal</x:t>
  </x:si>
  <x:si>
    <x:t>Thayne</x:t>
  </x:si>
  <x:si>
    <x:t>Pocatello</x:t>
  </x:si>
  <x:si>
    <x:t>ID</x:t>
  </x:si>
  <x:si>
    <x:t>Bannock County</x:t>
  </x:si>
  <x:si>
    <x:t>Fort Hall</x:t>
  </x:si>
  <x:si>
    <x:t>Bingham County</x:t>
  </x:si>
  <x:si>
    <x:t>American Falls</x:t>
  </x:si>
  <x:si>
    <x:t>Power County</x:t>
  </x:si>
  <x:si>
    <x:t>Arbon</x:t>
  </x:si>
  <x:si>
    <x:t>Arimo</x:t>
  </x:si>
  <x:si>
    <x:t>Atomic City</x:t>
  </x:si>
  <x:si>
    <x:t>Caribou County</x:t>
  </x:si>
  <x:si>
    <x:t>Bear Lake County</x:t>
  </x:si>
  <x:si>
    <x:t>Blackfoot</x:t>
  </x:si>
  <x:si>
    <x:t>Challis</x:t>
  </x:si>
  <x:si>
    <x:t>Lemhi County</x:t>
  </x:si>
  <x:si>
    <x:t>Conda</x:t>
  </x:si>
  <x:si>
    <x:t>Dingle</x:t>
  </x:si>
  <x:si>
    <x:t>Downey</x:t>
  </x:si>
  <x:si>
    <x:t>Inkom</x:t>
  </x:si>
  <x:si>
    <x:t>Lava Hot Springs</x:t>
  </x:si>
  <x:si>
    <x:t>Mccammon</x:t>
  </x:si>
  <x:si>
    <x:t>Mackay</x:t>
  </x:si>
  <x:si>
    <x:t>Malad City</x:t>
  </x:si>
  <x:si>
    <x:t>Shelley</x:t>
  </x:si>
  <x:si>
    <x:t>Soda Springs</x:t>
  </x:si>
  <x:si>
    <x:t>Swanlake</x:t>
  </x:si>
  <x:si>
    <x:t>Thatcher</x:t>
  </x:si>
  <x:si>
    <x:t>Wayan</x:t>
  </x:si>
  <x:si>
    <x:t>Fish Haven</x:t>
  </x:si>
  <x:si>
    <x:t>Twin Falls</x:t>
  </x:si>
  <x:si>
    <x:t>Twin Falls County</x:t>
  </x:si>
  <x:si>
    <x:t>Rogerson</x:t>
  </x:si>
  <x:si>
    <x:t>Cassia County</x:t>
  </x:si>
  <x:si>
    <x:t>Gooding County</x:t>
  </x:si>
  <x:si>
    <x:t>Burley</x:t>
  </x:si>
  <x:si>
    <x:t>Castleford</x:t>
  </x:si>
  <x:si>
    <x:t>Corral</x:t>
  </x:si>
  <x:si>
    <x:t>Camas County</x:t>
  </x:si>
  <x:si>
    <x:t>Declo</x:t>
  </x:si>
  <x:si>
    <x:t>Dietrich</x:t>
  </x:si>
  <x:si>
    <x:t>Jerome County</x:t>
  </x:si>
  <x:si>
    <x:t>Filer</x:t>
  </x:si>
  <x:si>
    <x:t>Gooding</x:t>
  </x:si>
  <x:si>
    <x:t>Hagerman</x:t>
  </x:si>
  <x:si>
    <x:t>Hailey</x:t>
  </x:si>
  <x:si>
    <x:t>Hansen</x:t>
  </x:si>
  <x:si>
    <x:t>Heyburn</x:t>
  </x:si>
  <x:si>
    <x:t>Minidoka County</x:t>
  </x:si>
  <x:si>
    <x:t>Minidoka</x:t>
  </x:si>
  <x:si>
    <x:t>Murtaugh</x:t>
  </x:si>
  <x:si>
    <x:t>Paul</x:t>
  </x:si>
  <x:si>
    <x:t>Picabo</x:t>
  </x:si>
  <x:si>
    <x:t>Shoshone</x:t>
  </x:si>
  <x:si>
    <x:t>Sun Valley</x:t>
  </x:si>
  <x:si>
    <x:t>Idaho Falls</x:t>
  </x:si>
  <x:si>
    <x:t>Bonneville County</x:t>
  </x:si>
  <x:si>
    <x:t>Driggs</x:t>
  </x:si>
  <x:si>
    <x:t>Macks Inn</x:t>
  </x:si>
  <x:si>
    <x:t>Menan</x:t>
  </x:si>
  <x:si>
    <x:t>Monteview</x:t>
  </x:si>
  <x:si>
    <x:t>Newdale</x:t>
  </x:si>
  <x:si>
    <x:t>Rexburg</x:t>
  </x:si>
  <x:si>
    <x:t>Rigby</x:t>
  </x:si>
  <x:si>
    <x:t>Ririe</x:t>
  </x:si>
  <x:si>
    <x:t>Swan Valley</x:t>
  </x:si>
  <x:si>
    <x:t>Terreton</x:t>
  </x:si>
  <x:si>
    <x:t>Teton</x:t>
  </x:si>
  <x:si>
    <x:t>Tetonia</x:t>
  </x:si>
  <x:si>
    <x:t>Ucon</x:t>
  </x:si>
  <x:si>
    <x:t>Gibbonsville</x:t>
  </x:si>
  <x:si>
    <x:t>Leadore</x:t>
  </x:si>
  <x:si>
    <x:t>Lemhi</x:t>
  </x:si>
  <x:si>
    <x:t>North Fork</x:t>
  </x:si>
  <x:si>
    <x:t>Salmon</x:t>
  </x:si>
  <x:si>
    <x:t>Tendoy</x:t>
  </x:si>
  <x:si>
    <x:t>Shoup</x:t>
  </x:si>
  <x:si>
    <x:t>Nez Perce County</x:t>
  </x:si>
  <x:si>
    <x:t>Ahsahka</x:t>
  </x:si>
  <x:si>
    <x:t>Idaho County</x:t>
  </x:si>
  <x:si>
    <x:t>Craigmont</x:t>
  </x:si>
  <x:si>
    <x:t>Culdesac</x:t>
  </x:si>
  <x:si>
    <x:t>Grangeville</x:t>
  </x:si>
  <x:si>
    <x:t>Fenn</x:t>
  </x:si>
  <x:si>
    <x:t>Greencreek</x:t>
  </x:si>
  <x:si>
    <x:t>Juliaetta</x:t>
  </x:si>
  <x:si>
    <x:t>Latah County</x:t>
  </x:si>
  <x:si>
    <x:t>Kamiah</x:t>
  </x:si>
  <x:si>
    <x:t>Kendrick</x:t>
  </x:si>
  <x:si>
    <x:t>Kooskia</x:t>
  </x:si>
  <x:si>
    <x:t>Lapwai</x:t>
  </x:si>
  <x:si>
    <x:t>Lucile</x:t>
  </x:si>
  <x:si>
    <x:t>Nezperce</x:t>
  </x:si>
  <x:si>
    <x:t>Orofino</x:t>
  </x:si>
  <x:si>
    <x:t>Reubens</x:t>
  </x:si>
  <x:si>
    <x:t>Riggins</x:t>
  </x:si>
  <x:si>
    <x:t>Stites</x:t>
  </x:si>
  <x:si>
    <x:t>Weippe</x:t>
  </x:si>
  <x:si>
    <x:t>White Bird</x:t>
  </x:si>
  <x:si>
    <x:t>Boise County</x:t>
  </x:si>
  <x:si>
    <x:t>Bruneau</x:t>
  </x:si>
  <x:si>
    <x:t>Owyhee County</x:t>
  </x:si>
  <x:si>
    <x:t>Canyon County</x:t>
  </x:si>
  <x:si>
    <x:t>Ada County</x:t>
  </x:si>
  <x:si>
    <x:t>Gem County</x:t>
  </x:si>
  <x:si>
    <x:t>Payette County</x:t>
  </x:si>
  <x:si>
    <x:t>Garden Valley</x:t>
  </x:si>
  <x:si>
    <x:t>Glenns Ferry</x:t>
  </x:si>
  <x:si>
    <x:t>Hammett</x:t>
  </x:si>
  <x:si>
    <x:t>Homedale</x:t>
  </x:si>
  <x:si>
    <x:t>Huston</x:t>
  </x:si>
  <x:si>
    <x:t>Idaho City</x:t>
  </x:si>
  <x:si>
    <x:t>King Hill</x:t>
  </x:si>
  <x:si>
    <x:t>Kuna</x:t>
  </x:si>
  <x:si>
    <x:t>Letha</x:t>
  </x:si>
  <x:si>
    <x:t>Mccall</x:t>
  </x:si>
  <x:si>
    <x:t>Marsing</x:t>
  </x:si>
  <x:si>
    <x:t>Melba</x:t>
  </x:si>
  <x:si>
    <x:t>Mountain Home A F B</x:t>
  </x:si>
  <x:si>
    <x:t>Nampa</x:t>
  </x:si>
  <x:si>
    <x:t>New Meadows</x:t>
  </x:si>
  <x:si>
    <x:t>Notus</x:t>
  </x:si>
  <x:si>
    <x:t>Payette</x:t>
  </x:si>
  <x:si>
    <x:t>Sweet</x:t>
  </x:si>
  <x:si>
    <x:t>Weiser</x:t>
  </x:si>
  <x:si>
    <x:t>Yellow Pine</x:t>
  </x:si>
  <x:si>
    <x:t>Boise</x:t>
  </x:si>
  <x:si>
    <x:t>Kootenai County</x:t>
  </x:si>
  <x:si>
    <x:t>Shoshone County</x:t>
  </x:si>
  <x:si>
    <x:t>Bayview</x:t>
  </x:si>
  <x:si>
    <x:t>Bonner County</x:t>
  </x:si>
  <x:si>
    <x:t>Bonners Ferry</x:t>
  </x:si>
  <x:si>
    <x:t>Boundary County</x:t>
  </x:si>
  <x:si>
    <x:t>Bovill</x:t>
  </x:si>
  <x:si>
    <x:t>Calder</x:t>
  </x:si>
  <x:si>
    <x:t>Careywood</x:t>
  </x:si>
  <x:si>
    <x:t>Cataldo</x:t>
  </x:si>
  <x:si>
    <x:t>Clark Fork</x:t>
  </x:si>
  <x:si>
    <x:t>Clarkia</x:t>
  </x:si>
  <x:si>
    <x:t>Cocolalla</x:t>
  </x:si>
  <x:si>
    <x:t>Coeur D Alene</x:t>
  </x:si>
  <x:si>
    <x:t>Coolin</x:t>
  </x:si>
  <x:si>
    <x:t>Deary</x:t>
  </x:si>
  <x:si>
    <x:t>Desmet</x:t>
  </x:si>
  <x:si>
    <x:t>Benewah County</x:t>
  </x:si>
  <x:si>
    <x:t>Kootenai</x:t>
  </x:si>
  <x:si>
    <x:t>Medimont</x:t>
  </x:si>
  <x:si>
    <x:t>Moyie Springs</x:t>
  </x:si>
  <x:si>
    <x:t>Mullan</x:t>
  </x:si>
  <x:si>
    <x:t>Nordman</x:t>
  </x:si>
  <x:si>
    <x:t>Osburn</x:t>
  </x:si>
  <x:si>
    <x:t>Ponderay</x:t>
  </x:si>
  <x:si>
    <x:t>Porthill</x:t>
  </x:si>
  <x:si>
    <x:t>Post Falls</x:t>
  </x:si>
  <x:si>
    <x:t>Potlatch</x:t>
  </x:si>
  <x:si>
    <x:t>Priest River</x:t>
  </x:si>
  <x:si>
    <x:t>Rathdrum</x:t>
  </x:si>
  <x:si>
    <x:t>Sagle</x:t>
  </x:si>
  <x:si>
    <x:t>Saint Maries</x:t>
  </x:si>
  <x:si>
    <x:t>Sandpoint</x:t>
  </x:si>
  <x:si>
    <x:t>Colburn</x:t>
  </x:si>
  <x:si>
    <x:t>Santa</x:t>
  </x:si>
  <x:si>
    <x:t>Smelterville</x:t>
  </x:si>
  <x:si>
    <x:t>Tensed</x:t>
  </x:si>
  <x:si>
    <x:t>Worley</x:t>
  </x:si>
  <x:si>
    <x:t>UT</x:t>
  </x:si>
  <x:si>
    <x:t>Duchesne County</x:t>
  </x:si>
  <x:si>
    <x:t>Altonah</x:t>
  </x:si>
  <x:si>
    <x:t>American Fork</x:t>
  </x:si>
  <x:si>
    <x:t>Utah County</x:t>
  </x:si>
  <x:si>
    <x:t>Eagle Mountain</x:t>
  </x:si>
  <x:si>
    <x:t>Bingham Canyon</x:t>
  </x:si>
  <x:si>
    <x:t>Salt Lake County</x:t>
  </x:si>
  <x:si>
    <x:t>Bluebell</x:t>
  </x:si>
  <x:si>
    <x:t>Bonanza</x:t>
  </x:si>
  <x:si>
    <x:t>Uintah County</x:t>
  </x:si>
  <x:si>
    <x:t>Bountiful</x:t>
  </x:si>
  <x:si>
    <x:t>Cedar Valley</x:t>
  </x:si>
  <x:si>
    <x:t>Coalville</x:t>
  </x:si>
  <x:si>
    <x:t>Duchesne</x:t>
  </x:si>
  <x:si>
    <x:t>Dugway</x:t>
  </x:si>
  <x:si>
    <x:t>Tooele County</x:t>
  </x:si>
  <x:si>
    <x:t>Dutch John</x:t>
  </x:si>
  <x:si>
    <x:t>Daggett County</x:t>
  </x:si>
  <x:si>
    <x:t>Fort Duchesne</x:t>
  </x:si>
  <x:si>
    <x:t>Rich County</x:t>
  </x:si>
  <x:si>
    <x:t>Heber City</x:t>
  </x:si>
  <x:si>
    <x:t>Wasatch County</x:t>
  </x:si>
  <x:si>
    <x:t>Henefer</x:t>
  </x:si>
  <x:si>
    <x:t>Ibapah</x:t>
  </x:si>
  <x:si>
    <x:t>Jensen</x:t>
  </x:si>
  <x:si>
    <x:t>Kamas</x:t>
  </x:si>
  <x:si>
    <x:t>Kaysville</x:t>
  </x:si>
  <x:si>
    <x:t>Laketown</x:t>
  </x:si>
  <x:si>
    <x:t>Lapoint</x:t>
  </x:si>
  <x:si>
    <x:t>Lehi</x:t>
  </x:si>
  <x:si>
    <x:t>Magna</x:t>
  </x:si>
  <x:si>
    <x:t>Myton</x:t>
  </x:si>
  <x:si>
    <x:t>North Salt Lake</x:t>
  </x:si>
  <x:si>
    <x:t>Hill Afb</x:t>
  </x:si>
  <x:si>
    <x:t>Orem</x:t>
  </x:si>
  <x:si>
    <x:t>Peoa</x:t>
  </x:si>
  <x:si>
    <x:t>Weber County</x:t>
  </x:si>
  <x:si>
    <x:t>Rush Valley</x:t>
  </x:si>
  <x:si>
    <x:t>Sandy</x:t>
  </x:si>
  <x:si>
    <x:t>Tabiona</x:t>
  </x:si>
  <x:si>
    <x:t>Tooele</x:t>
  </x:si>
  <x:si>
    <x:t>Tridell</x:t>
  </x:si>
  <x:si>
    <x:t>Vernal</x:t>
  </x:si>
  <x:si>
    <x:t>West Jordan</x:t>
  </x:si>
  <x:si>
    <x:t>Wallsburg</x:t>
  </x:si>
  <x:si>
    <x:t>Whiterocks</x:t>
  </x:si>
  <x:si>
    <x:t>Woods Cross</x:t>
  </x:si>
  <x:si>
    <x:t>South Jordan</x:t>
  </x:si>
  <x:si>
    <x:t>Herriman</x:t>
  </x:si>
  <x:si>
    <x:t>Salt Lake City</x:t>
  </x:si>
  <x:si>
    <x:t>Bear River City</x:t>
  </x:si>
  <x:si>
    <x:t>Box Elder County</x:t>
  </x:si>
  <x:si>
    <x:t>Brigham City</x:t>
  </x:si>
  <x:si>
    <x:t>Cache Junction</x:t>
  </x:si>
  <x:si>
    <x:t>Cache County</x:t>
  </x:si>
  <x:si>
    <x:t>Fielding</x:t>
  </x:si>
  <x:si>
    <x:t>Grouse Creek</x:t>
  </x:si>
  <x:si>
    <x:t>Honeyville</x:t>
  </x:si>
  <x:si>
    <x:t>Hyrum</x:t>
  </x:si>
  <x:si>
    <x:t>Park Valley</x:t>
  </x:si>
  <x:si>
    <x:t>Snowville</x:t>
  </x:si>
  <x:si>
    <x:t>Tremonton</x:t>
  </x:si>
  <x:si>
    <x:t>Aneth</x:t>
  </x:si>
  <x:si>
    <x:t>Blanding</x:t>
  </x:si>
  <x:si>
    <x:t>Bluff</x:t>
  </x:si>
  <x:si>
    <x:t>Castle Dale</x:t>
  </x:si>
  <x:si>
    <x:t>Emery County</x:t>
  </x:si>
  <x:si>
    <x:t>East Carbon</x:t>
  </x:si>
  <x:si>
    <x:t>Ferron</x:t>
  </x:si>
  <x:si>
    <x:t>Helper</x:t>
  </x:si>
  <x:si>
    <x:t>La Sal</x:t>
  </x:si>
  <x:si>
    <x:t>Mexican Hat</x:t>
  </x:si>
  <x:si>
    <x:t>Moab</x:t>
  </x:si>
  <x:si>
    <x:t>Lake Powell</x:t>
  </x:si>
  <x:si>
    <x:t>Montezuma Creek</x:t>
  </x:si>
  <x:si>
    <x:t>Monument Valley</x:t>
  </x:si>
  <x:si>
    <x:t>Provo</x:t>
  </x:si>
  <x:si>
    <x:t>Sanpete County</x:t>
  </x:si>
  <x:si>
    <x:t>Centerfield</x:t>
  </x:si>
  <x:si>
    <x:t>Millard County</x:t>
  </x:si>
  <x:si>
    <x:t>Juab County</x:t>
  </x:si>
  <x:si>
    <x:t>Fountain Green</x:t>
  </x:si>
  <x:si>
    <x:t>Kanosh</x:t>
  </x:si>
  <x:si>
    <x:t>Leamington</x:t>
  </x:si>
  <x:si>
    <x:t>Levan</x:t>
  </x:si>
  <x:si>
    <x:t>Lynndyl</x:t>
  </x:si>
  <x:si>
    <x:t>Manti</x:t>
  </x:si>
  <x:si>
    <x:t>Mona</x:t>
  </x:si>
  <x:si>
    <x:t>Moroni</x:t>
  </x:si>
  <x:si>
    <x:t>Nephi</x:t>
  </x:si>
  <x:si>
    <x:t>Redmond</x:t>
  </x:si>
  <x:si>
    <x:t>Santaquin</x:t>
  </x:si>
  <x:si>
    <x:t>Sigurd</x:t>
  </x:si>
  <x:si>
    <x:t>Spanish Fork</x:t>
  </x:si>
  <x:si>
    <x:t>Annabella</x:t>
  </x:si>
  <x:si>
    <x:t>Antimony</x:t>
  </x:si>
  <x:si>
    <x:t>Beryl</x:t>
  </x:si>
  <x:si>
    <x:t>Bryce Canyon</x:t>
  </x:si>
  <x:si>
    <x:t>Cannonville</x:t>
  </x:si>
  <x:si>
    <x:t>Brian Head</x:t>
  </x:si>
  <x:si>
    <x:t>Cedar City</x:t>
  </x:si>
  <x:si>
    <x:t>Piute County</x:t>
  </x:si>
  <x:si>
    <x:t>Elsinore</x:t>
  </x:si>
  <x:si>
    <x:t>Escalante</x:t>
  </x:si>
  <x:si>
    <x:t>Hanksville</x:t>
  </x:si>
  <x:si>
    <x:t>Hatch</x:t>
  </x:si>
  <x:si>
    <x:t>Henrieville</x:t>
  </x:si>
  <x:si>
    <x:t>Ivins</x:t>
  </x:si>
  <x:si>
    <x:t>Joseph</x:t>
  </x:si>
  <x:si>
    <x:t>Kanab</x:t>
  </x:si>
  <x:si>
    <x:t>Kanarraville</x:t>
  </x:si>
  <x:si>
    <x:t>Koosharem</x:t>
  </x:si>
  <x:si>
    <x:t>La Verkin</x:t>
  </x:si>
  <x:si>
    <x:t>Loa</x:t>
  </x:si>
  <x:si>
    <x:t>Marysvale</x:t>
  </x:si>
  <x:si>
    <x:t>Orderville</x:t>
  </x:si>
  <x:si>
    <x:t>Panguitch</x:t>
  </x:si>
  <x:si>
    <x:t>Paragonah</x:t>
  </x:si>
  <x:si>
    <x:t>Parowan</x:t>
  </x:si>
  <x:si>
    <x:t>Duck Creek Village</x:t>
  </x:si>
  <x:si>
    <x:t>Bryce</x:t>
  </x:si>
  <x:si>
    <x:t>Santa Clara</x:t>
  </x:si>
  <x:si>
    <x:t>Sevier</x:t>
  </x:si>
  <x:si>
    <x:t>Teasdale</x:t>
  </x:si>
  <x:si>
    <x:t>Toquerville</x:t>
  </x:si>
  <x:si>
    <x:t>Torrey</x:t>
  </x:si>
  <x:si>
    <x:t>Tropic</x:t>
  </x:si>
  <x:si>
    <x:t>Virgin</x:t>
  </x:si>
  <x:si>
    <x:t>Veyo</x:t>
  </x:si>
  <x:si>
    <x:t>Dammeron Valley</x:t>
  </x:si>
  <x:si>
    <x:t>Hildale</x:t>
  </x:si>
  <x:si>
    <x:t>AZ</x:t>
  </x:si>
  <x:si>
    <x:t>Maricopa County</x:t>
  </x:si>
  <x:si>
    <x:t>Apache Junction</x:t>
  </x:si>
  <x:si>
    <x:t>Pinal County</x:t>
  </x:si>
  <x:si>
    <x:t>Gold Canyon</x:t>
  </x:si>
  <x:si>
    <x:t>Bapchule</x:t>
  </x:si>
  <x:si>
    <x:t>Casa Grande</x:t>
  </x:si>
  <x:si>
    <x:t>Arizona City</x:t>
  </x:si>
  <x:si>
    <x:t>Chandler Heights</x:t>
  </x:si>
  <x:si>
    <x:t>Eloy</x:t>
  </x:si>
  <x:si>
    <x:t>Gila County</x:t>
  </x:si>
  <x:si>
    <x:t>Maricopa</x:t>
  </x:si>
  <x:si>
    <x:t>San Tan Valley</x:t>
  </x:si>
  <x:si>
    <x:t>Picacho</x:t>
  </x:si>
  <x:si>
    <x:t>Queen Creek</x:t>
  </x:si>
  <x:si>
    <x:t>Sacaton</x:t>
  </x:si>
  <x:si>
    <x:t>Tortilla Flat</x:t>
  </x:si>
  <x:si>
    <x:t>Valley Farms</x:t>
  </x:si>
  <x:si>
    <x:t>Winkelman</x:t>
  </x:si>
  <x:si>
    <x:t>Higley</x:t>
  </x:si>
  <x:si>
    <x:t>Scottsdale</x:t>
  </x:si>
  <x:si>
    <x:t>Paradise Valley</x:t>
  </x:si>
  <x:si>
    <x:t>Rio Verde</x:t>
  </x:si>
  <x:si>
    <x:t>Fort Mcdowell</x:t>
  </x:si>
  <x:si>
    <x:t>Fountain Hills</x:t>
  </x:si>
  <x:si>
    <x:t>Tempe</x:t>
  </x:si>
  <x:si>
    <x:t>Glendale Luke Afb</x:t>
  </x:si>
  <x:si>
    <x:t>Aguila</x:t>
  </x:si>
  <x:si>
    <x:t>Ajo</x:t>
  </x:si>
  <x:si>
    <x:t>Pima County</x:t>
  </x:si>
  <x:si>
    <x:t>Black Canyon City</x:t>
  </x:si>
  <x:si>
    <x:t>Yavapai County</x:t>
  </x:si>
  <x:si>
    <x:t>Bouse</x:t>
  </x:si>
  <x:si>
    <x:t>La Paz County</x:t>
  </x:si>
  <x:si>
    <x:t>Cave Creek</x:t>
  </x:si>
  <x:si>
    <x:t>Cibola</x:t>
  </x:si>
  <x:si>
    <x:t>Congress</x:t>
  </x:si>
  <x:si>
    <x:t>Dateland</x:t>
  </x:si>
  <x:si>
    <x:t>Ehrenberg</x:t>
  </x:si>
  <x:si>
    <x:t>El Mirage</x:t>
  </x:si>
  <x:si>
    <x:t>Gila Bend</x:t>
  </x:si>
  <x:si>
    <x:t>Goodyear</x:t>
  </x:si>
  <x:si>
    <x:t>Laveen</x:t>
  </x:si>
  <x:si>
    <x:t>Litchfield Park</x:t>
  </x:si>
  <x:si>
    <x:t>Lukeville</x:t>
  </x:si>
  <x:si>
    <x:t>Palo Verde</x:t>
  </x:si>
  <x:si>
    <x:t>Quartzsite</x:t>
  </x:si>
  <x:si>
    <x:t>Roll</x:t>
  </x:si>
  <x:si>
    <x:t>Salome</x:t>
  </x:si>
  <x:si>
    <x:t>Somerton</x:t>
  </x:si>
  <x:si>
    <x:t>Tacna</x:t>
  </x:si>
  <x:si>
    <x:t>Tolleson</x:t>
  </x:si>
  <x:si>
    <x:t>Tonopah</x:t>
  </x:si>
  <x:si>
    <x:t>Waddell</x:t>
  </x:si>
  <x:si>
    <x:t>Wellton</x:t>
  </x:si>
  <x:si>
    <x:t>Wenden</x:t>
  </x:si>
  <x:si>
    <x:t>Wickenburg</x:t>
  </x:si>
  <x:si>
    <x:t>Wikieup</x:t>
  </x:si>
  <x:si>
    <x:t>Mohave County</x:t>
  </x:si>
  <x:si>
    <x:t>Wittmann</x:t>
  </x:si>
  <x:si>
    <x:t>Yarnell</x:t>
  </x:si>
  <x:si>
    <x:t>Youngtown</x:t>
  </x:si>
  <x:si>
    <x:t>Poston</x:t>
  </x:si>
  <x:si>
    <x:t>Sun City West</x:t>
  </x:si>
  <x:si>
    <x:t>Carefree</x:t>
  </x:si>
  <x:si>
    <x:t>Globe</x:t>
  </x:si>
  <x:si>
    <x:t>Bylas</x:t>
  </x:si>
  <x:si>
    <x:t>Greenlee County</x:t>
  </x:si>
  <x:si>
    <x:t>Peridot</x:t>
  </x:si>
  <x:si>
    <x:t>Pima</x:t>
  </x:si>
  <x:si>
    <x:t>San Carlos</x:t>
  </x:si>
  <x:si>
    <x:t>Tonto Basin</x:t>
  </x:si>
  <x:si>
    <x:t>Young</x:t>
  </x:si>
  <x:si>
    <x:t>Arivaca</x:t>
  </x:si>
  <x:si>
    <x:t>Cochise County</x:t>
  </x:si>
  <x:si>
    <x:t>Cochise</x:t>
  </x:si>
  <x:si>
    <x:t>Dragoon</x:t>
  </x:si>
  <x:si>
    <x:t>Elfrida</x:t>
  </x:si>
  <x:si>
    <x:t>Santa Cruz County</x:t>
  </x:si>
  <x:si>
    <x:t>Fort Huachuca</x:t>
  </x:si>
  <x:si>
    <x:t>Huachuca City</x:t>
  </x:si>
  <x:si>
    <x:t>Mc Neal</x:t>
  </x:si>
  <x:si>
    <x:t>Mount Lemmon</x:t>
  </x:si>
  <x:si>
    <x:t>Naco</x:t>
  </x:si>
  <x:si>
    <x:t>Nogales</x:t>
  </x:si>
  <x:si>
    <x:t>Oracle</x:t>
  </x:si>
  <x:si>
    <x:t>Patagonia</x:t>
  </x:si>
  <x:si>
    <x:t>Pearce</x:t>
  </x:si>
  <x:si>
    <x:t>Pirtleville</x:t>
  </x:si>
  <x:si>
    <x:t>Pomerene</x:t>
  </x:si>
  <x:si>
    <x:t>Sahuarita</x:t>
  </x:si>
  <x:si>
    <x:t>San Manuel</x:t>
  </x:si>
  <x:si>
    <x:t>San Simon</x:t>
  </x:si>
  <x:si>
    <x:t>Sasabe</x:t>
  </x:si>
  <x:si>
    <x:t>Sells</x:t>
  </x:si>
  <x:si>
    <x:t>Sierra Vista</x:t>
  </x:si>
  <x:si>
    <x:t>Sonoita</x:t>
  </x:si>
  <x:si>
    <x:t>Tombstone</x:t>
  </x:si>
  <x:si>
    <x:t>Topawa</x:t>
  </x:si>
  <x:si>
    <x:t>Tumacacori</x:t>
  </x:si>
  <x:si>
    <x:t>Willcox</x:t>
  </x:si>
  <x:si>
    <x:t>Amado</x:t>
  </x:si>
  <x:si>
    <x:t>Tubac</x:t>
  </x:si>
  <x:si>
    <x:t>Rio Rico</x:t>
  </x:si>
  <x:si>
    <x:t>Cortaro</x:t>
  </x:si>
  <x:si>
    <x:t>Marana</x:t>
  </x:si>
  <x:si>
    <x:t>Rillito</x:t>
  </x:si>
  <x:si>
    <x:t>Tucson</x:t>
  </x:si>
  <x:si>
    <x:t>Catalina</x:t>
  </x:si>
  <x:si>
    <x:t>Show Low</x:t>
  </x:si>
  <x:si>
    <x:t>Navajo County</x:t>
  </x:si>
  <x:si>
    <x:t>Cibecue</x:t>
  </x:si>
  <x:si>
    <x:t>White Mountain Lake</x:t>
  </x:si>
  <x:si>
    <x:t>Apache County</x:t>
  </x:si>
  <x:si>
    <x:t>Blue</x:t>
  </x:si>
  <x:si>
    <x:t>Clay Springs</x:t>
  </x:si>
  <x:si>
    <x:t>Eagar</x:t>
  </x:si>
  <x:si>
    <x:t>Fort Apache</x:t>
  </x:si>
  <x:si>
    <x:t>Heber</x:t>
  </x:si>
  <x:si>
    <x:t>Mcnary</x:t>
  </x:si>
  <x:si>
    <x:t>Forest Lakes</x:t>
  </x:si>
  <x:si>
    <x:t>Coconino County</x:t>
  </x:si>
  <x:si>
    <x:t>Nutrioso</x:t>
  </x:si>
  <x:si>
    <x:t>Overgaard</x:t>
  </x:si>
  <x:si>
    <x:t>Pinetop</x:t>
  </x:si>
  <x:si>
    <x:t>Snowflake</x:t>
  </x:si>
  <x:si>
    <x:t>Springerville</x:t>
  </x:si>
  <x:si>
    <x:t>Whiteriver</x:t>
  </x:si>
  <x:si>
    <x:t>Flagstaff</x:t>
  </x:si>
  <x:si>
    <x:t>Bellemont</x:t>
  </x:si>
  <x:si>
    <x:t>Gray Mountain</x:t>
  </x:si>
  <x:si>
    <x:t>Munds Park</x:t>
  </x:si>
  <x:si>
    <x:t>Grand Canyon</x:t>
  </x:si>
  <x:si>
    <x:t>Happy Jack</x:t>
  </x:si>
  <x:si>
    <x:t>Petrified Forest Natl Pk</x:t>
  </x:si>
  <x:si>
    <x:t>Hotevilla</x:t>
  </x:si>
  <x:si>
    <x:t>Indian Wells</x:t>
  </x:si>
  <x:si>
    <x:t>Joseph City</x:t>
  </x:si>
  <x:si>
    <x:t>Kayenta</x:t>
  </x:si>
  <x:si>
    <x:t>Keams Canyon</x:t>
  </x:si>
  <x:si>
    <x:t>Leupp</x:t>
  </x:si>
  <x:si>
    <x:t>Marble Canyon</x:t>
  </x:si>
  <x:si>
    <x:t>Mormon Lake</x:t>
  </x:si>
  <x:si>
    <x:t>Kykotsmovi Village</x:t>
  </x:si>
  <x:si>
    <x:t>Polacca</x:t>
  </x:si>
  <x:si>
    <x:t>Second Mesa</x:t>
  </x:si>
  <x:si>
    <x:t>Tonalea</x:t>
  </x:si>
  <x:si>
    <x:t>Tuba City</x:t>
  </x:si>
  <x:si>
    <x:t>North Rim</x:t>
  </x:si>
  <x:si>
    <x:t>Kaibeto</x:t>
  </x:si>
  <x:si>
    <x:t>Shonto</x:t>
  </x:si>
  <x:si>
    <x:t>Prescott Valley</x:t>
  </x:si>
  <x:si>
    <x:t>Ash Fork</x:t>
  </x:si>
  <x:si>
    <x:t>Camp Verde</x:t>
  </x:si>
  <x:si>
    <x:t>Chino Valley</x:t>
  </x:si>
  <x:si>
    <x:t>Cornville</x:t>
  </x:si>
  <x:si>
    <x:t>Paulden</x:t>
  </x:si>
  <x:si>
    <x:t>Rimrock</x:t>
  </x:si>
  <x:si>
    <x:t>Sedona</x:t>
  </x:si>
  <x:si>
    <x:t>Skull Valley</x:t>
  </x:si>
  <x:si>
    <x:t>Lake Montezuma</x:t>
  </x:si>
  <x:si>
    <x:t>Crown King</x:t>
  </x:si>
  <x:si>
    <x:t>Lake Havasu City</x:t>
  </x:si>
  <x:si>
    <x:t>Hualapai</x:t>
  </x:si>
  <x:si>
    <x:t>Fort Mohave</x:t>
  </x:si>
  <x:si>
    <x:t>Bullhead City</x:t>
  </x:si>
  <x:si>
    <x:t>Chloride</x:t>
  </x:si>
  <x:si>
    <x:t>Oatman</x:t>
  </x:si>
  <x:si>
    <x:t>Peach Springs</x:t>
  </x:si>
  <x:si>
    <x:t>Supai</x:t>
  </x:si>
  <x:si>
    <x:t>Topock</x:t>
  </x:si>
  <x:si>
    <x:t>Yucca</x:t>
  </x:si>
  <x:si>
    <x:t>Mohave Valley</x:t>
  </x:si>
  <x:si>
    <x:t>Dolan Springs</x:t>
  </x:si>
  <x:si>
    <x:t>Temple Bar Marina</x:t>
  </x:si>
  <x:si>
    <x:t>Meadview</x:t>
  </x:si>
  <x:si>
    <x:t>Willow Beach</x:t>
  </x:si>
  <x:si>
    <x:t>Chinle</x:t>
  </x:si>
  <x:si>
    <x:t>Houck</x:t>
  </x:si>
  <x:si>
    <x:t>Lukachukai</x:t>
  </x:si>
  <x:si>
    <x:t>Pinon</x:t>
  </x:si>
  <x:si>
    <x:t>Teec Nos Pos</x:t>
  </x:si>
  <x:si>
    <x:t>Window Rock</x:t>
  </x:si>
  <x:si>
    <x:t>Blue Gap</x:t>
  </x:si>
  <x:si>
    <x:t>Dennehotso</x:t>
  </x:si>
  <x:si>
    <x:t>Many Farms</x:t>
  </x:si>
  <x:si>
    <x:t>Nazlini</x:t>
  </x:si>
  <x:si>
    <x:t>Red Valley</x:t>
  </x:si>
  <x:si>
    <x:t>Tsaile</x:t>
  </x:si>
  <x:si>
    <x:t>Algodones</x:t>
  </x:si>
  <x:si>
    <x:t>NM</x:t>
  </x:si>
  <x:si>
    <x:t>Sandoval County</x:t>
  </x:si>
  <x:si>
    <x:t>Valencia County</x:t>
  </x:si>
  <x:si>
    <x:t>Bernalillo</x:t>
  </x:si>
  <x:si>
    <x:t>Bluewater</x:t>
  </x:si>
  <x:si>
    <x:t>Cibola County</x:t>
  </x:si>
  <x:si>
    <x:t>Bosque</x:t>
  </x:si>
  <x:si>
    <x:t>Socorro County</x:t>
  </x:si>
  <x:si>
    <x:t>Casa Blanca</x:t>
  </x:si>
  <x:si>
    <x:t>Cedar Crest</x:t>
  </x:si>
  <x:si>
    <x:t>Bernalillo County</x:t>
  </x:si>
  <x:si>
    <x:t>Cedarvale</x:t>
  </x:si>
  <x:si>
    <x:t>Torrance County</x:t>
  </x:si>
  <x:si>
    <x:t>Cerrillos</x:t>
  </x:si>
  <x:si>
    <x:t>Santa Fe County</x:t>
  </x:si>
  <x:si>
    <x:t>Claunch</x:t>
  </x:si>
  <x:si>
    <x:t>Coyote</x:t>
  </x:si>
  <x:si>
    <x:t>Rio Arriba County</x:t>
  </x:si>
  <x:si>
    <x:t>Cubero</x:t>
  </x:si>
  <x:si>
    <x:t>Estancia</x:t>
  </x:si>
  <x:si>
    <x:t>Gallina</x:t>
  </x:si>
  <x:si>
    <x:t>Counselor</x:t>
  </x:si>
  <x:si>
    <x:t>Grants</x:t>
  </x:si>
  <x:si>
    <x:t>Isleta</x:t>
  </x:si>
  <x:si>
    <x:t>Jarales</x:t>
  </x:si>
  <x:si>
    <x:t>Jemez Pueblo</x:t>
  </x:si>
  <x:si>
    <x:t>Jemez Springs</x:t>
  </x:si>
  <x:si>
    <x:t>Laguna</x:t>
  </x:si>
  <x:si>
    <x:t>Lindrith</x:t>
  </x:si>
  <x:si>
    <x:t>Los Lunas</x:t>
  </x:si>
  <x:si>
    <x:t>Pueblo Of Acoma</x:t>
  </x:si>
  <x:si>
    <x:t>Moriarty</x:t>
  </x:si>
  <x:si>
    <x:t>Mountainair</x:t>
  </x:si>
  <x:si>
    <x:t>Nageezi</x:t>
  </x:si>
  <x:si>
    <x:t>New Laguna</x:t>
  </x:si>
  <x:si>
    <x:t>Paguate</x:t>
  </x:si>
  <x:si>
    <x:t>Pena Blanca</x:t>
  </x:si>
  <x:si>
    <x:t>Peralta</x:t>
  </x:si>
  <x:si>
    <x:t>Placitas</x:t>
  </x:si>
  <x:si>
    <x:t>Ponderosa</x:t>
  </x:si>
  <x:si>
    <x:t>Prewitt</x:t>
  </x:si>
  <x:si>
    <x:t>McKinley County</x:t>
  </x:si>
  <x:si>
    <x:t>Sandia Park</x:t>
  </x:si>
  <x:si>
    <x:t>Corrales</x:t>
  </x:si>
  <x:si>
    <x:t>San Fidel</x:t>
  </x:si>
  <x:si>
    <x:t>San Rafael</x:t>
  </x:si>
  <x:si>
    <x:t>Santo Domingo Pueblo</x:t>
  </x:si>
  <x:si>
    <x:t>San Ysidro</x:t>
  </x:si>
  <x:si>
    <x:t>Tijeras</x:t>
  </x:si>
  <x:si>
    <x:t>Tome</x:t>
  </x:si>
  <x:si>
    <x:t>Torreon</x:t>
  </x:si>
  <x:si>
    <x:t>Veguita</x:t>
  </x:si>
  <x:si>
    <x:t>Bosque Farms</x:t>
  </x:si>
  <x:si>
    <x:t>Clines Corners</x:t>
  </x:si>
  <x:si>
    <x:t>Cochiti Pueblo</x:t>
  </x:si>
  <x:si>
    <x:t>Cochiti Lake</x:t>
  </x:si>
  <x:si>
    <x:t>Albuquerque</x:t>
  </x:si>
  <x:si>
    <x:t>Kirtland Afb</x:t>
  </x:si>
  <x:si>
    <x:t>Rio Rancho</x:t>
  </x:si>
  <x:si>
    <x:t>Gallup</x:t>
  </x:si>
  <x:si>
    <x:t>Mckinley County</x:t>
  </x:si>
  <x:si>
    <x:t>Brimhall</x:t>
  </x:si>
  <x:si>
    <x:t>Church Rock</x:t>
  </x:si>
  <x:si>
    <x:t>Continental Divide</x:t>
  </x:si>
  <x:si>
    <x:t>Crownpoint</x:t>
  </x:si>
  <x:si>
    <x:t>Fence Lake</x:t>
  </x:si>
  <x:si>
    <x:t>Fort Wingate</x:t>
  </x:si>
  <x:si>
    <x:t>Gamerco</x:t>
  </x:si>
  <x:si>
    <x:t>Mentmore</x:t>
  </x:si>
  <x:si>
    <x:t>Mexican Springs</x:t>
  </x:si>
  <x:si>
    <x:t>Thoreau</x:t>
  </x:si>
  <x:si>
    <x:t>Tohatchi</x:t>
  </x:si>
  <x:si>
    <x:t>Vanderwagen</x:t>
  </x:si>
  <x:si>
    <x:t>Navajo</x:t>
  </x:si>
  <x:si>
    <x:t>Pinehill</x:t>
  </x:si>
  <x:si>
    <x:t>Sheep Springs</x:t>
  </x:si>
  <x:si>
    <x:t>Smith Lake</x:t>
  </x:si>
  <x:si>
    <x:t>Yatahey</x:t>
  </x:si>
  <x:si>
    <x:t>Aztec</x:t>
  </x:si>
  <x:si>
    <x:t>Flora Vista</x:t>
  </x:si>
  <x:si>
    <x:t>Kirtland</x:t>
  </x:si>
  <x:si>
    <x:t>Navajo Dam</x:t>
  </x:si>
  <x:si>
    <x:t>Shiprock</x:t>
  </x:si>
  <x:si>
    <x:t>Waterflow</x:t>
  </x:si>
  <x:si>
    <x:t>Sanostee</x:t>
  </x:si>
  <x:si>
    <x:t>Abiquiu</x:t>
  </x:si>
  <x:si>
    <x:t>Alcalde</x:t>
  </x:si>
  <x:si>
    <x:t>Amalia</x:t>
  </x:si>
  <x:si>
    <x:t>Taos County</x:t>
  </x:si>
  <x:si>
    <x:t>Arroyo Hondo</x:t>
  </x:si>
  <x:si>
    <x:t>Arroyo Seco</x:t>
  </x:si>
  <x:si>
    <x:t>Canjilon</x:t>
  </x:si>
  <x:si>
    <x:t>Canones</x:t>
  </x:si>
  <x:si>
    <x:t>Cebolla</x:t>
  </x:si>
  <x:si>
    <x:t>Cerro</x:t>
  </x:si>
  <x:si>
    <x:t>Chamisal</x:t>
  </x:si>
  <x:si>
    <x:t>Chimayo</x:t>
  </x:si>
  <x:si>
    <x:t>Costilla</x:t>
  </x:si>
  <x:si>
    <x:t>Taos Ski Valley</x:t>
  </x:si>
  <x:si>
    <x:t>Dulce</x:t>
  </x:si>
  <x:si>
    <x:t>El Prado</x:t>
  </x:si>
  <x:si>
    <x:t>El Rito</x:t>
  </x:si>
  <x:si>
    <x:t>Embudo</x:t>
  </x:si>
  <x:si>
    <x:t>Espanola</x:t>
  </x:si>
  <x:si>
    <x:t>Glorieta</x:t>
  </x:si>
  <x:si>
    <x:t>Hernandez</x:t>
  </x:si>
  <x:si>
    <x:t>Ilfeld</x:t>
  </x:si>
  <x:si>
    <x:t>La Madera</x:t>
  </x:si>
  <x:si>
    <x:t>Lamy</x:t>
  </x:si>
  <x:si>
    <x:t>Los Alamos</x:t>
  </x:si>
  <x:si>
    <x:t>Los Alamos County</x:t>
  </x:si>
  <x:si>
    <x:t>Medanales</x:t>
  </x:si>
  <x:si>
    <x:t>Ojo Caliente</x:t>
  </x:si>
  <x:si>
    <x:t>Los Ojos</x:t>
  </x:si>
  <x:si>
    <x:t>Penasco</x:t>
  </x:si>
  <x:si>
    <x:t>Petaca</x:t>
  </x:si>
  <x:si>
    <x:t>Questa</x:t>
  </x:si>
  <x:si>
    <x:t>Ranchos De Taos</x:t>
  </x:si>
  <x:si>
    <x:t>Red River</x:t>
  </x:si>
  <x:si>
    <x:t>Ribera</x:t>
  </x:si>
  <x:si>
    <x:t>San Cristobal</x:t>
  </x:si>
  <x:si>
    <x:t>Ohkay Owingeh</x:t>
  </x:si>
  <x:si>
    <x:t>Santa Cruz</x:t>
  </x:si>
  <x:si>
    <x:t>Serafina</x:t>
  </x:si>
  <x:si>
    <x:t>Taos</x:t>
  </x:si>
  <x:si>
    <x:t>Tererro</x:t>
  </x:si>
  <x:si>
    <x:t>Tesuque</x:t>
  </x:si>
  <x:si>
    <x:t>Tierra Amarilla</x:t>
  </x:si>
  <x:si>
    <x:t>Trampas</x:t>
  </x:si>
  <x:si>
    <x:t>Tres Piedras</x:t>
  </x:si>
  <x:si>
    <x:t>Truchas</x:t>
  </x:si>
  <x:si>
    <x:t>Vadito</x:t>
  </x:si>
  <x:si>
    <x:t>Valdez</x:t>
  </x:si>
  <x:si>
    <x:t>Vallecitos</x:t>
  </x:si>
  <x:si>
    <x:t>Velarde</x:t>
  </x:si>
  <x:si>
    <x:t>Villanueva</x:t>
  </x:si>
  <x:si>
    <x:t>Las Vegas</x:t>
  </x:si>
  <x:si>
    <x:t>Angel Fire</x:t>
  </x:si>
  <x:si>
    <x:t>Anton Chico</x:t>
  </x:si>
  <x:si>
    <x:t>Mora County</x:t>
  </x:si>
  <x:si>
    <x:t>Chacon</x:t>
  </x:si>
  <x:si>
    <x:t>Eagle Nest</x:t>
  </x:si>
  <x:si>
    <x:t>Guadalupita</x:t>
  </x:si>
  <x:si>
    <x:t>Holman</x:t>
  </x:si>
  <x:si>
    <x:t>La Loma</x:t>
  </x:si>
  <x:si>
    <x:t>Mosquero</x:t>
  </x:si>
  <x:si>
    <x:t>Ocate</x:t>
  </x:si>
  <x:si>
    <x:t>Ojo Feliz</x:t>
  </x:si>
  <x:si>
    <x:t>Raton</x:t>
  </x:si>
  <x:si>
    <x:t>Rociada</x:t>
  </x:si>
  <x:si>
    <x:t>Sapello</x:t>
  </x:si>
  <x:si>
    <x:t>Solano</x:t>
  </x:si>
  <x:si>
    <x:t>Ute Park</x:t>
  </x:si>
  <x:si>
    <x:t>Valmora</x:t>
  </x:si>
  <x:si>
    <x:t>Wagon Mound</x:t>
  </x:si>
  <x:si>
    <x:t>Watrous</x:t>
  </x:si>
  <x:si>
    <x:t>Socorro</x:t>
  </x:si>
  <x:si>
    <x:t>Catron County</x:t>
  </x:si>
  <x:si>
    <x:t>Datil</x:t>
  </x:si>
  <x:si>
    <x:t>Lemitar</x:t>
  </x:si>
  <x:si>
    <x:t>Luna</x:t>
  </x:si>
  <x:si>
    <x:t>Magdalena</x:t>
  </x:si>
  <x:si>
    <x:t>Pie Town</x:t>
  </x:si>
  <x:si>
    <x:t>Polvadera</x:t>
  </x:si>
  <x:si>
    <x:t>San Acacia</x:t>
  </x:si>
  <x:si>
    <x:t>Truth Or Consequences</x:t>
  </x:si>
  <x:si>
    <x:t>Sierra County</x:t>
  </x:si>
  <x:si>
    <x:t>Arrey</x:t>
  </x:si>
  <x:si>
    <x:t>Caballo</x:t>
  </x:si>
  <x:si>
    <x:t>Elephant Butte</x:t>
  </x:si>
  <x:si>
    <x:t>Dona Ana County</x:t>
  </x:si>
  <x:si>
    <x:t>Las Cruces</x:t>
  </x:si>
  <x:si>
    <x:t>White Sands Missile Range</x:t>
  </x:si>
  <x:si>
    <x:t>DoÃ±a Ana County</x:t>
  </x:si>
  <x:si>
    <x:t>Santa Teresa</x:t>
  </x:si>
  <x:si>
    <x:t>Playas</x:t>
  </x:si>
  <x:si>
    <x:t>Animas</x:t>
  </x:si>
  <x:si>
    <x:t>Arenas Valley</x:t>
  </x:si>
  <x:si>
    <x:t>Berino</x:t>
  </x:si>
  <x:si>
    <x:t>Chamberino</x:t>
  </x:si>
  <x:si>
    <x:t>Cliff</x:t>
  </x:si>
  <x:si>
    <x:t>Luna County</x:t>
  </x:si>
  <x:si>
    <x:t>Deming</x:t>
  </x:si>
  <x:si>
    <x:t>Dona Ana</x:t>
  </x:si>
  <x:si>
    <x:t>Fairacres</x:t>
  </x:si>
  <x:si>
    <x:t>Faywood</x:t>
  </x:si>
  <x:si>
    <x:t>Fort Bayard</x:t>
  </x:si>
  <x:si>
    <x:t>Gila</x:t>
  </x:si>
  <x:si>
    <x:t>Hachita</x:t>
  </x:si>
  <x:si>
    <x:t>La Mesa</x:t>
  </x:si>
  <x:si>
    <x:t>Lordsburg</x:t>
  </x:si>
  <x:si>
    <x:t>Mesilla</x:t>
  </x:si>
  <x:si>
    <x:t>Mesilla Park</x:t>
  </x:si>
  <x:si>
    <x:t>Mimbres</x:t>
  </x:si>
  <x:si>
    <x:t>Mule Creek</x:t>
  </x:si>
  <x:si>
    <x:t>Organ</x:t>
  </x:si>
  <x:si>
    <x:t>Pinos Altos</x:t>
  </x:si>
  <x:si>
    <x:t>Radium Springs</x:t>
  </x:si>
  <x:si>
    <x:t>Redrock</x:t>
  </x:si>
  <x:si>
    <x:t>Rodeo</x:t>
  </x:si>
  <x:si>
    <x:t>San Miguel</x:t>
  </x:si>
  <x:si>
    <x:t>Sunland Park</x:t>
  </x:si>
  <x:si>
    <x:t>Vado</x:t>
  </x:si>
  <x:si>
    <x:t>Chaparral</x:t>
  </x:si>
  <x:si>
    <x:t>Clovis</x:t>
  </x:si>
  <x:si>
    <x:t>Curry County</x:t>
  </x:si>
  <x:si>
    <x:t>Cannon Afb</x:t>
  </x:si>
  <x:si>
    <x:t>Causey</x:t>
  </x:si>
  <x:si>
    <x:t>Crossroads</x:t>
  </x:si>
  <x:si>
    <x:t>Lea County</x:t>
  </x:si>
  <x:si>
    <x:t>Elida</x:t>
  </x:si>
  <x:si>
    <x:t>Fort Sumner</x:t>
  </x:si>
  <x:si>
    <x:t>De Baca County</x:t>
  </x:si>
  <x:si>
    <x:t>House</x:t>
  </x:si>
  <x:si>
    <x:t>Quay County</x:t>
  </x:si>
  <x:si>
    <x:t>Lingo</x:t>
  </x:si>
  <x:si>
    <x:t>Milnesand</x:t>
  </x:si>
  <x:si>
    <x:t>Portales</x:t>
  </x:si>
  <x:si>
    <x:t>Saint Vrain</x:t>
  </x:si>
  <x:si>
    <x:t>Taiban</x:t>
  </x:si>
  <x:si>
    <x:t>Yeso</x:t>
  </x:si>
  <x:si>
    <x:t>Chaves County</x:t>
  </x:si>
  <x:si>
    <x:t>Caprock</x:t>
  </x:si>
  <x:si>
    <x:t>Jal</x:t>
  </x:si>
  <x:si>
    <x:t>Loco Hills</x:t>
  </x:si>
  <x:si>
    <x:t>Mcdonald</x:t>
  </x:si>
  <x:si>
    <x:t>Maljamar</x:t>
  </x:si>
  <x:si>
    <x:t>Whites City</x:t>
  </x:si>
  <x:si>
    <x:t>Carrizozo</x:t>
  </x:si>
  <x:si>
    <x:t>Alamogordo</x:t>
  </x:si>
  <x:si>
    <x:t>Bent</x:t>
  </x:si>
  <x:si>
    <x:t>Capitan</x:t>
  </x:si>
  <x:si>
    <x:t>Cloudcroft</x:t>
  </x:si>
  <x:si>
    <x:t>Fort Stanton</x:t>
  </x:si>
  <x:si>
    <x:t>High Rolls Mountain Park</x:t>
  </x:si>
  <x:si>
    <x:t>Holloman Air Force Base</x:t>
  </x:si>
  <x:si>
    <x:t>La Luz</x:t>
  </x:si>
  <x:si>
    <x:t>Mayhill</x:t>
  </x:si>
  <x:si>
    <x:t>Mescalero</x:t>
  </x:si>
  <x:si>
    <x:t>Nogal</x:t>
  </x:si>
  <x:si>
    <x:t>Orogrande</x:t>
  </x:si>
  <x:si>
    <x:t>Ruidoso</x:t>
  </x:si>
  <x:si>
    <x:t>Ruidoso Downs</x:t>
  </x:si>
  <x:si>
    <x:t>San Patricio</x:t>
  </x:si>
  <x:si>
    <x:t>Sunspot</x:t>
  </x:si>
  <x:si>
    <x:t>Timberon</x:t>
  </x:si>
  <x:si>
    <x:t>Tinnie</x:t>
  </x:si>
  <x:si>
    <x:t>Tularosa</x:t>
  </x:si>
  <x:si>
    <x:t>Weed</x:t>
  </x:si>
  <x:si>
    <x:t>Tucumcari</x:t>
  </x:si>
  <x:si>
    <x:t>Amistad</x:t>
  </x:si>
  <x:si>
    <x:t>Bard</x:t>
  </x:si>
  <x:si>
    <x:t>Conchas Dam</x:t>
  </x:si>
  <x:si>
    <x:t>Cuervo</x:t>
  </x:si>
  <x:si>
    <x:t>Garita</x:t>
  </x:si>
  <x:si>
    <x:t>Mcalister</x:t>
  </x:si>
  <x:si>
    <x:t>Nara Visa</x:t>
  </x:si>
  <x:si>
    <x:t>Quay</x:t>
  </x:si>
  <x:si>
    <x:t>San Jon</x:t>
  </x:si>
  <x:si>
    <x:t>Trementina</x:t>
  </x:si>
  <x:si>
    <x:t>The Lakes</x:t>
  </x:si>
  <x:si>
    <x:t>NV</x:t>
  </x:si>
  <x:si>
    <x:t>Beatty</x:t>
  </x:si>
  <x:si>
    <x:t>Nye County</x:t>
  </x:si>
  <x:si>
    <x:t>Blue Diamond</x:t>
  </x:si>
  <x:si>
    <x:t>Boulder City</x:t>
  </x:si>
  <x:si>
    <x:t>Bunkerville</x:t>
  </x:si>
  <x:si>
    <x:t>Caliente</x:t>
  </x:si>
  <x:si>
    <x:t>Esmeralda County</x:t>
  </x:si>
  <x:si>
    <x:t>Hiko</x:t>
  </x:si>
  <x:si>
    <x:t>Indian Springs</x:t>
  </x:si>
  <x:si>
    <x:t>Jean</x:t>
  </x:si>
  <x:si>
    <x:t>Amargosa Valley</x:t>
  </x:si>
  <x:si>
    <x:t>Logandale</x:t>
  </x:si>
  <x:si>
    <x:t>Mercury</x:t>
  </x:si>
  <x:si>
    <x:t>Moapa</x:t>
  </x:si>
  <x:si>
    <x:t>Laughlin</x:t>
  </x:si>
  <x:si>
    <x:t>North Las Vegas</x:t>
  </x:si>
  <x:si>
    <x:t>Coyote Springs</x:t>
  </x:si>
  <x:si>
    <x:t>Cal Nev Ari</x:t>
  </x:si>
  <x:si>
    <x:t>Pahrump</x:t>
  </x:si>
  <x:si>
    <x:t>Panaca</x:t>
  </x:si>
  <x:si>
    <x:t>Pioche</x:t>
  </x:si>
  <x:si>
    <x:t>Searchlight</x:t>
  </x:si>
  <x:si>
    <x:t>Silverpeak</x:t>
  </x:si>
  <x:si>
    <x:t>Nellis Afb</x:t>
  </x:si>
  <x:si>
    <x:t>White Pine County</x:t>
  </x:si>
  <x:si>
    <x:t>Lander County</x:t>
  </x:si>
  <x:si>
    <x:t>Duckwater</x:t>
  </x:si>
  <x:si>
    <x:t>Eureka County</x:t>
  </x:si>
  <x:si>
    <x:t>Lund</x:t>
  </x:si>
  <x:si>
    <x:t>Mc Gill</x:t>
  </x:si>
  <x:si>
    <x:t>Washoe County</x:t>
  </x:si>
  <x:si>
    <x:t>Denio</x:t>
  </x:si>
  <x:si>
    <x:t>Churchill County</x:t>
  </x:si>
  <x:si>
    <x:t>Fernley</x:t>
  </x:si>
  <x:si>
    <x:t>Gabbs</x:t>
  </x:si>
  <x:si>
    <x:t>Gardnerville</x:t>
  </x:si>
  <x:si>
    <x:t>Gerlach</x:t>
  </x:si>
  <x:si>
    <x:t>Glenbrook</x:t>
  </x:si>
  <x:si>
    <x:t>Imlay</x:t>
  </x:si>
  <x:si>
    <x:t>Pershing County</x:t>
  </x:si>
  <x:si>
    <x:t>Lovelock</x:t>
  </x:si>
  <x:si>
    <x:t>Luning</x:t>
  </x:si>
  <x:si>
    <x:t>Mc Dermitt</x:t>
  </x:si>
  <x:si>
    <x:t>Mina</x:t>
  </x:si>
  <x:si>
    <x:t>Orovada</x:t>
  </x:si>
  <x:si>
    <x:t>Schurz</x:t>
  </x:si>
  <x:si>
    <x:t>Smith</x:t>
  </x:si>
  <x:si>
    <x:t>Valmy</x:t>
  </x:si>
  <x:si>
    <x:t>Verdi</x:t>
  </x:si>
  <x:si>
    <x:t>Storey County</x:t>
  </x:si>
  <x:si>
    <x:t>Winnemucca</x:t>
  </x:si>
  <x:si>
    <x:t>Yerington</x:t>
  </x:si>
  <x:si>
    <x:t>Zephyr Cove</x:t>
  </x:si>
  <x:si>
    <x:t>Stateline</x:t>
  </x:si>
  <x:si>
    <x:t>Incline Village</x:t>
  </x:si>
  <x:si>
    <x:t>Washoe Valley</x:t>
  </x:si>
  <x:si>
    <x:t>Elko County</x:t>
  </x:si>
  <x:si>
    <x:t>Battle Mountain</x:t>
  </x:si>
  <x:si>
    <x:t>Crescent Valley</x:t>
  </x:si>
  <x:si>
    <x:t>Carlin</x:t>
  </x:si>
  <x:si>
    <x:t>Deeth</x:t>
  </x:si>
  <x:si>
    <x:t>Halleck</x:t>
  </x:si>
  <x:si>
    <x:t>Jackpot</x:t>
  </x:si>
  <x:si>
    <x:t>Jarbidge</x:t>
  </x:si>
  <x:si>
    <x:t>Lamoille</x:t>
  </x:si>
  <x:si>
    <x:t>Owyhee</x:t>
  </x:si>
  <x:si>
    <x:t>Ruby Valley</x:t>
  </x:si>
  <x:si>
    <x:t>West Wendover</x:t>
  </x:si>
  <x:si>
    <x:t>Los Angeles</x:t>
  </x:si>
  <x:si>
    <x:t>CA</x:t>
  </x:si>
  <x:si>
    <x:t>Los Angeles County</x:t>
  </x:si>
  <x:si>
    <x:t>West Hollywood</x:t>
  </x:si>
  <x:si>
    <x:t>Dodgertown</x:t>
  </x:si>
  <x:si>
    <x:t>Playa Vista</x:t>
  </x:si>
  <x:si>
    <x:t>Bell Gardens</x:t>
  </x:si>
  <x:si>
    <x:t>Culver City</x:t>
  </x:si>
  <x:si>
    <x:t>El Segundo</x:t>
  </x:si>
  <x:si>
    <x:t>Gardena</x:t>
  </x:si>
  <x:si>
    <x:t>Hermosa Beach</x:t>
  </x:si>
  <x:si>
    <x:t>Huntington Park</x:t>
  </x:si>
  <x:si>
    <x:t>Lynwood</x:t>
  </x:si>
  <x:si>
    <x:t>Malibu</x:t>
  </x:si>
  <x:si>
    <x:t>Manhattan Beach</x:t>
  </x:si>
  <x:si>
    <x:t>Pacific Palisades</x:t>
  </x:si>
  <x:si>
    <x:t>Palos Verdes Peninsula</x:t>
  </x:si>
  <x:si>
    <x:t>Rancho Palos Verdes</x:t>
  </x:si>
  <x:si>
    <x:t>Redondo Beach</x:t>
  </x:si>
  <x:si>
    <x:t>South Gate</x:t>
  </x:si>
  <x:si>
    <x:t>Topanga</x:t>
  </x:si>
  <x:si>
    <x:t>Marina Del Rey</x:t>
  </x:si>
  <x:si>
    <x:t>Playa Del Rey</x:t>
  </x:si>
  <x:si>
    <x:t>Inglewood</x:t>
  </x:si>
  <x:si>
    <x:t>Santa Monica</x:t>
  </x:si>
  <x:si>
    <x:t>Buena Park</x:t>
  </x:si>
  <x:si>
    <x:t>La Palma</x:t>
  </x:si>
  <x:si>
    <x:t>La Habra</x:t>
  </x:si>
  <x:si>
    <x:t>La Mirada</x:t>
  </x:si>
  <x:si>
    <x:t>Pico Rivera</x:t>
  </x:si>
  <x:si>
    <x:t>Santa Fe Springs</x:t>
  </x:si>
  <x:si>
    <x:t>Cerritos</x:t>
  </x:si>
  <x:si>
    <x:t>Harbor City</x:t>
  </x:si>
  <x:si>
    <x:t>Hawaiian Gardens</x:t>
  </x:si>
  <x:si>
    <x:t>Lomita</x:t>
  </x:si>
  <x:si>
    <x:t>Los Alamitos</x:t>
  </x:si>
  <x:si>
    <x:t>Paramount</x:t>
  </x:si>
  <x:si>
    <x:t>San Pedro</x:t>
  </x:si>
  <x:si>
    <x:t>Seal Beach</x:t>
  </x:si>
  <x:si>
    <x:t>Surfside</x:t>
  </x:si>
  <x:si>
    <x:t>Signal Hill</x:t>
  </x:si>
  <x:si>
    <x:t>Altadena</x:t>
  </x:si>
  <x:si>
    <x:t>Duarte</x:t>
  </x:si>
  <x:si>
    <x:t>La Canada Flintridge</x:t>
  </x:si>
  <x:si>
    <x:t>Mount Wilson</x:t>
  </x:si>
  <x:si>
    <x:t>Sierra Madre</x:t>
  </x:si>
  <x:si>
    <x:t>South Pasadena</x:t>
  </x:si>
  <x:si>
    <x:t>Sunland</x:t>
  </x:si>
  <x:si>
    <x:t>Tujunga</x:t>
  </x:si>
  <x:si>
    <x:t>Verdugo City</x:t>
  </x:si>
  <x:si>
    <x:t>San Marino</x:t>
  </x:si>
  <x:si>
    <x:t>La Crescenta</x:t>
  </x:si>
  <x:si>
    <x:t>Agoura Hills</x:t>
  </x:si>
  <x:si>
    <x:t>Calabasas</x:t>
  </x:si>
  <x:si>
    <x:t>Canoga Park</x:t>
  </x:si>
  <x:si>
    <x:t>West Hills</x:t>
  </x:si>
  <x:si>
    <x:t>Castaic</x:t>
  </x:si>
  <x:si>
    <x:t>Newbury Park</x:t>
  </x:si>
  <x:si>
    <x:t>Ventura County</x:t>
  </x:si>
  <x:si>
    <x:t>Northridge</x:t>
  </x:si>
  <x:si>
    <x:t>Porter Ranch</x:t>
  </x:si>
  <x:si>
    <x:t>Pacoima</x:t>
  </x:si>
  <x:si>
    <x:t>Reseda</x:t>
  </x:si>
  <x:si>
    <x:t>San Fernando</x:t>
  </x:si>
  <x:si>
    <x:t>Sylmar</x:t>
  </x:si>
  <x:si>
    <x:t>North Hills</x:t>
  </x:si>
  <x:si>
    <x:t>Granada Hills</x:t>
  </x:si>
  <x:si>
    <x:t>Mission Hills</x:t>
  </x:si>
  <x:si>
    <x:t>Santa Clarita</x:t>
  </x:si>
  <x:si>
    <x:t>Canyon Country</x:t>
  </x:si>
  <x:si>
    <x:t>Tarzana</x:t>
  </x:si>
  <x:si>
    <x:t>Thousand Oaks</x:t>
  </x:si>
  <x:si>
    <x:t>Westlake Village</x:t>
  </x:si>
  <x:si>
    <x:t>Woodland Hills</x:t>
  </x:si>
  <x:si>
    <x:t>Stevenson Ranch</x:t>
  </x:si>
  <x:si>
    <x:t>Van Nuys</x:t>
  </x:si>
  <x:si>
    <x:t>Panorama City</x:t>
  </x:si>
  <x:si>
    <x:t>Sherman Oaks</x:t>
  </x:si>
  <x:si>
    <x:t>North Hollywood</x:t>
  </x:si>
  <x:si>
    <x:t>Studio City</x:t>
  </x:si>
  <x:si>
    <x:t>Valley Village</x:t>
  </x:si>
  <x:si>
    <x:t>Toluca Lake</x:t>
  </x:si>
  <x:si>
    <x:t>Rancho Cucamonga</x:t>
  </x:si>
  <x:si>
    <x:t>San Bernardino County</x:t>
  </x:si>
  <x:si>
    <x:t>Azusa</x:t>
  </x:si>
  <x:si>
    <x:t>Baldwin Park</x:t>
  </x:si>
  <x:si>
    <x:t>Chino</x:t>
  </x:si>
  <x:si>
    <x:t>Chino Hills</x:t>
  </x:si>
  <x:si>
    <x:t>City Of Industry</x:t>
  </x:si>
  <x:si>
    <x:t>Covina</x:t>
  </x:si>
  <x:si>
    <x:t>El Monte</x:t>
  </x:si>
  <x:si>
    <x:t>South El Monte</x:t>
  </x:si>
  <x:si>
    <x:t>Guasti</x:t>
  </x:si>
  <x:si>
    <x:t>La Puente</x:t>
  </x:si>
  <x:si>
    <x:t>Hacienda Heights</x:t>
  </x:si>
  <x:si>
    <x:t>Rowland Heights</x:t>
  </x:si>
  <x:si>
    <x:t>La Verne</x:t>
  </x:si>
  <x:si>
    <x:t>Mira Loma</x:t>
  </x:si>
  <x:si>
    <x:t>Riverside County</x:t>
  </x:si>
  <x:si>
    <x:t>Monterey Park</x:t>
  </x:si>
  <x:si>
    <x:t>Mt Baldy</x:t>
  </x:si>
  <x:si>
    <x:t>Diamond Bar</x:t>
  </x:si>
  <x:si>
    <x:t>Rosemead</x:t>
  </x:si>
  <x:si>
    <x:t>San Dimas</x:t>
  </x:si>
  <x:si>
    <x:t>San Gabriel</x:t>
  </x:si>
  <x:si>
    <x:t>Temple City</x:t>
  </x:si>
  <x:si>
    <x:t>West Covina</x:t>
  </x:si>
  <x:si>
    <x:t>San Diego County</x:t>
  </x:si>
  <x:si>
    <x:t>Boulevard</x:t>
  </x:si>
  <x:si>
    <x:t>Chula Vista</x:t>
  </x:si>
  <x:si>
    <x:t>Descanso</x:t>
  </x:si>
  <x:si>
    <x:t>Dulzura</x:t>
  </x:si>
  <x:si>
    <x:t>Guatay</x:t>
  </x:si>
  <x:si>
    <x:t>Imperial Beach</x:t>
  </x:si>
  <x:si>
    <x:t>Jacumba</x:t>
  </x:si>
  <x:si>
    <x:t>Jamul</x:t>
  </x:si>
  <x:si>
    <x:t>Lemon Grove</x:t>
  </x:si>
  <x:si>
    <x:t>Lincoln Acres</x:t>
  </x:si>
  <x:si>
    <x:t>Mount Laguna</x:t>
  </x:si>
  <x:si>
    <x:t>Potrero</x:t>
  </x:si>
  <x:si>
    <x:t>Tecate</x:t>
  </x:si>
  <x:si>
    <x:t>Bonsall</x:t>
  </x:si>
  <x:si>
    <x:t>Borrego Springs</x:t>
  </x:si>
  <x:si>
    <x:t>Cardiff By The Sea</x:t>
  </x:si>
  <x:si>
    <x:t>Del Mar</x:t>
  </x:si>
  <x:si>
    <x:t>El Cajon</x:t>
  </x:si>
  <x:si>
    <x:t>Encinitas</x:t>
  </x:si>
  <x:si>
    <x:t>Escondido</x:t>
  </x:si>
  <x:si>
    <x:t>Fallbrook</x:t>
  </x:si>
  <x:si>
    <x:t>La Jolla</x:t>
  </x:si>
  <x:si>
    <x:t>Camp Pendleton</x:t>
  </x:si>
  <x:si>
    <x:t>Pala</x:t>
  </x:si>
  <x:si>
    <x:t>Palomar Mountain</x:t>
  </x:si>
  <x:si>
    <x:t>Pauma Valley</x:t>
  </x:si>
  <x:si>
    <x:t>Poway</x:t>
  </x:si>
  <x:si>
    <x:t>Ranchita</x:t>
  </x:si>
  <x:si>
    <x:t>Rancho Santa Fe</x:t>
  </x:si>
  <x:si>
    <x:t>San Luis Rey</x:t>
  </x:si>
  <x:si>
    <x:t>Santa Ysabel</x:t>
  </x:si>
  <x:si>
    <x:t>Solana Beach</x:t>
  </x:si>
  <x:si>
    <x:t>Vista</x:t>
  </x:si>
  <x:si>
    <x:t>Warner Springs</x:t>
  </x:si>
  <x:si>
    <x:t>Coronado</x:t>
  </x:si>
  <x:si>
    <x:t>Indio</x:t>
  </x:si>
  <x:si>
    <x:t>Palm Desert</x:t>
  </x:si>
  <x:si>
    <x:t>Banning</x:t>
  </x:si>
  <x:si>
    <x:t>Imperial County</x:t>
  </x:si>
  <x:si>
    <x:t>Brawley</x:t>
  </x:si>
  <x:si>
    <x:t>Cabazon</x:t>
  </x:si>
  <x:si>
    <x:t>Calexico</x:t>
  </x:si>
  <x:si>
    <x:t>Calipatria</x:t>
  </x:si>
  <x:si>
    <x:t>Cathedral City</x:t>
  </x:si>
  <x:si>
    <x:t>Coachella</x:t>
  </x:si>
  <x:si>
    <x:t>Desert Center</x:t>
  </x:si>
  <x:si>
    <x:t>Desert Hot Springs</x:t>
  </x:si>
  <x:si>
    <x:t>Earp</x:t>
  </x:si>
  <x:si>
    <x:t>El Centro</x:t>
  </x:si>
  <x:si>
    <x:t>La Quinta</x:t>
  </x:si>
  <x:si>
    <x:t>Holtville</x:t>
  </x:si>
  <x:si>
    <x:t>Joshua Tree</x:t>
  </x:si>
  <x:si>
    <x:t>Morongo Valley</x:t>
  </x:si>
  <x:si>
    <x:t>Niland</x:t>
  </x:si>
  <x:si>
    <x:t>North Palm Springs</x:t>
  </x:si>
  <x:si>
    <x:t>Ocotillo</x:t>
  </x:si>
  <x:si>
    <x:t>Palm Springs</x:t>
  </x:si>
  <x:si>
    <x:t>Parker Dam</x:t>
  </x:si>
  <x:si>
    <x:t>Pioneertown</x:t>
  </x:si>
  <x:si>
    <x:t>Rancho Mirage</x:t>
  </x:si>
  <x:si>
    <x:t>Seeley</x:t>
  </x:si>
  <x:si>
    <x:t>Thermal</x:t>
  </x:si>
  <x:si>
    <x:t>Salton City</x:t>
  </x:si>
  <x:si>
    <x:t>Thousand Palms</x:t>
  </x:si>
  <x:si>
    <x:t>Twentynine Palms</x:t>
  </x:si>
  <x:si>
    <x:t>Vidal</x:t>
  </x:si>
  <x:si>
    <x:t>Westmorland</x:t>
  </x:si>
  <x:si>
    <x:t>Winterhaven</x:t>
  </x:si>
  <x:si>
    <x:t>Yucca Valley</x:t>
  </x:si>
  <x:si>
    <x:t>Landers</x:t>
  </x:si>
  <x:si>
    <x:t>Adelanto</x:t>
  </x:si>
  <x:si>
    <x:t>Angelus Oaks</x:t>
  </x:si>
  <x:si>
    <x:t>Apple Valley</x:t>
  </x:si>
  <x:si>
    <x:t>Fort Irwin</x:t>
  </x:si>
  <x:si>
    <x:t>Grand Terrace</x:t>
  </x:si>
  <x:si>
    <x:t>Big Bear City</x:t>
  </x:si>
  <x:si>
    <x:t>Big Bear Lake</x:t>
  </x:si>
  <x:si>
    <x:t>Blue Jay</x:t>
  </x:si>
  <x:si>
    <x:t>Calimesa</x:t>
  </x:si>
  <x:si>
    <x:t>Cedar Glen</x:t>
  </x:si>
  <x:si>
    <x:t>Cedarpines Park</x:t>
  </x:si>
  <x:si>
    <x:t>Cima</x:t>
  </x:si>
  <x:si>
    <x:t>Crest Park</x:t>
  </x:si>
  <x:si>
    <x:t>Death Valley</x:t>
  </x:si>
  <x:si>
    <x:t>Inyo County</x:t>
  </x:si>
  <x:si>
    <x:t>Phelan</x:t>
  </x:si>
  <x:si>
    <x:t>Fawnskin</x:t>
  </x:si>
  <x:si>
    <x:t>Forest Falls</x:t>
  </x:si>
  <x:si>
    <x:t>Green Valley Lake</x:t>
  </x:si>
  <x:si>
    <x:t>Helendale</x:t>
  </x:si>
  <x:si>
    <x:t>Hinkley</x:t>
  </x:si>
  <x:si>
    <x:t>Loma Linda</x:t>
  </x:si>
  <x:si>
    <x:t>Lake Arrowhead</x:t>
  </x:si>
  <x:si>
    <x:t>Lucerne Valley</x:t>
  </x:si>
  <x:si>
    <x:t>Lytle Creek</x:t>
  </x:si>
  <x:si>
    <x:t>Needles</x:t>
  </x:si>
  <x:si>
    <x:t>Nipton</x:t>
  </x:si>
  <x:si>
    <x:t>Newberry Springs</x:t>
  </x:si>
  <x:si>
    <x:t>Mountain Pass</x:t>
  </x:si>
  <x:si>
    <x:t>Oro Grande</x:t>
  </x:si>
  <x:si>
    <x:t>Pinon Hills</x:t>
  </x:si>
  <x:si>
    <x:t>Redlands</x:t>
  </x:si>
  <x:si>
    <x:t>Rialto</x:t>
  </x:si>
  <x:si>
    <x:t>Rimforest</x:t>
  </x:si>
  <x:si>
    <x:t>Running Springs</x:t>
  </x:si>
  <x:si>
    <x:t>Skyforest</x:t>
  </x:si>
  <x:si>
    <x:t>Tecopa</x:t>
  </x:si>
  <x:si>
    <x:t>Twin Peaks</x:t>
  </x:si>
  <x:si>
    <x:t>Victorville</x:t>
  </x:si>
  <x:si>
    <x:t>Wrightwood</x:t>
  </x:si>
  <x:si>
    <x:t>Yermo</x:t>
  </x:si>
  <x:si>
    <x:t>Yucaipa</x:t>
  </x:si>
  <x:si>
    <x:t>San Bernardino</x:t>
  </x:si>
  <x:si>
    <x:t>March Air Reserve Base</x:t>
  </x:si>
  <x:si>
    <x:t>Lake Elsinore</x:t>
  </x:si>
  <x:si>
    <x:t>Aguanga</x:t>
  </x:si>
  <x:si>
    <x:t>Anza</x:t>
  </x:si>
  <x:si>
    <x:t>Hemet</x:t>
  </x:si>
  <x:si>
    <x:t>Idyllwild</x:t>
  </x:si>
  <x:si>
    <x:t>Moreno Valley</x:t>
  </x:si>
  <x:si>
    <x:t>Mountain Center</x:t>
  </x:si>
  <x:si>
    <x:t>Murrieta</x:t>
  </x:si>
  <x:si>
    <x:t>Nuevo</x:t>
  </x:si>
  <x:si>
    <x:t>Perris</x:t>
  </x:si>
  <x:si>
    <x:t>San Jacinto</x:t>
  </x:si>
  <x:si>
    <x:t>Temecula</x:t>
  </x:si>
  <x:si>
    <x:t>Wildomar</x:t>
  </x:si>
  <x:si>
    <x:t>Huntington Beach</x:t>
  </x:si>
  <x:si>
    <x:t>Laguna Niguel</x:t>
  </x:si>
  <x:si>
    <x:t>El Toro</x:t>
  </x:si>
  <x:si>
    <x:t>Foothill Ranch</x:t>
  </x:si>
  <x:si>
    <x:t>Capistrano Beach</x:t>
  </x:si>
  <x:si>
    <x:t>Corona Del Mar</x:t>
  </x:si>
  <x:si>
    <x:t>Costa Mesa</x:t>
  </x:si>
  <x:si>
    <x:t>Dana Point</x:t>
  </x:si>
  <x:si>
    <x:t>Laguna Woods</x:t>
  </x:si>
  <x:si>
    <x:t>East Irvine</x:t>
  </x:si>
  <x:si>
    <x:t>Laguna Beach</x:t>
  </x:si>
  <x:si>
    <x:t>Laguna Hills</x:t>
  </x:si>
  <x:si>
    <x:t>Midway City</x:t>
  </x:si>
  <x:si>
    <x:t>Aliso Viejo</x:t>
  </x:si>
  <x:si>
    <x:t>Newport Coast</x:t>
  </x:si>
  <x:si>
    <x:t>Newport Beach</x:t>
  </x:si>
  <x:si>
    <x:t>San Clemente</x:t>
  </x:si>
  <x:si>
    <x:t>San Juan Capistrano</x:t>
  </x:si>
  <x:si>
    <x:t>Silverado</x:t>
  </x:si>
  <x:si>
    <x:t>Trabuco Canyon</x:t>
  </x:si>
  <x:si>
    <x:t>Rancho Santa Margarita</x:t>
  </x:si>
  <x:si>
    <x:t>Mission Viejo</x:t>
  </x:si>
  <x:si>
    <x:t>Ladera Ranch</x:t>
  </x:si>
  <x:si>
    <x:t>Santa Ana</x:t>
  </x:si>
  <x:si>
    <x:t>Fountain Valley</x:t>
  </x:si>
  <x:si>
    <x:t>Anaheim</x:t>
  </x:si>
  <x:si>
    <x:t>Brea</x:t>
  </x:si>
  <x:si>
    <x:t>Placentia</x:t>
  </x:si>
  <x:si>
    <x:t>Yorba Linda</x:t>
  </x:si>
  <x:si>
    <x:t>Camarillo</x:t>
  </x:si>
  <x:si>
    <x:t>Carpinteria</x:t>
  </x:si>
  <x:si>
    <x:t>Santa Barbara County</x:t>
  </x:si>
  <x:si>
    <x:t>Moorpark</x:t>
  </x:si>
  <x:si>
    <x:t>Oak View</x:t>
  </x:si>
  <x:si>
    <x:t>Ojai</x:t>
  </x:si>
  <x:si>
    <x:t>Oxnard</x:t>
  </x:si>
  <x:si>
    <x:t>Piru</x:t>
  </x:si>
  <x:si>
    <x:t>Port Hueneme</x:t>
  </x:si>
  <x:si>
    <x:t>Point Mugu Nawc</x:t>
  </x:si>
  <x:si>
    <x:t>Port Hueneme Cbc Base</x:t>
  </x:si>
  <x:si>
    <x:t>Santa Paula</x:t>
  </x:si>
  <x:si>
    <x:t>Simi Valley</x:t>
  </x:si>
  <x:si>
    <x:t>Brandeis</x:t>
  </x:si>
  <x:si>
    <x:t>Somis</x:t>
  </x:si>
  <x:si>
    <x:t>Summerland</x:t>
  </x:si>
  <x:si>
    <x:t>Santa Barbara</x:t>
  </x:si>
  <x:si>
    <x:t>Goleta</x:t>
  </x:si>
  <x:si>
    <x:t>Alpaugh</x:t>
  </x:si>
  <x:si>
    <x:t>Tulare County</x:t>
  </x:si>
  <x:si>
    <x:t>Armona</x:t>
  </x:si>
  <x:si>
    <x:t>Arvin</x:t>
  </x:si>
  <x:si>
    <x:t>Kern County</x:t>
  </x:si>
  <x:si>
    <x:t>Avenal</x:t>
  </x:si>
  <x:si>
    <x:t>Bodfish</x:t>
  </x:si>
  <x:si>
    <x:t>Buttonwillow</x:t>
  </x:si>
  <x:si>
    <x:t>California Hot Springs</x:t>
  </x:si>
  <x:si>
    <x:t>Camp Nelson</x:t>
  </x:si>
  <x:si>
    <x:t>Coalinga</x:t>
  </x:si>
  <x:si>
    <x:t>Fresno County</x:t>
  </x:si>
  <x:si>
    <x:t>Corcoran</x:t>
  </x:si>
  <x:si>
    <x:t>Ducor</x:t>
  </x:si>
  <x:si>
    <x:t>Earlimart</x:t>
  </x:si>
  <x:si>
    <x:t>Pine Mountain Club</x:t>
  </x:si>
  <x:si>
    <x:t>Fellows</x:t>
  </x:si>
  <x:si>
    <x:t>Frazier Park</x:t>
  </x:si>
  <x:si>
    <x:t>Hanford</x:t>
  </x:si>
  <x:si>
    <x:t>Kaweah</x:t>
  </x:si>
  <x:si>
    <x:t>Kernville</x:t>
  </x:si>
  <x:si>
    <x:t>Kettleman City</x:t>
  </x:si>
  <x:si>
    <x:t>Lake Isabella</x:t>
  </x:si>
  <x:si>
    <x:t>Laton</x:t>
  </x:si>
  <x:si>
    <x:t>Lebec</x:t>
  </x:si>
  <x:si>
    <x:t>Lemon Cove</x:t>
  </x:si>
  <x:si>
    <x:t>Lemoore</x:t>
  </x:si>
  <x:si>
    <x:t>Lost Hills</x:t>
  </x:si>
  <x:si>
    <x:t>Mc Kittrick</x:t>
  </x:si>
  <x:si>
    <x:t>New Cuyama</x:t>
  </x:si>
  <x:si>
    <x:t>Onyx</x:t>
  </x:si>
  <x:si>
    <x:t>Pixley</x:t>
  </x:si>
  <x:si>
    <x:t>Posey</x:t>
  </x:si>
  <x:si>
    <x:t>Richgrove</x:t>
  </x:si>
  <x:si>
    <x:t>Sequoia National Park</x:t>
  </x:si>
  <x:si>
    <x:t>Shafter</x:t>
  </x:si>
  <x:si>
    <x:t>Strathmore</x:t>
  </x:si>
  <x:si>
    <x:t>Terra Bella</x:t>
  </x:si>
  <x:si>
    <x:t>Tupman</x:t>
  </x:si>
  <x:si>
    <x:t>Visalia</x:t>
  </x:si>
  <x:si>
    <x:t>Waukena</x:t>
  </x:si>
  <x:si>
    <x:t>Wofford Heights</x:t>
  </x:si>
  <x:si>
    <x:t>Woody</x:t>
  </x:si>
  <x:si>
    <x:t>San Luis Obispo</x:t>
  </x:si>
  <x:si>
    <x:t>San Luis Obispo County</x:t>
  </x:si>
  <x:si>
    <x:t>Los Osos</x:t>
  </x:si>
  <x:si>
    <x:t>Arroyo Grande</x:t>
  </x:si>
  <x:si>
    <x:t>Atascadero</x:t>
  </x:si>
  <x:si>
    <x:t>Avila Beach</x:t>
  </x:si>
  <x:si>
    <x:t>Monterey County</x:t>
  </x:si>
  <x:si>
    <x:t>Buellton</x:t>
  </x:si>
  <x:si>
    <x:t>Casmalia</x:t>
  </x:si>
  <x:si>
    <x:t>Cayucos</x:t>
  </x:si>
  <x:si>
    <x:t>Grover Beach</x:t>
  </x:si>
  <x:si>
    <x:t>Guadalupe</x:t>
  </x:si>
  <x:si>
    <x:t>Lompoc</x:t>
  </x:si>
  <x:si>
    <x:t>Los Olivos</x:t>
  </x:si>
  <x:si>
    <x:t>Morro Bay</x:t>
  </x:si>
  <x:si>
    <x:t>Nipomo</x:t>
  </x:si>
  <x:si>
    <x:t>Oceano</x:t>
  </x:si>
  <x:si>
    <x:t>Paso Robles</x:t>
  </x:si>
  <x:si>
    <x:t>Pismo Beach</x:t>
  </x:si>
  <x:si>
    <x:t>San Ardo</x:t>
  </x:si>
  <x:si>
    <x:t>San Simeon</x:t>
  </x:si>
  <x:si>
    <x:t>Santa Margarita</x:t>
  </x:si>
  <x:si>
    <x:t>Santa Ynez</x:t>
  </x:si>
  <x:si>
    <x:t>Solvang</x:t>
  </x:si>
  <x:si>
    <x:t>Mojave</x:t>
  </x:si>
  <x:si>
    <x:t>California City</x:t>
  </x:si>
  <x:si>
    <x:t>Mono County</x:t>
  </x:si>
  <x:si>
    <x:t>Big Pine</x:t>
  </x:si>
  <x:si>
    <x:t>Boron</x:t>
  </x:si>
  <x:si>
    <x:t>Cantil</x:t>
  </x:si>
  <x:si>
    <x:t>Inyokern</x:t>
  </x:si>
  <x:si>
    <x:t>June Lake</x:t>
  </x:si>
  <x:si>
    <x:t>Keeler</x:t>
  </x:si>
  <x:si>
    <x:t>Lake Hughes</x:t>
  </x:si>
  <x:si>
    <x:t>Lee Vining</x:t>
  </x:si>
  <x:si>
    <x:t>Littlerock</x:t>
  </x:si>
  <x:si>
    <x:t>Lone Pine</x:t>
  </x:si>
  <x:si>
    <x:t>Mammoth Lakes</x:t>
  </x:si>
  <x:si>
    <x:t>Olancha</x:t>
  </x:si>
  <x:si>
    <x:t>Pearblossom</x:t>
  </x:si>
  <x:si>
    <x:t>Randsburg</x:t>
  </x:si>
  <x:si>
    <x:t>Red Mountain</x:t>
  </x:si>
  <x:si>
    <x:t>Tehachapi</x:t>
  </x:si>
  <x:si>
    <x:t>Trona</x:t>
  </x:si>
  <x:si>
    <x:t>Valyermo</x:t>
  </x:si>
  <x:si>
    <x:t>Ahwahnee</x:t>
  </x:si>
  <x:si>
    <x:t>Madera County</x:t>
  </x:si>
  <x:si>
    <x:t>Auberry</x:t>
  </x:si>
  <x:si>
    <x:t>Bass Lake</x:t>
  </x:si>
  <x:si>
    <x:t>Biola</x:t>
  </x:si>
  <x:si>
    <x:t>Burrel</x:t>
  </x:si>
  <x:si>
    <x:t>Cantua Creek</x:t>
  </x:si>
  <x:si>
    <x:t>Caruthers</x:t>
  </x:si>
  <x:si>
    <x:t>Chowchilla</x:t>
  </x:si>
  <x:si>
    <x:t>Coarsegold</x:t>
  </x:si>
  <x:si>
    <x:t>Del Rey</x:t>
  </x:si>
  <x:si>
    <x:t>Dinuba</x:t>
  </x:si>
  <x:si>
    <x:t>Dos Palos</x:t>
  </x:si>
  <x:si>
    <x:t>Merced County</x:t>
  </x:si>
  <x:si>
    <x:t>Firebaugh</x:t>
  </x:si>
  <x:si>
    <x:t>Fish Camp</x:t>
  </x:si>
  <x:si>
    <x:t>Mariposa County</x:t>
  </x:si>
  <x:si>
    <x:t>Friant</x:t>
  </x:si>
  <x:si>
    <x:t>Helm</x:t>
  </x:si>
  <x:si>
    <x:t>Kerman</x:t>
  </x:si>
  <x:si>
    <x:t>Kingsburg</x:t>
  </x:si>
  <x:si>
    <x:t>Kings Canyon National Pk</x:t>
  </x:si>
  <x:si>
    <x:t>Los Banos</x:t>
  </x:si>
  <x:si>
    <x:t>Miramonte</x:t>
  </x:si>
  <x:si>
    <x:t>Mono Hot Springs</x:t>
  </x:si>
  <x:si>
    <x:t>O Neals</x:t>
  </x:si>
  <x:si>
    <x:t>Orange Cove</x:t>
  </x:si>
  <x:si>
    <x:t>Orosi</x:t>
  </x:si>
  <x:si>
    <x:t>Parlier</x:t>
  </x:si>
  <x:si>
    <x:t>Piedra</x:t>
  </x:si>
  <x:si>
    <x:t>Prather</x:t>
  </x:si>
  <x:si>
    <x:t>Raisin City</x:t>
  </x:si>
  <x:si>
    <x:t>Reedley</x:t>
  </x:si>
  <x:si>
    <x:t>San Joaquin</x:t>
  </x:si>
  <x:si>
    <x:t>Santa Rita Park</x:t>
  </x:si>
  <x:si>
    <x:t>Shaver Lake</x:t>
  </x:si>
  <x:si>
    <x:t>South Dos Palos</x:t>
  </x:si>
  <x:si>
    <x:t>Sultana</x:t>
  </x:si>
  <x:si>
    <x:t>Tollhouse</x:t>
  </x:si>
  <x:si>
    <x:t>Tranquillity</x:t>
  </x:si>
  <x:si>
    <x:t>Wishon</x:t>
  </x:si>
  <x:si>
    <x:t>Yettem</x:t>
  </x:si>
  <x:si>
    <x:t>Traver</x:t>
  </x:si>
  <x:si>
    <x:t>Squaw Valley</x:t>
  </x:si>
  <x:si>
    <x:t>Big Sur</x:t>
  </x:si>
  <x:si>
    <x:t>Carmel By The Sea</x:t>
  </x:si>
  <x:si>
    <x:t>Carmel Valley</x:t>
  </x:si>
  <x:si>
    <x:t>Chualar</x:t>
  </x:si>
  <x:si>
    <x:t>Jolon</x:t>
  </x:si>
  <x:si>
    <x:t>Marina</x:t>
  </x:si>
  <x:si>
    <x:t>Pacific Grove</x:t>
  </x:si>
  <x:si>
    <x:t>Pebble Beach</x:t>
  </x:si>
  <x:si>
    <x:t>San Lucas</x:t>
  </x:si>
  <x:si>
    <x:t>Seaside</x:t>
  </x:si>
  <x:si>
    <x:t>Soledad</x:t>
  </x:si>
  <x:si>
    <x:t>Spreckels</x:t>
  </x:si>
  <x:si>
    <x:t>San Mateo County</x:t>
  </x:si>
  <x:si>
    <x:t>Brisbane</x:t>
  </x:si>
  <x:si>
    <x:t>Daly City</x:t>
  </x:si>
  <x:si>
    <x:t>El Granada</x:t>
  </x:si>
  <x:si>
    <x:t>Half Moon Bay</x:t>
  </x:si>
  <x:si>
    <x:t>La Honda</x:t>
  </x:si>
  <x:si>
    <x:t>Loma Mar</x:t>
  </x:si>
  <x:si>
    <x:t>Los Altos</x:t>
  </x:si>
  <x:si>
    <x:t>Santa Clara County</x:t>
  </x:si>
  <x:si>
    <x:t>Menlo Park</x:t>
  </x:si>
  <x:si>
    <x:t>Atherton</x:t>
  </x:si>
  <x:si>
    <x:t>Portola Valley</x:t>
  </x:si>
  <x:si>
    <x:t>Millbrae</x:t>
  </x:si>
  <x:si>
    <x:t>Montara</x:t>
  </x:si>
  <x:si>
    <x:t>Moss Beach</x:t>
  </x:si>
  <x:si>
    <x:t>Pacifica</x:t>
  </x:si>
  <x:si>
    <x:t>Pescadero</x:t>
  </x:si>
  <x:si>
    <x:t>Redwood City</x:t>
  </x:si>
  <x:si>
    <x:t>San Bruno</x:t>
  </x:si>
  <x:si>
    <x:t>San Gregorio</x:t>
  </x:si>
  <x:si>
    <x:t>South San Francisco</x:t>
  </x:si>
  <x:si>
    <x:t>San Francisco</x:t>
  </x:si>
  <x:si>
    <x:t>San Francisco County</x:t>
  </x:si>
  <x:si>
    <x:t>Sacramento County</x:t>
  </x:si>
  <x:si>
    <x:t>Palo Alto</x:t>
  </x:si>
  <x:si>
    <x:t>Alameda</x:t>
  </x:si>
  <x:si>
    <x:t>Alameda County</x:t>
  </x:si>
  <x:si>
    <x:t>American Canyon</x:t>
  </x:si>
  <x:si>
    <x:t>Napa County</x:t>
  </x:si>
  <x:si>
    <x:t>Discovery Bay</x:t>
  </x:si>
  <x:si>
    <x:t>Contra Costa County</x:t>
  </x:si>
  <x:si>
    <x:t>Angwin</x:t>
  </x:si>
  <x:si>
    <x:t>Benicia</x:t>
  </x:si>
  <x:si>
    <x:t>Solano County</x:t>
  </x:si>
  <x:si>
    <x:t>Bethel Island</x:t>
  </x:si>
  <x:si>
    <x:t>Birds Landing</x:t>
  </x:si>
  <x:si>
    <x:t>Calistoga</x:t>
  </x:si>
  <x:si>
    <x:t>Diablo</x:t>
  </x:si>
  <x:si>
    <x:t>El Cerrito</x:t>
  </x:si>
  <x:si>
    <x:t>Travis Afb</x:t>
  </x:si>
  <x:si>
    <x:t>Castro Valley</x:t>
  </x:si>
  <x:si>
    <x:t>Hercules</x:t>
  </x:si>
  <x:si>
    <x:t>Knightsen</x:t>
  </x:si>
  <x:si>
    <x:t>Martinez</x:t>
  </x:si>
  <x:si>
    <x:t>Moraga</x:t>
  </x:si>
  <x:si>
    <x:t>Napa</x:t>
  </x:si>
  <x:si>
    <x:t>Orinda</x:t>
  </x:si>
  <x:si>
    <x:t>Pinole</x:t>
  </x:si>
  <x:si>
    <x:t>Pope Valley</x:t>
  </x:si>
  <x:si>
    <x:t>Port Costa</x:t>
  </x:si>
  <x:si>
    <x:t>San Leandro</x:t>
  </x:si>
  <x:si>
    <x:t>San Ramon</x:t>
  </x:si>
  <x:si>
    <x:t>Suisun City</x:t>
  </x:si>
  <x:si>
    <x:t>Sunol</x:t>
  </x:si>
  <x:si>
    <x:t>Vallejo</x:t>
  </x:si>
  <x:si>
    <x:t>Yountville</x:t>
  </x:si>
  <x:si>
    <x:t>Emeryville</x:t>
  </x:si>
  <x:si>
    <x:t>El Sobrante</x:t>
  </x:si>
  <x:si>
    <x:t>Marin County</x:t>
  </x:si>
  <x:si>
    <x:t>Greenbrae</x:t>
  </x:si>
  <x:si>
    <x:t>Kentfield</x:t>
  </x:si>
  <x:si>
    <x:t>Belvedere Tiburon</x:t>
  </x:si>
  <x:si>
    <x:t>Bodega</x:t>
  </x:si>
  <x:si>
    <x:t>Sonoma County</x:t>
  </x:si>
  <x:si>
    <x:t>Bodega Bay</x:t>
  </x:si>
  <x:si>
    <x:t>Bolinas</x:t>
  </x:si>
  <x:si>
    <x:t>Corte Madera</x:t>
  </x:si>
  <x:si>
    <x:t>Rohnert Park</x:t>
  </x:si>
  <x:si>
    <x:t>Dillon Beach</x:t>
  </x:si>
  <x:si>
    <x:t>Cotati</x:t>
  </x:si>
  <x:si>
    <x:t>Forest Knolls</x:t>
  </x:si>
  <x:si>
    <x:t>Lagunitas</x:t>
  </x:si>
  <x:si>
    <x:t>Mill Valley</x:t>
  </x:si>
  <x:si>
    <x:t>Novato</x:t>
  </x:si>
  <x:si>
    <x:t>Nicasio</x:t>
  </x:si>
  <x:si>
    <x:t>Olema</x:t>
  </x:si>
  <x:si>
    <x:t>Penngrove</x:t>
  </x:si>
  <x:si>
    <x:t>Petaluma</x:t>
  </x:si>
  <x:si>
    <x:t>Point Reyes Station</x:t>
  </x:si>
  <x:si>
    <x:t>San Anselmo</x:t>
  </x:si>
  <x:si>
    <x:t>San Geronimo</x:t>
  </x:si>
  <x:si>
    <x:t>San Quentin</x:t>
  </x:si>
  <x:si>
    <x:t>Sausalito</x:t>
  </x:si>
  <x:si>
    <x:t>Stinson Beach</x:t>
  </x:si>
  <x:si>
    <x:t>Tomales</x:t>
  </x:si>
  <x:si>
    <x:t>Valley Ford</x:t>
  </x:si>
  <x:si>
    <x:t>Woodacre</x:t>
  </x:si>
  <x:si>
    <x:t>Aptos</x:t>
  </x:si>
  <x:si>
    <x:t>Alviso</x:t>
  </x:si>
  <x:si>
    <x:t>Aromas</x:t>
  </x:si>
  <x:si>
    <x:t>Boulder Creek</x:t>
  </x:si>
  <x:si>
    <x:t>Brookdale</x:t>
  </x:si>
  <x:si>
    <x:t>Capitola</x:t>
  </x:si>
  <x:si>
    <x:t>Cupertino</x:t>
  </x:si>
  <x:si>
    <x:t>Gilroy</x:t>
  </x:si>
  <x:si>
    <x:t>San Benito County</x:t>
  </x:si>
  <x:si>
    <x:t>Holy City</x:t>
  </x:si>
  <x:si>
    <x:t>Los Gatos</x:t>
  </x:si>
  <x:si>
    <x:t>Milpitas</x:t>
  </x:si>
  <x:si>
    <x:t>Morgan Hill</x:t>
  </x:si>
  <x:si>
    <x:t>Moss Landing</x:t>
  </x:si>
  <x:si>
    <x:t>New Almaden</x:t>
  </x:si>
  <x:si>
    <x:t>Paicines</x:t>
  </x:si>
  <x:si>
    <x:t>Redwood Estates</x:t>
  </x:si>
  <x:si>
    <x:t>San Juan Bautista</x:t>
  </x:si>
  <x:si>
    <x:t>San Martin</x:t>
  </x:si>
  <x:si>
    <x:t>Scotts Valley</x:t>
  </x:si>
  <x:si>
    <x:t>Soquel</x:t>
  </x:si>
  <x:si>
    <x:t>Tres Pinos</x:t>
  </x:si>
  <x:si>
    <x:t>Watsonville</x:t>
  </x:si>
  <x:si>
    <x:t>Mount Hamilton</x:t>
  </x:si>
  <x:si>
    <x:t>San Joaquin County</x:t>
  </x:si>
  <x:si>
    <x:t>Acampo</x:t>
  </x:si>
  <x:si>
    <x:t>Altaville</x:t>
  </x:si>
  <x:si>
    <x:t>Calaveras County</x:t>
  </x:si>
  <x:si>
    <x:t>Angels Camp</x:t>
  </x:si>
  <x:si>
    <x:t>Burson</x:t>
  </x:si>
  <x:si>
    <x:t>Campo Seco</x:t>
  </x:si>
  <x:si>
    <x:t>Copperopolis</x:t>
  </x:si>
  <x:si>
    <x:t>Douglas Flat</x:t>
  </x:si>
  <x:si>
    <x:t>Stanislaus County</x:t>
  </x:si>
  <x:si>
    <x:t>Hathaway Pines</x:t>
  </x:si>
  <x:si>
    <x:t>Lockeford</x:t>
  </x:si>
  <x:si>
    <x:t>Mokelumne Hill</x:t>
  </x:si>
  <x:si>
    <x:t>Mountain Ranch</x:t>
  </x:si>
  <x:si>
    <x:t>Murphys</x:t>
  </x:si>
  <x:si>
    <x:t>Rail Road Flat</x:t>
  </x:si>
  <x:si>
    <x:t>San Andreas</x:t>
  </x:si>
  <x:si>
    <x:t>Vallecito</x:t>
  </x:si>
  <x:si>
    <x:t>Wilseyville</x:t>
  </x:si>
  <x:si>
    <x:t>Ballico</x:t>
  </x:si>
  <x:si>
    <x:t>Big Oak Flat</x:t>
  </x:si>
  <x:si>
    <x:t>Tuolumne County</x:t>
  </x:si>
  <x:si>
    <x:t>Catheys Valley</x:t>
  </x:si>
  <x:si>
    <x:t>Chinese Camp</x:t>
  </x:si>
  <x:si>
    <x:t>Cressey</x:t>
  </x:si>
  <x:si>
    <x:t>Crows Landing</x:t>
  </x:si>
  <x:si>
    <x:t>Pinecrest</x:t>
  </x:si>
  <x:si>
    <x:t>Denair</x:t>
  </x:si>
  <x:si>
    <x:t>El Nido</x:t>
  </x:si>
  <x:si>
    <x:t>El Portal</x:t>
  </x:si>
  <x:si>
    <x:t>Escalon</x:t>
  </x:si>
  <x:si>
    <x:t>Hilmar</x:t>
  </x:si>
  <x:si>
    <x:t>Hornitos</x:t>
  </x:si>
  <x:si>
    <x:t>Hughson</x:t>
  </x:si>
  <x:si>
    <x:t>Long Barn</x:t>
  </x:si>
  <x:si>
    <x:t>Manteca</x:t>
  </x:si>
  <x:si>
    <x:t>Mariposa</x:t>
  </x:si>
  <x:si>
    <x:t>Merced</x:t>
  </x:si>
  <x:si>
    <x:t>Midpines</x:t>
  </x:si>
  <x:si>
    <x:t>Mi Wuk Village</x:t>
  </x:si>
  <x:si>
    <x:t>Planada</x:t>
  </x:si>
  <x:si>
    <x:t>Riverbank</x:t>
  </x:si>
  <x:si>
    <x:t>Snelling</x:t>
  </x:si>
  <x:si>
    <x:t>Soulsbyville</x:t>
  </x:si>
  <x:si>
    <x:t>Stevinson</x:t>
  </x:si>
  <x:si>
    <x:t>Tuolumne</x:t>
  </x:si>
  <x:si>
    <x:t>Turlock</x:t>
  </x:si>
  <x:si>
    <x:t>Twain Harte</x:t>
  </x:si>
  <x:si>
    <x:t>Vernalis</x:t>
  </x:si>
  <x:si>
    <x:t>Westley</x:t>
  </x:si>
  <x:si>
    <x:t>Yosemite National Park</x:t>
  </x:si>
  <x:si>
    <x:t>Mendocino County</x:t>
  </x:si>
  <x:si>
    <x:t>Boyes Hot Springs</x:t>
  </x:si>
  <x:si>
    <x:t>Branscomb</x:t>
  </x:si>
  <x:si>
    <x:t>Calpella</x:t>
  </x:si>
  <x:si>
    <x:t>Camp Meeker</x:t>
  </x:si>
  <x:si>
    <x:t>Caspar</x:t>
  </x:si>
  <x:si>
    <x:t>Cazadero</x:t>
  </x:si>
  <x:si>
    <x:t>Clearlake</x:t>
  </x:si>
  <x:si>
    <x:t>Clearlake Oaks</x:t>
  </x:si>
  <x:si>
    <x:t>Clearlake Park</x:t>
  </x:si>
  <x:si>
    <x:t>Comptche</x:t>
  </x:si>
  <x:si>
    <x:t>Covelo</x:t>
  </x:si>
  <x:si>
    <x:t>Dos Rios</x:t>
  </x:si>
  <x:si>
    <x:t>Duncans Mills</x:t>
  </x:si>
  <x:si>
    <x:t>Elk</x:t>
  </x:si>
  <x:si>
    <x:t>El Verano</x:t>
  </x:si>
  <x:si>
    <x:t>Geyserville</x:t>
  </x:si>
  <x:si>
    <x:t>Glen Ellen</x:t>
  </x:si>
  <x:si>
    <x:t>Glenhaven</x:t>
  </x:si>
  <x:si>
    <x:t>Graton</x:t>
  </x:si>
  <x:si>
    <x:t>Gualala</x:t>
  </x:si>
  <x:si>
    <x:t>Guerneville</x:t>
  </x:si>
  <x:si>
    <x:t>Healdsburg</x:t>
  </x:si>
  <x:si>
    <x:t>Hopland</x:t>
  </x:si>
  <x:si>
    <x:t>Jenner</x:t>
  </x:si>
  <x:si>
    <x:t>Kelseyville</x:t>
  </x:si>
  <x:si>
    <x:t>Kenwood</x:t>
  </x:si>
  <x:si>
    <x:t>Lakeport</x:t>
  </x:si>
  <x:si>
    <x:t>Laytonville</x:t>
  </x:si>
  <x:si>
    <x:t>Lower Lake</x:t>
  </x:si>
  <x:si>
    <x:t>Mendocino</x:t>
  </x:si>
  <x:si>
    <x:t>Monte Rio</x:t>
  </x:si>
  <x:si>
    <x:t>Navarro</x:t>
  </x:si>
  <x:si>
    <x:t>Nice</x:t>
  </x:si>
  <x:si>
    <x:t>Occidental</x:t>
  </x:si>
  <x:si>
    <x:t>Hidden Valley Lake</x:t>
  </x:si>
  <x:si>
    <x:t>Point Arena</x:t>
  </x:si>
  <x:si>
    <x:t>Potter Valley</x:t>
  </x:si>
  <x:si>
    <x:t>Redwood Valley</x:t>
  </x:si>
  <x:si>
    <x:t>Rio Nido</x:t>
  </x:si>
  <x:si>
    <x:t>Sonoma</x:t>
  </x:si>
  <x:si>
    <x:t>Stewarts Point</x:t>
  </x:si>
  <x:si>
    <x:t>Ukiah</x:t>
  </x:si>
  <x:si>
    <x:t>Upper Lake</x:t>
  </x:si>
  <x:si>
    <x:t>Villa Grande</x:t>
  </x:si>
  <x:si>
    <x:t>Vineburg</x:t>
  </x:si>
  <x:si>
    <x:t>Willits</x:t>
  </x:si>
  <x:si>
    <x:t>Witter Springs</x:t>
  </x:si>
  <x:si>
    <x:t>The Sea Ranch</x:t>
  </x:si>
  <x:si>
    <x:t>Alderpoint</x:t>
  </x:si>
  <x:si>
    <x:t>Blocksburg</x:t>
  </x:si>
  <x:si>
    <x:t>Arcata</x:t>
  </x:si>
  <x:si>
    <x:t>Mckinleyville</x:t>
  </x:si>
  <x:si>
    <x:t>Blue Lake</x:t>
  </x:si>
  <x:si>
    <x:t>Burnt Ranch</x:t>
  </x:si>
  <x:si>
    <x:t>Carlotta</x:t>
  </x:si>
  <x:si>
    <x:t>Del Norte County</x:t>
  </x:si>
  <x:si>
    <x:t>Cutten</x:t>
  </x:si>
  <x:si>
    <x:t>Fields Landing</x:t>
  </x:si>
  <x:si>
    <x:t>Fort Dick</x:t>
  </x:si>
  <x:si>
    <x:t>Garberville</x:t>
  </x:si>
  <x:si>
    <x:t>Gasquet</x:t>
  </x:si>
  <x:si>
    <x:t>Honeydew</x:t>
  </x:si>
  <x:si>
    <x:t>Hoopa</x:t>
  </x:si>
  <x:si>
    <x:t>Hydesville</x:t>
  </x:si>
  <x:si>
    <x:t>Klamath</x:t>
  </x:si>
  <x:si>
    <x:t>Kneeland</x:t>
  </x:si>
  <x:si>
    <x:t>Korbel</x:t>
  </x:si>
  <x:si>
    <x:t>Loleta</x:t>
  </x:si>
  <x:si>
    <x:t>Mad River</x:t>
  </x:si>
  <x:si>
    <x:t>Miranda</x:t>
  </x:si>
  <x:si>
    <x:t>Myers Flat</x:t>
  </x:si>
  <x:si>
    <x:t>Orick</x:t>
  </x:si>
  <x:si>
    <x:t>Phillipsville</x:t>
  </x:si>
  <x:si>
    <x:t>Redway</x:t>
  </x:si>
  <x:si>
    <x:t>Rio Dell</x:t>
  </x:si>
  <x:si>
    <x:t>Salyer</x:t>
  </x:si>
  <x:si>
    <x:t>Samoa</x:t>
  </x:si>
  <x:si>
    <x:t>Smith River</x:t>
  </x:si>
  <x:si>
    <x:t>Somes Bar</x:t>
  </x:si>
  <x:si>
    <x:t>Siskiyou County</x:t>
  </x:si>
  <x:si>
    <x:t>Redcrest</x:t>
  </x:si>
  <x:si>
    <x:t>Weott</x:t>
  </x:si>
  <x:si>
    <x:t>Piercy</x:t>
  </x:si>
  <x:si>
    <x:t>Whitethorn</x:t>
  </x:si>
  <x:si>
    <x:t>Zenia</x:t>
  </x:si>
  <x:si>
    <x:t>Amador City</x:t>
  </x:si>
  <x:si>
    <x:t>Amador County</x:t>
  </x:si>
  <x:si>
    <x:t>Placer County</x:t>
  </x:si>
  <x:si>
    <x:t>West Sacramento</x:t>
  </x:si>
  <x:si>
    <x:t>Yolo County</x:t>
  </x:si>
  <x:si>
    <x:t>Capay</x:t>
  </x:si>
  <x:si>
    <x:t>Carmichael</x:t>
  </x:si>
  <x:si>
    <x:t>Citrus Heights</x:t>
  </x:si>
  <x:si>
    <x:t>El Dorado County</x:t>
  </x:si>
  <x:si>
    <x:t>Cool</x:t>
  </x:si>
  <x:si>
    <x:t>Diamond Springs</x:t>
  </x:si>
  <x:si>
    <x:t>Elk Grove</x:t>
  </x:si>
  <x:si>
    <x:t>Elverta</x:t>
  </x:si>
  <x:si>
    <x:t>Esparto</x:t>
  </x:si>
  <x:si>
    <x:t>Fiddletown</x:t>
  </x:si>
  <x:si>
    <x:t>Foresthill</x:t>
  </x:si>
  <x:si>
    <x:t>Grizzly Flats</x:t>
  </x:si>
  <x:si>
    <x:t>Guinda</x:t>
  </x:si>
  <x:si>
    <x:t>Herald</x:t>
  </x:si>
  <x:si>
    <x:t>Ione</x:t>
  </x:si>
  <x:si>
    <x:t>Isleton</x:t>
  </x:si>
  <x:si>
    <x:t>Knights Landing</x:t>
  </x:si>
  <x:si>
    <x:t>Sutter County</x:t>
  </x:si>
  <x:si>
    <x:t>Lotus</x:t>
  </x:si>
  <x:si>
    <x:t>Mcclellan</x:t>
  </x:si>
  <x:si>
    <x:t>Mount Aukum</x:t>
  </x:si>
  <x:si>
    <x:t>Nicolaus</x:t>
  </x:si>
  <x:si>
    <x:t>North Highlands</x:t>
  </x:si>
  <x:si>
    <x:t>Orangevale</x:t>
  </x:si>
  <x:si>
    <x:t>Pilot Hill</x:t>
  </x:si>
  <x:si>
    <x:t>Rancho Cordova</x:t>
  </x:si>
  <x:si>
    <x:t>Represa</x:t>
  </x:si>
  <x:si>
    <x:t>Rio Linda</x:t>
  </x:si>
  <x:si>
    <x:t>Rio Oso</x:t>
  </x:si>
  <x:si>
    <x:t>River Pines</x:t>
  </x:si>
  <x:si>
    <x:t>Rocklin</x:t>
  </x:si>
  <x:si>
    <x:t>Ryde</x:t>
  </x:si>
  <x:si>
    <x:t>Shingle Springs</x:t>
  </x:si>
  <x:si>
    <x:t>Sloughhouse</x:t>
  </x:si>
  <x:si>
    <x:t>Sutter Creek</x:t>
  </x:si>
  <x:si>
    <x:t>Vacaville</x:t>
  </x:si>
  <x:si>
    <x:t>Volcano</x:t>
  </x:si>
  <x:si>
    <x:t>Yuba County</x:t>
  </x:si>
  <x:si>
    <x:t>Yolo</x:t>
  </x:si>
  <x:si>
    <x:t>Zamora</x:t>
  </x:si>
  <x:si>
    <x:t>Drytown</x:t>
  </x:si>
  <x:si>
    <x:t>Camino</x:t>
  </x:si>
  <x:si>
    <x:t>Chicago Park</x:t>
  </x:si>
  <x:si>
    <x:t>Dutch Flat</x:t>
  </x:si>
  <x:si>
    <x:t>Emigrant Gap</x:t>
  </x:si>
  <x:si>
    <x:t>Gold Run</x:t>
  </x:si>
  <x:si>
    <x:t>Kyburz</x:t>
  </x:si>
  <x:si>
    <x:t>Echo Lake</x:t>
  </x:si>
  <x:si>
    <x:t>Meadow Vista</x:t>
  </x:si>
  <x:si>
    <x:t>Norden</x:t>
  </x:si>
  <x:si>
    <x:t>Pollock Pines</x:t>
  </x:si>
  <x:si>
    <x:t>Granite Bay</x:t>
  </x:si>
  <x:si>
    <x:t>El Dorado Hills</x:t>
  </x:si>
  <x:si>
    <x:t>Beale Afb</x:t>
  </x:si>
  <x:si>
    <x:t>Alleghany</x:t>
  </x:si>
  <x:si>
    <x:t>Arbuckle</x:t>
  </x:si>
  <x:si>
    <x:t>Colusa County</x:t>
  </x:si>
  <x:si>
    <x:t>Artois</x:t>
  </x:si>
  <x:si>
    <x:t>Glenn County</x:t>
  </x:si>
  <x:si>
    <x:t>Plumas County</x:t>
  </x:si>
  <x:si>
    <x:t>Berry Creek</x:t>
  </x:si>
  <x:si>
    <x:t>Biggs</x:t>
  </x:si>
  <x:si>
    <x:t>Butte City</x:t>
  </x:si>
  <x:si>
    <x:t>Camptonville</x:t>
  </x:si>
  <x:si>
    <x:t>Canyon Dam</x:t>
  </x:si>
  <x:si>
    <x:t>Cedar Ridge</x:t>
  </x:si>
  <x:si>
    <x:t>Challenge</x:t>
  </x:si>
  <x:si>
    <x:t>Clipper Mills</x:t>
  </x:si>
  <x:si>
    <x:t>Crescent Mills</x:t>
  </x:si>
  <x:si>
    <x:t>Dobbins</x:t>
  </x:si>
  <x:si>
    <x:t>Downieville</x:t>
  </x:si>
  <x:si>
    <x:t>Dunnigan</x:t>
  </x:si>
  <x:si>
    <x:t>Feather Falls</x:t>
  </x:si>
  <x:si>
    <x:t>Forbestown</x:t>
  </x:si>
  <x:si>
    <x:t>Forest Ranch</x:t>
  </x:si>
  <x:si>
    <x:t>Goodyears Bar</x:t>
  </x:si>
  <x:si>
    <x:t>Grass Valley</x:t>
  </x:si>
  <x:si>
    <x:t>Penn Valley</x:t>
  </x:si>
  <x:si>
    <x:t>Hamilton City</x:t>
  </x:si>
  <x:si>
    <x:t>Magalia</x:t>
  </x:si>
  <x:si>
    <x:t>Meadow Valley</x:t>
  </x:si>
  <x:si>
    <x:t>Nevada City</x:t>
  </x:si>
  <x:si>
    <x:t>North San Juan</x:t>
  </x:si>
  <x:si>
    <x:t>Olivehurst</x:t>
  </x:si>
  <x:si>
    <x:t>Oregon House</x:t>
  </x:si>
  <x:si>
    <x:t>Oroville</x:t>
  </x:si>
  <x:si>
    <x:t>Rackerby</x:t>
  </x:si>
  <x:si>
    <x:t>Richvale</x:t>
  </x:si>
  <x:si>
    <x:t>Rough And Ready</x:t>
  </x:si>
  <x:si>
    <x:t>Smartsville</x:t>
  </x:si>
  <x:si>
    <x:t>Stirling City</x:t>
  </x:si>
  <x:si>
    <x:t>Stonyford</x:t>
  </x:si>
  <x:si>
    <x:t>Storrie</x:t>
  </x:si>
  <x:si>
    <x:t>Strawberry Valley</x:t>
  </x:si>
  <x:si>
    <x:t>Twain</x:t>
  </x:si>
  <x:si>
    <x:t>Willows</x:t>
  </x:si>
  <x:si>
    <x:t>Yuba City</x:t>
  </x:si>
  <x:si>
    <x:t>Shasta County</x:t>
  </x:si>
  <x:si>
    <x:t>Adin</x:t>
  </x:si>
  <x:si>
    <x:t>Modoc County</x:t>
  </x:si>
  <x:si>
    <x:t>Bieber</x:t>
  </x:si>
  <x:si>
    <x:t>Lassen County</x:t>
  </x:si>
  <x:si>
    <x:t>Big Bar</x:t>
  </x:si>
  <x:si>
    <x:t>Burney</x:t>
  </x:si>
  <x:si>
    <x:t>Cassel</x:t>
  </x:si>
  <x:si>
    <x:t>Castella</x:t>
  </x:si>
  <x:si>
    <x:t>Shasta Lake</x:t>
  </x:si>
  <x:si>
    <x:t>Tehama County</x:t>
  </x:si>
  <x:si>
    <x:t>Dorris</x:t>
  </x:si>
  <x:si>
    <x:t>Douglas City</x:t>
  </x:si>
  <x:si>
    <x:t>Dunsmuir</x:t>
  </x:si>
  <x:si>
    <x:t>Fall River Mills</x:t>
  </x:si>
  <x:si>
    <x:t>Flournoy</x:t>
  </x:si>
  <x:si>
    <x:t>Forks Of Salmon</x:t>
  </x:si>
  <x:si>
    <x:t>Fort Jones</x:t>
  </x:si>
  <x:si>
    <x:t>French Gulch</x:t>
  </x:si>
  <x:si>
    <x:t>Gazelle</x:t>
  </x:si>
  <x:si>
    <x:t>Gerber</x:t>
  </x:si>
  <x:si>
    <x:t>Happy Camp</x:t>
  </x:si>
  <x:si>
    <x:t>Hat Creek</x:t>
  </x:si>
  <x:si>
    <x:t>Hayfork</x:t>
  </x:si>
  <x:si>
    <x:t>Hornbrook</x:t>
  </x:si>
  <x:si>
    <x:t>Hyampom</x:t>
  </x:si>
  <x:si>
    <x:t>Igo</x:t>
  </x:si>
  <x:si>
    <x:t>Klamath River</x:t>
  </x:si>
  <x:si>
    <x:t>Lakehead</x:t>
  </x:si>
  <x:si>
    <x:t>Los Molinos</x:t>
  </x:si>
  <x:si>
    <x:t>Mcarthur</x:t>
  </x:si>
  <x:si>
    <x:t>Mccloud</x:t>
  </x:si>
  <x:si>
    <x:t>Macdoel</x:t>
  </x:si>
  <x:si>
    <x:t>Montgomery Creek</x:t>
  </x:si>
  <x:si>
    <x:t>Mount Shasta</x:t>
  </x:si>
  <x:si>
    <x:t>Nubieber</x:t>
  </x:si>
  <x:si>
    <x:t>Oak Run</x:t>
  </x:si>
  <x:si>
    <x:t>Obrien</x:t>
  </x:si>
  <x:si>
    <x:t>Old Station</x:t>
  </x:si>
  <x:si>
    <x:t>Palo Cedro</x:t>
  </x:si>
  <x:si>
    <x:t>Paskenta</x:t>
  </x:si>
  <x:si>
    <x:t>Paynes Creek</x:t>
  </x:si>
  <x:si>
    <x:t>Platina</x:t>
  </x:si>
  <x:si>
    <x:t>Proberta</x:t>
  </x:si>
  <x:si>
    <x:t>Red Bluff</x:t>
  </x:si>
  <x:si>
    <x:t>Scott Bar</x:t>
  </x:si>
  <x:si>
    <x:t>Seiad Valley</x:t>
  </x:si>
  <x:si>
    <x:t>Shasta</x:t>
  </x:si>
  <x:si>
    <x:t>Shingletown</x:t>
  </x:si>
  <x:si>
    <x:t>Tehama</x:t>
  </x:si>
  <x:si>
    <x:t>Trinity Center</x:t>
  </x:si>
  <x:si>
    <x:t>Whiskeytown</x:t>
  </x:si>
  <x:si>
    <x:t>Whitmore</x:t>
  </x:si>
  <x:si>
    <x:t>Yreka</x:t>
  </x:si>
  <x:si>
    <x:t>Blairsden-graeagle</x:t>
  </x:si>
  <x:si>
    <x:t>Chilcoot</x:t>
  </x:si>
  <x:si>
    <x:t>Coleville</x:t>
  </x:si>
  <x:si>
    <x:t>Davis Creek</x:t>
  </x:si>
  <x:si>
    <x:t>Floriston</x:t>
  </x:si>
  <x:si>
    <x:t>Fort Bidwell</x:t>
  </x:si>
  <x:si>
    <x:t>Herlong</x:t>
  </x:si>
  <x:si>
    <x:t>Likely</x:t>
  </x:si>
  <x:si>
    <x:t>Loyalton</x:t>
  </x:si>
  <x:si>
    <x:t>Madeline</x:t>
  </x:si>
  <x:si>
    <x:t>Markleeville</x:t>
  </x:si>
  <x:si>
    <x:t>Alpine County</x:t>
  </x:si>
  <x:si>
    <x:t>Portola</x:t>
  </x:si>
  <x:si>
    <x:t>Ravendale</x:t>
  </x:si>
  <x:si>
    <x:t>Calpine</x:t>
  </x:si>
  <x:si>
    <x:t>Sierra City</x:t>
  </x:si>
  <x:si>
    <x:t>Sierraville</x:t>
  </x:si>
  <x:si>
    <x:t>Susanville</x:t>
  </x:si>
  <x:si>
    <x:t>Beckwourth</x:t>
  </x:si>
  <x:si>
    <x:t>Termo</x:t>
  </x:si>
  <x:si>
    <x:t>Topaz</x:t>
  </x:si>
  <x:si>
    <x:t>Tulelake</x:t>
  </x:si>
  <x:si>
    <x:t>Carnelian Bay</x:t>
  </x:si>
  <x:si>
    <x:t>Tahoma</x:t>
  </x:si>
  <x:si>
    <x:t>Kings Beach</x:t>
  </x:si>
  <x:si>
    <x:t>Tahoe City</x:t>
  </x:si>
  <x:si>
    <x:t>Olympic Valley</x:t>
  </x:si>
  <x:si>
    <x:t>Tahoe Vista</x:t>
  </x:si>
  <x:si>
    <x:t>South Lake Tahoe</x:t>
  </x:si>
  <x:si>
    <x:t>Truckee</x:t>
  </x:si>
  <x:si>
    <x:t>Aiea</x:t>
  </x:si>
  <x:si>
    <x:t>HI</x:t>
  </x:si>
  <x:si>
    <x:t>Honolulu County</x:t>
  </x:si>
  <x:si>
    <x:t>Anahola</x:t>
  </x:si>
  <x:si>
    <x:t>Kauai County</x:t>
  </x:si>
  <x:si>
    <x:t>Captain Cook</x:t>
  </x:si>
  <x:si>
    <x:t>Hawaii County</x:t>
  </x:si>
  <x:si>
    <x:t>Eleele</x:t>
  </x:si>
  <x:si>
    <x:t>Ewa Beach</x:t>
  </x:si>
  <x:si>
    <x:t>Kapolei</x:t>
  </x:si>
  <x:si>
    <x:t>Haiku</x:t>
  </x:si>
  <x:si>
    <x:t>Maui County</x:t>
  </x:si>
  <x:si>
    <x:t>Hakalau</x:t>
  </x:si>
  <x:si>
    <x:t>Haleiwa</x:t>
  </x:si>
  <x:si>
    <x:t>Hana</x:t>
  </x:si>
  <x:si>
    <x:t>Hanalei</x:t>
  </x:si>
  <x:si>
    <x:t>Hanamaulu</x:t>
  </x:si>
  <x:si>
    <x:t>Hanapepe</x:t>
  </x:si>
  <x:si>
    <x:t>Hauula</x:t>
  </x:si>
  <x:si>
    <x:t>Hawaii National Park</x:t>
  </x:si>
  <x:si>
    <x:t>Hawi</x:t>
  </x:si>
  <x:si>
    <x:t>Hilo</x:t>
  </x:si>
  <x:si>
    <x:t>Holualoa</x:t>
  </x:si>
  <x:si>
    <x:t>Honaunau</x:t>
  </x:si>
  <x:si>
    <x:t>Honokaa</x:t>
  </x:si>
  <x:si>
    <x:t>Honomu</x:t>
  </x:si>
  <x:si>
    <x:t>Hoolehua</x:t>
  </x:si>
  <x:si>
    <x:t>Kaaawa</x:t>
  </x:si>
  <x:si>
    <x:t>Kahuku</x:t>
  </x:si>
  <x:si>
    <x:t>Kahului</x:t>
  </x:si>
  <x:si>
    <x:t>Kailua</x:t>
  </x:si>
  <x:si>
    <x:t>Waikoloa</x:t>
  </x:si>
  <x:si>
    <x:t>Keauhou</x:t>
  </x:si>
  <x:si>
    <x:t>Kailua Kona</x:t>
  </x:si>
  <x:si>
    <x:t>Kalaheo</x:t>
  </x:si>
  <x:si>
    <x:t>Kalaupapa</x:t>
  </x:si>
  <x:si>
    <x:t>Kalawao County</x:t>
  </x:si>
  <x:si>
    <x:t>Kamuela</x:t>
  </x:si>
  <x:si>
    <x:t>Kaneohe</x:t>
  </x:si>
  <x:si>
    <x:t>Kapaa</x:t>
  </x:si>
  <x:si>
    <x:t>Kaumakani</x:t>
  </x:si>
  <x:si>
    <x:t>Kaunakakai</x:t>
  </x:si>
  <x:si>
    <x:t>Keaau</x:t>
  </x:si>
  <x:si>
    <x:t>Kealakekua</x:t>
  </x:si>
  <x:si>
    <x:t>Kealia</x:t>
  </x:si>
  <x:si>
    <x:t>Kekaha</x:t>
  </x:si>
  <x:si>
    <x:t>Kihei</x:t>
  </x:si>
  <x:si>
    <x:t>Kilauea</x:t>
  </x:si>
  <x:si>
    <x:t>Kapaau</x:t>
  </x:si>
  <x:si>
    <x:t>Koloa</x:t>
  </x:si>
  <x:si>
    <x:t>Kualapuu</x:t>
  </x:si>
  <x:si>
    <x:t>Kunia</x:t>
  </x:si>
  <x:si>
    <x:t>Kurtistown</x:t>
  </x:si>
  <x:si>
    <x:t>Lahaina</x:t>
  </x:si>
  <x:si>
    <x:t>Laie</x:t>
  </x:si>
  <x:si>
    <x:t>Lanai City</x:t>
  </x:si>
  <x:si>
    <x:t>Laupahoehoe</x:t>
  </x:si>
  <x:si>
    <x:t>Lawai</x:t>
  </x:si>
  <x:si>
    <x:t>Lihue</x:t>
  </x:si>
  <x:si>
    <x:t>Makawao</x:t>
  </x:si>
  <x:si>
    <x:t>Makaweli</x:t>
  </x:si>
  <x:si>
    <x:t>Maunaloa</x:t>
  </x:si>
  <x:si>
    <x:t>Naalehu</x:t>
  </x:si>
  <x:si>
    <x:t>Ninole</x:t>
  </x:si>
  <x:si>
    <x:t>Ookala</x:t>
  </x:si>
  <x:si>
    <x:t>Paauilo</x:t>
  </x:si>
  <x:si>
    <x:t>Pahala</x:t>
  </x:si>
  <x:si>
    <x:t>Pahoa</x:t>
  </x:si>
  <x:si>
    <x:t>Paia</x:t>
  </x:si>
  <x:si>
    <x:t>Papaaloa</x:t>
  </x:si>
  <x:si>
    <x:t>Papaikou</x:t>
  </x:si>
  <x:si>
    <x:t>Pepeekeo</x:t>
  </x:si>
  <x:si>
    <x:t>Puunene</x:t>
  </x:si>
  <x:si>
    <x:t>Wahiawa</x:t>
  </x:si>
  <x:si>
    <x:t>Pukalani</x:t>
  </x:si>
  <x:si>
    <x:t>Mililani</x:t>
  </x:si>
  <x:si>
    <x:t>Kula</x:t>
  </x:si>
  <x:si>
    <x:t>Waialua</x:t>
  </x:si>
  <x:si>
    <x:t>Waianae</x:t>
  </x:si>
  <x:si>
    <x:t>Wailuku</x:t>
  </x:si>
  <x:si>
    <x:t>Waimanalo</x:t>
  </x:si>
  <x:si>
    <x:t>Waimea</x:t>
  </x:si>
  <x:si>
    <x:t>Waipahu</x:t>
  </x:si>
  <x:si>
    <x:t>Pago Pago</x:t>
  </x:si>
  <x:si>
    <x:t>AS</x:t>
  </x:si>
  <x:si>
    <x:t>Honolulu</x:t>
  </x:si>
  <x:si>
    <x:t>J B P H H</x:t>
  </x:si>
  <x:si>
    <x:t>Wheeler Army Airfield</x:t>
  </x:si>
  <x:si>
    <x:t>Schofield Barracks</x:t>
  </x:si>
  <x:si>
    <x:t>Fort Shafter</x:t>
  </x:si>
  <x:si>
    <x:t>Tripler Army Medical Center</x:t>
  </x:si>
  <x:si>
    <x:t>Camp H M Smith</x:t>
  </x:si>
  <x:si>
    <x:t>M C B H Kaneohe Bay</x:t>
  </x:si>
  <x:si>
    <x:t>Wake Island</x:t>
  </x:si>
  <x:si>
    <x:t>Hagatna</x:t>
  </x:si>
  <x:si>
    <x:t>GU</x:t>
  </x:si>
  <x:si>
    <x:t>Dededo</x:t>
  </x:si>
  <x:si>
    <x:t>Barrigada</x:t>
  </x:si>
  <x:si>
    <x:t>Santa Rita</x:t>
  </x:si>
  <x:si>
    <x:t>Merizo</x:t>
  </x:si>
  <x:si>
    <x:t>Inarajan</x:t>
  </x:si>
  <x:si>
    <x:t>Agana Heights</x:t>
  </x:si>
  <x:si>
    <x:t>Mangilao</x:t>
  </x:si>
  <x:si>
    <x:t>Agat</x:t>
  </x:si>
  <x:si>
    <x:t>Yigo</x:t>
  </x:si>
  <x:si>
    <x:t>Tamuning</x:t>
  </x:si>
  <x:si>
    <x:t>Palau</x:t>
  </x:si>
  <x:si>
    <x:t>PW</x:t>
  </x:si>
  <x:si>
    <x:t>Pohnpei</x:t>
  </x:si>
  <x:si>
    <x:t>FM</x:t>
  </x:si>
  <x:si>
    <x:t>Chuuk</x:t>
  </x:si>
  <x:si>
    <x:t>Yap</x:t>
  </x:si>
  <x:si>
    <x:t>Kosrae</x:t>
  </x:si>
  <x:si>
    <x:t>Saipan</x:t>
  </x:si>
  <x:si>
    <x:t>MP</x:t>
  </x:si>
  <x:si>
    <x:t>Rota</x:t>
  </x:si>
  <x:si>
    <x:t>Tinian</x:t>
  </x:si>
  <x:si>
    <x:t>Majuro</x:t>
  </x:si>
  <x:si>
    <x:t>MH</x:t>
  </x:si>
  <x:si>
    <x:t>Ebeye</x:t>
  </x:si>
  <x:si>
    <x:t>OR</x:t>
  </x:si>
  <x:si>
    <x:t>Wasco County</x:t>
  </x:si>
  <x:si>
    <x:t>Beavercreek</x:t>
  </x:si>
  <x:si>
    <x:t>Clackamas County</x:t>
  </x:si>
  <x:si>
    <x:t>Bridal Veil</x:t>
  </x:si>
  <x:si>
    <x:t>Multnomah County</x:t>
  </x:si>
  <x:si>
    <x:t>Cascade Locks</x:t>
  </x:si>
  <x:si>
    <x:t>Hood River County</x:t>
  </x:si>
  <x:si>
    <x:t>Clackamas</x:t>
  </x:si>
  <x:si>
    <x:t>Clatskanie</x:t>
  </x:si>
  <x:si>
    <x:t>Corbett</x:t>
  </x:si>
  <x:si>
    <x:t>Donald</x:t>
  </x:si>
  <x:si>
    <x:t>Dufur</x:t>
  </x:si>
  <x:si>
    <x:t>Eagle Creek</x:t>
  </x:si>
  <x:si>
    <x:t>Estacada</x:t>
  </x:si>
  <x:si>
    <x:t>Gervais</x:t>
  </x:si>
  <x:si>
    <x:t>Government Camp</x:t>
  </x:si>
  <x:si>
    <x:t>Hood River</x:t>
  </x:si>
  <x:si>
    <x:t>Lake Oswego</x:t>
  </x:si>
  <x:si>
    <x:t>Marylhurst</x:t>
  </x:si>
  <x:si>
    <x:t>Maupin</x:t>
  </x:si>
  <x:si>
    <x:t>Molalla</x:t>
  </x:si>
  <x:si>
    <x:t>Mosier</x:t>
  </x:si>
  <x:si>
    <x:t>Mount Hood Parkdale</x:t>
  </x:si>
  <x:si>
    <x:t>Mulino</x:t>
  </x:si>
  <x:si>
    <x:t>Oregon City</x:t>
  </x:si>
  <x:si>
    <x:t>Rainier</x:t>
  </x:si>
  <x:si>
    <x:t>Rhododendron</x:t>
  </x:si>
  <x:si>
    <x:t>Rufus</x:t>
  </x:si>
  <x:si>
    <x:t>Deer Island</x:t>
  </x:si>
  <x:si>
    <x:t>Scappoose</x:t>
  </x:si>
  <x:si>
    <x:t>Shaniko</x:t>
  </x:si>
  <x:si>
    <x:t>The Dalles</x:t>
  </x:si>
  <x:si>
    <x:t>Tualatin</x:t>
  </x:si>
  <x:si>
    <x:t>Tygh Valley</x:t>
  </x:si>
  <x:si>
    <x:t>Vernonia</x:t>
  </x:si>
  <x:si>
    <x:t>Welches</x:t>
  </x:si>
  <x:si>
    <x:t>West Linn</x:t>
  </x:si>
  <x:si>
    <x:t>Happy Valley</x:t>
  </x:si>
  <x:si>
    <x:t>Yamhill County</x:t>
  </x:si>
  <x:si>
    <x:t>Arch Cape</x:t>
  </x:si>
  <x:si>
    <x:t>Clatsop County</x:t>
  </x:si>
  <x:si>
    <x:t>Tillamook County</x:t>
  </x:si>
  <x:si>
    <x:t>Cannon Beach</x:t>
  </x:si>
  <x:si>
    <x:t>Gales Creek</x:t>
  </x:si>
  <x:si>
    <x:t>Garibaldi</x:t>
  </x:si>
  <x:si>
    <x:t>Hebo</x:t>
  </x:si>
  <x:si>
    <x:t>Manzanita</x:t>
  </x:si>
  <x:si>
    <x:t>Nehalem</x:t>
  </x:si>
  <x:si>
    <x:t>Newberg</x:t>
  </x:si>
  <x:si>
    <x:t>North Plains</x:t>
  </x:si>
  <x:si>
    <x:t>Pacific City</x:t>
  </x:si>
  <x:si>
    <x:t>Tillamook</x:t>
  </x:si>
  <x:si>
    <x:t>Netarts</x:t>
  </x:si>
  <x:si>
    <x:t>Timber</x:t>
  </x:si>
  <x:si>
    <x:t>Tolovana Park</x:t>
  </x:si>
  <x:si>
    <x:t>Yamhill</x:t>
  </x:si>
  <x:si>
    <x:t>Neskowin</x:t>
  </x:si>
  <x:si>
    <x:t>Keizer</x:t>
  </x:si>
  <x:si>
    <x:t>Alsea</x:t>
  </x:si>
  <x:si>
    <x:t>Aumsville</x:t>
  </x:si>
  <x:si>
    <x:t>Cascadia</x:t>
  </x:si>
  <x:si>
    <x:t>Depoe Bay</x:t>
  </x:si>
  <x:si>
    <x:t>Grand Ronde</x:t>
  </x:si>
  <x:si>
    <x:t>Idanha</x:t>
  </x:si>
  <x:si>
    <x:t>Logsden</x:t>
  </x:si>
  <x:si>
    <x:t>Mill City</x:t>
  </x:si>
  <x:si>
    <x:t>Mount Angel</x:t>
  </x:si>
  <x:si>
    <x:t>Neotsu</x:t>
  </x:si>
  <x:si>
    <x:t>South Beach</x:t>
  </x:si>
  <x:si>
    <x:t>Otter Rock</x:t>
  </x:si>
  <x:si>
    <x:t>Philomath</x:t>
  </x:si>
  <x:si>
    <x:t>Rickreall</x:t>
  </x:si>
  <x:si>
    <x:t>Rose Lodge</x:t>
  </x:si>
  <x:si>
    <x:t>Scotts Mills</x:t>
  </x:si>
  <x:si>
    <x:t>Seal Rock</x:t>
  </x:si>
  <x:si>
    <x:t>Shedd</x:t>
  </x:si>
  <x:si>
    <x:t>Siletz</x:t>
  </x:si>
  <x:si>
    <x:t>Stayton</x:t>
  </x:si>
  <x:si>
    <x:t>Mehama</x:t>
  </x:si>
  <x:si>
    <x:t>Sublimity</x:t>
  </x:si>
  <x:si>
    <x:t>Gleneden Beach</x:t>
  </x:si>
  <x:si>
    <x:t>Tangent</x:t>
  </x:si>
  <x:si>
    <x:t>Tidewater</x:t>
  </x:si>
  <x:si>
    <x:t>Waldport</x:t>
  </x:si>
  <x:si>
    <x:t>Willamina</x:t>
  </x:si>
  <x:si>
    <x:t>Agness</x:t>
  </x:si>
  <x:si>
    <x:t>Alvadore</x:t>
  </x:si>
  <x:si>
    <x:t>Azalea</x:t>
  </x:si>
  <x:si>
    <x:t>Bandon</x:t>
  </x:si>
  <x:si>
    <x:t>Blachly</x:t>
  </x:si>
  <x:si>
    <x:t>Broadbent</x:t>
  </x:si>
  <x:si>
    <x:t>Camas Valley</x:t>
  </x:si>
  <x:si>
    <x:t>Canyonville</x:t>
  </x:si>
  <x:si>
    <x:t>Coos Bay</x:t>
  </x:si>
  <x:si>
    <x:t>Coquille</x:t>
  </x:si>
  <x:si>
    <x:t>Crescent Lake</x:t>
  </x:si>
  <x:si>
    <x:t>Klamath County</x:t>
  </x:si>
  <x:si>
    <x:t>Culp Creek</x:t>
  </x:si>
  <x:si>
    <x:t>Curtin</x:t>
  </x:si>
  <x:si>
    <x:t>Days Creek</x:t>
  </x:si>
  <x:si>
    <x:t>Dorena</x:t>
  </x:si>
  <x:si>
    <x:t>Drain</x:t>
  </x:si>
  <x:si>
    <x:t>Glide</x:t>
  </x:si>
  <x:si>
    <x:t>Gold Beach</x:t>
  </x:si>
  <x:si>
    <x:t>Idleyld Park</x:t>
  </x:si>
  <x:si>
    <x:t>Langlois</x:t>
  </x:si>
  <x:si>
    <x:t>Lorane</x:t>
  </x:si>
  <x:si>
    <x:t>Marcola</x:t>
  </x:si>
  <x:si>
    <x:t>Myrtle Creek</x:t>
  </x:si>
  <x:si>
    <x:t>Myrtle Point</x:t>
  </x:si>
  <x:si>
    <x:t>Noti</x:t>
  </x:si>
  <x:si>
    <x:t>Oakridge</x:t>
  </x:si>
  <x:si>
    <x:t>Port Orford</x:t>
  </x:si>
  <x:si>
    <x:t>Reedsport</x:t>
  </x:si>
  <x:si>
    <x:t>Riddle</x:t>
  </x:si>
  <x:si>
    <x:t>Roseburg</x:t>
  </x:si>
  <x:si>
    <x:t>Sixes</x:t>
  </x:si>
  <x:si>
    <x:t>Swisshome</x:t>
  </x:si>
  <x:si>
    <x:t>Tenmile</x:t>
  </x:si>
  <x:si>
    <x:t>Tiller</x:t>
  </x:si>
  <x:si>
    <x:t>Umpqua</x:t>
  </x:si>
  <x:si>
    <x:t>Veneta</x:t>
  </x:si>
  <x:si>
    <x:t>Walterville</x:t>
  </x:si>
  <x:si>
    <x:t>Wedderburn</x:t>
  </x:si>
  <x:si>
    <x:t>Westfir</x:t>
  </x:si>
  <x:si>
    <x:t>Wilbur</x:t>
  </x:si>
  <x:si>
    <x:t>Josephine County</x:t>
  </x:si>
  <x:si>
    <x:t>Yachats</x:t>
  </x:si>
  <x:si>
    <x:t>Yoncalla</x:t>
  </x:si>
  <x:si>
    <x:t>Central Point</x:t>
  </x:si>
  <x:si>
    <x:t>Butte Falls</x:t>
  </x:si>
  <x:si>
    <x:t>Cave Junction</x:t>
  </x:si>
  <x:si>
    <x:t>Eagle Point</x:t>
  </x:si>
  <x:si>
    <x:t>Grants Pass</x:t>
  </x:si>
  <x:si>
    <x:t>Kerby</x:t>
  </x:si>
  <x:si>
    <x:t>Merlin</x:t>
  </x:si>
  <x:si>
    <x:t>Rogue River</x:t>
  </x:si>
  <x:si>
    <x:t>Shady Cove</x:t>
  </x:si>
  <x:si>
    <x:t>Talent</x:t>
  </x:si>
  <x:si>
    <x:t>Wilderville</x:t>
  </x:si>
  <x:si>
    <x:t>Klamath Falls</x:t>
  </x:si>
  <x:si>
    <x:t>Crater Lake</x:t>
  </x:si>
  <x:si>
    <x:t>Bly</x:t>
  </x:si>
  <x:si>
    <x:t>Chiloquin</x:t>
  </x:si>
  <x:si>
    <x:t>Dairy</x:t>
  </x:si>
  <x:si>
    <x:t>Fort Klamath</x:t>
  </x:si>
  <x:si>
    <x:t>Keno</x:t>
  </x:si>
  <x:si>
    <x:t>Malin</x:t>
  </x:si>
  <x:si>
    <x:t>New Pine Creek</x:t>
  </x:si>
  <x:si>
    <x:t>Plush</x:t>
  </x:si>
  <x:si>
    <x:t>Sprague River</x:t>
  </x:si>
  <x:si>
    <x:t>Summer Lake</x:t>
  </x:si>
  <x:si>
    <x:t>Christmas Valley</x:t>
  </x:si>
  <x:si>
    <x:t>Deschutes County</x:t>
  </x:si>
  <x:si>
    <x:t>Fields</x:t>
  </x:si>
  <x:si>
    <x:t>Harney County</x:t>
  </x:si>
  <x:si>
    <x:t>Ashwood</x:t>
  </x:si>
  <x:si>
    <x:t>Brothers</x:t>
  </x:si>
  <x:si>
    <x:t>Camp Sherman</x:t>
  </x:si>
  <x:si>
    <x:t>Chemult</x:t>
  </x:si>
  <x:si>
    <x:t>Fort Rock</x:t>
  </x:si>
  <x:si>
    <x:t>Frenchglen</x:t>
  </x:si>
  <x:si>
    <x:t>La Pine</x:t>
  </x:si>
  <x:si>
    <x:t>Madras</x:t>
  </x:si>
  <x:si>
    <x:t>Powell Butte</x:t>
  </x:si>
  <x:si>
    <x:t>Prineville</x:t>
  </x:si>
  <x:si>
    <x:t>Sisters</x:t>
  </x:si>
  <x:si>
    <x:t>Terrebonne</x:t>
  </x:si>
  <x:si>
    <x:t>Umatilla County</x:t>
  </x:si>
  <x:si>
    <x:t>Gilliam County</x:t>
  </x:si>
  <x:si>
    <x:t>Athena</x:t>
  </x:si>
  <x:si>
    <x:t>Baker City</x:t>
  </x:si>
  <x:si>
    <x:t>Bates</x:t>
  </x:si>
  <x:si>
    <x:t>Boardman</x:t>
  </x:si>
  <x:si>
    <x:t>Canyon City</x:t>
  </x:si>
  <x:si>
    <x:t>Wallowa County</x:t>
  </x:si>
  <x:si>
    <x:t>Fossil</x:t>
  </x:si>
  <x:si>
    <x:t>Haines</x:t>
  </x:si>
  <x:si>
    <x:t>Halfway</x:t>
  </x:si>
  <x:si>
    <x:t>Helix</x:t>
  </x:si>
  <x:si>
    <x:t>Heppner</x:t>
  </x:si>
  <x:si>
    <x:t>Hermiston</x:t>
  </x:si>
  <x:si>
    <x:t>Imbler</x:t>
  </x:si>
  <x:si>
    <x:t>Imnaha</x:t>
  </x:si>
  <x:si>
    <x:t>Irrigon</x:t>
  </x:si>
  <x:si>
    <x:t>John Day</x:t>
  </x:si>
  <x:si>
    <x:t>La Grande</x:t>
  </x:si>
  <x:si>
    <x:t>Lostine</x:t>
  </x:si>
  <x:si>
    <x:t>Meacham</x:t>
  </x:si>
  <x:si>
    <x:t>Mikkalo</x:t>
  </x:si>
  <x:si>
    <x:t>Milton Freewater</x:t>
  </x:si>
  <x:si>
    <x:t>North Powder</x:t>
  </x:si>
  <x:si>
    <x:t>Pilot Rock</x:t>
  </x:si>
  <x:si>
    <x:t>Spray</x:t>
  </x:si>
  <x:si>
    <x:t>Sumpter</x:t>
  </x:si>
  <x:si>
    <x:t>Wallowa</x:t>
  </x:si>
  <x:si>
    <x:t>Malheur County</x:t>
  </x:si>
  <x:si>
    <x:t>Arock</x:t>
  </x:si>
  <x:si>
    <x:t>Brogan</x:t>
  </x:si>
  <x:si>
    <x:t>Drewsey</x:t>
  </x:si>
  <x:si>
    <x:t>Durkee</x:t>
  </x:si>
  <x:si>
    <x:t>Ironside</x:t>
  </x:si>
  <x:si>
    <x:t>Jamieson</x:t>
  </x:si>
  <x:si>
    <x:t>Jordan Valley</x:t>
  </x:si>
  <x:si>
    <x:t>Juntura</x:t>
  </x:si>
  <x:si>
    <x:t>Nyssa</x:t>
  </x:si>
  <x:si>
    <x:t>Westfall</x:t>
  </x:si>
  <x:si>
    <x:t>WA</x:t>
  </x:si>
  <x:si>
    <x:t>Federal Way</x:t>
  </x:si>
  <x:si>
    <x:t>Black Diamond</x:t>
  </x:si>
  <x:si>
    <x:t>Bothell</x:t>
  </x:si>
  <x:si>
    <x:t>Snohomish County</x:t>
  </x:si>
  <x:si>
    <x:t>Carnation</x:t>
  </x:si>
  <x:si>
    <x:t>Duvall</x:t>
  </x:si>
  <x:si>
    <x:t>Edmonds</x:t>
  </x:si>
  <x:si>
    <x:t>Enumclaw</x:t>
  </x:si>
  <x:si>
    <x:t>Fall City</x:t>
  </x:si>
  <x:si>
    <x:t>Issaquah</x:t>
  </x:si>
  <x:si>
    <x:t>Kenmore</x:t>
  </x:si>
  <x:si>
    <x:t>Lynnwood</x:t>
  </x:si>
  <x:si>
    <x:t>Maple Valley</x:t>
  </x:si>
  <x:si>
    <x:t>Mercer Island</x:t>
  </x:si>
  <x:si>
    <x:t>Mountlake Terrace</x:t>
  </x:si>
  <x:si>
    <x:t>Ravensdale</x:t>
  </x:si>
  <x:si>
    <x:t>Redondo</x:t>
  </x:si>
  <x:si>
    <x:t>Renton</x:t>
  </x:si>
  <x:si>
    <x:t>Rollingbay</x:t>
  </x:si>
  <x:si>
    <x:t>Kitsap County</x:t>
  </x:si>
  <x:si>
    <x:t>Seahurst</x:t>
  </x:si>
  <x:si>
    <x:t>Snoqualmie</x:t>
  </x:si>
  <x:si>
    <x:t>Snoqualmie Pass</x:t>
  </x:si>
  <x:si>
    <x:t>Kittitas County</x:t>
  </x:si>
  <x:si>
    <x:t>Vashon</x:t>
  </x:si>
  <x:si>
    <x:t>Woodinville</x:t>
  </x:si>
  <x:si>
    <x:t>Sammamish</x:t>
  </x:si>
  <x:si>
    <x:t>Seattle</x:t>
  </x:si>
  <x:si>
    <x:t>Bainbridge Island</x:t>
  </x:si>
  <x:si>
    <x:t>Whatcom County</x:t>
  </x:si>
  <x:si>
    <x:t>Anacortes</x:t>
  </x:si>
  <x:si>
    <x:t>Skagit County</x:t>
  </x:si>
  <x:si>
    <x:t>Blakely Island</x:t>
  </x:si>
  <x:si>
    <x:t>Island County</x:t>
  </x:si>
  <x:si>
    <x:t>Concrete</x:t>
  </x:si>
  <x:si>
    <x:t>Coupeville</x:t>
  </x:si>
  <x:si>
    <x:t>Darrington</x:t>
  </x:si>
  <x:si>
    <x:t>Deer Harbor</x:t>
  </x:si>
  <x:si>
    <x:t>Eastsound</x:t>
  </x:si>
  <x:si>
    <x:t>Friday Harbor</x:t>
  </x:si>
  <x:si>
    <x:t>Gold Bar</x:t>
  </x:si>
  <x:si>
    <x:t>Greenbank</x:t>
  </x:si>
  <x:si>
    <x:t>Index</x:t>
  </x:si>
  <x:si>
    <x:t>La Conner</x:t>
  </x:si>
  <x:si>
    <x:t>Lake Stevens</x:t>
  </x:si>
  <x:si>
    <x:t>North Lakewood</x:t>
  </x:si>
  <x:si>
    <x:t>Lopez Island</x:t>
  </x:si>
  <x:si>
    <x:t>Lummi Island</x:t>
  </x:si>
  <x:si>
    <x:t>Lynden</x:t>
  </x:si>
  <x:si>
    <x:t>Maple Falls</x:t>
  </x:si>
  <x:si>
    <x:t>Marblemount</x:t>
  </x:si>
  <x:si>
    <x:t>Mukilteo</x:t>
  </x:si>
  <x:si>
    <x:t>Nooksack</x:t>
  </x:si>
  <x:si>
    <x:t>Olga</x:t>
  </x:si>
  <x:si>
    <x:t>Orcas</x:t>
  </x:si>
  <x:si>
    <x:t>Point Roberts</x:t>
  </x:si>
  <x:si>
    <x:t>Camano Island</x:t>
  </x:si>
  <x:si>
    <x:t>Sedro Woolley</x:t>
  </x:si>
  <x:si>
    <x:t>Shaw Island</x:t>
  </x:si>
  <x:si>
    <x:t>Silvana</x:t>
  </x:si>
  <x:si>
    <x:t>Skykomish</x:t>
  </x:si>
  <x:si>
    <x:t>Snohomish</x:t>
  </x:si>
  <x:si>
    <x:t>Startup</x:t>
  </x:si>
  <x:si>
    <x:t>Sultan</x:t>
  </x:si>
  <x:si>
    <x:t>Sumas</x:t>
  </x:si>
  <x:si>
    <x:t>Anderson Island</x:t>
  </x:si>
  <x:si>
    <x:t>Clallam County</x:t>
  </x:si>
  <x:si>
    <x:t>Bremerton</x:t>
  </x:si>
  <x:si>
    <x:t>Brinnon</x:t>
  </x:si>
  <x:si>
    <x:t>Carbonado</x:t>
  </x:si>
  <x:si>
    <x:t>Carlsborg</x:t>
  </x:si>
  <x:si>
    <x:t>Chimacum</x:t>
  </x:si>
  <x:si>
    <x:t>Clallam Bay</x:t>
  </x:si>
  <x:si>
    <x:t>Eatonville</x:t>
  </x:si>
  <x:si>
    <x:t>Gig Harbor</x:t>
  </x:si>
  <x:si>
    <x:t>Elbe</x:t>
  </x:si>
  <x:si>
    <x:t>Forks</x:t>
  </x:si>
  <x:si>
    <x:t>Fox Island</x:t>
  </x:si>
  <x:si>
    <x:t>Glenoma</x:t>
  </x:si>
  <x:si>
    <x:t>Port Hadlock</x:t>
  </x:si>
  <x:si>
    <x:t>Hansville</x:t>
  </x:si>
  <x:si>
    <x:t>Kapowsin</x:t>
  </x:si>
  <x:si>
    <x:t>Lakebay</x:t>
  </x:si>
  <x:si>
    <x:t>La Push</x:t>
  </x:si>
  <x:si>
    <x:t>Longbranch</x:t>
  </x:si>
  <x:si>
    <x:t>Neah Bay</x:t>
  </x:si>
  <x:si>
    <x:t>Nordland</x:t>
  </x:si>
  <x:si>
    <x:t>Olalla</x:t>
  </x:si>
  <x:si>
    <x:t>Orting</x:t>
  </x:si>
  <x:si>
    <x:t>Port Angeles</x:t>
  </x:si>
  <x:si>
    <x:t>Port Gamble</x:t>
  </x:si>
  <x:si>
    <x:t>Port Ludlow</x:t>
  </x:si>
  <x:si>
    <x:t>Port Orchard</x:t>
  </x:si>
  <x:si>
    <x:t>Port Townsend</x:t>
  </x:si>
  <x:si>
    <x:t>Poulsbo</x:t>
  </x:si>
  <x:si>
    <x:t>Puyallup</x:t>
  </x:si>
  <x:si>
    <x:t>Quilcene</x:t>
  </x:si>
  <x:si>
    <x:t>Randle</x:t>
  </x:si>
  <x:si>
    <x:t>Retsil</x:t>
  </x:si>
  <x:si>
    <x:t>Seabeck</x:t>
  </x:si>
  <x:si>
    <x:t>Sekiu</x:t>
  </x:si>
  <x:si>
    <x:t>Sequim</x:t>
  </x:si>
  <x:si>
    <x:t>South Colby</x:t>
  </x:si>
  <x:si>
    <x:t>South Prairie</x:t>
  </x:si>
  <x:si>
    <x:t>Southworth</x:t>
  </x:si>
  <x:si>
    <x:t>Spanaway</x:t>
  </x:si>
  <x:si>
    <x:t>Steilacoom</x:t>
  </x:si>
  <x:si>
    <x:t>Bonney Lake</x:t>
  </x:si>
  <x:si>
    <x:t>Suquamish</x:t>
  </x:si>
  <x:si>
    <x:t>Tracyton</x:t>
  </x:si>
  <x:si>
    <x:t>Wauna</x:t>
  </x:si>
  <x:si>
    <x:t>Wilkeson</x:t>
  </x:si>
  <x:si>
    <x:t>Longmire</x:t>
  </x:si>
  <x:si>
    <x:t>Paradise Inn</x:t>
  </x:si>
  <x:si>
    <x:t>Tacoma</x:t>
  </x:si>
  <x:si>
    <x:t>Camp Murray</x:t>
  </x:si>
  <x:si>
    <x:t>Mcchord Afb</x:t>
  </x:si>
  <x:si>
    <x:t>University Place</x:t>
  </x:si>
  <x:si>
    <x:t>Lacey</x:t>
  </x:si>
  <x:si>
    <x:t>Tumwater</x:t>
  </x:si>
  <x:si>
    <x:t>Grays Harbor County</x:t>
  </x:si>
  <x:si>
    <x:t>Adna</x:t>
  </x:si>
  <x:si>
    <x:t>Allyn</x:t>
  </x:si>
  <x:si>
    <x:t>Amanda Park</x:t>
  </x:si>
  <x:si>
    <x:t>Bay Center</x:t>
  </x:si>
  <x:si>
    <x:t>Pacific County</x:t>
  </x:si>
  <x:si>
    <x:t>Belfair</x:t>
  </x:si>
  <x:si>
    <x:t>Bucoda</x:t>
  </x:si>
  <x:si>
    <x:t>Chehalis</x:t>
  </x:si>
  <x:si>
    <x:t>Cinebar</x:t>
  </x:si>
  <x:si>
    <x:t>Copalis Beach</x:t>
  </x:si>
  <x:si>
    <x:t>Copalis Crossing</x:t>
  </x:si>
  <x:si>
    <x:t>Cosmopolis</x:t>
  </x:si>
  <x:si>
    <x:t>Doty</x:t>
  </x:si>
  <x:si>
    <x:t>East Olympia</x:t>
  </x:si>
  <x:si>
    <x:t>Galvin</x:t>
  </x:si>
  <x:si>
    <x:t>Grapeview</x:t>
  </x:si>
  <x:si>
    <x:t>Grayland</x:t>
  </x:si>
  <x:si>
    <x:t>Hoodsport</x:t>
  </x:si>
  <x:si>
    <x:t>Hoquiam</x:t>
  </x:si>
  <x:si>
    <x:t>Humptulips</x:t>
  </x:si>
  <x:si>
    <x:t>Lebam</x:t>
  </x:si>
  <x:si>
    <x:t>Lilliwaup</x:t>
  </x:si>
  <x:si>
    <x:t>Mccleary</x:t>
  </x:si>
  <x:si>
    <x:t>Mckenna</x:t>
  </x:si>
  <x:si>
    <x:t>Moclips</x:t>
  </x:si>
  <x:si>
    <x:t>Montesano</x:t>
  </x:si>
  <x:si>
    <x:t>Mossyrock</x:t>
  </x:si>
  <x:si>
    <x:t>Napavine</x:t>
  </x:si>
  <x:si>
    <x:t>Neilton</x:t>
  </x:si>
  <x:si>
    <x:t>Ocean Shores</x:t>
  </x:si>
  <x:si>
    <x:t>Pacific Beach</x:t>
  </x:si>
  <x:si>
    <x:t>Pe Ell</x:t>
  </x:si>
  <x:si>
    <x:t>Quinault</x:t>
  </x:si>
  <x:si>
    <x:t>Ryderwood</x:t>
  </x:si>
  <x:si>
    <x:t>Cowlitz County</x:t>
  </x:si>
  <x:si>
    <x:t>Salkum</x:t>
  </x:si>
  <x:si>
    <x:t>Satsop</x:t>
  </x:si>
  <x:si>
    <x:t>Taholah</x:t>
  </x:si>
  <x:si>
    <x:t>Tahuya</x:t>
  </x:si>
  <x:si>
    <x:t>Tenino</x:t>
  </x:si>
  <x:si>
    <x:t>Tokeland</x:t>
  </x:si>
  <x:si>
    <x:t>Vader</x:t>
  </x:si>
  <x:si>
    <x:t>Winlock</x:t>
  </x:si>
  <x:si>
    <x:t>Yelm</x:t>
  </x:si>
  <x:si>
    <x:t>Klickitat County</x:t>
  </x:si>
  <x:si>
    <x:t>Ariel</x:t>
  </x:si>
  <x:si>
    <x:t>Bingen</x:t>
  </x:si>
  <x:si>
    <x:t>Brush Prairie</x:t>
  </x:si>
  <x:si>
    <x:t>Camas</x:t>
  </x:si>
  <x:si>
    <x:t>Carrolls</x:t>
  </x:si>
  <x:si>
    <x:t>Skamania County</x:t>
  </x:si>
  <x:si>
    <x:t>Cathlamet</x:t>
  </x:si>
  <x:si>
    <x:t>Wahkiakum County</x:t>
  </x:si>
  <x:si>
    <x:t>Cougar</x:t>
  </x:si>
  <x:si>
    <x:t>Dallesport</x:t>
  </x:si>
  <x:si>
    <x:t>Goldendale</x:t>
  </x:si>
  <x:si>
    <x:t>Grays River</x:t>
  </x:si>
  <x:si>
    <x:t>Heisson</x:t>
  </x:si>
  <x:si>
    <x:t>Husum</x:t>
  </x:si>
  <x:si>
    <x:t>Ilwaco</x:t>
  </x:si>
  <x:si>
    <x:t>Kalama</x:t>
  </x:si>
  <x:si>
    <x:t>Klickitat</x:t>
  </x:si>
  <x:si>
    <x:t>Nahcotta</x:t>
  </x:si>
  <x:si>
    <x:t>Naselle</x:t>
  </x:si>
  <x:si>
    <x:t>North Bonneville</x:t>
  </x:si>
  <x:si>
    <x:t>Oysterville</x:t>
  </x:si>
  <x:si>
    <x:t>Rosburg</x:t>
  </x:si>
  <x:si>
    <x:t>Silverlake</x:t>
  </x:si>
  <x:si>
    <x:t>Skamokawa</x:t>
  </x:si>
  <x:si>
    <x:t>Toutle</x:t>
  </x:si>
  <x:si>
    <x:t>Vancouver</x:t>
  </x:si>
  <x:si>
    <x:t>Wahkiacus</x:t>
  </x:si>
  <x:si>
    <x:t>Washougal</x:t>
  </x:si>
  <x:si>
    <x:t>White Salmon</x:t>
  </x:si>
  <x:si>
    <x:t>Wishram</x:t>
  </x:si>
  <x:si>
    <x:t>Yacolt</x:t>
  </x:si>
  <x:si>
    <x:t>Wenatchee</x:t>
  </x:si>
  <x:si>
    <x:t>Chelan County</x:t>
  </x:si>
  <x:si>
    <x:t>East Wenatchee</x:t>
  </x:si>
  <x:si>
    <x:t>Ardenvoir</x:t>
  </x:si>
  <x:si>
    <x:t>Okanogan County</x:t>
  </x:si>
  <x:si>
    <x:t>Cashmere</x:t>
  </x:si>
  <x:si>
    <x:t>Chelan</x:t>
  </x:si>
  <x:si>
    <x:t>Chelan Falls</x:t>
  </x:si>
  <x:si>
    <x:t>Conconully</x:t>
  </x:si>
  <x:si>
    <x:t>Entiat</x:t>
  </x:si>
  <x:si>
    <x:t>Malott</x:t>
  </x:si>
  <x:si>
    <x:t>Mazama</x:t>
  </x:si>
  <x:si>
    <x:t>Methow</x:t>
  </x:si>
  <x:si>
    <x:t>Monitor</x:t>
  </x:si>
  <x:si>
    <x:t>Moses Lake</x:t>
  </x:si>
  <x:si>
    <x:t>Okanogan</x:t>
  </x:si>
  <x:si>
    <x:t>Omak</x:t>
  </x:si>
  <x:si>
    <x:t>Orondo</x:t>
  </x:si>
  <x:si>
    <x:t>Pateros</x:t>
  </x:si>
  <x:si>
    <x:t>Peshastin</x:t>
  </x:si>
  <x:si>
    <x:t>Soap Lake</x:t>
  </x:si>
  <x:si>
    <x:t>Stehekin</x:t>
  </x:si>
  <x:si>
    <x:t>Tonasket</x:t>
  </x:si>
  <x:si>
    <x:t>Twisp</x:t>
  </x:si>
  <x:si>
    <x:t>Warden</x:t>
  </x:si>
  <x:si>
    <x:t>Wilson Creek</x:t>
  </x:si>
  <x:si>
    <x:t>Yakima</x:t>
  </x:si>
  <x:si>
    <x:t>Yakima County</x:t>
  </x:si>
  <x:si>
    <x:t>Cle Elum</x:t>
  </x:si>
  <x:si>
    <x:t>Cowiche</x:t>
  </x:si>
  <x:si>
    <x:t>Ellensburg</x:t>
  </x:si>
  <x:si>
    <x:t>Naches</x:t>
  </x:si>
  <x:si>
    <x:t>Kittitas</x:t>
  </x:si>
  <x:si>
    <x:t>Mabton</x:t>
  </x:si>
  <x:si>
    <x:t>Moxee</x:t>
  </x:si>
  <x:si>
    <x:t>Ronald</x:t>
  </x:si>
  <x:si>
    <x:t>Selah</x:t>
  </x:si>
  <x:si>
    <x:t>South Cle Elum</x:t>
  </x:si>
  <x:si>
    <x:t>Tieton</x:t>
  </x:si>
  <x:si>
    <x:t>Toppenish</x:t>
  </x:si>
  <x:si>
    <x:t>Vantage</x:t>
  </x:si>
  <x:si>
    <x:t>Wapato</x:t>
  </x:si>
  <x:si>
    <x:t>White Swan</x:t>
  </x:si>
  <x:si>
    <x:t>Zillah</x:t>
  </x:si>
  <x:si>
    <x:t>Airway Heights</x:t>
  </x:si>
  <x:si>
    <x:t>Spokane County</x:t>
  </x:si>
  <x:si>
    <x:t>Edwall</x:t>
  </x:si>
  <x:si>
    <x:t>Fairchild Air Force Base</x:t>
  </x:si>
  <x:si>
    <x:t>Four Lakes</x:t>
  </x:si>
  <x:si>
    <x:t>Whitman County</x:t>
  </x:si>
  <x:si>
    <x:t>Latah</x:t>
  </x:si>
  <x:si>
    <x:t>Liberty Lake</x:t>
  </x:si>
  <x:si>
    <x:t>Medical Lake</x:t>
  </x:si>
  <x:si>
    <x:t>Mica</x:t>
  </x:si>
  <x:si>
    <x:t>Newman Lake</x:t>
  </x:si>
  <x:si>
    <x:t>Nine Mile Falls</x:t>
  </x:si>
  <x:si>
    <x:t>Otis Orchards</x:t>
  </x:si>
  <x:si>
    <x:t>Reardan</x:t>
  </x:si>
  <x:si>
    <x:t>Spangle</x:t>
  </x:si>
  <x:si>
    <x:t>Tekoa</x:t>
  </x:si>
  <x:si>
    <x:t>Tumtum</x:t>
  </x:si>
  <x:si>
    <x:t>Valleyford</x:t>
  </x:si>
  <x:si>
    <x:t>Veradale</x:t>
  </x:si>
  <x:si>
    <x:t>Wellpinit</x:t>
  </x:si>
  <x:si>
    <x:t>Addy</x:t>
  </x:si>
  <x:si>
    <x:t>Almira</x:t>
  </x:si>
  <x:si>
    <x:t>Benge</x:t>
  </x:si>
  <x:si>
    <x:t>Ferry County</x:t>
  </x:si>
  <x:si>
    <x:t>Chewelah</x:t>
  </x:si>
  <x:si>
    <x:t>Colville</x:t>
  </x:si>
  <x:si>
    <x:t>Coulee City</x:t>
  </x:si>
  <x:si>
    <x:t>Coulee Dam</x:t>
  </x:si>
  <x:si>
    <x:t>Cusick</x:t>
  </x:si>
  <x:si>
    <x:t>Pend Oreille County</x:t>
  </x:si>
  <x:si>
    <x:t>Electric City</x:t>
  </x:si>
  <x:si>
    <x:t>Elmer City</x:t>
  </x:si>
  <x:si>
    <x:t>Grand Coulee</x:t>
  </x:si>
  <x:si>
    <x:t>Hartline</x:t>
  </x:si>
  <x:si>
    <x:t>Hay</x:t>
  </x:si>
  <x:si>
    <x:t>Hunters</x:t>
  </x:si>
  <x:si>
    <x:t>Inchelium</x:t>
  </x:si>
  <x:si>
    <x:t>Kettle Falls</x:t>
  </x:si>
  <x:si>
    <x:t>Lacrosse</x:t>
  </x:si>
  <x:si>
    <x:t>Lamona</x:t>
  </x:si>
  <x:si>
    <x:t>Laurier</x:t>
  </x:si>
  <x:si>
    <x:t>Loon Lake</x:t>
  </x:si>
  <x:si>
    <x:t>Malo</x:t>
  </x:si>
  <x:si>
    <x:t>Metaline</x:t>
  </x:si>
  <x:si>
    <x:t>Metaline Falls</x:t>
  </x:si>
  <x:si>
    <x:t>Mohler</x:t>
  </x:si>
  <x:si>
    <x:t>Nespelem</x:t>
  </x:si>
  <x:si>
    <x:t>Oakesdale</x:t>
  </x:si>
  <x:si>
    <x:t>Palouse</x:t>
  </x:si>
  <x:si>
    <x:t>Ritzville</x:t>
  </x:si>
  <x:si>
    <x:t>Steptoe</x:t>
  </x:si>
  <x:si>
    <x:t>Usk</x:t>
  </x:si>
  <x:si>
    <x:t>Pasco</x:t>
  </x:si>
  <x:si>
    <x:t>Bickleton</x:t>
  </x:si>
  <x:si>
    <x:t>Walla Walla County</x:t>
  </x:si>
  <x:si>
    <x:t>College Place</x:t>
  </x:si>
  <x:si>
    <x:t>Connell</x:t>
  </x:si>
  <x:si>
    <x:t>Eltopia</x:t>
  </x:si>
  <x:si>
    <x:t>Kahlotus</x:t>
  </x:si>
  <x:si>
    <x:t>Kennewick</x:t>
  </x:si>
  <x:si>
    <x:t>Lind</x:t>
  </x:si>
  <x:si>
    <x:t>Othello</x:t>
  </x:si>
  <x:si>
    <x:t>Mattawa</x:t>
  </x:si>
  <x:si>
    <x:t>Prosser</x:t>
  </x:si>
  <x:si>
    <x:t>West Richland</x:t>
  </x:si>
  <x:si>
    <x:t>Royal City</x:t>
  </x:si>
  <x:si>
    <x:t>Touchet</x:t>
  </x:si>
  <x:si>
    <x:t>Waitsburg</x:t>
  </x:si>
  <x:si>
    <x:t>Walla Walla</x:t>
  </x:si>
  <x:si>
    <x:t>Wallula</x:t>
  </x:si>
  <x:si>
    <x:t>Washtucna</x:t>
  </x:si>
  <x:si>
    <x:t>Anatone</x:t>
  </x:si>
  <x:si>
    <x:t>Asotin County</x:t>
  </x:si>
  <x:si>
    <x:t>Asotin</x:t>
  </x:si>
  <x:si>
    <x:t>Anchorage</x:t>
  </x:si>
  <x:si>
    <x:t>AK</x:t>
  </x:si>
  <x:si>
    <x:t>Anchorage Borough</x:t>
  </x:si>
  <x:si>
    <x:t>Jber</x:t>
  </x:si>
  <x:si>
    <x:t>Municipality of Anchorage</x:t>
  </x:si>
  <x:si>
    <x:t>Indian</x:t>
  </x:si>
  <x:si>
    <x:t>Kongiganak</x:t>
  </x:si>
  <x:si>
    <x:t>Bethel Census Area</x:t>
  </x:si>
  <x:si>
    <x:t>Adak</x:t>
  </x:si>
  <x:si>
    <x:t>Aleutians West Census Area</x:t>
  </x:si>
  <x:si>
    <x:t>Atka</x:t>
  </x:si>
  <x:si>
    <x:t>Chignik Lake</x:t>
  </x:si>
  <x:si>
    <x:t>Lake and Peninsula Borough</x:t>
  </x:si>
  <x:si>
    <x:t>Port Heiden</x:t>
  </x:si>
  <x:si>
    <x:t>Port Lions</x:t>
  </x:si>
  <x:si>
    <x:t>Kodiak Island Borough</x:t>
  </x:si>
  <x:si>
    <x:t>Akiachak</x:t>
  </x:si>
  <x:si>
    <x:t>Akiak</x:t>
  </x:si>
  <x:si>
    <x:t>Akutan</x:t>
  </x:si>
  <x:si>
    <x:t>Aleutians East Borough</x:t>
  </x:si>
  <x:si>
    <x:t>Alakanuk</x:t>
  </x:si>
  <x:si>
    <x:t>Wade Hampton Census Area</x:t>
  </x:si>
  <x:si>
    <x:t>Aleknagik</x:t>
  </x:si>
  <x:si>
    <x:t>Dillingham Census Area</x:t>
  </x:si>
  <x:si>
    <x:t>Anchor Point</x:t>
  </x:si>
  <x:si>
    <x:t>Kenai Peninsula Borough</x:t>
  </x:si>
  <x:si>
    <x:t>Aniak</x:t>
  </x:si>
  <x:si>
    <x:t>Anvik</x:t>
  </x:si>
  <x:si>
    <x:t>Yukon-Koyukuk Census Area</x:t>
  </x:si>
  <x:si>
    <x:t>Chefornak</x:t>
  </x:si>
  <x:si>
    <x:t>Chevak</x:t>
  </x:si>
  <x:si>
    <x:t>Chignik</x:t>
  </x:si>
  <x:si>
    <x:t>Chignik Lagoon</x:t>
  </x:si>
  <x:si>
    <x:t>Chitina</x:t>
  </x:si>
  <x:si>
    <x:t>Valdez-Cordova Census Area</x:t>
  </x:si>
  <x:si>
    <x:t>Chugiak</x:t>
  </x:si>
  <x:si>
    <x:t>Clam Gulch</x:t>
  </x:si>
  <x:si>
    <x:t>Clarks Point</x:t>
  </x:si>
  <x:si>
    <x:t>Cold Bay</x:t>
  </x:si>
  <x:si>
    <x:t>Cooper Landing</x:t>
  </x:si>
  <x:si>
    <x:t>Copper Center</x:t>
  </x:si>
  <x:si>
    <x:t>Crooked Creek</x:t>
  </x:si>
  <x:si>
    <x:t>Dillingham</x:t>
  </x:si>
  <x:si>
    <x:t>Eek</x:t>
  </x:si>
  <x:si>
    <x:t>Egegik</x:t>
  </x:si>
  <x:si>
    <x:t>Ekwok</x:t>
  </x:si>
  <x:si>
    <x:t>Emmonak</x:t>
  </x:si>
  <x:si>
    <x:t>False Pass</x:t>
  </x:si>
  <x:si>
    <x:t>Gakona</x:t>
  </x:si>
  <x:si>
    <x:t>Girdwood</x:t>
  </x:si>
  <x:si>
    <x:t>Glennallen</x:t>
  </x:si>
  <x:si>
    <x:t>Goodnews Bay</x:t>
  </x:si>
  <x:si>
    <x:t>Saint George Island</x:t>
  </x:si>
  <x:si>
    <x:t>Hooper Bay</x:t>
  </x:si>
  <x:si>
    <x:t>Iliamna</x:t>
  </x:si>
  <x:si>
    <x:t>Kalskag</x:t>
  </x:si>
  <x:si>
    <x:t>Karluk</x:t>
  </x:si>
  <x:si>
    <x:t>Kasigluk</x:t>
  </x:si>
  <x:si>
    <x:t>Kasilof</x:t>
  </x:si>
  <x:si>
    <x:t>Kenai</x:t>
  </x:si>
  <x:si>
    <x:t>King Cove</x:t>
  </x:si>
  <x:si>
    <x:t>King Salmon</x:t>
  </x:si>
  <x:si>
    <x:t>Bristol Bay Borough</x:t>
  </x:si>
  <x:si>
    <x:t>Kipnuk</x:t>
  </x:si>
  <x:si>
    <x:t>Kodiak</x:t>
  </x:si>
  <x:si>
    <x:t>Kotlik</x:t>
  </x:si>
  <x:si>
    <x:t>Kwethluk</x:t>
  </x:si>
  <x:si>
    <x:t>Kwigillingok</x:t>
  </x:si>
  <x:si>
    <x:t>Wasilla</x:t>
  </x:si>
  <x:si>
    <x:t>Larsen Bay</x:t>
  </x:si>
  <x:si>
    <x:t>Levelock</x:t>
  </x:si>
  <x:si>
    <x:t>Lower Kalskag</x:t>
  </x:si>
  <x:si>
    <x:t>Manokotak</x:t>
  </x:si>
  <x:si>
    <x:t>Matanuska-Susitna Borough</x:t>
  </x:si>
  <x:si>
    <x:t>Mekoryuk</x:t>
  </x:si>
  <x:si>
    <x:t>Moose Pass</x:t>
  </x:si>
  <x:si>
    <x:t>Mountain Village</x:t>
  </x:si>
  <x:si>
    <x:t>Naknek</x:t>
  </x:si>
  <x:si>
    <x:t>Napakiak</x:t>
  </x:si>
  <x:si>
    <x:t>Nikiski</x:t>
  </x:si>
  <x:si>
    <x:t>New Stuyahok</x:t>
  </x:si>
  <x:si>
    <x:t>Toksook Bay</x:t>
  </x:si>
  <x:si>
    <x:t>Nikolski</x:t>
  </x:si>
  <x:si>
    <x:t>Ninilchik</x:t>
  </x:si>
  <x:si>
    <x:t>Nondalton</x:t>
  </x:si>
  <x:si>
    <x:t>Nunapitchuk</x:t>
  </x:si>
  <x:si>
    <x:t>Old Harbor</x:t>
  </x:si>
  <x:si>
    <x:t>Ouzinkie</x:t>
  </x:si>
  <x:si>
    <x:t>Pedro Bay</x:t>
  </x:si>
  <x:si>
    <x:t>Pilot Station</x:t>
  </x:si>
  <x:si>
    <x:t>Platinum</x:t>
  </x:si>
  <x:si>
    <x:t>Port Alsworth</x:t>
  </x:si>
  <x:si>
    <x:t>Quinhagak</x:t>
  </x:si>
  <x:si>
    <x:t>Red Devil</x:t>
  </x:si>
  <x:si>
    <x:t>Russian Mission</x:t>
  </x:si>
  <x:si>
    <x:t>Nome Census Area</x:t>
  </x:si>
  <x:si>
    <x:t>Saint Paul Island</x:t>
  </x:si>
  <x:si>
    <x:t>Sand Point</x:t>
  </x:si>
  <x:si>
    <x:t>Scammon Bay</x:t>
  </x:si>
  <x:si>
    <x:t>Seldovia</x:t>
  </x:si>
  <x:si>
    <x:t>Shageluk</x:t>
  </x:si>
  <x:si>
    <x:t>Nunam Iqua</x:t>
  </x:si>
  <x:si>
    <x:t>Skwentna</x:t>
  </x:si>
  <x:si>
    <x:t>Sleetmute</x:t>
  </x:si>
  <x:si>
    <x:t>Soldotna</x:t>
  </x:si>
  <x:si>
    <x:t>South Naknek</x:t>
  </x:si>
  <x:si>
    <x:t>Stebbins</x:t>
  </x:si>
  <x:si>
    <x:t>Takotna</x:t>
  </x:si>
  <x:si>
    <x:t>Talkeetna</x:t>
  </x:si>
  <x:si>
    <x:t>Tatitlek</x:t>
  </x:si>
  <x:si>
    <x:t>Togiak</x:t>
  </x:si>
  <x:si>
    <x:t>Tuluksak</x:t>
  </x:si>
  <x:si>
    <x:t>Tuntutuliak</x:t>
  </x:si>
  <x:si>
    <x:t>Tununak</x:t>
  </x:si>
  <x:si>
    <x:t>Tyonek</x:t>
  </x:si>
  <x:si>
    <x:t>Trapper Creek</x:t>
  </x:si>
  <x:si>
    <x:t>Unalakleet</x:t>
  </x:si>
  <x:si>
    <x:t>Unalaska</x:t>
  </x:si>
  <x:si>
    <x:t>Yakutat</x:t>
  </x:si>
  <x:si>
    <x:t>Yakutat Borough</x:t>
  </x:si>
  <x:si>
    <x:t>Nightmute</x:t>
  </x:si>
  <x:si>
    <x:t>Nikolai</x:t>
  </x:si>
  <x:si>
    <x:t>Dutch Harbor</x:t>
  </x:si>
  <x:si>
    <x:t>Fairbanks North Star Borough</x:t>
  </x:si>
  <x:si>
    <x:t>Eielson Afb</x:t>
  </x:si>
  <x:si>
    <x:t>Fort Wainwright</x:t>
  </x:si>
  <x:si>
    <x:t>Clear</x:t>
  </x:si>
  <x:si>
    <x:t>North Pole</x:t>
  </x:si>
  <x:si>
    <x:t>Salcha</x:t>
  </x:si>
  <x:si>
    <x:t>Allakaket</x:t>
  </x:si>
  <x:si>
    <x:t>Anaktuvuk Pass</x:t>
  </x:si>
  <x:si>
    <x:t>North Slope Borough</x:t>
  </x:si>
  <x:si>
    <x:t>Arctic Village</x:t>
  </x:si>
  <x:si>
    <x:t>Barrow</x:t>
  </x:si>
  <x:si>
    <x:t>Ester</x:t>
  </x:si>
  <x:si>
    <x:t>Bettles Field</x:t>
  </x:si>
  <x:si>
    <x:t>Northwest Arctic Borough</x:t>
  </x:si>
  <x:si>
    <x:t>Cantwell</x:t>
  </x:si>
  <x:si>
    <x:t>Denali Borough</x:t>
  </x:si>
  <x:si>
    <x:t>Fort Greely</x:t>
  </x:si>
  <x:si>
    <x:t>Southeast Fairbanks Census Area</x:t>
  </x:si>
  <x:si>
    <x:t>Chicken</x:t>
  </x:si>
  <x:si>
    <x:t>Prudhoe Bay</x:t>
  </x:si>
  <x:si>
    <x:t>Delta Junction</x:t>
  </x:si>
  <x:si>
    <x:t>Elim</x:t>
  </x:si>
  <x:si>
    <x:t>Fort Yukon</x:t>
  </x:si>
  <x:si>
    <x:t>Gambell</x:t>
  </x:si>
  <x:si>
    <x:t>Huslia</x:t>
  </x:si>
  <x:si>
    <x:t>Kaktovik</x:t>
  </x:si>
  <x:si>
    <x:t>Kaltag</x:t>
  </x:si>
  <x:si>
    <x:t>Kiana</x:t>
  </x:si>
  <x:si>
    <x:t>Kivalina</x:t>
  </x:si>
  <x:si>
    <x:t>Kobuk</x:t>
  </x:si>
  <x:si>
    <x:t>Kotzebue</x:t>
  </x:si>
  <x:si>
    <x:t>Koyuk</x:t>
  </x:si>
  <x:si>
    <x:t>Koyukuk</x:t>
  </x:si>
  <x:si>
    <x:t>Denali National Park</x:t>
  </x:si>
  <x:si>
    <x:t>Manley Hot Springs</x:t>
  </x:si>
  <x:si>
    <x:t>Lake Minchumina</x:t>
  </x:si>
  <x:si>
    <x:t>Point Lay</x:t>
  </x:si>
  <x:si>
    <x:t>Nenana</x:t>
  </x:si>
  <x:si>
    <x:t>Noatak</x:t>
  </x:si>
  <x:si>
    <x:t>Noorvik</x:t>
  </x:si>
  <x:si>
    <x:t>Northway</x:t>
  </x:si>
  <x:si>
    <x:t>Nulato</x:t>
  </x:si>
  <x:si>
    <x:t>Point Hope</x:t>
  </x:si>
  <x:si>
    <x:t>Rampart</x:t>
  </x:si>
  <x:si>
    <x:t>Savoonga</x:t>
  </x:si>
  <x:si>
    <x:t>Selawik</x:t>
  </x:si>
  <x:si>
    <x:t>Shaktoolik</x:t>
  </x:si>
  <x:si>
    <x:t>Shishmaref</x:t>
  </x:si>
  <x:si>
    <x:t>Shungnak</x:t>
  </x:si>
  <x:si>
    <x:t>Stevens Village</x:t>
  </x:si>
  <x:si>
    <x:t>Tanacross</x:t>
  </x:si>
  <x:si>
    <x:t>Tanana</x:t>
  </x:si>
  <x:si>
    <x:t>Teller</x:t>
  </x:si>
  <x:si>
    <x:t>Tok</x:t>
  </x:si>
  <x:si>
    <x:t>Venetie</x:t>
  </x:si>
  <x:si>
    <x:t>White Mountain</x:t>
  </x:si>
  <x:si>
    <x:t>Brevig Mission</x:t>
  </x:si>
  <x:si>
    <x:t>Chalkyitsik</x:t>
  </x:si>
  <x:si>
    <x:t>Nuiqsut</x:t>
  </x:si>
  <x:si>
    <x:t>Atqasuk</x:t>
  </x:si>
  <x:si>
    <x:t>Juneau Borough</x:t>
  </x:si>
  <x:si>
    <x:t>City and Borough of Juneau</x:t>
  </x:si>
  <x:si>
    <x:t>Angoon</x:t>
  </x:si>
  <x:si>
    <x:t>Hoonah-Angoon Borough</x:t>
  </x:si>
  <x:si>
    <x:t>Auke Bay</x:t>
  </x:si>
  <x:si>
    <x:t>Elfin Cove</x:t>
  </x:si>
  <x:si>
    <x:t>Gustavus</x:t>
  </x:si>
  <x:si>
    <x:t>Haines Borough</x:t>
  </x:si>
  <x:si>
    <x:t>Hoonah</x:t>
  </x:si>
  <x:si>
    <x:t>Kake</x:t>
  </x:si>
  <x:si>
    <x:t>Petersburg Borough</x:t>
  </x:si>
  <x:si>
    <x:t>Sitka Borough</x:t>
  </x:si>
  <x:si>
    <x:t>Port Alexander</x:t>
  </x:si>
  <x:si>
    <x:t>Skagway</x:t>
  </x:si>
  <x:si>
    <x:t>Skagway Borough</x:t>
  </x:si>
  <x:si>
    <x:t>Tenakee Springs</x:t>
  </x:si>
  <x:si>
    <x:t>Ketchikan</x:t>
  </x:si>
  <x:si>
    <x:t>Ketchikan Gateway Borough</x:t>
  </x:si>
  <x:si>
    <x:t>Meyers Chuck</x:t>
  </x:si>
  <x:si>
    <x:t>Prince of Wales-Outer Ketchikan Borough</x:t>
  </x:si>
  <x:si>
    <x:t>Coffman Cove</x:t>
  </x:si>
  <x:si>
    <x:t>Thorne Bay</x:t>
  </x:si>
  <x:si>
    <x:t>Hydaburg</x:t>
  </x:si>
  <x:si>
    <x:t>Hyder</x:t>
  </x:si>
  <x:si>
    <x:t>Klawock</x:t>
  </x:si>
  <x:si>
    <x:t>Metlakatla</x:t>
  </x:si>
  <x:si>
    <x:t>Point Baker</x:t>
  </x:si>
  <x:si>
    <x:t>Ward Cove</x:t>
  </x:si>
  <x:si>
    <x:t>Wrangell</x:t>
  </x:si>
  <x:si>
    <x:t>Wrangell Borough</x:t>
  </x:si>
  <x:si>
    <x:t>Is this ZIP…</x:t>
  </x:si>
  <x:si>
    <x:t>In CA?</x:t>
  </x:si>
  <x:si>
    <x:t>Deflector</x:t>
  </x:si>
  <x:si>
    <x:r>
      <x:t xml:space="preserve">Choose wether or not wind deflectors will be used. </x:t>
    </x:r>
    <x:r>
      <x:rPr>
        <x:b/>
        <x:sz val="8"/>
        <x:rFont val="Arial"/>
        <x:family val="2"/>
      </x:rPr>
      <x:t>Selecting "NO" is only valid in landscape.</x:t>
    </x:r>
  </x:si>
  <x:si>
    <x:t>Landscape orientation is approximately a 10 degree tilt while Portrait has a 5 degree tilt.  Portrait will result more kW per roof area. The ballast requirements are similar regardless of orientation, but PSF is higher for portrait due to a more densely packed roof.</x:t>
  </x:si>
  <x:si>
    <x:t>Project Name</x:t>
  </x:si>
  <x:si>
    <x:t>Building Width (E/W, ft.)</x:t>
  </x:si>
  <x:si>
    <x:t>Building Length (N/S, ft.)</x:t>
  </x:si>
  <x:si>
    <x:t>Ballast Block Weight (lbs.)</x:t>
  </x:si>
  <x:si>
    <x:r>
      <x:t>Seismic Data: (S</x:t>
    </x:r>
    <x:r>
      <x:rPr>
        <x:vertAlign val="subscript"/>
        <x:sz val="14"/>
        <x:rFont val="Calibri"/>
        <x:family val="2"/>
        <x:scheme val="minor"/>
      </x:rPr>
      <x:t>s</x:t>
    </x:r>
    <x:r>
      <x:rPr>
        <x:sz val="14"/>
        <x:rFont val="Calibri"/>
        <x:family val="2"/>
        <x:scheme val="minor"/>
      </x:rPr>
      <x:t>)</x:t>
    </x:r>
  </x:si>
  <x:si>
    <x:t>For non-rectangular buildings give longest north-south (N/S) axis of the building</x:t>
  </x:si>
  <x:si>
    <x:t>For non-rectangular buildings give longest east-west (E/W) axis of the building</x:t>
  </x:si>
  <x:si>
    <x:t>UNATTACHED SEISMIC: Roof slope must be ≤ 3°
ATTACHED SEISMIC: Roof slope must be ≤ 7°           IBC minimum roof slope is 1/4 rise over 12 inches</x:t>
  </x:si>
  <x:si>
    <x:t>Elevation Above Sea Level (ft.)</x:t>
  </x:si>
  <x:si>
    <x:r>
      <x:rPr>
        <x:sz val="8"/>
        <x:rFont val="Arial"/>
        <x:family val="2"/>
      </x:rPr>
      <x:t>Local elevation of the building above sea level can be found by endering the project address at</x:t>
    </x:r>
    <x:r>
      <x:rPr>
        <x:sz val="8"/>
        <x:color theme="10"/>
        <x:rFont val="Arial"/>
        <x:family val="2"/>
      </x:rPr>
      <x:t xml:space="preserve"> </x:t>
    </x:r>
    <x:r>
      <x:rPr>
        <x:u/>
        <x:sz val="8"/>
        <x:color theme="10"/>
        <x:rFont val="Arial"/>
        <x:family val="2"/>
      </x:rPr>
      <x:t>http://www.whatismyelevation.com</x:t>
    </x:r>
  </x:si>
  <x:si>
    <x:t>Module's weight:</x:t>
  </x:si>
  <x:si>
    <x:t>kg</x:t>
  </x:si>
  <x:si>
    <x:t>Friction Coefficient Calculator</x:t>
  </x:si>
  <x:si>
    <x:t>ROOF SURFACE</x:t>
  </x:si>
  <x:si>
    <x:t>SLIP SHEET?</x:t>
  </x:si>
  <x:si>
    <x:t>tpo</x:t>
  </x:si>
  <x:si>
    <x:t>Yes</x:t>
  </x:si>
  <x:si>
    <x:t>Values from Testing Engineers, Inc. study dated 2016-05-27 (valid in L.A. County)</x:t>
  </x:si>
  <x:si>
    <x:t>No</x:t>
  </x:si>
  <x:si>
    <x:t>epdm</x:t>
  </x:si>
  <x:si>
    <x:t>Red</x:t>
  </x:si>
  <x:si>
    <x:t>Estimated/calculated/misc sourced values</x:t>
  </x:si>
  <x:si>
    <x:t>gravel</x:t>
  </x:si>
  <x:si>
    <x:t>other</x:t>
  </x:si>
  <x:si>
    <x:t>E</x:t>
  </x:si>
  <x:si>
    <x:t>Attached</x:t>
  </x:si>
  <x:si>
    <x:t>Date</x:t>
  </x:si>
  <x:si>
    <x:t>Version</x:t>
  </x:si>
  <x:si>
    <x:t>Change</x:t>
  </x:si>
  <x:si>
    <x:t>0_0</x:t>
  </x:si>
  <x:si>
    <x:t>first version of IFI Calculator</x:t>
  </x:si>
  <x:si>
    <x:t>0_1</x:t>
  </x:si>
  <x:si>
    <x:t>Added '1-Eng Inputs', 'ZIPS', and 'Seismic Data' tabs from Ecocalcs 4_1, modified them for Ecofoot3, and integrated them into input tabs from IFI Calculator.</x:t>
  </x:si>
  <x:si>
    <x:t>WORKSHEET</x:t>
  </x:si>
  <x:si>
    <x:t>CUSTOMER</x:t>
  </x:si>
  <x:si>
    <x:t>MULTIPLIER</x:t>
  </x:si>
  <x:si>
    <x:t>PROJECT</x:t>
  </x:si>
  <x:si>
    <x:t>QUOTE</x:t>
  </x:si>
  <x:si>
    <x:t>Internal Profitability</x:t>
  </x:si>
  <x:si>
    <x:t>Shipping</x:t>
  </x:si>
  <x:si>
    <x:t>PART NAME</x:t>
  </x:si>
  <x:si>
    <x:t>PART NUMBER</x:t>
  </x:si>
  <x:si>
    <x:t>MSRP</x:t>
  </x:si>
  <x:si>
    <x:t>PRICE</x:t>
  </x:si>
  <x:si>
    <x:t>QTY</x:t>
  </x:si>
  <x:si>
    <x:t>SUBTOTAL</x:t>
  </x:si>
  <x:si>
    <x:t>Unit COGS</x:t>
  </x:si>
  <x:si>
    <x:t>Net COGS</x:t>
  </x:si>
  <x:si>
    <x:t>GP</x:t>
  </x:si>
  <x:si>
    <x:t>pallet spaces</x:t>
  </x:si>
  <x:si>
    <x:t>Engineering Services</x:t>
  </x:si>
  <x:si>
    <x:t>N/A</x:t>
  </x:si>
  <x:si>
    <x:t>ES02+SLSHA</x:t>
  </x:si>
  <x:si>
    <x:t>Mechanical Attachment</x:t>
  </x:si>
  <x:si>
    <x:t>ES02+ATKTA</x:t>
  </x:si>
  <x:si>
    <x:t>Discount</x:t>
  </x:si>
  <x:si>
    <x:t>Cost/watt</x:t>
  </x:si>
  <x:si>
    <x:t>Total</x:t>
  </x:si>
  <x:si>
    <x:t>System Size(kW)</x:t>
  </x:si>
  <x:si>
    <x:t>GPM</x:t>
  </x:si>
  <x:si>
    <x:t>Price Per Watt</x:t>
  </x:si>
  <x:si>
    <x:t>Commission</x:t>
  </x:si>
  <x:si>
    <x:t>Internal Array Weight (psf)</x:t>
  </x:si>
  <x:si>
    <x:t>%of REV</x:t>
  </x:si>
  <x:si>
    <x:t>From Zip</x:t>
  </x:si>
  <x:si>
    <x:t>To Zip</x:t>
  </x:si>
  <x:si>
    <x:t>Adders</x:t>
  </x:si>
  <x:si>
    <x:t xml:space="preserve">Add slip sheets </x:t>
  </x:si>
  <x:si>
    <x:t>Part Name</x:t>
  </x:si>
  <x:si>
    <x:t>Part Number</x:t>
  </x:si>
  <x:si>
    <x:t>Uplift Attachment Calculator</x:t>
  </x:si>
  <x:si>
    <x:t>Qty. Per Kit</x:t>
  </x:si>
  <x:si>
    <x:t>Total Qty.</x:t>
  </x:si>
  <x:si>
    <x:t>Total Cost</x:t>
  </x:si>
  <x:si>
    <x:t>U-Anchor 2400</x:t>
  </x:si>
  <x:si>
    <x:t>ECO-002_6??</x:t>
  </x:si>
  <x:si>
    <x:t>B22 Galvanized Strut 10'</x:t>
  </x:si>
  <x:si>
    <x:t>ECO-002_501</x:t>
  </x:si>
  <x:si>
    <x:t>Splice Clevis with 2 Holes</x:t>
  </x:si>
  <x:si>
    <x:t>ECO-002_508</x:t>
  </x:si>
  <x:si>
    <x:t>N228 Galvanized Strut Nut 3/8"-16</x:t>
  </x:si>
  <x:si>
    <x:t>ECO-002_511</x:t>
  </x:si>
  <x:si>
    <x:t xml:space="preserve">UniRac L-foot and Hardware </x:t>
  </x:si>
  <x:si>
    <x:t>ECO-002_510</x:t>
  </x:si>
  <x:si>
    <x:t>3/8" x 1" SS Carriage Bolt</x:t>
  </x:si>
  <x:si>
    <x:t>ECO-002_513</x:t>
  </x:si>
  <x:si>
    <x:t>ECO-002_512</x:t>
  </x:si>
  <x:si>
    <x:t>Ballast Layout (Under Development)</x:t>
  </x:si>
  <x:si>
    <x:t>Cell Rounding Color Code</x:t>
  </x:si>
  <x:si>
    <x:t>7+</x:t>
  </x:si>
  <x:si>
    <x:t>STEP 1)</x:t>
  </x:si>
  <x:si>
    <x:t xml:space="preserve">Define northwest corner of combined array area and block weight: </x:t>
  </x:si>
  <x:si>
    <x:t>Tab name:</x:t>
  </x:si>
  <x:si>
    <x:t>Column:</x:t>
  </x:si>
  <x:si>
    <x:t>Row:</x:t>
  </x:si>
  <x:si>
    <x:t>Base Cell Name:</x:t>
  </x:si>
  <x:si>
    <x:t>'3x3 mass hand'!</x:t>
  </x:si>
  <x:si>
    <x:t>Block Weight (LBS):</x:t>
  </x:si>
  <x:si>
    <x:t>Primary Cells:</x:t>
  </x:si>
  <x:si>
    <x:t xml:space="preserve"> </x:t>
  </x:si>
  <x:si>
    <x:t xml:space="preserve">Northwest Corner Definition: </x:t>
  </x:si>
  <x:si>
    <x:t>Northeast Corner Definition:</x:t>
  </x:si>
  <x:si>
    <x:t>Northwest First In from Corner Definition:</x:t>
  </x:si>
  <x:si>
    <x:t>Northeast First In from Corner Definition:</x:t>
  </x:si>
  <x:si>
    <x:t>North Edge Definition:</x:t>
  </x:si>
  <x:si>
    <x:t>West Edge First in from corner Definition:</x:t>
  </x:si>
  <x:si>
    <x:t>East Edge First in from corner Definition:</x:t>
  </x:si>
  <x:si>
    <x:t xml:space="preserve">Southwest Corner Definition: </x:t>
  </x:si>
  <x:si>
    <x:t>southeast Corner Definition:</x:t>
  </x:si>
  <x:si>
    <x:t>Southwest First In from Corner Definition:</x:t>
  </x:si>
  <x:si>
    <x:t>Southeast First In from Corner Definition:</x:t>
  </x:si>
  <x:si>
    <x:t>South Edge Definition</x:t>
  </x:si>
  <x:si>
    <x:t>West Edge Definition:</x:t>
  </x:si>
  <x:si>
    <x:t>East Edge Definition:</x:t>
  </x:si>
  <x:si>
    <x:t>Northwest, One row, one column in from edge</x:t>
  </x:si>
  <x:si>
    <x:t>Northeast, One row, one column in from edge</x:t>
  </x:si>
  <x:si>
    <x:t>One row In from North</x:t>
  </x:si>
  <x:si>
    <x:t>One row In from West</x:t>
  </x:si>
  <x:si>
    <x:t>Interior Definition</x:t>
  </x:si>
  <x:si>
    <x:t>End Cap</x:t>
  </x:si>
  <x:si>
    <x:t>)))))))))))))))))))</x:t>
  </x:si>
  <x:si>
    <x:t>Step 2)</x:t>
  </x:si>
  <x:si>
    <x:t>Copy the "Final text" from below, and then "Paste Values" in the indicated cell in column "L".</x:t>
  </x:si>
  <x:si>
    <x:t>↓↓</x:t>
  </x:si>
  <x:si>
    <x:t>→</x:t>
  </x:si>
  <x:si>
    <x:t>Final Text:</x:t>
  </x:si>
  <x:si>
    <x:t>Step 3)</x:t>
  </x:si>
  <x:si>
    <x:t>Place an "=" sign in front of pasted text in column "L"</x:t>
  </x:si>
  <x:si>
    <x:t>Step 4)</x:t>
  </x:si>
  <x:si>
    <x:t>Drag and copy the text across to the right  as many cells as the "combined array" is wide.</x:t>
  </x:si>
  <x:si>
    <x:t>Step 5)</x:t>
  </x:si>
  <x:si>
    <x:t>Drag the row created in Step 4 downward as many cells as the "combined array" is tall.</x:t>
  </x:si>
  <x:si>
    <x:t xml:space="preserve">Step 6) </x:t>
  </x:si>
  <x:si>
    <x:t>Apply ballast amounts to array on a per-foot basis walking across rows and down columns.</x:t>
  </x:si>
  <x:si>
    <x:t xml:space="preserve">  ↓↓ PASTE "FINAL TEXT" HERE</x:t>
  </x:si>
  <x:si>
    <x:t>EcoX Power Accessory Bracket</x:t>
  </x:si>
  <x:si>
    <x:t>Add Ballast Tray</x:t>
  </x:si>
  <x:si>
    <x:t>3/8" x 1" SS serrated flange bolt</x:t>
  </x:si>
  <x:si>
    <x:t>Wind Deflector Bracket</x:t>
  </x:si>
  <x:si>
    <x:t>ES61022-CP</x:t>
  </x:si>
  <x:si>
    <x:t>total weight (lb)</x:t>
  </x:si>
  <x:si>
    <x:t>piece weight (lb)</x:t>
  </x:si>
  <x:si>
    <x:t>fractional spaces</x:t>
  </x:si>
  <x:si>
    <x:t>244 W State St</x:t>
  </x:si>
  <x:si>
    <x:t>QUOTE NO.</x:t>
  </x:si>
  <x:si>
    <x:t>Quote number= Salesperson initials followed by date then quote # for that day. EX: If this is my second quote on 8/23/13 then the quote # is "BW08231302".</x:t>
  </x:si>
  <x:si>
    <x:t>Athens, OH 45701</x:t>
  </x:si>
  <x:si>
    <x:t>DATE</x:t>
  </x:si>
  <x:si>
    <x:t>P: 740-249-1877</x:t>
  </x:si>
  <x:si>
    <x:t>EXPIRATION DATE</x:t>
  </x:si>
  <x:si>
    <x:t>sales@ecolibriumsolar.com</x:t>
  </x:si>
  <x:si>
    <x:t>CUSTOMER ID</x:t>
  </x:si>
  <x:si>
    <x:t>SALESPERSON</x:t>
  </x:si>
  <x:si>
    <x:t>SHIPPING TERMS</x:t>
  </x:si>
  <x:si>
    <x:t>PAYMENT TERMS</x:t>
  </x:si>
  <x:si>
    <x:t>FOB 44707</x:t>
  </x:si>
  <x:si>
    <x:t>30% Down, Balance at Shipment</x:t>
  </x:si>
  <x:si>
    <x:t>UNIT PRICE</x:t>
  </x:si>
  <x:si>
    <x:t>LINE TOTAL</x:t>
  </x:si>
  <x:si>
    <x:t>TERMS AND CONDITIONS</x:t>
  </x:si>
  <x:si>
    <x:t>TOTAL</x:t>
  </x:si>
  <x:si>
    <x:t>1. Based upon information provided and is subject to change</x:t>
  </x:si>
  <x:si>
    <x:t xml:space="preserve">2. Does not include ballast, shipping or taxes </x:t>
  </x:si>
  <x:si>
    <x:t>3. Ecofoot2+ PE certificate excludes structural analysis of building</x:t>
  </x:si>
  <x:si>
    <x:t>Min Wind Setback (in.)</x:t>
  </x:si>
  <x:si>
    <x:t>4. Submit signed quote and your P.O. to salesperson listed above to place order</x:t>
  </x:si>
  <x:si>
    <x:t>Heaviest Array (PSF)</x:t>
  </x:si>
  <x:si>
    <x:t>THANK YOU FOR YOUR BUSINESS!</x:t>
  </x:si>
  <x:si>
    <x:t>Project Variables</x:t>
  </x:si>
  <x:si>
    <x:t>North Row Module Quantity</x:t>
  </x:si>
  <x:si>
    <x:t>Basic wind speed (3 second gust speed at 33 ft. above ground in Exposure C)</x:t>
  </x:si>
  <x:si>
    <x:t>mph</x:t>
  </x:si>
  <x:si>
    <x:t>Occupancy Category (I,II,III,IV)</x:t>
  </x:si>
  <x:si>
    <x:t>Exposure Category (B, C, D)</x:t>
  </x:si>
  <x:si>
    <x:t>Mean Roof Height</x:t>
  </x:si>
  <x:si>
    <x:t>ft.</x:t>
  </x:si>
  <x:si>
    <x:t>Module Weight</x:t>
  </x:si>
  <x:si>
    <x:t>lbs.</x:t>
  </x:si>
  <x:si>
    <x:t>Module Length</x:t>
  </x:si>
  <x:si>
    <x:t>in</x:t>
  </x:si>
  <x:si>
    <x:t>Module Width</x:t>
  </x:si>
  <x:si>
    <x:t>Ground Snow Load (fig 7-1 and table 7-1)</x:t>
  </x:si>
  <x:si>
    <x:t>psf</x:t>
  </x:si>
  <x:si>
    <x:t>Minimum Roof Setback</x:t>
  </x:si>
  <x:si>
    <x:t>in.</x:t>
  </x:si>
  <x:si>
    <x:t>Roofing Type</x:t>
  </x:si>
  <x:si>
    <x:t>Friction Coefficient</x:t>
  </x:si>
  <x:si>
    <x:t>Engineering Results</x:t>
  </x:si>
  <x:si>
    <x:t>Ballast Block Weight</x:t>
  </x:si>
  <x:si>
    <x: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x:t>
  </x:si>
  <x:si>
    <x:t>MCE Spectral Response Acceleration at Short Periods (SS)</x:t>
  </x:si>
  <x:si>
    <x:t>ES10132</x:t>
  </x:si>
  <x:si>
    <x:t>0_2</x:t>
  </x:si>
  <x:si>
    <x:t>Corrected system geometry inputs, Added '2-Quote Inputs' and '3-Quote' tabs from Ecocalcs 4_1 and modified them for Ecofoot3, Added 'Ballast Distribution' and '3x3 mass hand' tabs</x:t>
  </x:si>
  <x:si>
    <x:t>Ballast Rounding Color Code</x:t>
  </x:si>
  <x:si>
    <x:t>LOAD SHARING ASSUMPTIONS:</x:t>
  </x:si>
  <x:si>
    <x:t>CORNER</x:t>
  </x:si>
  <x:si>
    <x:t>EDGE</x:t>
  </x:si>
  <x:si>
    <x:t>FIELD</x:t>
  </x:si>
  <x:si>
    <x:t>3x3</x:t>
  </x:si>
  <x:si>
    <x:t>UPLIFT</x:t>
  </x:si>
  <x:si>
    <x:t>SLIDING</x:t>
  </x:si>
  <x:si>
    <x:t>East Winds - No Deflector</x:t>
  </x:si>
  <x:si>
    <x:t>East Winds - With Deflector</x:t>
  </x:si>
  <x:si>
    <x:t>L1</x:t>
  </x:si>
  <x:si>
    <x:t>L4</x:t>
  </x:si>
  <x:si>
    <x:t>L3</x:t>
  </x:si>
  <x:si>
    <x:t>L4 (1)</x:t>
  </x:si>
  <x:si>
    <x:t>West Winds - No Deflector</x:t>
  </x:si>
  <x:si>
    <x:t>West Winds - With Deflector</x:t>
  </x:si>
  <x:si>
    <x:t>Combined Winds - No Deflector</x:t>
  </x:si>
  <x:si>
    <x:t>Combined Winds - With Deflector</x:t>
  </x:si>
  <x:si>
    <x:t>Block Count:</x:t>
  </x:si>
  <x:si>
    <x:t>Base Count:</x:t>
  </x:si>
  <x:si>
    <x:t>PV Mod count:</x:t>
  </x:si>
  <x:si>
    <x:t>Block mass (lb.):</x:t>
  </x:si>
  <x:si>
    <x:t>MAX WITHOUT WIND DEFLECTOR</x:t>
  </x:si>
  <x:si>
    <x:t>MAX WITH WIND DEFLECTOR</x:t>
  </x:si>
  <x:si>
    <x:t>Substructure's weight / module's area:</x:t>
  </x:si>
  <x:si>
    <x:t>Substructure's weight:</x:t>
  </x:si>
  <x:si>
    <x:t>Ballast design</x:t>
  </x:si>
  <x:si>
    <x:t>0_3</x:t>
  </x:si>
  <x:si>
    <x:t>Project:</x:t>
  </x:si>
  <x:si>
    <x:t>Postal code:</x:t>
  </x:si>
  <x:si>
    <x:t>Person in charge:</x:t>
  </x:si>
  <x:si>
    <x:t>Date:</x:t>
  </x:si>
  <x:si>
    <x:t>Project data</x:t>
  </x:si>
  <x:si>
    <x:t>The yellow cells have to be filled out depending on the project.</x:t>
  </x:si>
  <x:si>
    <x:t>Solar ballasted roof mount system EcoFoot 3</x:t>
  </x:si>
  <x:si>
    <x:t>The turquoise cells are calculated.</x:t>
  </x:si>
  <x:si>
    <x:t>Building dimensions</x:t>
  </x:si>
  <x:si>
    <x:t>Language:</x:t>
  </x:si>
  <x:si>
    <x:t>Site:</x:t>
  </x:si>
  <x:si>
    <x:t>Country:</x:t>
  </x:si>
  <x:si>
    <x:t>Standard:</x:t>
  </x:si>
  <x:si>
    <x:t>Building dimensions:</x:t>
  </x:si>
  <x:si>
    <x:t>Roof height:</x:t>
  </x:si>
  <x:si>
    <x:t>Parapet height:</x:t>
  </x:si>
  <x:si>
    <x:t>Offset distance from roof edges:</x:t>
  </x:si>
  <x:si>
    <x:t>Building width:</x:t>
  </x:si>
  <x:si>
    <x:t>Building length:</x:t>
  </x:si>
  <x:si>
    <x:t>Roof area:</x:t>
  </x:si>
  <x:si>
    <x:t>Roof pitch angle:</x:t>
  </x:si>
  <x:si>
    <x:t>m above ground (In case of more than one height, the highest must be chosen!)</x:t>
  </x:si>
  <x:si>
    <x:t>m (The minimum array offset distance is 1.2m.)</x:t>
  </x:si>
  <x:si>
    <x:t>° (valid only up to 7° roof angle)</x:t>
  </x:si>
  <x:si>
    <x:t>Available wind loading standards:</x:t>
  </x:si>
  <x:si>
    <x:t>Country</x:t>
  </x:si>
  <x:si>
    <x:t>Wind loading code</x:t>
  </x:si>
  <x:si>
    <x:t>Roof zoning:</x:t>
  </x:si>
  <x:si>
    <x:t>Array offset distance from roof edges;                                 Do not place PV modules in this zone!</x:t>
  </x:si>
  <x:si>
    <x:t>Roof position 1</x:t>
  </x:si>
  <x:si>
    <x:t>Roof position 2</x:t>
  </x:si>
  <x:si>
    <x:t>Roof position 3</x:t>
  </x:si>
  <x:si>
    <x:t>Roof position 4</x:t>
  </x:si>
  <x:si>
    <x:t>Roof position 5</x:t>
  </x:si>
  <x:si>
    <x:t>Length</x:t>
  </x:si>
  <x:si>
    <x:t>array offset distance</x:t>
  </x:si>
  <x:si>
    <x:t>For east winds with wind directions from 0° to 180°.</x:t>
  </x:si>
  <x:si>
    <x:t>from roof edges</x:t>
  </x:si>
  <x:si>
    <x:t>Width</x:t>
  </x:si>
  <x:si>
    <x:t>For west winds with wind directions from 180° to 360°.</x:t>
  </x:si>
  <x:si>
    <x:t>ASCE 7-05</x:t>
  </x:si>
  <x:si>
    <x:t>Design Base:</x:t>
  </x:si>
  <x:si>
    <x:t>Project data:</x:t>
  </x:si>
  <x:si>
    <x:t>Last update:</x:t>
  </x:si>
  <x:si>
    <x:t>Load factors for wind and dead load:</x:t>
  </x:si>
  <x:si>
    <x:t>Load factor for
uplift [-]:</x:t>
  </x:si>
  <x:si>
    <x:t>Load factor for
sliding [-]:</x:t>
  </x:si>
  <x:si>
    <x:t>Load factor for
dead load I [-]:</x:t>
  </x:si>
  <x:si>
    <x:t>Load factor for
dead load II [-]:</x:t>
  </x:si>
  <x:si>
    <x:t>according to ASCE7-05</x:t>
  </x:si>
  <x:si>
    <x:t>Determination of wind zone, Exposure category and of additional values according to</x:t>
  </x:si>
  <x:si>
    <x:t>ASCE/SEI 7-05: Section 6 and ASCE/SEI 7-05: Annex C6</x:t>
  </x:si>
  <x:si>
    <x:t>Importance factor</x:t>
  </x:si>
  <x:si>
    <x:t>Building and structure classification categories according to ASCE/SEI 7-05, table 1-1</x:t>
  </x:si>
  <x:si>
    <x:t>Non Hurricane Prone Regions and Hurricane Prone Regions with v = 85 - 100 mph and Alaska</x:t>
  </x:si>
  <x:si>
    <x:t>Hurricane Prone Regions with v &gt; 100 mph</x:t>
  </x:si>
  <x:si>
    <x:t>Exposure category</x:t>
  </x:si>
  <x:si>
    <x:t>Designation:</x:t>
  </x:si>
  <x:si>
    <x:t>Urban/ suburban areas, wooded areas, or other terrain with numerous closely spaced obstructions having the size of single-family dwellings or larger.</x:t>
  </x:si>
  <x:si>
    <x:t>Open terrain with scattered obstructions having heights generally less than 30ft (9.1 m). This category includes flat open country and grasslands.</x:t>
  </x:si>
  <x:si>
    <x:t>Flat, unobstructed areas and water surfaces. This category includes smooth mud flats, salt flats, and unbroken ice.</x:t>
  </x:si>
  <x:si>
    <x:t>Definition of exposure categories according to section 6.5.6.3</x:t>
  </x:si>
  <x:si>
    <x:t>For low rise buildings in the US, the maximum height is 18.3 m (60 ft).</x:t>
  </x:si>
  <x:si>
    <x:t>According to figures 6-1, 6-1A, B and C</x:t>
  </x:si>
  <x:si>
    <x: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x:t>
  </x:si>
  <x:si>
    <x:t xml:space="preserve">The importance factor accounts for the degree of hazard to human life and damage to property and depends on the nature of occupancy of buildings and other structures, see section 6.5.5. </x:t>
  </x:si>
  <x:si>
    <x:t xml:space="preserve">This factor shall only be applied when used in conjunction with load combinations specified in sections 2.3 and 2.4. </x:t>
  </x:si>
  <x:si>
    <x:t>The topographic factor as defined in section 6.5.7 shall be applied when buildings and other site conditions and locations of structures constitute abrupt changes in the general topography (wind speed-up effects at isolated hills, ridges, escarpments).</x:t>
  </x:si>
  <x:si>
    <x:t>m ASL</x:t>
  </x:si>
  <x:si>
    <x:t>Exposure category:</x:t>
  </x:si>
  <x:si>
    <x:t>Local elevation above sea level:</x:t>
  </x:si>
  <x:si>
    <x:t>Roof + parapet height:</x:t>
  </x:si>
  <x:si>
    <x:t>Basic wind speed:</x:t>
  </x:si>
  <x:si>
    <x:t>Type of structure:</x:t>
  </x:si>
  <x:si>
    <x:t>Importance factor:</x:t>
  </x:si>
  <x:si>
    <x:t>Wind directionality factor:</x:t>
  </x:si>
  <x:si>
    <x:t>Topographic factor:</x:t>
  </x:si>
  <x:si>
    <x:t>Peak velocity pressure</x:t>
  </x:si>
  <x:si>
    <x:t>corresponds to</x:t>
  </x:si>
  <x:si>
    <x:t>respectively</x:t>
  </x:si>
  <x:si>
    <x:t>According to figures 26.5-1A, B and C for the risk categories I, II, III including an importance and a load factor of 1.6</x:t>
  </x:si>
  <x:si>
    <x:t>The exposure coefficient kz in Exposure B varies with the type of structure.</x:t>
  </x:si>
  <x:si>
    <x:t>The topographic factor as defined in section 26.8 shall be applied when buildings and other site conditions and locations of structures constitute abrupt changes in the general topography (wind speed-up effects at isolated hills, ridges, escarpments).</x:t>
  </x:si>
  <x:si>
    <x:t>Definition of exposure categories according to section 26.7</x:t>
  </x:si>
  <x:si>
    <x:t>according to ASCE7-10</x:t>
  </x:si>
  <x:si>
    <x:t>ASCE 7-10</x:t>
  </x:si>
  <x:si>
    <x:t>Determination of wind zone, exposure category and of additional values according to</x:t>
  </x:si>
  <x:si>
    <x:t>ASCE/SEI 7-10: Section 26 and 27 and ASCE/SEI 7-10: Annex C26 and C27</x:t>
  </x:si>
  <x:si>
    <x:t>with 10deg tilt angle</x:t>
  </x:si>
  <x:si>
    <x:t>Required parameters of the photovoltaic roofing system</x:t>
  </x:si>
  <x:si>
    <x:t>Characteristics of the PV system</x:t>
  </x:si>
  <x:si>
    <x:t>Module's weight / module's area:</x:t>
  </x:si>
  <x:si>
    <x:t>Dead weight / module's area:</x:t>
  </x:si>
  <x:si>
    <x:t>Module angled at:</x:t>
  </x:si>
  <x:si>
    <x:t>Module's width:</x:t>
  </x:si>
  <x:si>
    <x:t>Module's length:</x:t>
  </x:si>
  <x:si>
    <x:t>Module's area:</x:t>
  </x:si>
  <x:si>
    <x:t>° to the roof surface</x:t>
  </x:si>
  <x:si>
    <x:t>Deflector angled at:</x:t>
  </x:si>
  <x:si>
    <x:t>Deflector's width:</x:t>
  </x:si>
  <x:si>
    <x:t>Deflector's length:</x:t>
  </x:si>
  <x:si>
    <x:t>Deflector's area:</x:t>
  </x:si>
  <x:si>
    <x:t>Wind profile at the site</x:t>
  </x:si>
  <x:si>
    <x:t>Peak velocity pressure:</x:t>
  </x:si>
  <x:si>
    <x:t>Roof properties</x:t>
  </x:si>
  <x:si>
    <x:t>Coefficient of static friction</x:t>
  </x:si>
  <x:si>
    <x:t>Roof slope:</x:t>
  </x:si>
  <x:si>
    <x: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x:t>
  </x:si>
  <x:si>
    <x:t>Loaded area of the PV array</x:t>
  </x:si>
  <x:si>
    <x:t>With the loaded area the structural interconnection of the system is taken into account.</x:t>
  </x:si>
  <x:si>
    <x:t>Load case 'Uplift'</x:t>
  </x:si>
  <x:si>
    <x:t>Load case 'Sliding'</x:t>
  </x:si>
  <x:si>
    <x:t>Number of modules which share loads:</x:t>
  </x:si>
  <x:si>
    <x:t>Applied number of modules which share loads:</x:t>
  </x:si>
  <x:si>
    <x:t>according to
ASCE/SEI 7-10</x:t>
  </x:si>
  <x:si>
    <x:t>Ballast design for wind loads</x:t>
  </x:si>
  <x:si>
    <x:t>Design ballast in kg/module</x:t>
  </x:si>
  <x:si>
    <x:t>Landscape without wind deflector</x:t>
  </x:si>
  <x:si>
    <x:t>Landscape with wind deflector</x:t>
  </x:si>
  <x:si>
    <x:t>Array zone</x:t>
  </x:si>
  <x:si>
    <x:t>Roof zone</x:t>
  </x:si>
  <x:si>
    <x:t>Design ballast for uplift</x:t>
  </x:si>
  <x:si>
    <x:t>Design ballast for sliding</x:t>
  </x:si>
  <x:si>
    <x:t>Authoritative for the required ballast is if a module or its substructure are situated partly in the aforementioned roof zones or array zones.</x:t>
  </x:si>
  <x:si>
    <x:t>Uplift</x:t>
  </x:si>
  <x:si>
    <x:t>Sliding</x:t>
  </x:si>
  <x:si>
    <x:t>Pitch angle correction</x:t>
  </x:si>
  <x:si>
    <x:t>Load case</x:t>
  </x:si>
  <x:si>
    <x:t>Roof pitch angle</x:t>
  </x:si>
  <x:si>
    <x:t>Correction coefficient</x:t>
  </x:si>
  <x:si>
    <x:t>Peak velocity pressure [kN/m²]</x:t>
  </x:si>
  <x:si>
    <x:t>Load factor for            uplift [-]</x:t>
  </x:si>
  <x:si>
    <x:t>Load factor for                     sliding [-]</x:t>
  </x:si>
  <x:si>
    <x:t>Load factor for dead load I [-]</x:t>
  </x:si>
  <x:si>
    <x:t>Load factor for dead load II [-]</x:t>
  </x:si>
  <x:si>
    <x:t>setback a</x:t>
  </x:si>
  <x:si>
    <x:t>West edge</x:t>
  </x:si>
  <x:si>
    <x:t>North edge</x:t>
  </x:si>
  <x:si>
    <x:t>East edge</x:t>
  </x:si>
  <x:si>
    <x:t>South edge</x:t>
  </x:si>
  <x:si>
    <x:t>only if array interrupted</x:t>
  </x:si>
  <x:si>
    <x:t>Definition:</x:t>
  </x:si>
  <x:si>
    <x:t>Wind direction north corresponds to wind blowing on the north façade of the flat-roofed building.</x:t>
  </x:si>
  <x:si>
    <x:t>Inner row</x:t>
  </x:si>
  <x:si>
    <x:t>South row (only if array interrupted)
Interior modules</x:t>
  </x:si>
  <x:si>
    <x:t>South row (only if array interrupted)
1st-4th module</x:t>
  </x:si>
  <x:si>
    <x:t>North row (only if array interrupted)
Interior modules</x:t>
  </x:si>
  <x:si>
    <x:t>North row (only if array interrupted)
1st-4th module</x:t>
  </x:si>
  <x:si>
    <x:t>Pressure coefficients</x:t>
  </x:si>
  <x:si>
    <x:t>Interpolated pressure coefficients</x:t>
  </x:si>
  <x:si>
    <x:t>North row</x:t>
  </x:si>
  <x:si>
    <x:t>1st-4th module</x:t>
  </x:si>
  <x:si>
    <x:t>Interior modules</x:t>
  </x:si>
  <x:si>
    <x:t>Inner rows, 2nd to 6th row from north</x:t>
  </x:si>
  <x:si>
    <x:t>Inner rows, from 7th row from north</x:t>
  </x:si>
  <x:si>
    <x:t>South row</x:t>
  </x:si>
  <x:si>
    <x:t>Final choice of pressure coefficients</x:t>
  </x:si>
  <x:si>
    <x:t>Normalised loaded area An</x:t>
  </x:si>
  <x:si>
    <x:t>Pressure coefficients module cpM</x:t>
  </x:si>
  <x:si>
    <x:t>Mass m</x:t>
  </x:si>
  <x:si>
    <x:t>Parapet correction kp</x:t>
  </x:si>
  <x:si>
    <x:t>Parapet factor</x:t>
  </x:si>
  <x:si>
    <x:t>Parapet factors</x:t>
  </x:si>
  <x:si>
    <x:t>References</x:t>
  </x:si>
  <x:si>
    <x:t>Pressure coefficients deflector cpD</x:t>
  </x:si>
  <x:si>
    <x:t>with 5deg tilt angle</x:t>
  </x:si>
  <x:si>
    <x:t>1st-10th module</x:t>
  </x:si>
  <x:si>
    <x:t>Inner rows, 2nd to 4th row from north</x:t>
  </x:si>
  <x:si>
    <x:t>Inner rows, from 5th row from north</x:t>
  </x:si>
  <x:si>
    <x:t>Portrait with wind deflector</x:t>
  </x:si>
  <x:si>
    <x:t>South row (only if array interrupted)
1st-10th module</x:t>
  </x:si>
  <x:si>
    <x:t>North row (only if array interrupted)
1st-10th module</x:t>
  </x:si>
  <x:si>
    <x:t>9-Module
Load-Sharing Area</x:t>
  </x:si>
  <x:si>
    <x:t>12-Module
Load-Sharing Area</x:t>
  </x:si>
  <x:si>
    <x:t>15-Module
Load-Sharing Area</x:t>
  </x:si>
  <x:si>
    <x:t>16-Module
Load-Sharing Area</x:t>
  </x:si>
  <x:si>
    <x:t>25-Module
Load-Sharing Area</x:t>
  </x:si>
  <x:si>
    <x:t>20-Module
Load-Sharing Area</x:t>
  </x:si>
  <x:si>
    <x:t>9-Module Load-Sharing Area</x:t>
  </x:si>
  <x:si>
    <x:t>12-Module Load-Sharing Area</x:t>
  </x:si>
  <x:si>
    <x:t>15-Module Load-Sharing Area</x:t>
  </x:si>
  <x:si>
    <x:t>16-Module Load-Sharing Area</x:t>
  </x:si>
  <x:si>
    <x:t>20-Module Load-Sharing Area</x:t>
  </x:si>
  <x:si>
    <x:t>25-Module Load-Sharing Area</x:t>
  </x:si>
  <x:si>
    <x:t>North Row</x:t>
  </x:si>
  <x:si>
    <x:t>South Row</x:t>
  </x:si>
  <x:si>
    <x:t>Inner rows, 7th row on</x:t>
  </x:si>
  <x:si>
    <x:t>Array continues</x:t>
  </x:si>
  <x:si>
    <x:t>to the right…</x:t>
  </x:si>
  <x:si>
    <x: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x:t>
  </x:si>
  <x:si>
    <x:t>0_4</x:t>
  </x:si>
  <x:si>
    <x:t>Corrected Importance Factor bug</x:t>
  </x:si>
  <x:si>
    <x:t>ECOFOOT3 10° BASE ASSEMBLY</x:t>
  </x:si>
  <x:si>
    <x:t>ECOFOOT3 10° BASE SUPPORT</x:t>
  </x:si>
  <x:si>
    <x:t>ECOFOOT3 BASE TUBE ASSEMBLY</x:t>
  </x:si>
  <x:si>
    <x:t>ECOFOOT3 BALLAST PAN</x:t>
  </x:si>
  <x:si>
    <x:t>ECOFOOT3 PANEL CLAMP ASSEMBLY</x:t>
  </x:si>
  <x:si>
    <x:t>ECOFOOT3 BASE CLAMP ASSEMBLY</x:t>
  </x:si>
  <x:si>
    <x:t>ECOFOOT3 CABLE TRAY SUPPORT KIT</x:t>
  </x:si>
  <x:si>
    <x:t>WIRE MANAGEMENT CLIP 90 degrees</x:t>
  </x:si>
  <x:si>
    <x:t>ECOFOOT3 WIRE HANGER</x:t>
  </x:si>
  <x:si>
    <x:t>ES11236</x:t>
  </x:si>
  <x:si>
    <x:t>ES11054</x:t>
  </x:si>
  <x:si>
    <x:t>ES11300</x:t>
  </x:si>
  <x:si>
    <x:t>ES11232</x:t>
  </x:si>
  <x:si>
    <x:t>ES11080</x:t>
  </x:si>
  <x:si>
    <x:t>ES11045</x:t>
  </x:si>
  <x:si>
    <x:t>ES11089</x:t>
  </x:si>
  <x:si>
    <x:t>ES11092</x:t>
  </x:si>
  <x:si>
    <x:t>ES11093</x:t>
  </x:si>
  <x:si>
    <x:t>Ship Assembled Bases</x:t>
  </x:si>
  <x:si>
    <x:t>0_5</x:t>
  </x:si>
  <x:si>
    <x:t>Corrected '2-Quote Inputs' available SKUs</x:t>
  </x:si>
  <x:si>
    <x:t>TEST</x:t>
  </x:si>
  <x:si>
    <x:t>ICP</x:t>
  </x:si>
  <x:si>
    <x:t>Magic Magnets</x:t>
  </x:si>
  <x:si>
    <x:t>123 Sessame street</x:t>
  </x:si>
  <x:si>
    <x:t>Suntastic Panel Corp</x:t>
  </x:si>
  <x:si>
    <x:t>310w</x:t>
  </x:si>
  <x:si>
    <x:t>User Input</x:t>
  </x:si>
  <x:si>
    <x:t>(Converted to lbs)</x:t>
  </x:si>
  <x:si>
    <x:t>Load Sharing Areas</x:t>
  </x:si>
  <x:si>
    <x:t>FOR USE IN SOFTWARE:</x:t>
  </x:si>
  <x:si>
    <x:t>|</x:t>
  </x:si>
  <x:si>
    <x:t>V</x:t>
  </x:si>
  <x:si>
    <x:t>Data for use in software:</x:t>
  </x:si>
  <x:si>
    <x:t>COLUMN TO BE HIDDEN:</x:t>
  </x:si>
  <x:si>
    <x:t>7</x:t>
  </x:si>
  <x:si>
    <x:t>8</x:t>
  </x:si>
  <x:si>
    <x:t>9</x:t>
  </x:si>
  <x:si>
    <x:t>5</x:t>
  </x:si>
  <x:si>
    <x:t>6</x:t>
  </x:si>
  <x:si>
    <x:t>4</x:t>
  </x:si>
  <x:si>
    <x:t>10</x:t>
  </x:si>
  <x:si>
    <x:t>11</x:t>
  </x:si>
  <x:si>
    <x:t>12</x:t>
  </x:si>
  <x:si>
    <x:t>13</x:t>
  </x:si>
  <x:si>
    <x:t>14</x:t>
  </x:si>
</x:sst>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7">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0" fillId="0" borderId="51" xfId="0" applyBorder="1" applyAlignment="1">
      <alignment horizontal="center" wrapText="1"/>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1" fontId="2" fillId="27" borderId="135" xfId="1" applyNumberFormat="1" applyFont="1" applyFill="1" applyBorder="1" applyAlignment="1">
      <alignment horizontal="center" vertical="center" wrapText="1"/>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pane ySplit="1" topLeftCell="A2" activePane="bottomLeft" state="frozen"/>
      <selection pane="bottomLeft" activeCell="A8" sqref="A8"/>
    </sheetView>
  </sheetViews>
  <sheetFormatPr defaultColWidth="8.85546875" defaultRowHeight="12.75" x14ac:dyDescent="0.25"/>
  <cols>
    <col min="1" max="1" width="11.5703125" style="1127" bestFit="1" customWidth="1"/>
    <col min="2" max="2" width="9.140625" style="1127" customWidth="1"/>
    <col min="3" max="3" width="107.7109375" style="1084" bestFit="1" customWidth="1"/>
    <col min="4" max="16384" width="8.85546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sheetData>
  <pageMargins left="0.7" right="0.7" top="0.75" bottom="0.75" header="0.3" footer="0.3"/>
</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JCF45"/>
  <x:sheetViews>
    <x:sheetView topLeftCell="A29" zoomScaleNormal="100" workbookViewId="0">
      <x:selection activeCell="C48" sqref="C48"/>
    </x:sheetView>
  </x:sheetViews>
  <x:sheetFormatPr defaultRowHeight="18" x14ac:dyDescent="0.25"/>
  <x:cols>
    <x:col min="1" max="1" width="33.5703125" style="711" customWidth="1"/>
    <x:col min="2" max="3" width="35.7109375" style="712" customWidth="1"/>
    <x:col min="4" max="4" width="7.7109375" style="672" customWidth="1"/>
    <x:col min="5" max="5" width="83.140625" style="671" customWidth="1"/>
    <x:col min="6" max="6" width="1.7109375" style="671" customWidth="1"/>
    <x:col min="7" max="7" width="9.140625" style="672" bestFit="1" customWidth="1"/>
    <x:col min="8" max="8" width="6.28515625" style="672" bestFit="1" customWidth="1"/>
    <x:col min="9" max="9" width="9.28515625" style="673" customWidth="1"/>
    <x:col min="10" max="10" width="13.7109375" style="673" bestFit="1" customWidth="1"/>
    <x:col min="11" max="11" width="9.85546875" style="673" bestFit="1" customWidth="1"/>
    <x:col min="12" max="12" width="5" style="722" bestFit="1" customWidth="1"/>
    <x:col min="13" max="13" width="10.140625" style="722" bestFit="1" customWidth="1"/>
    <x:col min="14" max="6844" width="8.85546875" style="722"/>
  </x:cols>
  <x:sheetData>
    <x:row r="1" spans="1:7" ht="10.9" customHeight="1" x14ac:dyDescent="0.25">
      <x:c r="A1" s="667"/>
      <x:c r="B1" s="668" t="s">
        <x:v>87</x:v>
      </x:c>
      <x:c r="C1" s="668"/>
      <x:c r="D1" s="669"/>
      <x:c r="E1" s="670"/>
    </x:row>
    <x:row r="2" spans="1:7" ht="30" customHeight="1" x14ac:dyDescent="0.25">
      <x:c r="A2" s="674" t="s">
        <x:v>88</x:v>
      </x:c>
      <x:c r="B2" s="675"/>
      <x:c r="C2" s="675" t="s">
        <x:v>21327</x:v>
      </x:c>
      <x:c r="D2" s="676"/>
      <x:c r="E2" s="677"/>
      <x:c r="G2" s="678"/>
    </x:row>
    <x:row r="3" spans="1:7" ht="30" customHeight="1" x14ac:dyDescent="0.25">
      <x:c r="A3" s="679" t="s">
        <x:v>89</x:v>
      </x:c>
      <x:c r="B3" s="680"/>
      <x:c r="C3" s="680" t="s">
        <x:v>21326</x:v>
      </x:c>
      <x:c r="D3" s="681"/>
      <x:c r="E3" s="682"/>
    </x:row>
    <x:row r="4" spans="1:7" ht="22.15" customHeight="1" x14ac:dyDescent="0.25">
      <x:c r="A4" s="685" t="s">
        <x:v>90</x:v>
      </x:c>
      <x:c r="B4" s="683" t="s">
        <x:v>21314</x:v>
      </x:c>
      <x:c r="C4" s="683"/>
      <x:c r="D4" s="686"/>
      <x:c r="E4" s="686"/>
    </x:row>
    <x:row r="5" spans="1:7" ht="22.15" customHeight="1" x14ac:dyDescent="0.25">
      <x:c r="A5" s="714" t="s">
        <x:v>91</x:v>
      </x:c>
      <x:c r="B5" s="684" t="s">
        <x:v>21315</x:v>
      </x:c>
      <x:c r="C5" s="684"/>
      <x:c r="D5" s="708"/>
      <x:c r="E5" s="708"/>
    </x:row>
    <x:row r="6" spans="1:7" ht="22.15" customHeight="1" x14ac:dyDescent="0.25">
      <x:c r="A6" s="685" t="s">
        <x:v>92</x:v>
      </x:c>
      <x:c r="B6" s="683" t="s">
        <x:v>21316</x:v>
      </x:c>
      <x:c r="C6" s="683"/>
      <x:c r="D6" s="1261" t="s">
        <x:v>93</x:v>
      </x:c>
      <x:c r="E6" s="1261"/>
    </x:row>
    <x:row r="7" spans="1:7" ht="22.15" customHeight="1" x14ac:dyDescent="0.25">
      <x:c r="A7" s="714" t="s">
        <x:v>20879</x:v>
      </x:c>
      <x:c r="B7" s="684" t="s">
        <x:v>21317</x:v>
      </x:c>
      <x:c r="C7" s="684"/>
      <x:c r="D7" s="1262"/>
      <x:c r="E7" s="1262"/>
    </x:row>
    <x:row r="8" spans="1:7" ht="22.15" customHeight="1" x14ac:dyDescent="0.25">
      <x:c r="A8" s="715" t="s">
        <x:v>94</x:v>
      </x:c>
      <x:c r="B8" s="723" t="s">
        <x:v>21317</x:v>
      </x:c>
      <x:c r="C8" s="723"/>
      <x:c r="D8" s="1259" t="s">
        <x:v>95</x:v>
      </x:c>
      <x:c r="E8" s="1259"/>
      <x:c r="F8" s="687"/>
    </x:row>
    <x:row r="9" spans="1:7" ht="22.15" customHeight="1" x14ac:dyDescent="0.25">
      <x:c r="A9" s="716" t="s">
        <x:v>96</x:v>
      </x:c>
      <x:c r="B9" s="688">
        <x:v>1234</x:v>
      </x:c>
      <x:c r="C9" s="688"/>
      <x:c r="D9" s="1260" t="str">
        <x:f>B8&amp;", "&amp;(VLOOKUP('1-Eng Inputs'!B9,ZIPS!A3:B41874,2))&amp;", "&amp;(VLOOKUP('1-Eng Inputs'!B9,ZIPS!A3:C41874,3))&amp;" "&amp;'1-Eng Inputs'!B9</x:f>
        <x:v>123 Sessame street, Great Barrington, MA 1234</x:v>
      </x:c>
      <x:c r="E9" s="1260"/>
      <x:c r="F9" s="689"/>
    </x:row>
    <x:row r="10" spans="1:7" ht="22.15" customHeight="1" x14ac:dyDescent="0.25">
      <x:c r="A10" s="715" t="s">
        <x:v>97</x:v>
      </x:c>
      <x:c r="B10" s="683" t="s">
        <x:v>98</x:v>
      </x:c>
      <x:c r="C10" s="683"/>
      <x:c r="D10" s="1261"/>
      <x:c r="E10" s="1261"/>
      <x:c r="G10" s="678"/>
    </x:row>
    <x:row r="11" spans="1:7" ht="30" customHeight="1" x14ac:dyDescent="0.25">
      <x:c r="A11" s="674" t="s">
        <x:v>100</x:v>
      </x:c>
      <x:c r="B11" s="690"/>
      <x:c r="C11" s="690"/>
      <x:c r="D11" s="691"/>
      <x:c r="E11" s="677"/>
    </x:row>
    <x:row r="12" spans="1:7" ht="22.15" customHeight="1" x14ac:dyDescent="0.25">
      <x:c r="A12" s="717" t="s">
        <x:v>101</x:v>
      </x:c>
      <x:c r="B12" s="692" t="s">
        <x:v>21318</x:v>
      </x:c>
      <x:c r="C12" s="692"/>
      <x:c r="D12" s="669"/>
      <x:c r="E12" s="669"/>
    </x:row>
    <x:row r="13" spans="1:7" ht="22.15" customHeight="1" x14ac:dyDescent="0.25">
      <x:c r="A13" s="718" t="s">
        <x:v>102</x:v>
      </x:c>
      <x:c r="B13" s="693" t="s">
        <x:v>21319</x:v>
      </x:c>
      <x:c r="C13" s="693"/>
      <x:c r="D13" s="709"/>
      <x:c r="E13" s="709"/>
    </x:row>
    <x:row r="14" spans="1:7" ht="22.15" customHeight="1" x14ac:dyDescent="0.25">
      <x:c r="A14" s="717" t="s">
        <x:v>103</x:v>
      </x:c>
      <x:c r="B14" s="692">
        <x:v>310</x:v>
      </x:c>
      <x:c r="C14" s="692"/>
      <x:c r="D14" s="694" t="s">
        <x:v>104</x:v>
      </x:c>
      <x:c r="E14" s="669"/>
    </x:row>
    <x:row r="15" spans="1:7" ht="22.15" customHeight="1" x14ac:dyDescent="0.25">
      <x:c r="A15" s="718" t="s">
        <x:v>105</x:v>
      </x:c>
      <x:c r="B15" s="695">
        <x:v>77.658000000000001</x:v>
      </x:c>
      <x:c r="C15" s="695"/>
      <x:c r="D15" s="696"/>
      <x:c r="E15" s="710" t="s">
        <x:v>143</x:v>
      </x:c>
    </x:row>
    <x:row r="16" spans="1:7" ht="22.15" customHeight="1" x14ac:dyDescent="0.25">
      <x:c r="A16" s="717" t="s">
        <x:v>106</x:v>
      </x:c>
      <x:c r="B16" s="697">
        <x:v>38.957000000000001</x:v>
      </x:c>
      <x:c r="C16" s="697"/>
      <x:c r="D16" s="696"/>
      <x:c r="E16" s="719" t="s">
        <x:v>144</x:v>
      </x:c>
    </x:row>
    <x:row r="17" spans="1:11" ht="22.15" customHeight="1" x14ac:dyDescent="0.25">
      <x:c r="A17" s="718" t="s">
        <x:v>107</x:v>
      </x:c>
      <x:c r="B17" s="695">
        <x:v>52</x:v>
      </x:c>
      <x:c r="C17" s="695"/>
      <x:c r="D17" s="696"/>
      <x:c r="E17" s="710" t="s">
        <x:v>145</x:v>
      </x:c>
    </x:row>
    <x:row r="18" spans="1:11" ht="22.15" customHeight="1" x14ac:dyDescent="0.25">
      <x:c r="A18" s="717" t="s">
        <x:v>108</x:v>
      </x:c>
      <x:c r="B18" s="692"/>
      <x:c r="C18" s="692"/>
      <x:c r="D18" s="1258"/>
      <x:c r="E18" s="1258"/>
    </x:row>
    <x:row r="19" spans="1:11" ht="30" customHeight="1" x14ac:dyDescent="0.25">
      <x:c r="A19" s="679" t="s">
        <x:v>109</x:v>
      </x:c>
      <x:c r="B19" s="698"/>
      <x:c r="C19" s="698"/>
      <x:c r="D19" s="699"/>
      <x:c r="E19" s="682"/>
    </x:row>
    <x:row r="20" spans="1:11" ht="22.15" customHeight="1" x14ac:dyDescent="0.25">
      <x:c r="A20" s="685" t="s">
        <x:v>20881</x:v>
      </x:c>
      <x:c r="B20" s="683">
        <x:v>300</x:v>
      </x:c>
      <x:c r="C20" s="683"/>
      <x:c r="D20" s="1275" t="s">
        <x:v>20884</x:v>
      </x:c>
      <x:c r="E20" s="1275"/>
    </x:row>
    <x:row r="21" spans="1:11" ht="22.15" customHeight="1" x14ac:dyDescent="0.25">
      <x:c r="A21" s="716" t="s">
        <x:v>20880</x:v>
      </x:c>
      <x:c r="B21" s="684">
        <x:v>300</x:v>
      </x:c>
      <x:c r="C21" s="684"/>
      <x:c r="D21" s="1281" t="s">
        <x:v>20885</x:v>
      </x:c>
      <x:c r="E21" s="1281"/>
    </x:row>
    <x:row r="22" spans="1:11" ht="22.15" customHeight="1" x14ac:dyDescent="0.25">
      <x:c r="A22" s="685" t="s">
        <x:v>110</x:v>
      </x:c>
      <x:c r="B22" s="683">
        <x:v>20</x:v>
      </x:c>
      <x:c r="C22" s="683"/>
      <x:c r="D22" s="1275"/>
      <x:c r="E22" s="1275"/>
    </x:row>
    <x:row r="23" spans="1:11" ht="22.15" customHeight="1" x14ac:dyDescent="0.25">
      <x:c r="A23" s="716" t="s">
        <x:v>111</x:v>
      </x:c>
      <x:c r="B23" s="684">
        <x:v>110</x:v>
      </x:c>
      <x:c r="C23" s="684"/>
      <x:c r="D23" s="1281" t="s">
        <x:v>112</x:v>
      </x:c>
      <x:c r="E23" s="1281"/>
    </x:row>
    <x:row r="24" spans="1:11" ht="33" customHeight="1" x14ac:dyDescent="0.25">
      <x:c r="A24" s="685" t="s">
        <x:v>113</x:v>
      </x:c>
      <x:c r="B24" s="683" t="s">
        <x:v>23</x:v>
      </x:c>
      <x:c r="C24" s="683"/>
      <x:c r="D24" s="1261" t="s">
        <x:v>114</x:v>
      </x:c>
      <x:c r="E24" s="1261"/>
    </x:row>
    <x:row r="25" spans="1:11" ht="33" customHeight="1" x14ac:dyDescent="0.25">
      <x:c r="A25" s="716" t="s">
        <x:v>115</x:v>
      </x:c>
      <x:c r="B25" s="684" t="s">
        <x:v>116</x:v>
      </x:c>
      <x:c r="C25" s="684"/>
      <x:c r="D25" s="1281" t="s">
        <x:v>117</x:v>
      </x:c>
      <x:c r="E25" s="1281"/>
    </x:row>
    <x:row r="26" spans="1:11" ht="22.15" customHeight="1" x14ac:dyDescent="0.25">
      <x:c r="A26" s="685" t="s">
        <x:v>118</x:v>
      </x:c>
      <x:c r="B26" s="683">
        <x:v>27</x:v>
      </x:c>
      <x:c r="C26" s="683"/>
      <x:c r="D26" s="1261" t="s">
        <x:v>119</x:v>
      </x:c>
      <x:c r="E26" s="1261"/>
      <x:c r="G26" s="1270"/>
      <x:c r="H26" s="1270"/>
      <x:c r="I26" s="1270"/>
      <x:c r="J26" s="1270"/>
      <x:c r="K26" s="1270"/>
    </x:row>
    <x:row r="27" spans="1:11" ht="22.15" customHeight="1" x14ac:dyDescent="0.25">
      <x:c r="A27" s="716" t="s">
        <x:v>20883</x:v>
      </x:c>
      <x:c r="B27" s="684">
        <x:v>0.85</x:v>
      </x:c>
      <x:c r="C27" s="684"/>
      <x:c r="D27" s="1281" t="str">
        <x: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x:f>
        <x:v>Seismic rating for the area identified.  Typically, if the seismic is greater than 1, the system will require attachment at select points. From ASCE 7-05.  Based on the address of the jobsite.</x:v>
      </x:c>
      <x:c r="E27" s="1281"/>
      <x:c r="G27" s="705"/>
      <x:c r="H27" s="705"/>
      <x:c r="I27" s="705"/>
      <x:c r="J27" s="705"/>
      <x:c r="K27" s="705"/>
    </x:row>
    <x:row r="28" spans="1:11" ht="30" customHeight="1" x14ac:dyDescent="0.25">
      <x:c r="A28" s="685" t="s">
        <x:v>120</x:v>
      </x:c>
      <x:c r="B28" s="683" t="s">
        <x:v>121</x:v>
      </x:c>
      <x:c r="C28" s="683"/>
      <x:c r="D28" s="1282" t="s">
        <x:v>122</x:v>
      </x:c>
      <x:c r="E28" s="1282"/>
      <x:c r="G28" s="705"/>
      <x:c r="H28" s="705"/>
      <x:c r="I28" s="705"/>
      <x:c r="J28" s="705"/>
      <x:c r="K28" s="705"/>
    </x:row>
    <x:row r="29" spans="1:11" ht="22.15" customHeight="1" thickBot="1" x14ac:dyDescent="0.3">
      <x:c r="A29" s="716" t="s">
        <x:v>20887</x:v>
      </x:c>
      <x:c r="B29" s="684">
        <x:v>1000</x:v>
      </x:c>
      <x:c r="C29" s="684"/>
      <x:c r="D29" s="1276" t="s">
        <x:v>20888</x:v>
      </x:c>
      <x:c r="E29" s="1276"/>
    </x:row>
    <x:row r="30" spans="1:11" ht="30" customHeight="1" thickBot="1" x14ac:dyDescent="0.3">
      <x:c r="A30" s="674" t="s">
        <x:v>123</x:v>
      </x:c>
      <x:c r="B30" s="700"/>
      <x:c r="C30" s="700"/>
      <x:c r="D30" s="701"/>
      <x:c r="E30" s="677"/>
      <x:c r="G30" s="1278" t="s">
        <x:v>130</x:v>
      </x:c>
      <x:c r="H30" s="1279"/>
      <x:c r="I30" s="1279"/>
      <x:c r="J30" s="1279"/>
      <x:c r="K30" s="1280"/>
    </x:row>
    <x:row r="31" spans="1:11" ht="22.15" customHeight="1" thickBot="1" x14ac:dyDescent="0.3">
      <x:c r="A31" s="717" t="s">
        <x:v>124</x:v>
      </x:c>
      <x:c r="B31" s="692">
        <x:v>2010</x:v>
      </x:c>
      <x:c r="C31" s="692"/>
      <x:c r="D31" s="1283" t="s">
        <x:v>125</x:v>
      </x:c>
      <x:c r="E31" s="1283"/>
      <x:c r="G31" s="703" t="s">
        <x:v>134</x:v>
      </x:c>
      <x:c r="H31" s="704">
        <x:v>0.25</x:v>
      </x:c>
      <x:c r="I31" s="1266"/>
      <x:c r="J31" s="1267"/>
      <x:c r="K31" s="1268"/>
    </x:row>
    <x:row r="32" spans="1:11" ht="22.15" customHeight="1" thickBot="1" x14ac:dyDescent="0.3">
      <x:c r="A32" s="718" t="s">
        <x:v>20876</x:v>
      </x:c>
      <x:c r="B32" s="693" t="s">
        <x:v>136</x:v>
      </x:c>
      <x:c r="C32" s="693">
        <x:f>IF(B32="NO",0,IF(B32="YES",1,"ERROR"))</x:f>
        <x:v>1</x:v>
      </x:c>
      <x:c r="D32" s="1264" t="s">
        <x:v>20877</x:v>
      </x:c>
      <x:c r="E32" s="1264"/>
      <x:c r="G32" s="703" t="s">
        <x:v>138</x:v>
      </x:c>
      <x:c r="H32" s="704">
        <x:v>12</x:v>
      </x:c>
      <x:c r="I32" s="1269"/>
      <x:c r="J32" s="1270"/>
      <x:c r="K32" s="1271"/>
    </x:row>
    <x:row r="33" spans="1:15" ht="22.15" customHeight="1" thickBot="1" x14ac:dyDescent="0.3">
      <x:c r="A33" s="717" t="s">
        <x:v>127</x:v>
      </x:c>
      <x:c r="B33" s="692" t="s">
        <x:v>128</x:v>
      </x:c>
      <x:c r="C33" s="692">
        <x:v>1</x:v>
      </x:c>
      <x:c r="D33" s="1258" t="s">
        <x:v>20878</x:v>
      </x:c>
      <x:c r="E33" s="1258"/>
      <x:c r="F33" s="689"/>
      <x:c r="G33" s="706" t="s">
        <x:v>141</x:v>
      </x:c>
      <x:c r="H33" s="707">
        <x:f>DEGREES(ATAN(H31/H32))</x:f>
        <x:v>1.1934894239820351</x:v>
      </x:c>
      <x:c r="I33" s="1272"/>
      <x:c r="J33" s="1273"/>
      <x:c r="K33" s="1274"/>
    </x:row>
    <x:row r="34" spans="1:15" ht="22.15" customHeight="1" x14ac:dyDescent="0.25">
      <x:c r="A34" s="718" t="s">
        <x:v>20882</x:v>
      </x:c>
      <x:c r="B34" s="693">
        <x:v>33</x:v>
      </x:c>
      <x:c r="C34" s="693"/>
      <x:c r="D34" s="1264"/>
      <x:c r="E34" s="1264"/>
      <x:c r="F34" s="702"/>
      <x:c r="G34" s="1277" t="s">
        <x:v>142</x:v>
      </x:c>
      <x:c r="H34" s="1277"/>
      <x:c r="I34" s="1277"/>
      <x:c r="J34" s="1277"/>
      <x:c r="K34" s="1277"/>
    </x:row>
    <x:row r="35" spans="1:15" ht="22.15" customHeight="1" x14ac:dyDescent="0.25">
      <x:c r="A35" s="717" t="s">
        <x:v>129</x:v>
      </x:c>
      <x:c r="B35" s="697">
        <x:f>H33</x:f>
        <x:v>1.1934894239820351</x:v>
      </x:c>
      <x:c r="C35" s="697"/>
      <x:c r="D35" s="1265" t="s">
        <x:v>20886</x:v>
      </x:c>
      <x:c r="E35" s="1265"/>
    </x:row>
    <x:row r="36" spans="1:15" ht="22.15" customHeight="1" x14ac:dyDescent="0.25">
      <x:c r="A36" s="718" t="s">
        <x:v>131</x:v>
      </x:c>
      <x:c r="B36" s="693" t="s">
        <x:v>132</x:v>
      </x:c>
      <x:c r="C36" s="693"/>
      <x:c r="D36" s="1263" t="s">
        <x:v>133</x:v>
      </x:c>
      <x:c r="E36" s="1263"/>
    </x:row>
    <x:row r="37" spans="1:15" ht="22.15" customHeight="1" x14ac:dyDescent="0.25">
      <x:c r="A37" s="717" t="s">
        <x:v>135</x:v>
      </x:c>
      <x:c r="B37" s="692" t="s">
        <x:v>136</x:v>
      </x:c>
      <x:c r="C37" s="692"/>
      <x:c r="D37" s="1258" t="s">
        <x:v>137</x:v>
      </x:c>
      <x:c r="E37" s="1258"/>
    </x:row>
    <x:row r="38" spans="1:15" ht="22.15" customHeight="1" x14ac:dyDescent="0.25">
      <x:c r="A38" s="718" t="s">
        <x:v>139</x:v>
      </x:c>
      <x:c r="B38" s="693">
        <x:v>36</x:v>
      </x:c>
      <x:c r="C38" s="693"/>
      <x:c r="D38" s="1264" t="s">
        <x:v>140</x:v>
      </x:c>
      <x:c r="E38" s="1264"/>
    </x:row>
    <x:row r="40" spans="1:15" hidden="1" x14ac:dyDescent="0.25">
      <x:c r="G40" s="713" t="s">
        <x:v>136</x:v>
      </x:c>
      <x:c r="H40" s="713" t="s">
        <x:v>116</x:v>
      </x:c>
      <x:c r="I40" s="713" t="s">
        <x:v>22</x:v>
      </x:c>
      <x:c r="J40" s="713" t="s">
        <x:v>98</x:v>
      </x:c>
      <x:c r="K40" s="713" t="s">
        <x:v>128</x:v>
      </x:c>
      <x:c r="L40" s="713">
        <x:v>2005</x:v>
      </x:c>
      <x:c r="M40" s="713" t="s">
        <x:v>132</x:v>
      </x:c>
      <x:c r="N40" s="713"/>
    </x:row>
    <x:row r="41" spans="1:15" hidden="1" x14ac:dyDescent="0.25">
      <x:c r="G41" s="713" t="s">
        <x:v>99</x:v>
      </x:c>
      <x:c r="H41" s="713" t="s">
        <x:v>147</x:v>
      </x:c>
      <x:c r="I41" s="713" t="s">
        <x:v>23</x:v>
      </x:c>
      <x:c r="J41" s="713" t="s">
        <x:v>148</x:v>
      </x:c>
      <x:c r="K41" s="713" t="s">
        <x:v>149</x:v>
      </x:c>
      <x:c r="L41" s="713">
        <x:v>2010</x:v>
      </x:c>
      <x:c r="M41" s="713" t="s">
        <x:v>20904</x:v>
      </x:c>
      <x:c r="N41" s="713"/>
    </x:row>
    <x:row r="42" spans="1:15" hidden="1" x14ac:dyDescent="0.25">
      <x:c r="G42" s="713"/>
      <x:c r="H42" s="713" t="s">
        <x:v>121</x:v>
      </x:c>
      <x:c r="I42" s="713" t="s">
        <x:v>24</x:v>
      </x:c>
      <x:c r="J42" s="713" t="s">
        <x:v>150</x:v>
      </x:c>
      <x:c r="K42" s="713"/>
      <x:c r="L42" s="713"/>
      <x:c r="M42" s="713"/>
      <x:c r="N42" s="713"/>
      <x:c r="O42" s="713"/>
    </x:row>
    <x:row r="43" spans="1:15" hidden="1" x14ac:dyDescent="0.25">
      <x:c r="G43" s="713"/>
      <x:c r="H43" s="713" t="s">
        <x:v>20903</x:v>
      </x:c>
      <x:c r="I43" s="713" t="s">
        <x:v>25</x:v>
      </x:c>
      <x:c r="J43" s="713" t="s">
        <x:v>151</x:v>
      </x:c>
      <x:c r="K43" s="713"/>
      <x:c r="L43" s="713"/>
      <x:c r="M43" s="713"/>
      <x:c r="N43" s="673"/>
      <x:c r="O43" s="713"/>
    </x:row>
    <x:row r="44" spans="1:15" hidden="1" x14ac:dyDescent="0.25">
      <x:c r="G44" s="713"/>
      <x:c r="H44" s="713"/>
      <x:c r="I44" s="713"/>
      <x:c r="J44" s="713" t="s">
        <x:v>152</x:v>
      </x:c>
      <x:c r="K44" s="713"/>
      <x:c r="L44" s="713"/>
      <x:c r="M44" s="713"/>
      <x:c r="N44" s="713"/>
      <x:c r="O44" s="713"/>
    </x:row>
    <x:row r="45" spans="1:15" hidden="1" x14ac:dyDescent="0.25">
      <x:c r="G45" s="713"/>
      <x:c r="H45" s="713"/>
      <x:c r="I45" s="713"/>
      <x:c r="J45" s="713" t="s">
        <x:v>153</x:v>
      </x:c>
      <x:c r="K45" s="713"/>
      <x:c r="L45" s="713"/>
      <x:c r="M45" s="713"/>
      <x:c r="N45" s="713"/>
      <x:c r="O45" s="713"/>
    </x:row>
  </x:sheetData>
  <x:mergeCells count="28">
    <x:mergeCell ref="D6:E6"/>
    <x:mergeCell ref="I31:K33"/>
    <x:mergeCell ref="D20:E20"/>
    <x:mergeCell ref="D29:E29"/>
    <x:mergeCell ref="G34:K34"/>
    <x:mergeCell ref="G30:K30"/>
    <x:mergeCell ref="D27:E27"/>
    <x:mergeCell ref="D28:E28"/>
    <x:mergeCell ref="G26:K26"/>
    <x:mergeCell ref="D31:E31"/>
    <x:mergeCell ref="D24:E24"/>
    <x:mergeCell ref="D25:E25"/>
    <x:mergeCell ref="D26:E26"/>
    <x:mergeCell ref="D21:E21"/>
    <x:mergeCell ref="D22:E22"/>
    <x:mergeCell ref="D23:E23"/>
    <x:mergeCell ref="D36:E36"/>
    <x:mergeCell ref="D37:E37"/>
    <x:mergeCell ref="D38:E38"/>
    <x:mergeCell ref="D35:E35"/>
    <x:mergeCell ref="D32:E32"/>
    <x:mergeCell ref="D33:E33"/>
    <x:mergeCell ref="D34:E34"/>
    <x:mergeCell ref="D18:E18"/>
    <x:mergeCell ref="D8:E8"/>
    <x:mergeCell ref="D9:E9"/>
    <x:mergeCell ref="D10:E10"/>
    <x:mergeCell ref="D7:E7"/>
  </x:mergeCells>
  <x:conditionalFormatting sqref="B21:D21">
    <x:cfRule type="expression" dxfId="113" priority="7">
      <x:formula>AND($B$22&gt;60,OR($B$21="", T($B$21)&lt;&gt;""))</x:formula>
    </x:cfRule>
  </x:conditionalFormatting>
  <x:conditionalFormatting sqref="D27">
    <x:cfRule type="expression" dxfId="112" priority="15">
      <x:formula>AND($B$35&gt;7,#REF!&gt;0)</x:formula>
    </x:cfRule>
  </x:conditionalFormatting>
  <x:dataValidations count="13">
    <x:dataValidation type="list" allowBlank="1" showInputMessage="1" showErrorMessage="1" sqref="B25:C25">
      <x:formula1>Exp</x:formula1>
    </x:dataValidation>
    <x:dataValidation type="list" allowBlank="1" showInputMessage="1" showErrorMessage="1" sqref="B24:C24">
      <x:formula1>Occ</x:formula1>
    </x:dataValidation>
    <x:dataValidation type="list" allowBlank="1" showInputMessage="1" showErrorMessage="1" sqref="B28:C28">
      <x:formula1>Soil</x:formula1>
    </x:dataValidation>
    <x:dataValidation type="list" allowBlank="1" showInputMessage="1" showErrorMessage="1" sqref="B10:C10">
      <x:formula1>Roof</x:formula1>
    </x:dataValidation>
    <x:dataValidation type="list" allowBlank="1" showInputMessage="1" showErrorMessage="1" sqref="B31">
      <x:formula1>ASCE</x:formula1>
    </x:dataValidation>
    <x:dataValidation type="list" allowBlank="1" showInputMessage="1" showErrorMessage="1" sqref="B37 B32">
      <x:formula1>YesNo</x:formula1>
    </x:dataValidation>
    <x:dataValidation type="list" allowBlank="1" showInputMessage="1" showErrorMessage="1" sqref="B33">
      <x:formula1>Ori</x:formula1>
    </x:dataValidation>
    <x:dataValidation type="list" allowBlank="1" showInputMessage="1" showErrorMessage="1" sqref="B36">
      <x:formula1>Sei</x:formula1>
    </x:dataValidation>
    <x:dataValidation type="decimal" operator="greaterThanOrEqual" allowBlank="1" showInputMessage="1" showErrorMessage="1" sqref="B29:C29 B38 B14:C17 B27:C27 B20:C23 B34">
      <x:formula1>0</x:formula1>
    </x:dataValidation>
    <x:dataValidation type="decimal" allowBlank="1" showInputMessage="1" showErrorMessage="1" sqref="B35">
      <x:formula1>0</x:formula1>
      <x:formula2>7</x:formula2>
    </x:dataValidation>
    <x:dataValidation type="decimal" allowBlank="1" showInputMessage="1" showErrorMessage="1" sqref="B26:C26">
      <x:formula1>0</x:formula1>
      <x:formula2>50</x:formula2>
    </x:dataValidation>
    <x:dataValidation type="whole" allowBlank="1" showInputMessage="1" showErrorMessage="1" sqref="B9:C9">
      <x:formula1>0</x:formula1>
      <x:formula2>99999</x:formula2>
    </x:dataValidation>
    <x:dataValidation type="whole" operator="greaterThanOrEqual" allowBlank="1" showInputMessage="1" showErrorMessage="1" sqref="B18:C18">
      <x:formula1>0</x:formula1>
    </x:dataValidation>
  </x:dataValidations>
  <x:hyperlinks>
    <x:hyperlink ref="D29:E29" r:id="rId1" display="Local elevation of the building above sea level can be found by endering the project address at http://www.whatismyelevation.com"/>
  </x:hyperlinks>
  <x:pageMargins left="0.7" right="0.7" top="0.75" bottom="0.75" header="0.3" footer="0.3"/>
  <x:pageSetup orientation="portrait" r:id="rId2"/>
  <x:drawing r:id="rId3"/>
</x: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40625" defaultRowHeight="15" x14ac:dyDescent="0.25"/>
  <cols>
    <col min="1" max="1" width="30.85546875" style="748" bestFit="1" customWidth="1"/>
    <col min="2" max="2" width="12.5703125" style="748" bestFit="1" customWidth="1"/>
    <col min="3" max="3" width="15.5703125" style="748" bestFit="1" customWidth="1"/>
    <col min="4" max="4" width="8.140625" style="748" bestFit="1" customWidth="1"/>
    <col min="5" max="5" width="11.28515625" style="748" bestFit="1" customWidth="1"/>
    <col min="6" max="6" width="10.7109375" style="748" customWidth="1"/>
    <col min="7" max="7" width="14.28515625" style="748" bestFit="1" customWidth="1"/>
    <col min="8" max="14" width="10.7109375" style="748" customWidth="1"/>
    <col min="15" max="15" width="16.7109375" style="748" customWidth="1"/>
    <col min="16" max="16" width="34" style="748" bestFit="1" customWidth="1"/>
    <col min="17" max="17" width="8.85546875" style="748" bestFit="1" customWidth="1"/>
    <col min="18" max="19" width="17.140625" style="748" customWidth="1"/>
    <col min="20" max="16384" width="17.140625" style="748"/>
  </cols>
  <sheetData>
    <row r="1" spans="1:22" ht="26.25" x14ac:dyDescent="0.4">
      <c r="A1" s="1284" t="s">
        <v>20912</v>
      </c>
      <c r="B1" s="1285"/>
      <c r="C1" s="1285"/>
      <c r="D1" s="1285"/>
      <c r="E1" s="1285"/>
      <c r="F1" s="1285"/>
      <c r="G1" s="1286"/>
      <c r="H1" s="787"/>
      <c r="I1" s="787"/>
      <c r="J1" s="787"/>
      <c r="K1" s="787"/>
      <c r="L1" s="787"/>
      <c r="M1" s="787"/>
      <c r="N1" s="787"/>
      <c r="O1" s="787"/>
      <c r="P1" s="787"/>
      <c r="Q1" s="787"/>
      <c r="R1" s="787"/>
      <c r="S1" s="787"/>
      <c r="T1" s="787"/>
      <c r="U1" s="787"/>
      <c r="V1" s="787"/>
    </row>
    <row r="2" spans="1:22" ht="13.5" customHeight="1" x14ac:dyDescent="0.25">
      <c r="A2" s="780" t="s">
        <v>20913</v>
      </c>
      <c r="B2" s="932" t="str">
        <f>'1-Eng Inputs'!B6</f>
        <v>Magic Magnets</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123 Sessame street</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7" t="s">
        <v>20916</v>
      </c>
      <c r="B4" s="1288"/>
      <c r="C4" s="1288"/>
      <c r="D4" s="1288"/>
      <c r="E4" s="1288"/>
      <c r="F4" s="1288"/>
      <c r="G4" s="1289"/>
      <c r="H4" s="1290" t="s">
        <v>20917</v>
      </c>
      <c r="I4" s="1291"/>
      <c r="J4" s="1292"/>
      <c r="K4" s="1293" t="s">
        <v>20918</v>
      </c>
      <c r="L4" s="1294"/>
      <c r="M4" s="1294"/>
      <c r="N4" s="1294"/>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0</v>
      </c>
      <c r="G6" s="808">
        <f>E6*F6</f>
        <v>0</v>
      </c>
      <c r="H6" s="811">
        <v>17.524499999999996</v>
      </c>
      <c r="I6" s="810">
        <f>F6*H6</f>
        <v>0</v>
      </c>
      <c r="J6" s="811">
        <f>G6-I6</f>
        <v>0</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0</v>
      </c>
      <c r="G9" s="809">
        <f t="shared" si="2"/>
        <v>0</v>
      </c>
      <c r="H9" s="814">
        <v>1.3631470588235293</v>
      </c>
      <c r="I9" s="813">
        <f t="shared" si="3"/>
        <v>0</v>
      </c>
      <c r="J9" s="814">
        <f t="shared" si="4"/>
        <v>0</v>
      </c>
      <c r="K9" s="815">
        <v>1.4690000000000001</v>
      </c>
      <c r="L9" s="816">
        <f>ABS(F9)*K9</f>
        <v>0</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0</v>
      </c>
      <c r="G15" s="809">
        <f t="shared" ref="G15:G20" si="5">E15*F15</f>
        <v>0</v>
      </c>
      <c r="H15" s="814">
        <f>IF('1-Eng Inputs'!B33="Portrait",2.5,IF('1-Eng Inputs'!B16&lt;68,3.98,4.66))</f>
        <v>3.98</v>
      </c>
      <c r="I15" s="813">
        <f t="shared" si="3"/>
        <v>0</v>
      </c>
      <c r="J15" s="814">
        <f t="shared" si="4"/>
        <v>0</v>
      </c>
      <c r="K15" s="819">
        <f>IF('1-Eng Inputs'!B33="Portrait",3.67,IF('1-Eng Inputs'!B16&lt;68,5.54,6.53))</f>
        <v>5.54</v>
      </c>
      <c r="L15" s="816">
        <f>F15*K15</f>
        <v>0</v>
      </c>
      <c r="M15" s="820">
        <f>IF('1-Eng Inputs'!B33="Landscape",2*(F15/600),(F15/600))</f>
        <v>0</v>
      </c>
      <c r="N15" s="818">
        <f>IF('1-Eng Inputs'!B33="Landscape",2*(ROUNDUP(F15/600,0)),(ROUNDUP(F15/600,0)))</f>
        <v>0</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0</v>
      </c>
      <c r="G16" s="809">
        <f t="shared" si="5"/>
        <v>0</v>
      </c>
      <c r="H16" s="768"/>
      <c r="I16" s="813">
        <f t="shared" ref="I16:I20" si="6">F16*H16</f>
        <v>0</v>
      </c>
      <c r="J16" s="814">
        <f t="shared" ref="J16:J20" si="7">G16-I16</f>
        <v>0</v>
      </c>
      <c r="K16" s="819">
        <v>0.24199999999999999</v>
      </c>
      <c r="L16" s="816">
        <f>F16*K16</f>
        <v>0</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t="str">
        <f>IFERROR(I23/(G24*1000),"N/A")</f>
        <v>N/A</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450</v>
      </c>
      <c r="H23" s="835" t="s">
        <v>20936</v>
      </c>
      <c r="I23" s="822">
        <f>SUM(I6:I21)</f>
        <v>400</v>
      </c>
      <c r="J23" s="822">
        <f>SUM(J6:J21)</f>
        <v>50</v>
      </c>
      <c r="K23" s="823" t="s">
        <v>20936</v>
      </c>
      <c r="L23" s="824">
        <f>SUM(L7:L21)+50*N23</f>
        <v>0</v>
      </c>
      <c r="M23" s="824">
        <f>ROUNDUP(SUM(M7:M21),0)</f>
        <v>0</v>
      </c>
      <c r="N23" s="825">
        <f>ROUNDUP(SUM(N7:N21),0)</f>
        <v>0</v>
      </c>
      <c r="O23" s="789"/>
      <c r="P23" s="787"/>
      <c r="Q23" s="787"/>
      <c r="R23" s="790"/>
      <c r="S23" s="787"/>
      <c r="T23" s="787"/>
      <c r="U23" s="787"/>
      <c r="V23" s="787"/>
    </row>
    <row r="24" spans="1:22" x14ac:dyDescent="0.2">
      <c r="A24" s="801" t="s">
        <v>20937</v>
      </c>
      <c r="B24" s="789"/>
      <c r="C24" s="789"/>
      <c r="D24" s="789"/>
      <c r="E24" s="789"/>
      <c r="F24" s="789"/>
      <c r="G24" s="806">
        <f>'1-Eng Inputs'!B18*'1-Eng Inputs'!B14/1000</f>
        <v>0</v>
      </c>
      <c r="H24" s="835" t="s">
        <v>20938</v>
      </c>
      <c r="I24" s="789"/>
      <c r="J24" s="826">
        <f>J23/G23</f>
        <v>0.1111111111111111</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t="str">
        <f>IFERROR(G23/(G24*1000),"N/A")</f>
        <v>N/A</v>
      </c>
      <c r="H25" s="835" t="s">
        <v>20940</v>
      </c>
      <c r="I25" s="789"/>
      <c r="J25" s="783">
        <f>0.05*J23</f>
        <v>2.5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5.5555555555555558E-3</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1234</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109375" defaultRowHeight="12.75" x14ac:dyDescent="0.25"/>
  <cols>
    <col min="1" max="1" width="18.28515625" style="945" customWidth="1"/>
    <col min="2" max="2" width="29.7109375" style="945" customWidth="1"/>
    <col min="3" max="3" width="13.85546875" style="945" bestFit="1" customWidth="1"/>
    <col min="4" max="4" width="8.42578125" style="945" customWidth="1"/>
    <col min="5" max="5" width="11.28515625" style="945" customWidth="1"/>
    <col min="6" max="6" width="13" style="945" customWidth="1"/>
    <col min="7" max="7" width="9.140625" style="945" customWidth="1"/>
    <col min="8" max="16384" width="8.7109375" style="945"/>
  </cols>
  <sheetData>
    <row r="1" spans="1:7" ht="47.25" x14ac:dyDescent="0.6">
      <c r="A1" s="943"/>
      <c r="B1" s="944"/>
      <c r="C1" s="1295" t="s">
        <v>20916</v>
      </c>
      <c r="D1" s="1295"/>
      <c r="E1" s="1295"/>
      <c r="F1" s="1295"/>
    </row>
    <row r="2" spans="1:7" ht="15" x14ac:dyDescent="0.25">
      <c r="A2" s="987"/>
      <c r="B2" s="988"/>
      <c r="C2" s="946"/>
      <c r="D2" s="946"/>
      <c r="E2" s="946"/>
      <c r="F2" s="946"/>
    </row>
    <row r="3" spans="1:7" ht="12.75" customHeight="1" x14ac:dyDescent="0.2">
      <c r="A3" s="1214" t="s">
        <v>21022</v>
      </c>
      <c r="C3" s="947" t="s">
        <v>21023</v>
      </c>
      <c r="D3" s="1296"/>
      <c r="E3" s="1296"/>
      <c r="F3" s="1296"/>
      <c r="G3" s="948" t="s">
        <v>21024</v>
      </c>
    </row>
    <row r="4" spans="1:7" ht="12.75" customHeight="1" x14ac:dyDescent="0.2">
      <c r="A4" s="1214" t="s">
        <v>21025</v>
      </c>
      <c r="C4" s="947" t="s">
        <v>21026</v>
      </c>
      <c r="D4" s="1296">
        <f ca="1">TODAY()</f>
        <v>42621</v>
      </c>
      <c r="E4" s="1296"/>
      <c r="F4" s="1296"/>
    </row>
    <row r="5" spans="1:7" ht="12.75" customHeight="1" x14ac:dyDescent="0.2">
      <c r="A5" s="1214" t="s">
        <v>21027</v>
      </c>
      <c r="C5" s="947" t="s">
        <v>21028</v>
      </c>
      <c r="D5" s="1296">
        <f ca="1">D4+30</f>
        <v>42651</v>
      </c>
      <c r="E5" s="1296"/>
      <c r="F5" s="1296"/>
    </row>
    <row r="6" spans="1:7" x14ac:dyDescent="0.2">
      <c r="A6" s="1215" t="s">
        <v>21029</v>
      </c>
      <c r="C6" s="947" t="s">
        <v>21030</v>
      </c>
      <c r="D6" s="1306" t="str">
        <f>'1-Eng Inputs'!B6</f>
        <v>Magic Magnets</v>
      </c>
      <c r="E6" s="1306"/>
      <c r="F6" s="1306"/>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8" t="s">
        <v>21033</v>
      </c>
      <c r="E10" s="1299"/>
      <c r="F10" s="1300"/>
      <c r="G10" s="953"/>
    </row>
    <row r="11" spans="1:7" ht="15" customHeight="1" x14ac:dyDescent="0.2">
      <c r="A11" s="954" t="str">
        <f>'1-Eng Inputs'!B4</f>
        <v>TEST</v>
      </c>
      <c r="B11" s="1212"/>
      <c r="C11" s="990" t="s">
        <v>21034</v>
      </c>
      <c r="D11" s="1301" t="s">
        <v>21035</v>
      </c>
      <c r="E11" s="1302"/>
      <c r="F11" s="1303"/>
      <c r="G11" s="953"/>
    </row>
    <row r="12" spans="1:7" x14ac:dyDescent="0.2">
      <c r="A12" s="955"/>
      <c r="B12" s="955"/>
      <c r="C12" s="955"/>
      <c r="D12" s="955"/>
      <c r="E12" s="955"/>
      <c r="F12" s="955"/>
    </row>
    <row r="13" spans="1:7" ht="15" customHeight="1" x14ac:dyDescent="0.2">
      <c r="A13" s="991" t="s">
        <v>20920</v>
      </c>
      <c r="B13" s="1304"/>
      <c r="C13" s="1305"/>
      <c r="D13" s="956" t="s">
        <v>20923</v>
      </c>
      <c r="E13" s="952" t="s">
        <v>21036</v>
      </c>
      <c r="F13" s="952" t="s">
        <v>21037</v>
      </c>
      <c r="G13" s="953"/>
    </row>
    <row r="14" spans="1:7" x14ac:dyDescent="0.2">
      <c r="A14" s="992" t="str">
        <f>IF('2-Quote Inputs'!F6=0,"",'2-Quote Inputs'!C6)</f>
        <v/>
      </c>
      <c r="B14" s="998" t="str">
        <f>IF('2-Quote Inputs'!F6=0,"",'2-Quote Inputs'!A6)</f>
        <v/>
      </c>
      <c r="C14" s="993"/>
      <c r="D14" s="957" t="str">
        <f>IF('2-Quote Inputs'!F6=0,"",'2-Quote Inputs'!F6)</f>
        <v/>
      </c>
      <c r="E14" s="999" t="str">
        <f>IF('2-Quote Inputs'!F6=0,"",'2-Quote Inputs'!E6)</f>
        <v/>
      </c>
      <c r="F14" s="958" t="str">
        <f>IF(D14="","",D14*E14)</f>
        <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
      </c>
      <c r="B17" s="998" t="str">
        <f>IF('2-Quote Inputs'!F9=0,"",'2-Quote Inputs'!A9)</f>
        <v/>
      </c>
      <c r="C17" s="993"/>
      <c r="D17" s="957" t="str">
        <f>IF('2-Quote Inputs'!F9=0,"",'2-Quote Inputs'!F9)</f>
        <v/>
      </c>
      <c r="E17" s="999" t="str">
        <f>IF('2-Quote Inputs'!F9=0,"",'2-Quote Inputs'!E9)</f>
        <v/>
      </c>
      <c r="F17" s="958" t="str">
        <f t="shared" si="0"/>
        <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
      </c>
      <c r="B23" s="998" t="str">
        <f>IF('2-Quote Inputs'!F15=0,"",'2-Quote Inputs'!A15)</f>
        <v/>
      </c>
      <c r="C23" s="993"/>
      <c r="D23" s="957" t="str">
        <f>IF('2-Quote Inputs'!F15=0,"",'2-Quote Inputs'!F15)</f>
        <v/>
      </c>
      <c r="E23" s="999" t="str">
        <f>IF('2-Quote Inputs'!F15=0,"",'2-Quote Inputs'!E15)</f>
        <v/>
      </c>
      <c r="F23" s="958" t="str">
        <f t="shared" si="0"/>
        <v/>
      </c>
      <c r="G23" s="953"/>
    </row>
    <row r="24" spans="1:7" ht="12.75" customHeight="1" x14ac:dyDescent="0.2">
      <c r="A24" s="992" t="str">
        <f>IF('2-Quote Inputs'!F16=0,"",'2-Quote Inputs'!C16)</f>
        <v/>
      </c>
      <c r="B24" s="998" t="str">
        <f>IF('2-Quote Inputs'!F16=0,"",'2-Quote Inputs'!A16)</f>
        <v/>
      </c>
      <c r="C24" s="993"/>
      <c r="D24" s="957" t="str">
        <f>IF('2-Quote Inputs'!F16=0,"",'2-Quote Inputs'!F16)</f>
        <v/>
      </c>
      <c r="E24" s="999" t="str">
        <f>IF('2-Quote Inputs'!F16=0,"",'2-Quote Inputs'!E16)</f>
        <v/>
      </c>
      <c r="F24" s="958" t="str">
        <f t="shared" si="0"/>
        <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0</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7" t="s">
        <v>21068</v>
      </c>
      <c r="B107" s="1297"/>
      <c r="C107" s="1297"/>
      <c r="D107" s="1297"/>
      <c r="E107" s="1297"/>
      <c r="F107" s="1297"/>
    </row>
    <row r="108" spans="1:6" ht="12.75" customHeight="1" x14ac:dyDescent="0.25">
      <c r="A108" s="1297"/>
      <c r="B108" s="1297"/>
      <c r="C108" s="1297"/>
      <c r="D108" s="1297"/>
      <c r="E108" s="1297"/>
      <c r="F108" s="1297"/>
    </row>
    <row r="109" spans="1:6" ht="12.75" customHeight="1" x14ac:dyDescent="0.25">
      <c r="A109" s="1297"/>
      <c r="B109" s="1297"/>
      <c r="C109" s="1297"/>
      <c r="D109" s="1297"/>
      <c r="E109" s="1297"/>
      <c r="F109" s="1297"/>
    </row>
    <row r="110" spans="1:6" ht="12.75" customHeight="1" x14ac:dyDescent="0.25">
      <c r="A110" s="1297"/>
      <c r="B110" s="1297"/>
      <c r="C110" s="1297"/>
      <c r="D110" s="1297"/>
      <c r="E110" s="1297"/>
      <c r="F110" s="1297"/>
    </row>
    <row r="111" spans="1:6" ht="12.75" customHeight="1" x14ac:dyDescent="0.25">
      <c r="A111" s="1297"/>
      <c r="B111" s="1297"/>
      <c r="C111" s="1297"/>
      <c r="D111" s="1297"/>
      <c r="E111" s="1297"/>
      <c r="F111" s="1297"/>
    </row>
    <row r="112" spans="1:6" ht="12.75" customHeight="1" x14ac:dyDescent="0.25">
      <c r="A112" s="1297"/>
      <c r="B112" s="1297"/>
      <c r="C112" s="1297"/>
      <c r="D112" s="1297"/>
      <c r="E112" s="1297"/>
      <c r="F112" s="1297"/>
    </row>
    <row r="113" spans="1:6" ht="12.75" customHeight="1" x14ac:dyDescent="0.25">
      <c r="A113" s="1297"/>
      <c r="B113" s="1297"/>
      <c r="C113" s="1297"/>
      <c r="D113" s="1297"/>
      <c r="E113" s="1297"/>
      <c r="F113" s="1297"/>
    </row>
    <row r="114" spans="1:6" ht="12.75" customHeight="1" x14ac:dyDescent="0.25">
      <c r="A114" s="1297"/>
      <c r="B114" s="1297"/>
      <c r="C114" s="1297"/>
      <c r="D114" s="1297"/>
      <c r="E114" s="1297"/>
      <c r="F114" s="1297"/>
    </row>
    <row r="115" spans="1:6" ht="12.75" customHeight="1" x14ac:dyDescent="0.25">
      <c r="A115" s="1297"/>
      <c r="B115" s="1297"/>
      <c r="C115" s="1297"/>
      <c r="D115" s="1297"/>
      <c r="E115" s="1297"/>
      <c r="F115" s="1297"/>
    </row>
    <row r="116" spans="1:6" ht="12.75" customHeight="1" x14ac:dyDescent="0.25">
      <c r="A116" s="1297"/>
      <c r="B116" s="1297"/>
      <c r="C116" s="1297"/>
      <c r="D116" s="1297"/>
      <c r="E116" s="1297"/>
      <c r="F116" s="1297"/>
    </row>
    <row r="117" spans="1:6" ht="12.75" customHeight="1" x14ac:dyDescent="0.25">
      <c r="A117" s="1297"/>
      <c r="B117" s="1297"/>
      <c r="C117" s="1297"/>
      <c r="D117" s="1297"/>
      <c r="E117" s="1297"/>
      <c r="F117" s="1297"/>
    </row>
    <row r="118" spans="1:6" ht="12.75" customHeight="1" x14ac:dyDescent="0.25">
      <c r="A118" s="1297"/>
      <c r="B118" s="1297"/>
      <c r="C118" s="1297"/>
      <c r="D118" s="1297"/>
      <c r="E118" s="1297"/>
      <c r="F118" s="1297"/>
    </row>
    <row r="119" spans="1:6" ht="12.75" customHeight="1" x14ac:dyDescent="0.25">
      <c r="A119" s="1297"/>
      <c r="B119" s="1297"/>
      <c r="C119" s="1297"/>
      <c r="D119" s="1297"/>
      <c r="E119" s="1297"/>
      <c r="F119" s="1297"/>
    </row>
    <row r="120" spans="1:6" ht="12.75" customHeight="1" x14ac:dyDescent="0.25">
      <c r="A120" s="1297"/>
      <c r="B120" s="1297"/>
      <c r="C120" s="1297"/>
      <c r="D120" s="1297"/>
      <c r="E120" s="1297"/>
      <c r="F120" s="1297"/>
    </row>
    <row r="121" spans="1:6" ht="12.75" customHeight="1" x14ac:dyDescent="0.25">
      <c r="A121" s="1297"/>
      <c r="B121" s="1297"/>
      <c r="C121" s="1297"/>
      <c r="D121" s="1297"/>
      <c r="E121" s="1297"/>
      <c r="F121" s="1297"/>
    </row>
    <row r="122" spans="1:6" ht="12.75" customHeight="1" x14ac:dyDescent="0.25">
      <c r="A122" s="1297"/>
      <c r="B122" s="1297"/>
      <c r="C122" s="1297"/>
      <c r="D122" s="1297"/>
      <c r="E122" s="1297"/>
      <c r="F122" s="1297"/>
    </row>
    <row r="123" spans="1:6" ht="12.75" customHeight="1" x14ac:dyDescent="0.25">
      <c r="A123" s="1297"/>
      <c r="B123" s="1297"/>
      <c r="C123" s="1297"/>
      <c r="D123" s="1297"/>
      <c r="E123" s="1297"/>
      <c r="F123" s="1297"/>
    </row>
    <row r="124" spans="1:6" ht="12.75" customHeight="1" x14ac:dyDescent="0.25">
      <c r="A124" s="1297"/>
      <c r="B124" s="1297"/>
      <c r="C124" s="1297"/>
      <c r="D124" s="1297"/>
      <c r="E124" s="1297"/>
      <c r="F124" s="1297"/>
    </row>
    <row r="125" spans="1:6" ht="12.75" customHeight="1" x14ac:dyDescent="0.25">
      <c r="A125" s="1297"/>
      <c r="B125" s="1297"/>
      <c r="C125" s="1297"/>
      <c r="D125" s="1297"/>
      <c r="E125" s="1297"/>
      <c r="F125" s="1297"/>
    </row>
    <row r="126" spans="1:6" ht="12.75" customHeight="1" x14ac:dyDescent="0.25">
      <c r="A126" s="1297"/>
      <c r="B126" s="1297"/>
      <c r="C126" s="1297"/>
      <c r="D126" s="1297"/>
      <c r="E126" s="1297"/>
      <c r="F126" s="1297"/>
    </row>
    <row r="127" spans="1:6" ht="12.75" customHeight="1" x14ac:dyDescent="0.25">
      <c r="A127" s="1297"/>
      <c r="B127" s="1297"/>
      <c r="C127" s="1297"/>
      <c r="D127" s="1297"/>
      <c r="E127" s="1297"/>
      <c r="F127" s="1297"/>
    </row>
    <row r="128" spans="1:6" ht="12.75" customHeight="1" x14ac:dyDescent="0.25">
      <c r="A128" s="1297"/>
      <c r="B128" s="1297"/>
      <c r="C128" s="1297"/>
      <c r="D128" s="1297"/>
      <c r="E128" s="1297"/>
      <c r="F128" s="1297"/>
    </row>
    <row r="129" spans="1:6" ht="12.75" customHeight="1" x14ac:dyDescent="0.25">
      <c r="A129" s="1297"/>
      <c r="B129" s="1297"/>
      <c r="C129" s="1297"/>
      <c r="D129" s="1297"/>
      <c r="E129" s="1297"/>
      <c r="F129" s="1297"/>
    </row>
    <row r="130" spans="1:6" ht="12.75" customHeight="1" x14ac:dyDescent="0.25">
      <c r="A130" s="1297"/>
      <c r="B130" s="1297"/>
      <c r="C130" s="1297"/>
      <c r="D130" s="1297"/>
      <c r="E130" s="1297"/>
      <c r="F130" s="1297"/>
    </row>
    <row r="131" spans="1:6" ht="12.75" customHeight="1" x14ac:dyDescent="0.25">
      <c r="A131" s="1297"/>
      <c r="B131" s="1297"/>
      <c r="C131" s="1297"/>
      <c r="D131" s="1297"/>
      <c r="E131" s="1297"/>
      <c r="F131" s="1297"/>
    </row>
    <row r="132" spans="1:6" ht="12.75" customHeight="1" x14ac:dyDescent="0.25">
      <c r="A132" s="1297"/>
      <c r="B132" s="1297"/>
      <c r="C132" s="1297"/>
      <c r="D132" s="1297"/>
      <c r="E132" s="1297"/>
      <c r="F132" s="1297"/>
    </row>
    <row r="133" spans="1:6" ht="12.75" customHeight="1" x14ac:dyDescent="0.25">
      <c r="A133" s="1297"/>
      <c r="B133" s="1297"/>
      <c r="C133" s="1297"/>
      <c r="D133" s="1297"/>
      <c r="E133" s="1297"/>
      <c r="F133" s="1297"/>
    </row>
    <row r="134" spans="1:6" ht="12.75" customHeight="1" x14ac:dyDescent="0.25">
      <c r="A134" s="1297"/>
      <c r="B134" s="1297"/>
      <c r="C134" s="1297"/>
      <c r="D134" s="1297"/>
      <c r="E134" s="1297"/>
      <c r="F134" s="1297"/>
    </row>
    <row r="135" spans="1:6" ht="12.75" customHeight="1" x14ac:dyDescent="0.25">
      <c r="A135" s="1297"/>
      <c r="B135" s="1297"/>
      <c r="C135" s="1297"/>
      <c r="D135" s="1297"/>
      <c r="E135" s="1297"/>
      <c r="F135" s="1297"/>
    </row>
    <row r="136" spans="1:6" ht="12.75" customHeight="1" x14ac:dyDescent="0.25">
      <c r="A136" s="1297"/>
      <c r="B136" s="1297"/>
      <c r="C136" s="1297"/>
      <c r="D136" s="1297"/>
      <c r="E136" s="1297"/>
      <c r="F136" s="1297"/>
    </row>
    <row r="137" spans="1:6" ht="12.75" customHeight="1" x14ac:dyDescent="0.25">
      <c r="A137" s="1297"/>
      <c r="B137" s="1297"/>
      <c r="C137" s="1297"/>
      <c r="D137" s="1297"/>
      <c r="E137" s="1297"/>
      <c r="F137" s="1297"/>
    </row>
    <row r="138" spans="1:6" ht="12.75" customHeight="1" x14ac:dyDescent="0.25">
      <c r="A138" s="1297"/>
      <c r="B138" s="1297"/>
      <c r="C138" s="1297"/>
      <c r="D138" s="1297"/>
      <c r="E138" s="1297"/>
      <c r="F138" s="1297"/>
    </row>
    <row r="139" spans="1:6" ht="12.75" customHeight="1" x14ac:dyDescent="0.25">
      <c r="A139" s="1297"/>
      <c r="B139" s="1297"/>
      <c r="C139" s="1297"/>
      <c r="D139" s="1297"/>
      <c r="E139" s="1297"/>
      <c r="F139" s="1297"/>
    </row>
    <row r="140" spans="1:6" ht="12.75" customHeight="1" x14ac:dyDescent="0.25">
      <c r="A140" s="1297"/>
      <c r="B140" s="1297"/>
      <c r="C140" s="1297"/>
      <c r="D140" s="1297"/>
      <c r="E140" s="1297"/>
      <c r="F140" s="1297"/>
    </row>
    <row r="141" spans="1:6" ht="12.75" customHeight="1" x14ac:dyDescent="0.25">
      <c r="A141" s="1297"/>
      <c r="B141" s="1297"/>
      <c r="C141" s="1297"/>
      <c r="D141" s="1297"/>
      <c r="E141" s="1297"/>
      <c r="F141" s="1297"/>
    </row>
    <row r="142" spans="1:6" ht="12.75" customHeight="1" x14ac:dyDescent="0.25">
      <c r="A142" s="1297"/>
      <c r="B142" s="1297"/>
      <c r="C142" s="1297"/>
      <c r="D142" s="1297"/>
      <c r="E142" s="1297"/>
      <c r="F142" s="1297"/>
    </row>
    <row r="143" spans="1:6" ht="12.75" customHeight="1" x14ac:dyDescent="0.25">
      <c r="A143" s="1297"/>
      <c r="B143" s="1297"/>
      <c r="C143" s="1297"/>
      <c r="D143" s="1297"/>
      <c r="E143" s="1297"/>
      <c r="F143" s="1297"/>
    </row>
    <row r="144" spans="1:6" ht="12.75" customHeight="1" x14ac:dyDescent="0.25">
      <c r="A144" s="1297"/>
      <c r="B144" s="1297"/>
      <c r="C144" s="1297"/>
      <c r="D144" s="1297"/>
      <c r="E144" s="1297"/>
      <c r="F144" s="1297"/>
    </row>
    <row r="145" spans="1:6" ht="12.75" customHeight="1" x14ac:dyDescent="0.25">
      <c r="A145" s="1297"/>
      <c r="B145" s="1297"/>
      <c r="C145" s="1297"/>
      <c r="D145" s="1297"/>
      <c r="E145" s="1297"/>
      <c r="F145" s="1297"/>
    </row>
    <row r="146" spans="1:6" ht="12.75" customHeight="1" x14ac:dyDescent="0.25">
      <c r="A146" s="1297"/>
      <c r="B146" s="1297"/>
      <c r="C146" s="1297"/>
      <c r="D146" s="1297"/>
      <c r="E146" s="1297"/>
      <c r="F146" s="1297"/>
    </row>
    <row r="147" spans="1:6" ht="12.75" customHeight="1" x14ac:dyDescent="0.25">
      <c r="A147" s="1297"/>
      <c r="B147" s="1297"/>
      <c r="C147" s="1297"/>
      <c r="D147" s="1297"/>
      <c r="E147" s="1297"/>
      <c r="F147" s="1297"/>
    </row>
    <row r="148" spans="1:6" ht="12.75" customHeight="1" x14ac:dyDescent="0.25">
      <c r="A148" s="1297"/>
      <c r="B148" s="1297"/>
      <c r="C148" s="1297"/>
      <c r="D148" s="1297"/>
      <c r="E148" s="1297"/>
      <c r="F148" s="1297"/>
    </row>
    <row r="149" spans="1:6" ht="12.75" customHeight="1" x14ac:dyDescent="0.25">
      <c r="A149" s="1297"/>
      <c r="B149" s="1297"/>
      <c r="C149" s="1297"/>
      <c r="D149" s="1297"/>
      <c r="E149" s="1297"/>
      <c r="F149" s="1297"/>
    </row>
    <row r="150" spans="1:6" ht="12.75" customHeight="1" x14ac:dyDescent="0.25">
      <c r="A150" s="1297"/>
      <c r="B150" s="1297"/>
      <c r="C150" s="1297"/>
      <c r="D150" s="1297"/>
      <c r="E150" s="1297"/>
      <c r="F150" s="1297"/>
    </row>
    <row r="151" spans="1:6" ht="12.75" customHeight="1" x14ac:dyDescent="0.25">
      <c r="A151" s="1297"/>
      <c r="B151" s="1297"/>
      <c r="C151" s="1297"/>
      <c r="D151" s="1297"/>
      <c r="E151" s="1297"/>
      <c r="F151" s="1297"/>
    </row>
    <row r="152" spans="1:6" ht="12.75" customHeight="1" x14ac:dyDescent="0.25">
      <c r="A152" s="1297"/>
      <c r="B152" s="1297"/>
      <c r="C152" s="1297"/>
      <c r="D152" s="1297"/>
      <c r="E152" s="1297"/>
      <c r="F152" s="1297"/>
    </row>
    <row r="153" spans="1:6" ht="12.75" customHeight="1" x14ac:dyDescent="0.25">
      <c r="A153" s="1297"/>
      <c r="B153" s="1297"/>
      <c r="C153" s="1297"/>
      <c r="D153" s="1297"/>
      <c r="E153" s="1297"/>
      <c r="F153" s="1297"/>
    </row>
    <row r="154" spans="1:6" ht="12.75" customHeight="1" x14ac:dyDescent="0.25">
      <c r="A154" s="1297"/>
      <c r="B154" s="1297"/>
      <c r="C154" s="1297"/>
      <c r="D154" s="1297"/>
      <c r="E154" s="1297"/>
      <c r="F154" s="1297"/>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40625" style="721" bestFit="1" customWidth="1"/>
    <col min="3" max="3" width="7.7109375" style="721" bestFit="1" customWidth="1"/>
    <col min="4" max="4" width="38.5703125" style="721" bestFit="1" customWidth="1"/>
    <col min="6" max="6" width="9.85546875" bestFit="1" customWidth="1"/>
  </cols>
  <sheetData>
    <row r="1" spans="1:7" x14ac:dyDescent="0.25">
      <c r="F1" s="721" t="s">
        <v>20874</v>
      </c>
      <c r="G1" s="721" t="s">
        <v>20875</v>
      </c>
    </row>
    <row r="2" spans="1:7" x14ac:dyDescent="0.25">
      <c r="A2" s="720" t="s">
        <v>154</v>
      </c>
      <c r="B2" s="721" t="s">
        <v>155</v>
      </c>
      <c r="C2" s="721" t="s">
        <v>156</v>
      </c>
      <c r="D2" s="721" t="s">
        <v>157</v>
      </c>
      <c r="F2">
        <f>'1-Eng Inputs'!$B$9</f>
        <v>1234</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T9" sqref="T9"/>
    </sheetView>
  </sheetViews>
  <sheetFormatPr defaultColWidth="9.140625" defaultRowHeight="12.75" customHeight="1" x14ac:dyDescent="0.25"/>
  <cols>
    <col min="1" max="1" width="8.7109375" style="178" customWidth="1"/>
    <col min="2" max="2" width="27.5703125" style="178" customWidth="1"/>
    <col min="3" max="3" width="17.140625" style="178" customWidth="1"/>
    <col min="4" max="4" width="19.140625" style="178" customWidth="1"/>
    <col min="5" max="13" width="5.7109375" style="178" customWidth="1"/>
    <col min="14" max="14" width="2.5703125" style="178" customWidth="1"/>
    <col min="15" max="15" width="7.42578125" style="178" customWidth="1"/>
    <col min="16" max="16" width="8.7109375" style="178" customWidth="1"/>
    <col min="17" max="17" width="19.7109375" style="178" customWidth="1"/>
    <col min="18" max="18" width="21.7109375" style="178" customWidth="1"/>
    <col min="19" max="19" width="2.85546875" style="178" customWidth="1"/>
    <col min="20" max="16384" width="9.1406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2" t="s">
        <v>21109</v>
      </c>
      <c r="C5" s="1313"/>
      <c r="D5" s="1313"/>
      <c r="E5" s="1313"/>
      <c r="F5" s="1313"/>
      <c r="G5" s="1313"/>
      <c r="H5" s="1313"/>
      <c r="I5" s="1313"/>
      <c r="J5" s="1313"/>
      <c r="K5" s="1313"/>
      <c r="L5" s="1313"/>
      <c r="M5" s="1313"/>
      <c r="N5" s="1313"/>
      <c r="O5" s="1313"/>
      <c r="P5" s="1313"/>
      <c r="Q5" s="1313"/>
      <c r="R5" s="1313"/>
      <c r="S5" s="1314"/>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5" t="str">
        <f>'1-Eng Inputs'!B7</f>
        <v>123 Sessame street</v>
      </c>
      <c r="D9" s="1315"/>
      <c r="E9" s="1316" t="s">
        <v>21110</v>
      </c>
      <c r="F9" s="1317"/>
      <c r="G9" s="1318"/>
      <c r="H9" s="1319" t="s">
        <v>7</v>
      </c>
      <c r="I9" s="1319"/>
      <c r="J9" s="1319"/>
      <c r="K9" s="1319"/>
      <c r="L9" s="1320"/>
      <c r="M9" s="1321"/>
      <c r="N9" s="115"/>
      <c r="O9" s="115"/>
      <c r="P9" s="115"/>
      <c r="Q9" s="283" t="s">
        <v>21126</v>
      </c>
      <c r="R9" s="284" t="s">
        <v>21127</v>
      </c>
      <c r="S9" s="115"/>
    </row>
    <row r="10" spans="2:19" ht="12.75" customHeight="1" x14ac:dyDescent="0.25">
      <c r="B10" s="285" t="s">
        <v>21102</v>
      </c>
      <c r="C10" s="1322">
        <f>'1-Eng Inputs'!B9</f>
        <v>1234</v>
      </c>
      <c r="D10" s="1322"/>
      <c r="E10" s="1323" t="s">
        <v>21111</v>
      </c>
      <c r="F10" s="1324"/>
      <c r="G10" s="1325"/>
      <c r="H10" s="1322" t="str">
        <f>'1-Eng Inputs'!B8</f>
        <v>123 Sessame street</v>
      </c>
      <c r="I10" s="1322"/>
      <c r="J10" s="1322"/>
      <c r="K10" s="1322"/>
      <c r="L10" s="1326"/>
      <c r="M10" s="1327"/>
      <c r="N10" s="115"/>
      <c r="O10" s="115"/>
      <c r="P10" s="115"/>
      <c r="Q10" s="286" t="s">
        <v>21</v>
      </c>
      <c r="R10" s="287" t="s">
        <v>18</v>
      </c>
      <c r="S10" s="115"/>
    </row>
    <row r="11" spans="2:19" ht="12.75" customHeight="1" x14ac:dyDescent="0.25">
      <c r="B11" s="285" t="s">
        <v>21103</v>
      </c>
      <c r="C11" s="1322" t="str">
        <f>'1-Eng Inputs'!B4</f>
        <v>TEST</v>
      </c>
      <c r="D11" s="1322"/>
      <c r="E11" s="1323" t="s">
        <v>21112</v>
      </c>
      <c r="F11" s="1324"/>
      <c r="G11" s="1325"/>
      <c r="H11" s="1331" t="str">
        <f>IF('1-Eng Inputs'!B31=2010,"USA","USA II")</f>
        <v>USA</v>
      </c>
      <c r="I11" s="1331"/>
      <c r="J11" s="1331"/>
      <c r="K11" s="1331"/>
      <c r="L11" s="1332"/>
      <c r="M11" s="1333"/>
      <c r="N11" s="115"/>
      <c r="O11" s="115"/>
      <c r="P11" s="115"/>
      <c r="Q11" s="286" t="s">
        <v>26</v>
      </c>
      <c r="R11" s="287" t="s">
        <v>27</v>
      </c>
      <c r="S11" s="115"/>
    </row>
    <row r="12" spans="2:19" ht="12.75" customHeight="1" thickBot="1" x14ac:dyDescent="0.3">
      <c r="B12" s="288" t="s">
        <v>21104</v>
      </c>
      <c r="C12" s="1334">
        <f ca="1">TODAY()</f>
        <v>42621</v>
      </c>
      <c r="D12" s="1334"/>
      <c r="E12" s="1335" t="s">
        <v>21113</v>
      </c>
      <c r="F12" s="1336"/>
      <c r="G12" s="1337"/>
      <c r="H12" s="1338" t="str">
        <f>VLOOKUP(H11,Q10:R25,2,FALSE)</f>
        <v>ASCE/SEI 7-10</v>
      </c>
      <c r="I12" s="1338"/>
      <c r="J12" s="1338"/>
      <c r="K12" s="1338"/>
      <c r="L12" s="1339"/>
      <c r="M12" s="1340"/>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f>'1-Eng Inputs'!B22*0.3048</f>
        <v>6.0960000000000001</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f>'1-Eng Inputs'!B38*0.0254</f>
        <v>0.91439999999999999</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f>'1-Eng Inputs'!B21*0.3048</f>
        <v>91.44</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f>'1-Eng Inputs'!B20*0.3048</f>
        <v>91.44</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f>C20*C21</f>
        <v>8361.2736000000004</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f>'1-Eng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09" t="s">
        <v>21136</v>
      </c>
      <c r="F28" s="1310"/>
      <c r="G28" s="1310"/>
      <c r="H28" s="1310"/>
      <c r="I28" s="1310"/>
      <c r="J28" s="1310"/>
      <c r="K28" s="1310"/>
      <c r="L28" s="1310"/>
      <c r="M28" s="1311"/>
      <c r="N28" s="94"/>
      <c r="O28" s="325">
        <f>MAX(1.2,C19)</f>
        <v>1.2</v>
      </c>
      <c r="P28" s="297" t="s">
        <v>0</v>
      </c>
      <c r="Q28" s="115"/>
      <c r="R28" s="115"/>
      <c r="S28" s="115"/>
    </row>
    <row r="29" spans="2:19" ht="12.75" customHeight="1" x14ac:dyDescent="0.25">
      <c r="B29" s="1309" t="s">
        <v>21129</v>
      </c>
      <c r="C29" s="1311"/>
      <c r="D29" s="94"/>
      <c r="E29" s="1073"/>
      <c r="F29" s="571"/>
      <c r="G29" s="572"/>
      <c r="H29" s="572"/>
      <c r="I29" s="572"/>
      <c r="J29" s="575"/>
      <c r="K29" s="548"/>
      <c r="L29" s="378"/>
      <c r="M29" s="1074"/>
      <c r="N29" s="94"/>
      <c r="O29" s="312"/>
      <c r="P29" s="297"/>
      <c r="Q29" s="115"/>
      <c r="R29" s="115"/>
      <c r="S29" s="115"/>
    </row>
    <row r="30" spans="2:19" ht="12.75" customHeight="1" x14ac:dyDescent="0.25">
      <c r="B30" s="1345"/>
      <c r="C30" s="1346"/>
      <c r="D30" s="94"/>
      <c r="E30" s="1073"/>
      <c r="F30" s="573"/>
      <c r="G30" s="574"/>
      <c r="H30" s="574"/>
      <c r="I30" s="574"/>
      <c r="J30" s="551"/>
      <c r="K30" s="549"/>
      <c r="L30" s="379"/>
      <c r="M30" s="1074"/>
      <c r="N30" s="94"/>
      <c r="O30" s="279"/>
      <c r="P30" s="297"/>
      <c r="Q30" s="313"/>
      <c r="R30" s="115"/>
      <c r="S30" s="115"/>
    </row>
    <row r="31" spans="2:19" ht="12.75" customHeight="1" x14ac:dyDescent="0.25">
      <c r="B31" s="1347"/>
      <c r="C31" s="1348"/>
      <c r="D31" s="43"/>
      <c r="E31" s="1073"/>
      <c r="F31" s="573"/>
      <c r="G31" s="574"/>
      <c r="H31" s="574"/>
      <c r="I31" s="574"/>
      <c r="J31" s="551"/>
      <c r="K31" s="549"/>
      <c r="L31" s="379"/>
      <c r="M31" s="1074"/>
      <c r="N31" s="94"/>
      <c r="O31" s="279"/>
      <c r="P31" s="297"/>
      <c r="Q31" s="313"/>
      <c r="R31" s="115"/>
      <c r="S31" s="115"/>
    </row>
    <row r="32" spans="2:19" ht="12.75" customHeight="1" x14ac:dyDescent="0.25">
      <c r="B32" s="1343" t="s">
        <v>21130</v>
      </c>
      <c r="C32" s="1344"/>
      <c r="D32" s="314" t="s">
        <v>21135</v>
      </c>
      <c r="E32" s="1073"/>
      <c r="F32" s="1353" t="s">
        <v>21137</v>
      </c>
      <c r="G32" s="1351"/>
      <c r="H32" s="1351"/>
      <c r="I32" s="1351"/>
      <c r="J32" s="551"/>
      <c r="K32" s="549"/>
      <c r="L32" s="501"/>
      <c r="M32" s="1074"/>
      <c r="N32" s="94"/>
      <c r="O32" s="279"/>
      <c r="P32" s="297"/>
      <c r="Q32" s="313"/>
      <c r="R32" s="115"/>
      <c r="S32" s="115"/>
    </row>
    <row r="33" spans="1:38" ht="12.75" customHeight="1" x14ac:dyDescent="0.25">
      <c r="B33" s="1307" t="s">
        <v>21131</v>
      </c>
      <c r="C33" s="1308"/>
      <c r="D33" s="43"/>
      <c r="E33" s="1073"/>
      <c r="F33" s="1353"/>
      <c r="G33" s="1351"/>
      <c r="H33" s="1351"/>
      <c r="I33" s="1351"/>
      <c r="J33" s="551"/>
      <c r="K33" s="549"/>
      <c r="L33" s="501"/>
      <c r="M33" s="1074"/>
      <c r="N33" s="94"/>
      <c r="O33" s="315"/>
      <c r="P33" s="297"/>
      <c r="Q33" s="115"/>
      <c r="R33" s="115"/>
      <c r="S33" s="94"/>
    </row>
    <row r="34" spans="1:38" ht="12.75" customHeight="1" x14ac:dyDescent="0.25">
      <c r="B34" s="1341" t="s">
        <v>21132</v>
      </c>
      <c r="C34" s="1342"/>
      <c r="D34" s="94"/>
      <c r="E34" s="1073"/>
      <c r="F34" s="1353"/>
      <c r="G34" s="1351"/>
      <c r="H34" s="1351"/>
      <c r="I34" s="1351"/>
      <c r="J34" s="551"/>
      <c r="K34" s="549"/>
      <c r="L34" s="501"/>
      <c r="M34" s="1074"/>
      <c r="N34" s="94"/>
      <c r="O34" s="279"/>
      <c r="P34" s="297"/>
      <c r="Q34" s="115"/>
      <c r="R34" s="115"/>
      <c r="S34" s="115"/>
    </row>
    <row r="35" spans="1:38" ht="12.75" customHeight="1" thickBot="1" x14ac:dyDescent="0.3">
      <c r="B35" s="1354" t="s">
        <v>21133</v>
      </c>
      <c r="C35" s="1355"/>
      <c r="D35" s="94"/>
      <c r="E35" s="1073"/>
      <c r="F35" s="513"/>
      <c r="G35" s="502"/>
      <c r="H35" s="502"/>
      <c r="I35" s="502"/>
      <c r="J35" s="552"/>
      <c r="K35" s="550"/>
      <c r="L35" s="553"/>
      <c r="M35" s="1074"/>
      <c r="N35" s="94"/>
      <c r="O35" s="279"/>
      <c r="P35" s="297"/>
      <c r="Q35" s="115"/>
      <c r="R35" s="115"/>
      <c r="S35" s="115"/>
    </row>
    <row r="36" spans="1:38" ht="12.75" customHeight="1" thickBot="1" x14ac:dyDescent="0.3">
      <c r="B36" s="1349" t="s">
        <v>21134</v>
      </c>
      <c r="C36" s="1350"/>
      <c r="D36" s="94"/>
      <c r="E36" s="1328" t="s">
        <v>21138</v>
      </c>
      <c r="F36" s="1329"/>
      <c r="G36" s="1329"/>
      <c r="H36" s="1329"/>
      <c r="I36" s="1329"/>
      <c r="J36" s="1329"/>
      <c r="K36" s="1329"/>
      <c r="L36" s="1329"/>
      <c r="M36" s="1330"/>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09" t="s">
        <v>21136</v>
      </c>
      <c r="F41" s="1310"/>
      <c r="G41" s="1310"/>
      <c r="H41" s="1310"/>
      <c r="I41" s="1310"/>
      <c r="J41" s="1310"/>
      <c r="K41" s="1310"/>
      <c r="L41" s="1310"/>
      <c r="M41" s="1311"/>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1" t="s">
        <v>21140</v>
      </c>
      <c r="J45" s="1351"/>
      <c r="K45" s="1351"/>
      <c r="L45" s="1352"/>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1"/>
      <c r="J46" s="1351"/>
      <c r="K46" s="1351"/>
      <c r="L46" s="1352"/>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1"/>
      <c r="J47" s="1351"/>
      <c r="K47" s="1351"/>
      <c r="L47" s="1352"/>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28" t="s">
        <v>21138</v>
      </c>
      <c r="F49" s="1329"/>
      <c r="G49" s="1329"/>
      <c r="H49" s="1329"/>
      <c r="I49" s="1329"/>
      <c r="J49" s="1329"/>
      <c r="K49" s="1329"/>
      <c r="L49" s="1329"/>
      <c r="M49" s="1330"/>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disablePrompts="1"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69"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3" t="s">
        <v>21141</v>
      </c>
      <c r="C5" s="1384"/>
      <c r="D5" s="1384"/>
      <c r="E5" s="1384"/>
      <c r="F5" s="1384"/>
      <c r="G5" s="1384"/>
      <c r="H5" s="1384"/>
      <c r="I5" s="1384"/>
      <c r="J5" s="1384"/>
      <c r="K5" s="1384"/>
      <c r="L5" s="1384"/>
      <c r="M5" s="1385"/>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88" t="str">
        <f>'building data'!C9</f>
        <v>123 Sessame street</v>
      </c>
      <c r="D10" s="1389"/>
      <c r="E10" s="248" t="s">
        <v>21110</v>
      </c>
      <c r="F10" s="249" t="s">
        <v>7</v>
      </c>
      <c r="G10" s="19"/>
      <c r="H10" s="1400" t="s">
        <v>21145</v>
      </c>
      <c r="I10" s="1401"/>
      <c r="J10" s="1401"/>
      <c r="K10" s="1401"/>
      <c r="L10" s="1401"/>
      <c r="M10" s="1402"/>
      <c r="N10" s="1"/>
    </row>
    <row r="11" spans="2:14" ht="12.75" customHeight="1" x14ac:dyDescent="0.2">
      <c r="B11" s="250" t="s">
        <v>21102</v>
      </c>
      <c r="C11" s="1390">
        <f>'building data'!C10</f>
        <v>1234</v>
      </c>
      <c r="D11" s="1390"/>
      <c r="E11" s="251" t="s">
        <v>21111</v>
      </c>
      <c r="F11" s="228" t="str">
        <f>'building data'!H10</f>
        <v>123 Sessame street</v>
      </c>
      <c r="G11" s="19"/>
      <c r="H11" s="1403" t="s">
        <v>21146</v>
      </c>
      <c r="I11" s="1404"/>
      <c r="J11" s="1371" t="s">
        <v>21147</v>
      </c>
      <c r="K11" s="1371" t="s">
        <v>21148</v>
      </c>
      <c r="L11" s="1371" t="s">
        <v>21149</v>
      </c>
      <c r="M11" s="1356" t="s">
        <v>21150</v>
      </c>
      <c r="N11" s="1"/>
    </row>
    <row r="12" spans="2:14" ht="13.5" thickBot="1" x14ac:dyDescent="0.25">
      <c r="B12" s="250" t="s">
        <v>21103</v>
      </c>
      <c r="C12" s="1390" t="str">
        <f>'building data'!C11</f>
        <v>TEST</v>
      </c>
      <c r="D12" s="1390"/>
      <c r="E12" s="251" t="s">
        <v>21112</v>
      </c>
      <c r="F12" s="228" t="str">
        <f>'building data'!H11</f>
        <v>USA</v>
      </c>
      <c r="G12" s="19"/>
      <c r="H12" s="1405"/>
      <c r="I12" s="1406"/>
      <c r="J12" s="1372"/>
      <c r="K12" s="1372"/>
      <c r="L12" s="1372"/>
      <c r="M12" s="1357"/>
      <c r="N12" s="1"/>
    </row>
    <row r="13" spans="2:14" ht="13.5" thickBot="1" x14ac:dyDescent="0.25">
      <c r="B13" s="252" t="s">
        <v>21144</v>
      </c>
      <c r="C13" s="1391">
        <f ca="1">'building data'!C12</f>
        <v>42621</v>
      </c>
      <c r="D13" s="1392"/>
      <c r="E13" s="253" t="s">
        <v>21113</v>
      </c>
      <c r="F13" s="229" t="str">
        <f>'building data'!H12</f>
        <v>ASCE/SEI 7-10</v>
      </c>
      <c r="G13" s="19"/>
      <c r="H13" s="1359">
        <v>1.6</v>
      </c>
      <c r="I13" s="1360"/>
      <c r="J13" s="425">
        <v>1.6</v>
      </c>
      <c r="K13" s="426">
        <v>0.9</v>
      </c>
      <c r="L13" s="426">
        <v>0.9</v>
      </c>
      <c r="M13" s="1358"/>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1.0384922145487721</v>
      </c>
      <c r="D19" s="256" t="s">
        <v>2</v>
      </c>
      <c r="E19" s="257" t="s">
        <v>21179</v>
      </c>
      <c r="F19" s="258">
        <f>(2/1.25*1000*C19)^0.5</f>
        <v>40.762575277796607</v>
      </c>
      <c r="G19" s="259" t="s">
        <v>8</v>
      </c>
      <c r="H19" s="1393" t="s">
        <v>21180</v>
      </c>
      <c r="I19" s="1393"/>
      <c r="J19" s="258">
        <f>F19*3.6</f>
        <v>146.74527100006779</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4" t="s">
        <v>21162</v>
      </c>
      <c r="F24" s="1394"/>
      <c r="G24" s="1394"/>
      <c r="H24" s="1394"/>
      <c r="I24" s="1394"/>
      <c r="J24" s="1394"/>
      <c r="K24" s="1394"/>
      <c r="L24" s="1394"/>
      <c r="M24" s="1395"/>
    </row>
    <row r="25" spans="2:14" x14ac:dyDescent="0.25">
      <c r="B25" s="83" t="s">
        <v>21158</v>
      </c>
      <c r="C25" s="1396" t="str">
        <f>VLOOKUP(C24,B38:N40,7,0)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4" ht="25.5" customHeight="1" x14ac:dyDescent="0.25">
      <c r="B26" s="84" t="s">
        <v>21171</v>
      </c>
      <c r="C26" s="726">
        <f>'1-Eng Inputs'!B29*0.3048</f>
        <v>304.8</v>
      </c>
      <c r="D26" s="244" t="s">
        <v>21169</v>
      </c>
      <c r="E26" s="1398"/>
      <c r="F26" s="1398"/>
      <c r="G26" s="1398"/>
      <c r="H26" s="1398"/>
      <c r="I26" s="1398"/>
      <c r="J26" s="1398"/>
      <c r="K26" s="1398"/>
      <c r="L26" s="1398"/>
      <c r="M26" s="1399"/>
    </row>
    <row r="27" spans="2:14" ht="12.75" customHeight="1" x14ac:dyDescent="0.25">
      <c r="B27" s="85" t="s">
        <v>21172</v>
      </c>
      <c r="C27" s="86">
        <f>'building data'!C16</f>
        <v>6.0960000000000001</v>
      </c>
      <c r="D27" s="87" t="s">
        <v>0</v>
      </c>
      <c r="E27" s="1398" t="s">
        <v>21163</v>
      </c>
      <c r="F27" s="1398"/>
      <c r="G27" s="1398"/>
      <c r="H27" s="1398"/>
      <c r="I27" s="1398"/>
      <c r="J27" s="1398"/>
      <c r="K27" s="1398"/>
      <c r="L27" s="1398"/>
      <c r="M27" s="1399"/>
    </row>
    <row r="28" spans="2:14" ht="25.5" customHeight="1" x14ac:dyDescent="0.25">
      <c r="B28" s="88" t="s">
        <v>21173</v>
      </c>
      <c r="C28" s="728">
        <f>'1-Eng Inputs'!B23*0.44704</f>
        <v>49.174399999999999</v>
      </c>
      <c r="D28" s="87" t="s">
        <v>8</v>
      </c>
      <c r="E28" s="1386" t="s">
        <v>21164</v>
      </c>
      <c r="F28" s="1386"/>
      <c r="G28" s="1386"/>
      <c r="H28" s="1386"/>
      <c r="I28" s="1386"/>
      <c r="J28" s="1386"/>
      <c r="K28" s="1386"/>
      <c r="L28" s="1386"/>
      <c r="M28" s="1387"/>
    </row>
    <row r="29" spans="2:14" ht="42.75" customHeight="1" x14ac:dyDescent="0.25">
      <c r="B29" s="88" t="s">
        <v>21174</v>
      </c>
      <c r="C29" s="89" t="s">
        <v>30</v>
      </c>
      <c r="D29" s="87" t="s">
        <v>4</v>
      </c>
      <c r="E29" s="1386" t="s">
        <v>21165</v>
      </c>
      <c r="F29" s="1386"/>
      <c r="G29" s="1386"/>
      <c r="H29" s="1386"/>
      <c r="I29" s="1386"/>
      <c r="J29" s="1386"/>
      <c r="K29" s="1386"/>
      <c r="L29" s="1386"/>
      <c r="M29" s="1387"/>
    </row>
    <row r="30" spans="2:14" ht="26.25" customHeight="1" x14ac:dyDescent="0.25">
      <c r="B30" s="233" t="s">
        <v>21175</v>
      </c>
      <c r="C30" s="86">
        <f>IF('1-Eng Inputs'!B24="I",0.87,IF('1-Eng Inputs'!B24="II",1,1.15))</f>
        <v>1</v>
      </c>
      <c r="D30" s="262"/>
      <c r="E30" s="1365" t="s">
        <v>21166</v>
      </c>
      <c r="F30" s="1365"/>
      <c r="G30" s="1365"/>
      <c r="H30" s="1365"/>
      <c r="I30" s="1365"/>
      <c r="J30" s="1365"/>
      <c r="K30" s="1365"/>
      <c r="L30" s="1365"/>
      <c r="M30" s="1366"/>
    </row>
    <row r="31" spans="2:14" ht="12.75" customHeight="1" x14ac:dyDescent="0.25">
      <c r="B31" s="88" t="s">
        <v>21176</v>
      </c>
      <c r="C31" s="729">
        <v>1</v>
      </c>
      <c r="D31" s="87"/>
      <c r="E31" s="1367" t="s">
        <v>21167</v>
      </c>
      <c r="F31" s="1367"/>
      <c r="G31" s="1367"/>
      <c r="H31" s="1367"/>
      <c r="I31" s="1367"/>
      <c r="J31" s="1367"/>
      <c r="K31" s="1367"/>
      <c r="L31" s="1367"/>
      <c r="M31" s="1368"/>
    </row>
    <row r="32" spans="2:14" ht="25.5" customHeight="1" thickBot="1" x14ac:dyDescent="0.3">
      <c r="B32" s="90" t="s">
        <v>21177</v>
      </c>
      <c r="C32" s="91">
        <v>1</v>
      </c>
      <c r="D32" s="92"/>
      <c r="E32" s="1369" t="s">
        <v>21168</v>
      </c>
      <c r="F32" s="1369"/>
      <c r="G32" s="1369"/>
      <c r="H32" s="1369"/>
      <c r="I32" s="1369"/>
      <c r="J32" s="1369"/>
      <c r="K32" s="1369"/>
      <c r="L32" s="1369"/>
      <c r="M32" s="1370"/>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3" t="s">
        <v>21158</v>
      </c>
      <c r="I37" s="1362"/>
      <c r="J37" s="1362"/>
      <c r="K37" s="1362"/>
      <c r="L37" s="1362"/>
      <c r="M37" s="1363"/>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1038.4922145487722</v>
      </c>
      <c r="H38" s="1374" t="s">
        <v>21159</v>
      </c>
      <c r="I38" s="1375"/>
      <c r="J38" s="1375"/>
      <c r="K38" s="1375"/>
      <c r="L38" s="1375"/>
      <c r="M38" s="1376"/>
    </row>
    <row r="39" spans="1:15" ht="25.5" customHeight="1" x14ac:dyDescent="0.25">
      <c r="B39" s="101" t="s">
        <v>16</v>
      </c>
      <c r="C39" s="102">
        <v>274.32</v>
      </c>
      <c r="D39" s="58">
        <v>4.57</v>
      </c>
      <c r="E39" s="73">
        <v>9.5</v>
      </c>
      <c r="F39" s="102">
        <f>IF($C$27&gt;C39,"Fehler",IF($C$27&gt;15*0.3048,2.01*($C$27/C39)^(2/E39),2.01*(15*0.3048/C39)^(2/E39)))</f>
        <v>0.9018853194026647</v>
      </c>
      <c r="G39" s="103">
        <f>0.613*F39*$C$31*$C$32*$C$30*$C$28^2</f>
        <v>1336.8723202645695</v>
      </c>
      <c r="H39" s="1377" t="s">
        <v>21160</v>
      </c>
      <c r="I39" s="1378"/>
      <c r="J39" s="1378"/>
      <c r="K39" s="1378"/>
      <c r="L39" s="1378"/>
      <c r="M39" s="1379"/>
    </row>
    <row r="40" spans="1:15" ht="26.25" customHeight="1" thickBot="1" x14ac:dyDescent="0.3">
      <c r="B40" s="104" t="s">
        <v>17</v>
      </c>
      <c r="C40" s="105">
        <v>213.36</v>
      </c>
      <c r="D40" s="106">
        <v>2.13</v>
      </c>
      <c r="E40" s="107">
        <v>11.5</v>
      </c>
      <c r="F40" s="105">
        <f>IF($C$27&gt;C40,"Fehler",IF($C$27&gt;15*0.3048,2.01*($C$27/C40)^(2/E40),2.01*(15*0.3048/C40)^(2/E40)))</f>
        <v>1.0830848585988309</v>
      </c>
      <c r="G40" s="108">
        <f>0.613*F40*$C$31*$C$32*$C$30*$C$28^2</f>
        <v>1605.4659465101875</v>
      </c>
      <c r="H40" s="1380" t="s">
        <v>21161</v>
      </c>
      <c r="I40" s="1381"/>
      <c r="J40" s="1381"/>
      <c r="K40" s="1381"/>
      <c r="L40" s="1381"/>
      <c r="M40" s="1382"/>
    </row>
    <row r="41" spans="1:15" ht="13.5" thickBot="1" x14ac:dyDescent="0.3">
      <c r="B41" s="109"/>
      <c r="C41" s="110"/>
      <c r="D41" s="110"/>
      <c r="F41" s="98"/>
      <c r="G41" s="97"/>
      <c r="H41" s="111"/>
    </row>
    <row r="42" spans="1:15" ht="12.75" customHeight="1" thickBot="1" x14ac:dyDescent="0.3">
      <c r="B42" s="1361" t="s">
        <v>21153</v>
      </c>
      <c r="C42" s="1362"/>
      <c r="D42" s="1363"/>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4"/>
      <c r="C48" s="1364"/>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B5" sqref="B5:M5"/>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2" t="s">
        <v>21186</v>
      </c>
      <c r="C5" s="1313"/>
      <c r="D5" s="1313"/>
      <c r="E5" s="1313"/>
      <c r="F5" s="1313"/>
      <c r="G5" s="1313"/>
      <c r="H5" s="1313"/>
      <c r="I5" s="1313"/>
      <c r="J5" s="1313"/>
      <c r="K5" s="1313"/>
      <c r="L5" s="1313"/>
      <c r="M5" s="1314"/>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88" t="str">
        <f>'building data'!C9</f>
        <v>123 Sessame street</v>
      </c>
      <c r="D10" s="1389"/>
      <c r="E10" s="388" t="s">
        <v>21110</v>
      </c>
      <c r="F10" s="389" t="s">
        <v>7</v>
      </c>
      <c r="H10" s="1400" t="s">
        <v>21145</v>
      </c>
      <c r="I10" s="1401"/>
      <c r="J10" s="1401"/>
      <c r="K10" s="1401"/>
      <c r="L10" s="1401"/>
      <c r="M10" s="1402"/>
    </row>
    <row r="11" spans="2:14" ht="15.75" customHeight="1" x14ac:dyDescent="0.25">
      <c r="B11" s="390" t="s">
        <v>21102</v>
      </c>
      <c r="C11" s="1390">
        <f>'building data'!C10</f>
        <v>1234</v>
      </c>
      <c r="D11" s="1390"/>
      <c r="E11" s="391" t="s">
        <v>21111</v>
      </c>
      <c r="F11" s="228" t="str">
        <f>'building data'!H10</f>
        <v>123 Sessame street</v>
      </c>
      <c r="H11" s="1403" t="s">
        <v>21146</v>
      </c>
      <c r="I11" s="1404"/>
      <c r="J11" s="1371" t="s">
        <v>21147</v>
      </c>
      <c r="K11" s="1371" t="s">
        <v>21148</v>
      </c>
      <c r="L11" s="1371" t="s">
        <v>21149</v>
      </c>
      <c r="M11" s="1356" t="s">
        <v>21185</v>
      </c>
    </row>
    <row r="12" spans="2:14" ht="15.75" customHeight="1" thickBot="1" x14ac:dyDescent="0.3">
      <c r="B12" s="390" t="s">
        <v>21103</v>
      </c>
      <c r="C12" s="1390" t="str">
        <f>'building data'!C11</f>
        <v>TEST</v>
      </c>
      <c r="D12" s="1390"/>
      <c r="E12" s="391" t="s">
        <v>21112</v>
      </c>
      <c r="F12" s="228" t="str">
        <f>'building data'!H11</f>
        <v>USA</v>
      </c>
      <c r="H12" s="1405"/>
      <c r="I12" s="1406"/>
      <c r="J12" s="1372"/>
      <c r="K12" s="1372"/>
      <c r="L12" s="1372"/>
      <c r="M12" s="1357"/>
    </row>
    <row r="13" spans="2:14" ht="15.75" customHeight="1" thickBot="1" x14ac:dyDescent="0.3">
      <c r="B13" s="392" t="s">
        <v>21144</v>
      </c>
      <c r="C13" s="1391">
        <f ca="1">'building data'!C12</f>
        <v>42621</v>
      </c>
      <c r="D13" s="1407"/>
      <c r="E13" s="393" t="s">
        <v>21113</v>
      </c>
      <c r="F13" s="229" t="str">
        <f>'building data'!H12</f>
        <v>ASCE/SEI 7-10</v>
      </c>
      <c r="H13" s="1359">
        <v>1</v>
      </c>
      <c r="I13" s="1360"/>
      <c r="J13" s="425">
        <v>1</v>
      </c>
      <c r="K13" s="426">
        <v>0.9</v>
      </c>
      <c r="L13" s="426">
        <v>0.9</v>
      </c>
      <c r="M13" s="1358"/>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f>VLOOKUP(C24,B37:M39,6,0)/1000</f>
        <v>1.0384922145487721</v>
      </c>
      <c r="D19" s="397" t="s">
        <v>2</v>
      </c>
      <c r="E19" s="382" t="s">
        <v>21179</v>
      </c>
      <c r="F19" s="398">
        <f>(2/1.25*1000*C19)^0.5</f>
        <v>40.762575277796607</v>
      </c>
      <c r="G19" s="399" t="s">
        <v>8</v>
      </c>
      <c r="H19" s="1411" t="s">
        <v>21180</v>
      </c>
      <c r="I19" s="1411"/>
      <c r="J19" s="398">
        <f>F19*3.6</f>
        <v>146.74527100006779</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4" t="s">
        <v>21184</v>
      </c>
      <c r="F24" s="1394"/>
      <c r="G24" s="1394"/>
      <c r="H24" s="1394"/>
      <c r="I24" s="1394"/>
      <c r="J24" s="1394"/>
      <c r="K24" s="1394"/>
      <c r="L24" s="1394"/>
      <c r="M24" s="1395"/>
    </row>
    <row r="25" spans="2:13" x14ac:dyDescent="0.25">
      <c r="B25" s="83" t="s">
        <v>21158</v>
      </c>
      <c r="C25" s="1396" t="str">
        <f>VLOOKUP(C24,B37:M39,7,0)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3" ht="25.5" customHeight="1" x14ac:dyDescent="0.25">
      <c r="B26" s="84" t="s">
        <v>21171</v>
      </c>
      <c r="C26" s="726">
        <f>'1-Eng Inputs'!B29*0.3048</f>
        <v>304.8</v>
      </c>
      <c r="D26" s="244" t="str">
        <f>IF($F$10="Deutsch","m über NHN",IF($F$10="English","m ASL","Fehler"))</f>
        <v>m ASL</v>
      </c>
      <c r="E26" s="1398"/>
      <c r="F26" s="1398"/>
      <c r="G26" s="1398"/>
      <c r="H26" s="1398"/>
      <c r="I26" s="1398"/>
      <c r="J26" s="1398"/>
      <c r="K26" s="1398"/>
      <c r="L26" s="1398"/>
      <c r="M26" s="1399"/>
    </row>
    <row r="27" spans="2:13" ht="12.75" customHeight="1" x14ac:dyDescent="0.25">
      <c r="B27" s="85" t="s">
        <v>21172</v>
      </c>
      <c r="C27" s="86">
        <f>'building data'!C16</f>
        <v>6.0960000000000001</v>
      </c>
      <c r="D27" s="87" t="s">
        <v>0</v>
      </c>
      <c r="E27" s="1398" t="s">
        <v>21163</v>
      </c>
      <c r="F27" s="1398"/>
      <c r="G27" s="1398"/>
      <c r="H27" s="1398"/>
      <c r="I27" s="1398"/>
      <c r="J27" s="1398"/>
      <c r="K27" s="1398"/>
      <c r="L27" s="1398"/>
      <c r="M27" s="1399"/>
    </row>
    <row r="28" spans="2:13" ht="25.5" customHeight="1" x14ac:dyDescent="0.25">
      <c r="B28" s="88" t="s">
        <v>21173</v>
      </c>
      <c r="C28" s="728">
        <f>'1-Eng Inputs'!B23*0.44704</f>
        <v>49.174399999999999</v>
      </c>
      <c r="D28" s="87" t="s">
        <v>8</v>
      </c>
      <c r="E28" s="1386" t="s">
        <v>21181</v>
      </c>
      <c r="F28" s="1386"/>
      <c r="G28" s="1386"/>
      <c r="H28" s="1386"/>
      <c r="I28" s="1386"/>
      <c r="J28" s="1386"/>
      <c r="K28" s="1386"/>
      <c r="L28" s="1386"/>
      <c r="M28" s="1387"/>
    </row>
    <row r="29" spans="2:13" ht="30.75" customHeight="1" x14ac:dyDescent="0.25">
      <c r="B29" s="88" t="s">
        <v>21174</v>
      </c>
      <c r="C29" s="89" t="s">
        <v>34</v>
      </c>
      <c r="D29" s="87" t="s">
        <v>4</v>
      </c>
      <c r="E29" s="1386" t="s">
        <v>21182</v>
      </c>
      <c r="F29" s="1386"/>
      <c r="G29" s="1386"/>
      <c r="H29" s="1386"/>
      <c r="I29" s="1386"/>
      <c r="J29" s="1386"/>
      <c r="K29" s="1386"/>
      <c r="L29" s="1386"/>
      <c r="M29" s="1387"/>
    </row>
    <row r="30" spans="2:13" ht="12.75" customHeight="1" x14ac:dyDescent="0.25">
      <c r="B30" s="88" t="s">
        <v>21176</v>
      </c>
      <c r="C30" s="337">
        <v>1</v>
      </c>
      <c r="D30" s="87" t="s">
        <v>4</v>
      </c>
      <c r="E30" s="1367" t="s">
        <v>21167</v>
      </c>
      <c r="F30" s="1367"/>
      <c r="G30" s="1367"/>
      <c r="H30" s="1367"/>
      <c r="I30" s="1367"/>
      <c r="J30" s="1367"/>
      <c r="K30" s="1367"/>
      <c r="L30" s="1367"/>
      <c r="M30" s="1368"/>
    </row>
    <row r="31" spans="2:13" ht="25.5" customHeight="1" thickBot="1" x14ac:dyDescent="0.3">
      <c r="B31" s="90" t="s">
        <v>21177</v>
      </c>
      <c r="C31" s="402">
        <v>1</v>
      </c>
      <c r="D31" s="92" t="s">
        <v>4</v>
      </c>
      <c r="E31" s="1369" t="s">
        <v>21183</v>
      </c>
      <c r="F31" s="1369"/>
      <c r="G31" s="1369"/>
      <c r="H31" s="1369"/>
      <c r="I31" s="1369"/>
      <c r="J31" s="1369"/>
      <c r="K31" s="1369"/>
      <c r="L31" s="1369"/>
      <c r="M31" s="1370"/>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8" t="s">
        <v>21158</v>
      </c>
      <c r="I36" s="1409"/>
      <c r="J36" s="1409"/>
      <c r="K36" s="1409"/>
      <c r="L36" s="1409"/>
      <c r="M36" s="1410"/>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1038.4922145487722</v>
      </c>
      <c r="H37" s="1374" t="s">
        <v>21159</v>
      </c>
      <c r="I37" s="1375"/>
      <c r="J37" s="1375"/>
      <c r="K37" s="1375"/>
      <c r="L37" s="1375"/>
      <c r="M37" s="1376"/>
    </row>
    <row r="38" spans="1:15" ht="25.5" customHeight="1" x14ac:dyDescent="0.25">
      <c r="B38" s="101" t="s">
        <v>16</v>
      </c>
      <c r="C38" s="102">
        <v>274.32</v>
      </c>
      <c r="D38" s="58">
        <v>4.57</v>
      </c>
      <c r="E38" s="73">
        <v>9.5</v>
      </c>
      <c r="F38" s="102">
        <f>IF($C$27&gt;C38,"Fehler",IF($C$27&gt;15*0.3048,2.01*($C$27/C38)^(2/E38),2.01*(15*0.3048/C38)^(2/E38)))</f>
        <v>0.9018853194026647</v>
      </c>
      <c r="G38" s="103">
        <f t="shared" ref="G38" si="0">0.613*F38*$C$30*$C$31*$C$28^2</f>
        <v>1336.8723202645695</v>
      </c>
      <c r="H38" s="1377" t="s">
        <v>21160</v>
      </c>
      <c r="I38" s="1378"/>
      <c r="J38" s="1378"/>
      <c r="K38" s="1378"/>
      <c r="L38" s="1378"/>
      <c r="M38" s="1379"/>
    </row>
    <row r="39" spans="1:15" ht="27.75" customHeight="1" thickBot="1" x14ac:dyDescent="0.3">
      <c r="B39" s="104" t="s">
        <v>17</v>
      </c>
      <c r="C39" s="105">
        <v>213.36</v>
      </c>
      <c r="D39" s="106">
        <v>2.13</v>
      </c>
      <c r="E39" s="107">
        <v>11.5</v>
      </c>
      <c r="F39" s="105">
        <f>IF($C$27&gt;C39,"Fehler",IF($C$27&gt;15*0.3048,2.01*($C$27/C39)^(2/E39),2.01*(15*0.3048/C39)^(2/E39)))</f>
        <v>1.0830848585988309</v>
      </c>
      <c r="G39" s="108">
        <f>0.613*F39*$C$30*$C$31*$C$28^2</f>
        <v>1605.4659465101875</v>
      </c>
      <c r="H39" s="1380" t="s">
        <v>21161</v>
      </c>
      <c r="I39" s="1381"/>
      <c r="J39" s="1381"/>
      <c r="K39" s="1381"/>
      <c r="L39" s="1381"/>
      <c r="M39" s="1382"/>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5546875" defaultRowHeight="15" x14ac:dyDescent="0.25"/>
  <cols>
    <col min="1" max="1" width="2.7109375" style="748" customWidth="1"/>
    <col min="2" max="2" width="15.7109375" style="748" bestFit="1" customWidth="1"/>
    <col min="3" max="3" width="13.140625" style="748" bestFit="1" customWidth="1"/>
    <col min="4" max="4" width="16.85546875" style="748" hidden="1" customWidth="1"/>
    <col min="5" max="5" width="8.85546875" style="732" bestFit="1" customWidth="1"/>
    <col min="6" max="6" width="2.7109375" style="732" customWidth="1"/>
    <col min="7" max="7" width="5.7109375" style="732" bestFit="1" customWidth="1"/>
    <col min="8" max="16384" width="8.85546875" style="732"/>
  </cols>
  <sheetData>
    <row r="2" spans="2:8" x14ac:dyDescent="0.25">
      <c r="B2" s="1412" t="s">
        <v>20891</v>
      </c>
      <c r="C2" s="1413"/>
      <c r="D2" s="1413"/>
      <c r="E2" s="1414"/>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codeName="Tabelle4">
    <x:tabColor rgb="FF0070C0"/>
    <x:pageSetUpPr fitToPage="1"/>
  </x:sheetPr>
  <x:dimension ref="A1:EF228"/>
  <x:sheetViews>
    <x:sheetView showGridLines="0" tabSelected="1" topLeftCell="A90" zoomScale="55" zoomScaleNormal="55" zoomScaleSheetLayoutView="80" workbookViewId="0">
      <x:selection activeCell="F139" sqref="F139"/>
    </x:sheetView>
  </x:sheetViews>
  <x:sheetFormatPr defaultColWidth="9.140625" defaultRowHeight="12.75" x14ac:dyDescent="0.2"/>
  <x:cols>
    <x:col min="1" max="1" width="8.7109375" style="1" customWidth="1"/>
    <x:col min="2" max="2" width="43.140625" style="1" customWidth="1"/>
    <x:col min="3" max="13" width="20.5703125" style="1" customWidth="1"/>
    <x:col min="14" max="25" width="20.5703125" style="1" hidden="1" customWidth="1"/>
    <x:col min="26" max="27" width="20.5703125" style="1" customWidth="1"/>
    <x:col min="28" max="28" width="2.85546875" style="1" customWidth="1"/>
    <x:col min="29" max="29" width="15" style="1" customWidth="1"/>
    <x:col min="30" max="32" width="2.5703125" style="1" customWidth="1"/>
    <x:col min="33" max="77" width="2.85546875" style="1" customWidth="1"/>
    <x:col min="78" max="79" width="2.5703125" style="1" customWidth="1"/>
    <x:col min="80" max="82" width="7.140625" style="1" customWidth="1"/>
    <x:col min="83" max="83" width="15" style="1" customWidth="1"/>
    <x:col min="84" max="86" width="2.5703125" style="1" customWidth="1"/>
    <x:col min="87" max="131" width="2.85546875" style="1" customWidth="1"/>
    <x:col min="132" max="133" width="2.5703125" style="1" customWidth="1"/>
    <x:col min="134" max="136" width="7.140625" style="1" customWidth="1"/>
    <x:col min="137" max="16384" width="9.140625" style="1"/>
  </x:cols>
  <x:sheetData>
    <x:row r="1" spans="2:135" ht="13.5" thickBot="1" x14ac:dyDescent="0.25"/>
    <x:row r="2" spans="2:135" ht="18" x14ac:dyDescent="0.25">
      <x:c r="B2" s="2" t="str">
        <x:f>'building data'!B2</x:f>
        <x:v>Ecolibrium Solar, Inc.</x:v>
      </x:c>
      <x:c r="C2" s="3"/>
      <x:c r="D2" s="4"/>
      <x:c r="E2" s="4"/>
      <x:c r="F2" s="4"/>
      <x:c r="G2" s="5"/>
      <x:c r="H2" s="116" t="s">
        <x:v>21106</x:v>
      </x:c>
      <x:c r="I2" s="1108"/>
      <x:c r="J2" s="4"/>
      <x:c r="K2" s="4"/>
      <x:c r="L2" s="4"/>
      <x:c r="M2" s="4"/>
      <x:c r="N2" s="4"/>
      <x:c r="O2" s="4"/>
      <x:c r="P2" s="4"/>
      <x:c r="Q2" s="4"/>
      <x:c r="R2" s="4"/>
      <x:c r="S2" s="4"/>
      <x:c r="T2" s="4"/>
      <x:c r="U2" s="4"/>
      <x:c r="V2" s="4"/>
      <x:c r="W2" s="4"/>
      <x:c r="X2" s="4"/>
      <x:c r="Y2" s="4"/>
      <x:c r="Z2" s="4"/>
      <x:c r="AA2" s="4"/>
      <x:c r="AB2" s="6"/>
      <x:c r="AC2" s="3"/>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c r="ED2" s="4"/>
      <x:c r="EE2" s="7"/>
    </x:row>
    <x:row r="3" spans="2:135" ht="18" x14ac:dyDescent="0.25">
      <x:c r="B3" s="8" t="str">
        <x:f>'building data'!B3</x:f>
        <x:v>Solar ballasted roof mount system EcoFoot 3</x:v>
      </x:c>
      <x:c r="C3" s="9"/>
      <x:c r="D3" s="10"/>
      <x:c r="E3" s="10"/>
      <x:c r="F3" s="10"/>
      <x:c r="G3" s="26"/>
      <x:c r="H3" s="117" t="s">
        <x:v>21108</x:v>
      </x:c>
      <x:c r="J3" s="10"/>
      <x:c r="K3" s="10"/>
      <x:c r="L3" s="10"/>
      <x:c r="M3" s="10"/>
      <x:c r="N3" s="10"/>
      <x:c r="O3" s="10"/>
      <x:c r="P3" s="10"/>
      <x:c r="Q3" s="10"/>
      <x:c r="R3" s="10"/>
      <x:c r="S3" s="10"/>
      <x:c r="T3" s="10"/>
      <x:c r="U3" s="10"/>
      <x:c r="V3" s="10"/>
      <x:c r="W3" s="10"/>
      <x:c r="X3" s="10"/>
      <x:c r="Y3" s="10"/>
      <x:c r="Z3" s="10"/>
      <x:c r="AA3" s="10"/>
      <x:c r="AB3" s="11"/>
      <x:c r="AC3" s="12"/>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0"/>
      <x:c r="DP3" s="10"/>
      <x:c r="DQ3" s="10"/>
      <x:c r="DR3" s="10"/>
      <x:c r="DS3" s="10"/>
      <x:c r="DT3" s="10"/>
      <x:c r="DU3" s="10"/>
      <x:c r="DV3" s="10"/>
      <x:c r="DW3" s="10"/>
      <x:c r="DX3" s="10"/>
      <x:c r="DY3" s="10"/>
      <x:c r="DZ3" s="10"/>
      <x:c r="EA3" s="10"/>
      <x:c r="EB3" s="10"/>
      <x:c r="EC3" s="10"/>
      <x:c r="ED3" s="10"/>
      <x:c r="EE3" s="13"/>
    </x:row>
    <x:row r="4" spans="2:135" ht="18" customHeight="1" x14ac:dyDescent="0.25">
      <x:c r="B4" s="8" t="s">
        <x:v>21189</x:v>
      </x:c>
      <x:c r="C4" s="10"/>
      <x:c r="D4" s="10"/>
      <x:c r="E4" s="10"/>
      <x:c r="F4" s="10"/>
      <x:c r="G4" s="10"/>
      <x:c r="H4" s="10"/>
      <x:c r="I4" s="10"/>
      <x:c r="J4" s="10"/>
      <x:c r="K4" s="10"/>
      <x:c r="L4" s="10"/>
      <x:c r="M4" s="10"/>
      <x:c r="N4" s="10"/>
      <x:c r="O4" s="10"/>
      <x:c r="P4" s="10"/>
      <x:c r="Q4" s="10"/>
      <x:c r="R4" s="10"/>
      <x:c r="S4" s="10"/>
      <x:c r="T4" s="10"/>
      <x:c r="U4" s="10"/>
      <x:c r="V4" s="10"/>
      <x:c r="W4" s="10"/>
      <x:c r="X4" s="10"/>
      <x:c r="Y4" s="10"/>
      <x:c r="Z4" s="10"/>
      <x:c r="AA4" s="10"/>
      <x:c r="AB4" s="12"/>
      <x:c r="AC4" s="10"/>
      <x:c r="AD4" s="10"/>
      <x:c r="AE4" s="10"/>
      <x:c r="AF4" s="10"/>
      <x:c r="AG4" s="27"/>
      <x:c r="AH4" s="27"/>
      <x:c r="AI4" s="27"/>
      <x:c r="AJ4" s="27"/>
      <x:c r="AK4" s="27"/>
      <x:c r="AL4" s="27"/>
      <x:c r="AM4" s="27"/>
      <x:c r="AN4" s="27"/>
      <x:c r="AO4" s="27"/>
      <x:c r="AP4" s="27"/>
      <x:c r="AQ4" s="27"/>
      <x:c r="AR4" s="27"/>
      <x:c r="AS4" s="27"/>
      <x:c r="AT4" s="27"/>
      <x:c r="AU4" s="27"/>
      <x:c r="AV4" s="27"/>
      <x:c r="AW4" s="27"/>
      <x:c r="AX4" s="27"/>
      <x:c r="AY4" s="27"/>
      <x:c r="AZ4" s="27"/>
      <x:c r="BA4" s="27"/>
      <x:c r="BB4" s="27"/>
      <x:c r="BC4" s="27"/>
      <x:c r="BD4" s="27"/>
      <x:c r="BE4" s="27"/>
      <x:c r="BF4" s="27"/>
      <x:c r="BG4" s="27"/>
      <x:c r="BH4" s="27"/>
      <x:c r="BI4" s="27"/>
      <x:c r="BJ4" s="27"/>
      <x:c r="BK4" s="27"/>
      <x:c r="BL4" s="27"/>
      <x:c r="BM4" s="27"/>
      <x:c r="BN4" s="27"/>
      <x:c r="BO4" s="27"/>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0"/>
      <x:c r="DP4" s="10"/>
      <x:c r="DQ4" s="10"/>
      <x:c r="DR4" s="10"/>
      <x:c r="DS4" s="10"/>
      <x:c r="DT4" s="10"/>
      <x:c r="DU4" s="10"/>
      <x:c r="DV4" s="10"/>
      <x:c r="DW4" s="10"/>
      <x:c r="DX4" s="10"/>
      <x:c r="DY4" s="10"/>
      <x:c r="DZ4" s="10"/>
      <x:c r="EA4" s="10"/>
      <x:c r="EB4" s="10"/>
      <x:c r="EC4" s="10"/>
      <x:c r="ED4" s="10"/>
      <x:c r="EE4" s="13"/>
    </x:row>
    <x:row r="5" spans="2:135" ht="16.5" thickBot="1" x14ac:dyDescent="0.3">
      <x:c r="B5" s="1125"/>
      <x:c r="C5" s="1126"/>
      <x:c r="D5" s="1126"/>
      <x:c r="E5" s="1126"/>
      <x:c r="F5" s="1126"/>
      <x:c r="G5" s="1126"/>
      <x:c r="H5" s="1126"/>
      <x:c r="I5" s="1075" t="s">
        <x:v>21099</x:v>
      </x:c>
      <x:c r="J5" s="1126"/>
      <x:c r="K5" s="1126"/>
      <x:c r="L5" s="1126"/>
      <x:c r="M5" s="1126"/>
      <x:c r="N5" s="1126"/>
      <x:c r="O5" s="1126"/>
      <x:c r="P5" s="1126"/>
      <x:c r="Q5" s="1126"/>
      <x:c r="R5" s="1126"/>
      <x:c r="S5" s="1126"/>
      <x:c r="T5" s="1126"/>
      <x:c r="U5" s="1126"/>
      <x:c r="V5" s="1126"/>
      <x:c r="W5" s="1126"/>
      <x:c r="X5" s="1126"/>
      <x:c r="Y5" s="1126"/>
      <x:c r="Z5" s="1126"/>
      <x:c r="AA5" s="1126"/>
      <x:c r="AB5" s="1126"/>
      <x:c r="AC5" s="1126"/>
      <x:c r="AD5" s="1126"/>
      <x:c r="AE5" s="1126"/>
      <x:c r="AF5" s="1126"/>
      <x:c r="AG5" s="1126"/>
      <x:c r="AH5" s="1126"/>
      <x:c r="AI5" s="1126"/>
      <x:c r="AJ5" s="1126"/>
      <x:c r="AK5" s="1126"/>
      <x:c r="AL5" s="1126"/>
      <x:c r="AM5" s="1126"/>
      <x:c r="AN5" s="1126"/>
      <x:c r="AO5" s="1126"/>
      <x:c r="AP5" s="1126"/>
      <x:c r="AQ5" s="1126"/>
      <x:c r="AR5" s="1126"/>
      <x:c r="AS5" s="1126"/>
      <x:c r="AT5" s="1126"/>
      <x:c r="AU5" s="1126"/>
      <x:c r="AV5" s="1126"/>
      <x:c r="AW5" s="1126"/>
      <x:c r="AX5" s="1126"/>
      <x:c r="AY5" s="1126"/>
      <x:c r="AZ5" s="1126"/>
      <x:c r="BA5" s="1126"/>
      <x:c r="BB5" s="1126"/>
      <x:c r="BC5" s="1126"/>
      <x:c r="BD5" s="1126"/>
      <x:c r="BE5" s="1126"/>
      <x:c r="BF5" s="1126"/>
      <x:c r="BG5" s="1126"/>
      <x:c r="BH5" s="1126"/>
      <x:c r="BI5" s="1126"/>
      <x:c r="BJ5" s="1126"/>
      <x:c r="BK5" s="1126"/>
      <x:c r="BL5" s="1126"/>
      <x:c r="BM5" s="1126"/>
      <x:c r="BN5" s="1126"/>
      <x:c r="BO5" s="1126"/>
      <x:c r="BP5" s="1126"/>
      <x:c r="BQ5" s="1126"/>
      <x:c r="BR5" s="1126"/>
      <x:c r="BS5" s="1126"/>
      <x:c r="BT5" s="1126"/>
      <x:c r="BU5" s="1126"/>
      <x:c r="BV5" s="1126"/>
      <x:c r="BW5" s="1126"/>
      <x:c r="BX5" s="1126"/>
      <x:c r="BY5" s="1126"/>
      <x:c r="BZ5" s="1126"/>
      <x:c r="CA5" s="1126"/>
      <x:c r="CB5" s="1126"/>
      <x:c r="CC5" s="592"/>
      <x:c r="CD5" s="592"/>
      <x:c r="CE5" s="592"/>
      <x:c r="CF5" s="592"/>
      <x:c r="CG5" s="592"/>
      <x:c r="CH5" s="592"/>
      <x:c r="CI5" s="592"/>
      <x:c r="CJ5" s="592"/>
      <x:c r="CK5" s="592"/>
      <x:c r="CL5" s="592"/>
      <x:c r="CM5" s="592"/>
      <x:c r="CN5" s="592"/>
      <x:c r="CO5" s="592"/>
      <x:c r="CP5" s="592"/>
      <x:c r="CQ5" s="592"/>
      <x:c r="CR5" s="592"/>
      <x:c r="CS5" s="592"/>
      <x:c r="CT5" s="592"/>
      <x:c r="CU5" s="592"/>
      <x:c r="CV5" s="592"/>
      <x:c r="CW5" s="592"/>
      <x:c r="CX5" s="592"/>
      <x:c r="CY5" s="592"/>
      <x:c r="CZ5" s="592"/>
      <x:c r="DA5" s="592"/>
      <x:c r="DB5" s="592"/>
      <x:c r="DC5" s="592"/>
      <x:c r="DD5" s="592"/>
      <x:c r="DE5" s="592"/>
      <x:c r="DF5" s="592"/>
      <x:c r="DG5" s="592"/>
      <x:c r="DH5" s="592"/>
      <x:c r="DI5" s="592"/>
      <x:c r="DJ5" s="592"/>
      <x:c r="DK5" s="592"/>
      <x:c r="DL5" s="592"/>
      <x:c r="DM5" s="592"/>
      <x:c r="DN5" s="592"/>
      <x:c r="DO5" s="592"/>
      <x:c r="DP5" s="592"/>
      <x:c r="DQ5" s="592"/>
      <x:c r="DR5" s="592"/>
      <x:c r="DS5" s="592"/>
      <x:c r="DT5" s="592"/>
      <x:c r="DU5" s="592"/>
      <x:c r="DV5" s="592"/>
      <x:c r="DW5" s="592"/>
      <x:c r="DX5" s="592"/>
      <x:c r="DY5" s="592"/>
      <x:c r="DZ5" s="592"/>
      <x:c r="EA5" s="592"/>
      <x:c r="EB5" s="592"/>
      <x:c r="EC5" s="592"/>
      <x:c r="ED5" s="592"/>
      <x:c r="EE5" s="593"/>
    </x:row>
    <x:row r="6" spans="2:135" ht="13.5" customHeight="1" x14ac:dyDescent="0.2">
      <x:c r="B6" s="28"/>
      <x:c r="C6" s="28"/>
      <x:c r="AG6" s="19"/>
      <x:c r="AH6" s="19"/>
      <x:c r="AI6" s="232"/>
      <x:c r="AJ6" s="232"/>
      <x:c r="AK6" s="232"/>
      <x:c r="AL6" s="19"/>
      <x:c r="AM6" s="19"/>
      <x:c r="AN6" s="19"/>
    </x:row>
    <x:row r="7" spans="2:135" ht="13.5" customHeight="1" x14ac:dyDescent="0.2">
      <x:c r="B7" s="28"/>
      <x:c r="C7" s="28"/>
      <x:c r="AG7" s="19"/>
      <x:c r="AH7" s="19"/>
      <x:c r="AI7" s="201"/>
      <x:c r="AJ7" s="201"/>
      <x:c r="AK7" s="201"/>
      <x:c r="AL7" s="19"/>
      <x:c r="AM7" s="19"/>
      <x:c r="AN7" s="19"/>
    </x:row>
    <x:row r="8" spans="2:135" ht="13.5" customHeight="1" thickBot="1" x14ac:dyDescent="0.25">
      <x:c r="B8" s="14" t="s">
        <x:v>21105</x:v>
      </x:c>
      <x:c r="AG8" s="19"/>
      <x:c r="AH8" s="19"/>
      <x:c r="AI8" s="29"/>
      <x:c r="AJ8" s="19"/>
      <x:c r="AK8" s="150"/>
      <x:c r="AL8" s="19"/>
      <x:c r="AM8" s="19"/>
      <x:c r="AN8" s="19"/>
    </x:row>
    <x:row r="9" spans="2:135" ht="13.5" customHeight="1" x14ac:dyDescent="0.2">
      <x:c r="B9" s="15" t="s">
        <x:v>21101</x:v>
      </x:c>
      <x:c r="C9" s="1822" t="str">
        <x:f>'building data'!C9</x:f>
        <x:v>123 Sessame street</x:v>
      </x:c>
      <x:c r="D9" s="1823"/>
      <x:c r="E9" s="30" t="s">
        <x:v>21110</x:v>
      </x:c>
      <x:c r="F9" s="1801" t="str">
        <x:f>'building data'!H9</x:f>
        <x:v>English</x:v>
      </x:c>
      <x:c r="G9" s="1802"/>
      <x:c r="H9" s="21"/>
      <x:c r="I9" s="21"/>
      <x:c r="J9" s="37"/>
      <x:c r="K9" s="230"/>
      <x:c r="L9" s="230"/>
      <x:c r="M9" s="230"/>
      <x:c r="N9" s="230"/>
      <x:c r="O9" s="230"/>
      <x:c r="P9" s="230"/>
      <x:c r="Q9" s="230"/>
      <x:c r="R9" s="230"/>
      <x:c r="S9" s="230"/>
      <x:c r="T9" s="230"/>
      <x:c r="U9" s="230"/>
      <x:c r="V9" s="230"/>
      <x:c r="W9" s="230"/>
      <x:c r="X9" s="230"/>
      <x:c r="Y9" s="230"/>
      <x:c r="Z9" s="230"/>
      <x:c r="AA9" s="230"/>
      <x:c r="AF9" s="19"/>
      <x:c r="AG9" s="19"/>
      <x:c r="AH9" s="29"/>
      <x:c r="AI9" s="19"/>
      <x:c r="AJ9" s="150"/>
      <x:c r="AK9" s="19"/>
      <x:c r="AL9" s="19"/>
      <x:c r="AM9" s="19"/>
    </x:row>
    <x:row r="10" spans="2:135" ht="13.5" customHeight="1" x14ac:dyDescent="0.2">
      <x:c r="B10" s="16" t="s">
        <x:v>21102</x:v>
      </x:c>
      <x:c r="C10" s="31">
        <x:f>'building data'!C10</x:f>
        <x:v>1234</x:v>
      </x:c>
      <x:c r="D10" s="32"/>
      <x:c r="E10" s="33" t="s">
        <x:v>21111</x:v>
      </x:c>
      <x:c r="F10" s="1803" t="str">
        <x:f>'building data'!H10</x:f>
        <x:v>123 Sessame street</x:v>
      </x:c>
      <x:c r="G10" s="1804"/>
      <x:c r="H10" s="21"/>
      <x:c r="I10" s="21"/>
      <x:c r="J10" s="23"/>
      <x:c r="K10" s="230"/>
      <x:c r="L10" s="230"/>
      <x:c r="M10" s="230"/>
      <x:c r="N10" s="230"/>
      <x:c r="O10" s="230"/>
      <x:c r="P10" s="230"/>
      <x:c r="Q10" s="230"/>
      <x:c r="R10" s="230"/>
      <x:c r="S10" s="230"/>
      <x:c r="T10" s="230"/>
      <x:c r="U10" s="230"/>
      <x:c r="V10" s="230"/>
      <x:c r="W10" s="230"/>
      <x:c r="X10" s="230"/>
      <x:c r="Y10" s="230"/>
      <x:c r="Z10" s="230"/>
      <x:c r="AA10" s="230"/>
      <x:c r="AF10" s="19"/>
      <x:c r="AG10" s="19"/>
      <x:c r="AH10" s="29"/>
      <x:c r="AI10" s="19"/>
      <x:c r="AJ10" s="150"/>
      <x:c r="AK10" s="19"/>
      <x:c r="AL10" s="19"/>
      <x:c r="AM10" s="19"/>
    </x:row>
    <x:row r="11" spans="2:135" ht="13.5" customHeight="1" x14ac:dyDescent="0.2">
      <x:c r="B11" s="16" t="s">
        <x:v>21103</x:v>
      </x:c>
      <x:c r="C11" s="31" t="str">
        <x:f>'building data'!C11</x:f>
        <x:v>TEST</x:v>
      </x:c>
      <x:c r="D11" s="32"/>
      <x:c r="E11" s="33" t="s">
        <x:v>21112</x:v>
      </x:c>
      <x:c r="F11" s="1803" t="str">
        <x:f>'building data'!H11</x:f>
        <x:v>USA</x:v>
      </x:c>
      <x:c r="G11" s="1804"/>
      <x:c r="H11" s="21"/>
      <x:c r="I11" s="21"/>
      <x:c r="J11" s="18"/>
      <x:c r="K11" s="230"/>
      <x:c r="L11" s="230"/>
      <x:c r="M11" s="230"/>
      <x:c r="N11" s="230"/>
      <x:c r="O11" s="230"/>
      <x:c r="P11" s="230"/>
      <x:c r="Q11" s="230"/>
      <x:c r="R11" s="230"/>
      <x:c r="S11" s="230"/>
      <x:c r="T11" s="230"/>
      <x:c r="U11" s="230"/>
      <x:c r="V11" s="230"/>
      <x:c r="W11" s="230"/>
      <x:c r="X11" s="230"/>
      <x:c r="Y11" s="230"/>
      <x:c r="Z11" s="230"/>
      <x:c r="AA11" s="230"/>
      <x:c r="AF11" s="19"/>
      <x:c r="AG11" s="19"/>
      <x:c r="AH11" s="29"/>
      <x:c r="AI11" s="19"/>
      <x:c r="AJ11" s="19"/>
      <x:c r="AK11" s="19"/>
      <x:c r="AL11" s="19"/>
      <x:c r="AM11" s="19"/>
    </x:row>
    <x:row r="12" spans="2:135" ht="13.5" customHeight="1" thickBot="1" x14ac:dyDescent="0.25">
      <x:c r="B12" s="17" t="s">
        <x:v>21104</x:v>
      </x:c>
      <x:c r="C12" s="34">
        <x:f ca="1">'building data'!C12</x:f>
        <x:v>42621</x:v>
      </x:c>
      <x:c r="D12" s="35"/>
      <x:c r="E12" s="36" t="s">
        <x:v>21113</x:v>
      </x:c>
      <x:c r="F12" s="1805" t="str">
        <x:f>'building data'!H12</x:f>
        <x:v>ASCE/SEI 7-10</x:v>
      </x:c>
      <x:c r="G12" s="1806"/>
      <x:c r="H12" s="21"/>
      <x:c r="I12" s="1096"/>
      <x:c r="J12" s="18"/>
      <x:c r="K12" s="230"/>
      <x:c r="L12" s="230"/>
      <x:c r="M12" s="230"/>
      <x:c r="N12" s="230"/>
      <x:c r="O12" s="230"/>
      <x:c r="P12" s="230"/>
      <x:c r="Q12" s="230"/>
      <x:c r="R12" s="230"/>
      <x:c r="S12" s="230"/>
      <x:c r="T12" s="230"/>
      <x:c r="U12" s="230"/>
      <x:c r="V12" s="230"/>
      <x:c r="W12" s="230"/>
      <x:c r="X12" s="230"/>
      <x:c r="Y12" s="230"/>
      <x:c r="Z12" s="230"/>
      <x:c r="AA12" s="230"/>
      <x:c r="AF12" s="19"/>
      <x:c r="AG12" s="19"/>
      <x:c r="AH12" s="29"/>
      <x:c r="AI12" s="19"/>
      <x:c r="AJ12" s="19"/>
      <x:c r="AK12" s="19"/>
      <x:c r="AL12" s="19"/>
      <x:c r="AM12" s="19"/>
    </x:row>
    <x:row r="13" spans="2:135" ht="13.5" customHeight="1" x14ac:dyDescent="0.2">
      <x:c r="B13" s="14"/>
      <x:c r="C13" s="19"/>
      <x:c r="D13" s="19"/>
      <x:c r="E13" s="19"/>
      <x:c r="F13" s="19"/>
      <x:c r="K13" s="114"/>
      <x:c r="L13" s="114"/>
      <x:c r="M13" s="114"/>
      <x:c r="N13" s="114"/>
      <x:c r="O13" s="114"/>
      <x:c r="P13" s="114"/>
      <x:c r="Q13" s="114"/>
      <x:c r="R13" s="114"/>
      <x:c r="S13" s="114"/>
      <x:c r="T13" s="114"/>
      <x:c r="U13" s="114"/>
      <x:c r="V13" s="114"/>
      <x:c r="W13" s="114"/>
      <x:c r="X13" s="114"/>
      <x:c r="Y13" s="114"/>
      <x:c r="Z13" s="114"/>
      <x:c r="AA13" s="114"/>
      <x:c r="AB13" s="37"/>
      <x:c r="AC13" s="38"/>
      <x:c r="AD13" s="38"/>
      <x:c r="AF13" s="19"/>
      <x:c r="AG13" s="19"/>
      <x:c r="AH13" s="19"/>
      <x:c r="AI13" s="29"/>
      <x:c r="AJ13" s="19"/>
      <x:c r="AK13" s="150"/>
    </x:row>
    <x:row r="14" spans="2:135" ht="13.5" customHeight="1" x14ac:dyDescent="0.2">
      <x:c r="B14" s="14"/>
      <x:c r="C14" s="19"/>
      <x:c r="D14" s="19"/>
      <x:c r="E14" s="19"/>
      <x:c r="F14" s="19"/>
      <x:c r="G14" s="19"/>
      <x:c r="H14" s="19"/>
      <x:c r="I14" s="19"/>
      <x:c r="J14" s="19"/>
      <x:c r="K14" s="19"/>
      <x:c r="L14" s="19"/>
      <x:c r="M14" s="19"/>
      <x:c r="N14" s="19"/>
      <x:c r="O14" s="19"/>
      <x:c r="P14" s="19"/>
      <x:c r="Q14" s="19"/>
      <x:c r="R14" s="19"/>
      <x:c r="S14" s="19"/>
      <x:c r="T14" s="19"/>
      <x:c r="U14" s="19"/>
      <x:c r="V14" s="19"/>
      <x:c r="W14" s="19"/>
      <x:c r="X14" s="19"/>
      <x:c r="Y14" s="19"/>
      <x:c r="Z14" s="19"/>
      <x:c r="AA14" s="19"/>
      <x:c r="AB14" s="37"/>
      <x:c r="AC14" s="38"/>
      <x:c r="AD14" s="38"/>
      <x:c r="AF14" s="19"/>
      <x:c r="AG14" s="19"/>
      <x:c r="AH14" s="19"/>
      <x:c r="AI14" s="29"/>
      <x:c r="AJ14" s="19"/>
      <x:c r="AK14" s="150"/>
    </x:row>
    <x:row r="15" spans="2:135" ht="18.75" customHeight="1" thickBot="1" x14ac:dyDescent="0.25">
      <x:c r="B15" s="39" t="s">
        <x:v>21190</x:v>
      </x:c>
      <x:c r="C15" s="178"/>
      <x:c r="D15" s="178"/>
      <x:c r="E15" s="178"/>
      <x:c r="F15" s="178"/>
      <x:c r="G15" s="178"/>
      <x:c r="H15" s="178"/>
      <x:c r="I15" s="178"/>
      <x:c r="J15" s="178"/>
      <x:c r="K15" s="178"/>
      <x:c r="L15" s="178"/>
      <x:c r="M15" s="178"/>
      <x:c r="N15" s="178"/>
      <x:c r="O15" s="178"/>
      <x:c r="P15" s="178"/>
      <x:c r="Q15" s="178"/>
      <x:c r="R15" s="178"/>
      <x:c r="S15" s="178"/>
      <x:c r="T15" s="178"/>
      <x:c r="U15" s="178"/>
      <x:c r="V15" s="178"/>
      <x:c r="W15" s="178"/>
      <x:c r="X15" s="178"/>
      <x:c r="Y15" s="178"/>
      <x:c r="Z15" s="178"/>
      <x:c r="AA15" s="178"/>
      <x:c r="AB15" s="19"/>
      <x:c r="AC15" s="19"/>
      <x:c r="AD15" s="19"/>
      <x:c r="AL15" s="40" t="s">
        <x:v>21242</x:v>
      </x:c>
    </x:row>
    <x:row r="16" spans="2:135" ht="13.5" customHeight="1" thickTop="1" thickBot="1" x14ac:dyDescent="0.25">
      <x:c r="B16" s="1813" t="s">
        <x:v>21191</x:v>
      </x:c>
      <x:c r="C16" s="1814"/>
      <x:c r="D16" s="1814"/>
      <x:c r="E16" s="1814"/>
      <x:c r="F16" s="1814"/>
      <x:c r="G16" s="1814"/>
      <x:c r="H16" s="1814"/>
      <x:c r="I16" s="1814"/>
      <x:c r="J16" s="1815"/>
      <x:c r="K16" s="1099"/>
      <x:c r="L16" s="19"/>
      <x:c r="M16" s="19"/>
      <x:c r="N16" s="19"/>
      <x:c r="O16" s="19"/>
      <x:c r="P16" s="19"/>
      <x:c r="Q16" s="19"/>
      <x:c r="R16" s="19"/>
      <x:c r="S16" s="19"/>
      <x:c r="T16" s="19"/>
      <x:c r="U16" s="19"/>
      <x:c r="V16" s="19"/>
      <x:c r="W16" s="19"/>
      <x:c r="X16" s="19"/>
      <x:c r="Y16" s="19"/>
      <x:c r="Z16" s="19"/>
      <x:c r="AA16" s="19"/>
      <x:c r="AC16" s="19"/>
      <x:c r="AD16" s="23"/>
      <x:c r="AE16" s="18"/>
      <x:c r="AF16" s="18"/>
      <x:c r="AG16" s="18"/>
      <x:c r="AH16" s="18"/>
      <x:c r="AI16" s="18"/>
      <x:c r="AJ16" s="18"/>
      <x:c r="AK16" s="18"/>
      <x:c r="AL16" s="1719" t="s">
        <x:v>21243</x:v>
      </x:c>
      <x:c r="AM16" s="1719"/>
      <x:c r="AN16" s="1719"/>
      <x:c r="AO16" s="1719"/>
      <x:c r="AP16" s="1719"/>
      <x:c r="AQ16" s="1719"/>
      <x:c r="AR16" s="1719"/>
      <x:c r="AS16" s="1719"/>
      <x:c r="AT16" s="1719"/>
      <x:c r="AU16" s="1719"/>
      <x:c r="AV16" s="1719"/>
      <x:c r="AW16" s="1719"/>
      <x:c r="AX16" s="1719"/>
      <x:c r="AY16" s="1719"/>
      <x:c r="AZ16" s="1719"/>
      <x:c r="BA16" s="1719"/>
      <x:c r="BB16" s="1719"/>
      <x:c r="BC16" s="1719"/>
      <x:c r="BD16" s="1719"/>
      <x:c r="BE16" s="1719"/>
      <x:c r="BF16" s="1719"/>
      <x:c r="BG16" s="1719"/>
      <x:c r="BH16" s="1719"/>
      <x:c r="BI16" s="1719"/>
      <x:c r="BJ16" s="1719"/>
      <x:c r="BK16" s="1719"/>
      <x:c r="BL16" s="1719"/>
      <x:c r="BM16" s="1719"/>
      <x:c r="BN16" s="1719"/>
      <x:c r="BO16" s="1719"/>
      <x:c r="BP16" s="1719"/>
      <x:c r="BQ16" s="1719"/>
      <x:c r="BR16" s="1719"/>
      <x:c r="BS16" s="1719"/>
      <x:c r="BT16" s="1719"/>
      <x:c r="BU16" s="1719"/>
      <x:c r="BV16" s="18"/>
      <x:c r="BW16" s="18"/>
      <x:c r="BX16" s="18"/>
      <x:c r="BY16" s="18"/>
    </x:row>
    <x:row r="17" spans="2:135" ht="13.5" customHeight="1" x14ac:dyDescent="0.2">
      <x:c r="B17" s="1085"/>
      <x:c r="C17" s="327"/>
      <x:c r="D17" s="327"/>
      <x:c r="E17" s="327"/>
      <x:c r="F17" s="327"/>
      <x:c r="G17" s="327"/>
      <x:c r="H17" s="327"/>
      <x:c r="I17" s="327"/>
      <x:c r="J17" s="327"/>
      <x:c r="K17" s="1100"/>
      <x:c r="L17" s="41"/>
      <x:c r="M17" s="41"/>
      <x:c r="N17" s="41"/>
      <x:c r="O17" s="41"/>
      <x:c r="P17" s="41"/>
      <x:c r="Q17" s="41"/>
      <x:c r="R17" s="41"/>
      <x:c r="S17" s="41"/>
      <x:c r="T17" s="41"/>
      <x:c r="U17" s="41"/>
      <x:c r="V17" s="41"/>
      <x:c r="W17" s="41"/>
      <x:c r="X17" s="41"/>
      <x:c r="Y17" s="41"/>
      <x:c r="Z17" s="41"/>
      <x:c r="AA17" s="41"/>
      <x:c r="AC17" s="19"/>
      <x:c r="AD17" s="23"/>
      <x:c r="AE17" s="18"/>
      <x:c r="AF17" s="18"/>
      <x:c r="AG17" s="18"/>
      <x:c r="AH17" s="18"/>
      <x:c r="AI17" s="18"/>
      <x:c r="AJ17" s="18"/>
      <x:c r="AK17" s="18"/>
      <x:c r="AL17" s="1719"/>
      <x:c r="AM17" s="1719"/>
      <x:c r="AN17" s="1719"/>
      <x:c r="AO17" s="1719"/>
      <x:c r="AP17" s="1719"/>
      <x:c r="AQ17" s="1719"/>
      <x:c r="AR17" s="1719"/>
      <x:c r="AS17" s="1719"/>
      <x:c r="AT17" s="1719"/>
      <x:c r="AU17" s="1719"/>
      <x:c r="AV17" s="1719"/>
      <x:c r="AW17" s="1719"/>
      <x:c r="AX17" s="1719"/>
      <x:c r="AY17" s="1719"/>
      <x:c r="AZ17" s="1719"/>
      <x:c r="BA17" s="1719"/>
      <x:c r="BB17" s="1719"/>
      <x:c r="BC17" s="1719"/>
      <x:c r="BD17" s="1719"/>
      <x:c r="BE17" s="1719"/>
      <x:c r="BF17" s="1719"/>
      <x:c r="BG17" s="1719"/>
      <x:c r="BH17" s="1719"/>
      <x:c r="BI17" s="1719"/>
      <x:c r="BJ17" s="1719"/>
      <x:c r="BK17" s="1719"/>
      <x:c r="BL17" s="1719"/>
      <x:c r="BM17" s="1719"/>
      <x:c r="BN17" s="1719"/>
      <x:c r="BO17" s="1719"/>
      <x:c r="BP17" s="1719"/>
      <x:c r="BQ17" s="1719"/>
      <x:c r="BR17" s="1719"/>
      <x:c r="BS17" s="1719"/>
      <x:c r="BT17" s="1719"/>
      <x:c r="BU17" s="1719"/>
      <x:c r="BV17" s="18"/>
      <x:c r="BW17" s="18"/>
      <x:c r="BX17" s="18"/>
      <x:c r="BY17" s="18"/>
    </x:row>
    <x:row r="18" spans="2:135" ht="13.5" customHeight="1" x14ac:dyDescent="0.2">
      <x:c r="B18" s="1087" t="s">
        <x:v>21192</x:v>
      </x:c>
      <x:c r="C18" s="730">
        <x:f>C21/F21</x:f>
        <x:v>12.084525147241152</x:v>
      </x:c>
      <x:c r="D18" s="43" t="s">
        <x:v>3</x:v>
      </x:c>
      <x:c r="E18" s="541" t="s">
        <x:v>21194</x:v>
      </x:c>
      <x:c r="F18" s="427">
        <x:v>10</x:v>
      </x:c>
      <x:c r="G18" s="43" t="s">
        <x:v>21198</x:v>
      </x:c>
      <x:c r="H18" s="541" t="s">
        <x:v>21199</x:v>
      </x:c>
      <x:c r="I18" s="427">
        <x:v>62.4</x:v>
      </x:c>
      <x:c r="J18" s="1097" t="s">
        <x:v>21198</x:v>
      </x:c>
      <x:c r="K18" s="1100"/>
      <x:c r="L18" s="41"/>
      <x:c r="M18" s="41"/>
      <x:c r="N18" s="41"/>
      <x:c r="O18" s="41"/>
      <x:c r="P18" s="41"/>
      <x:c r="Q18" s="41"/>
      <x:c r="R18" s="41"/>
      <x:c r="S18" s="41"/>
      <x:c r="T18" s="41"/>
      <x:c r="U18" s="41"/>
      <x:c r="V18" s="41"/>
      <x:c r="W18" s="41"/>
      <x:c r="X18" s="41"/>
      <x:c r="Y18" s="41"/>
      <x:c r="Z18" s="41"/>
      <x:c r="AA18" s="41"/>
      <x:c r="AC18" s="19"/>
      <x:c r="AD18" s="23"/>
      <x:c r="AE18" s="18"/>
      <x:c r="AF18" s="18"/>
      <x:c r="AG18" s="18"/>
      <x:c r="AH18" s="18"/>
      <x:c r="AI18" s="18"/>
      <x:c r="AJ18" s="18"/>
      <x:c r="AK18" s="18"/>
      <x:c r="AL18" s="1719"/>
      <x:c r="AM18" s="1719"/>
      <x:c r="AN18" s="1719"/>
      <x:c r="AO18" s="1719"/>
      <x:c r="AP18" s="1719"/>
      <x:c r="AQ18" s="1719"/>
      <x:c r="AR18" s="1719"/>
      <x:c r="AS18" s="1719"/>
      <x:c r="AT18" s="1719"/>
      <x:c r="AU18" s="1719"/>
      <x:c r="AV18" s="1719"/>
      <x:c r="AW18" s="1719"/>
      <x:c r="AX18" s="1719"/>
      <x:c r="AY18" s="1719"/>
      <x:c r="AZ18" s="1719"/>
      <x:c r="BA18" s="1719"/>
      <x:c r="BB18" s="1719"/>
      <x:c r="BC18" s="1719"/>
      <x:c r="BD18" s="1719"/>
      <x:c r="BE18" s="1719"/>
      <x:c r="BF18" s="1719"/>
      <x:c r="BG18" s="1719"/>
      <x:c r="BH18" s="1719"/>
      <x:c r="BI18" s="1719"/>
      <x:c r="BJ18" s="1719"/>
      <x:c r="BK18" s="1719"/>
      <x:c r="BL18" s="1719"/>
      <x:c r="BM18" s="1719"/>
      <x:c r="BN18" s="1719"/>
      <x:c r="BO18" s="1719"/>
      <x:c r="BP18" s="1719"/>
      <x:c r="BQ18" s="1719"/>
      <x:c r="BR18" s="1719"/>
      <x:c r="BS18" s="1719"/>
      <x:c r="BT18" s="1719"/>
      <x:c r="BU18" s="1719"/>
      <x:c r="BV18" s="18"/>
      <x:c r="BW18" s="18"/>
      <x:c r="BX18" s="18"/>
      <x:c r="BY18" s="18"/>
    </x:row>
    <x:row r="19" spans="2:135" ht="13.5" customHeight="1" x14ac:dyDescent="0.2">
      <x:c r="B19" s="1087" t="s">
        <x:v>21097</x:v>
      </x:c>
      <x:c r="C19" s="730">
        <x:f>C22/F21</x:f>
        <x:v>4.1298864690696639</x:v>
      </x:c>
      <x:c r="D19" s="43" t="s">
        <x:v>3</x:v>
      </x:c>
      <x:c r="E19" s="44" t="s">
        <x:v>21195</x:v>
      </x:c>
      <x:c r="F19" s="730">
        <x:f>'1-Eng Inputs'!B16*0.0254</x:f>
        <x:v>0.98950779999999994</x:v>
      </x:c>
      <x:c r="G19" s="19" t="s">
        <x:v>0</x:v>
      </x:c>
      <x:c r="H19" s="44" t="s">
        <x:v>21200</x:v>
      </x:c>
      <x:c r="I19" s="413">
        <x:v>0.22489999999999999</x:v>
      </x:c>
      <x:c r="J19" s="43" t="s">
        <x:v>0</x:v>
      </x:c>
      <x:c r="K19" s="1100"/>
      <x:c r="L19" s="41"/>
      <x:c r="M19" s="41"/>
      <x:c r="N19" s="41"/>
      <x:c r="O19" s="41"/>
      <x:c r="P19" s="41"/>
      <x:c r="Q19" s="41"/>
      <x:c r="R19" s="41"/>
      <x:c r="S19" s="41"/>
      <x:c r="T19" s="41"/>
      <x:c r="U19" s="41"/>
      <x:c r="V19" s="41"/>
      <x:c r="W19" s="41"/>
      <x:c r="X19" s="41"/>
      <x:c r="Y19" s="41"/>
      <x:c r="Z19" s="41"/>
      <x:c r="AA19" s="41"/>
      <x:c r="AC19" s="19"/>
      <x:c r="AD19" s="23"/>
      <x:c r="AE19" s="18"/>
      <x:c r="AF19" s="18"/>
      <x:c r="AG19" s="18"/>
      <x:c r="AH19" s="18"/>
      <x:c r="AI19" s="18"/>
      <x:c r="AJ19" s="18"/>
      <x:c r="AK19" s="18"/>
      <x:c r="AL19" s="1719"/>
      <x:c r="AM19" s="1719"/>
      <x:c r="AN19" s="1719"/>
      <x:c r="AO19" s="1719"/>
      <x:c r="AP19" s="1719"/>
      <x:c r="AQ19" s="1719"/>
      <x:c r="AR19" s="1719"/>
      <x:c r="AS19" s="1719"/>
      <x:c r="AT19" s="1719"/>
      <x:c r="AU19" s="1719"/>
      <x:c r="AV19" s="1719"/>
      <x:c r="AW19" s="1719"/>
      <x:c r="AX19" s="1719"/>
      <x:c r="AY19" s="1719"/>
      <x:c r="AZ19" s="1719"/>
      <x:c r="BA19" s="1719"/>
      <x:c r="BB19" s="1719"/>
      <x:c r="BC19" s="1719"/>
      <x:c r="BD19" s="1719"/>
      <x:c r="BE19" s="1719"/>
      <x:c r="BF19" s="1719"/>
      <x:c r="BG19" s="1719"/>
      <x:c r="BH19" s="1719"/>
      <x:c r="BI19" s="1719"/>
      <x:c r="BJ19" s="1719"/>
      <x:c r="BK19" s="1719"/>
      <x:c r="BL19" s="1719"/>
      <x:c r="BM19" s="1719"/>
      <x:c r="BN19" s="1719"/>
      <x:c r="BO19" s="1719"/>
      <x:c r="BP19" s="1719"/>
      <x:c r="BQ19" s="1719"/>
      <x:c r="BR19" s="1719"/>
      <x:c r="BS19" s="1719"/>
      <x:c r="BT19" s="1719"/>
      <x:c r="BU19" s="1719"/>
      <x:c r="BV19" s="18"/>
      <x:c r="BW19" s="18"/>
      <x:c r="BX19" s="18"/>
      <x:c r="BY19" s="18"/>
    </x:row>
    <x:row r="20" spans="2:135" ht="13.5" customHeight="1" x14ac:dyDescent="0.2">
      <x:c r="B20" s="1087" t="s">
        <x:v>21193</x:v>
      </x:c>
      <x:c r="C20" s="414">
        <x:f>C18+C19</x:f>
        <x:v>16.214411616310816</x:v>
      </x:c>
      <x:c r="D20" s="43" t="s">
        <x:v>3</x:v>
      </x:c>
      <x:c r="E20" s="44" t="s">
        <x:v>21196</x:v>
      </x:c>
      <x:c r="F20" s="730">
        <x:f>'1-Eng Inputs'!B15*0.0254</x:f>
        <x:v>1.9725131999999999</x:v>
      </x:c>
      <x:c r="G20" s="19" t="s">
        <x:v>0</x:v>
      </x:c>
      <x:c r="H20" s="44" t="s">
        <x:v>21201</x:v>
      </x:c>
      <x:c r="I20" s="730">
        <x:f>F20</x:f>
        <x:v>1.9725131999999999</x:v>
      </x:c>
      <x:c r="J20" s="43" t="s">
        <x:v>0</x:v>
      </x:c>
      <x:c r="K20" s="1101"/>
      <x:c r="L20" s="47"/>
      <x:c r="M20" s="47"/>
      <x:c r="N20" s="47"/>
      <x:c r="O20" s="47"/>
      <x:c r="P20" s="47"/>
      <x:c r="Q20" s="47"/>
      <x:c r="R20" s="47"/>
      <x:c r="S20" s="47"/>
      <x:c r="T20" s="47"/>
      <x:c r="U20" s="47"/>
      <x:c r="V20" s="47"/>
      <x:c r="W20" s="47"/>
      <x:c r="X20" s="47"/>
      <x:c r="Y20" s="47"/>
      <x:c r="Z20" s="47"/>
      <x:c r="AA20" s="47"/>
      <x:c r="AC20" s="19"/>
      <x:c r="AD20" s="23"/>
      <x:c r="AE20" s="18"/>
      <x:c r="AF20" s="18"/>
      <x:c r="AG20" s="18"/>
      <x:c r="AH20" s="18"/>
      <x:c r="AI20" s="18"/>
      <x:c r="AJ20" s="18"/>
      <x:c r="AK20" s="18"/>
      <x:c r="AL20" s="1719"/>
      <x:c r="AM20" s="1719"/>
      <x:c r="AN20" s="1719"/>
      <x:c r="AO20" s="1719"/>
      <x:c r="AP20" s="1719"/>
      <x:c r="AQ20" s="1719"/>
      <x:c r="AR20" s="1719"/>
      <x:c r="AS20" s="1719"/>
      <x:c r="AT20" s="1719"/>
      <x:c r="AU20" s="1719"/>
      <x:c r="AV20" s="1719"/>
      <x:c r="AW20" s="1719"/>
      <x:c r="AX20" s="1719"/>
      <x:c r="AY20" s="1719"/>
      <x:c r="AZ20" s="1719"/>
      <x:c r="BA20" s="1719"/>
      <x:c r="BB20" s="1719"/>
      <x:c r="BC20" s="1719"/>
      <x:c r="BD20" s="1719"/>
      <x:c r="BE20" s="1719"/>
      <x:c r="BF20" s="1719"/>
      <x:c r="BG20" s="1719"/>
      <x:c r="BH20" s="1719"/>
      <x:c r="BI20" s="1719"/>
      <x:c r="BJ20" s="1719"/>
      <x:c r="BK20" s="1719"/>
      <x:c r="BL20" s="1719"/>
      <x:c r="BM20" s="1719"/>
      <x:c r="BN20" s="1719"/>
      <x:c r="BO20" s="1719"/>
      <x:c r="BP20" s="1719"/>
      <x:c r="BQ20" s="1719"/>
      <x:c r="BR20" s="1719"/>
      <x:c r="BS20" s="1719"/>
      <x:c r="BT20" s="1719"/>
      <x:c r="BU20" s="1719"/>
      <x:c r="BV20" s="18"/>
      <x:c r="BW20" s="18"/>
      <x:c r="BX20" s="18"/>
      <x:c r="BY20" s="18"/>
    </x:row>
    <x:row r="21" spans="2:135" ht="13.5" customHeight="1" x14ac:dyDescent="0.2">
      <x:c r="B21" s="1090" t="s">
        <x:v>20889</x:v>
      </x:c>
      <x:c r="C21" s="730">
        <x:f>'1-Eng Inputs'!B17*0.453592</x:f>
        <x:v>23.586784000000002</x:v>
      </x:c>
      <x:c r="D21" s="43" t="s">
        <x:v>20890</x:v>
      </x:c>
      <x:c r="E21" s="44" t="s">
        <x:v>21197</x:v>
      </x:c>
      <x:c r="F21" s="414">
        <x:f>F20*F19</x:f>
        <x:v>1.9518171970029596</x:v>
      </x:c>
      <x:c r="G21" s="19" t="s">
        <x:v>1</x:v>
      </x:c>
      <x:c r="H21" s="44" t="s">
        <x:v>21202</x:v>
      </x:c>
      <x:c r="I21" s="414">
        <x:f>I20*I19</x:f>
        <x:v>0.44361821867999995</x:v>
      </x:c>
      <x:c r="J21" s="43" t="s">
        <x:v>1</x:v>
      </x:c>
      <x:c r="K21" s="1101"/>
      <x:c r="L21" s="47"/>
      <x:c r="M21" s="47"/>
      <x:c r="N21" s="47"/>
      <x:c r="O21" s="47"/>
      <x:c r="P21" s="47"/>
      <x:c r="Q21" s="47"/>
      <x:c r="R21" s="47"/>
      <x:c r="S21" s="47"/>
      <x:c r="T21" s="47"/>
      <x:c r="U21" s="47"/>
      <x:c r="V21" s="47"/>
      <x:c r="W21" s="47"/>
      <x:c r="X21" s="47"/>
      <x:c r="Y21" s="47"/>
      <x:c r="Z21" s="47"/>
      <x:c r="AA21" s="47"/>
      <x:c r="AC21" s="19"/>
      <x:c r="AD21" s="23"/>
      <x:c r="AE21" s="1616" t="str">
        <x:f>AC27</x:f>
        <x:v>setback a</x:v>
      </x:c>
      <x:c r="AF21" s="1617"/>
      <x:c r="AG21" s="18"/>
      <x:c r="AH21" s="18"/>
      <x:c r="AI21" s="18"/>
      <x:c r="AJ21" s="18"/>
      <x:c r="AK21" s="18"/>
      <x:c r="AL21" s="151"/>
      <x:c r="AM21" s="151"/>
      <x:c r="AN21" s="151"/>
      <x:c r="AO21" s="151"/>
      <x:c r="AP21" s="151"/>
      <x:c r="AQ21" s="151"/>
      <x:c r="AR21" s="151"/>
      <x:c r="AS21" s="151"/>
      <x:c r="AT21" s="151"/>
      <x:c r="AU21" s="151"/>
      <x:c r="AV21" s="151"/>
      <x:c r="AW21" s="151"/>
      <x:c r="AX21" s="151"/>
      <x:c r="AY21" s="151"/>
      <x:c r="AZ21" s="151"/>
      <x:c r="BA21" s="151"/>
      <x:c r="BB21" s="151"/>
      <x:c r="BC21" s="151"/>
      <x:c r="BD21" s="151"/>
      <x:c r="BE21" s="151"/>
      <x:c r="BF21" s="151"/>
      <x:c r="BG21" s="151"/>
      <x:c r="BH21" s="151"/>
      <x:c r="BI21" s="151"/>
      <x:c r="BJ21" s="151"/>
      <x:c r="BK21" s="151"/>
      <x:c r="BL21" s="151"/>
      <x:c r="BM21" s="151"/>
      <x:c r="BN21" s="151"/>
      <x:c r="BO21" s="151"/>
      <x:c r="BP21" s="151"/>
      <x:c r="BQ21" s="151"/>
      <x:c r="BR21" s="151"/>
      <x:c r="BS21" s="151"/>
      <x:c r="BT21" s="18"/>
      <x:c r="BU21" s="18"/>
      <x:c r="BV21" s="18"/>
      <x:c r="BW21" s="18"/>
      <x:c r="BX21" s="18"/>
      <x:c r="BY21" s="18"/>
      <x:c r="BZ21" s="1616" t="str">
        <x:f>AC27</x:f>
        <x:v>setback a</x:v>
      </x:c>
      <x:c r="CA21" s="1617"/>
      <x:c r="CE21" s="19"/>
      <x:c r="CF21" s="23"/>
      <x:c r="CG21" s="1616" t="str">
        <x:f>CE27</x:f>
        <x:v>setback a</x:v>
      </x:c>
      <x:c r="CH21" s="1617"/>
      <x:c r="CI21" s="18"/>
      <x:c r="CJ21" s="18"/>
      <x:c r="CK21" s="18"/>
      <x:c r="CL21" s="18"/>
      <x:c r="CM21" s="18"/>
      <x:c r="CN21" s="151"/>
      <x:c r="CO21" s="151"/>
      <x:c r="CP21" s="151"/>
      <x:c r="CQ21" s="151"/>
      <x:c r="CR21" s="151"/>
      <x:c r="CS21" s="151"/>
      <x:c r="CT21" s="151"/>
      <x:c r="CU21" s="151"/>
      <x:c r="CV21" s="151"/>
      <x:c r="CW21" s="151"/>
      <x:c r="CX21" s="151"/>
      <x:c r="CY21" s="151"/>
      <x:c r="CZ21" s="151"/>
      <x:c r="DA21" s="151"/>
      <x:c r="DB21" s="151"/>
      <x:c r="DC21" s="151"/>
      <x:c r="DD21" s="151"/>
      <x:c r="DE21" s="151"/>
      <x:c r="DF21" s="151"/>
      <x:c r="DG21" s="151"/>
      <x:c r="DH21" s="151"/>
      <x:c r="DI21" s="151"/>
      <x:c r="DJ21" s="151"/>
      <x:c r="DK21" s="151"/>
      <x:c r="DL21" s="151"/>
      <x:c r="DM21" s="151"/>
      <x:c r="DN21" s="151"/>
      <x:c r="DO21" s="151"/>
      <x:c r="DP21" s="151"/>
      <x:c r="DQ21" s="151"/>
      <x:c r="DR21" s="151"/>
      <x:c r="DS21" s="151"/>
      <x:c r="DT21" s="151"/>
      <x:c r="DU21" s="151"/>
      <x:c r="DV21" s="18"/>
      <x:c r="DW21" s="18"/>
      <x:c r="DX21" s="18"/>
      <x:c r="DY21" s="18"/>
      <x:c r="DZ21" s="18"/>
      <x:c r="EA21" s="18"/>
      <x:c r="EB21" s="1616" t="str">
        <x:f>CE27</x:f>
        <x:v>setback a</x:v>
      </x:c>
      <x:c r="EC21" s="1617"/>
    </x:row>
    <x:row r="22" spans="2:135" ht="13.5" customHeight="1" x14ac:dyDescent="0.2">
      <x:c r="B22" s="1090" t="s">
        <x:v>21098</x:v>
      </x:c>
      <x:c r="C22" s="730">
        <x:f>((SUM('2-Quote Inputs'!K7:K8)*2)+IF('2-Quote Inputs'!G31="YES",'2-Quote Inputs'!K9,0)+IF('1-Eng Inputs'!B32="YES",'2-Quote Inputs'!K15,0))*0.453592</x:f>
        <x:v>8.0607834320000009</x:v>
      </x:c>
      <x:c r="D22" s="43" t="s">
        <x:v>20890</x:v>
      </x:c>
      <x:c r="E22" s="19"/>
      <x:c r="F22" s="19"/>
      <x:c r="G22" s="19"/>
      <x:c r="H22" s="19"/>
      <x:c r="I22" s="19"/>
      <x:c r="J22" s="19"/>
      <x:c r="K22" s="1102"/>
      <x:c r="L22" s="152"/>
      <x:c r="M22" s="152"/>
      <x:c r="N22" s="152"/>
      <x:c r="O22" s="152"/>
      <x:c r="P22" s="152"/>
      <x:c r="Q22" s="152"/>
      <x:c r="R22" s="152"/>
      <x:c r="S22" s="152"/>
      <x:c r="T22" s="152"/>
      <x:c r="U22" s="152"/>
      <x:c r="V22" s="152"/>
      <x:c r="W22" s="152"/>
      <x:c r="X22" s="152"/>
      <x:c r="Y22" s="152"/>
      <x:c r="Z22" s="152"/>
      <x:c r="AA22" s="152"/>
      <x:c r="AC22" s="19"/>
      <x:c r="AD22" s="23"/>
      <x:c r="AE22" s="1616"/>
      <x:c r="AF22" s="1617"/>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8"/>
      <x:c r="BK22" s="18"/>
      <x:c r="BL22" s="18"/>
      <x:c r="BM22" s="18"/>
      <x:c r="BN22" s="18"/>
      <x:c r="BO22" s="18"/>
      <x:c r="BP22" s="18"/>
      <x:c r="BQ22" s="18"/>
      <x:c r="BR22" s="18"/>
      <x:c r="BS22" s="18"/>
      <x:c r="BT22" s="18"/>
      <x:c r="BU22" s="18"/>
      <x:c r="BV22" s="18"/>
      <x:c r="BW22" s="18"/>
      <x:c r="BX22" s="18"/>
      <x:c r="BY22" s="18"/>
      <x:c r="BZ22" s="1616"/>
      <x:c r="CA22" s="1617"/>
      <x:c r="CE22" s="19"/>
      <x:c r="CF22" s="23"/>
      <x:c r="CG22" s="1616"/>
      <x:c r="CH22" s="1617"/>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8"/>
      <x:c r="DM22" s="18"/>
      <x:c r="DN22" s="18"/>
      <x:c r="DO22" s="18"/>
      <x:c r="DP22" s="18"/>
      <x:c r="DQ22" s="18"/>
      <x:c r="DR22" s="18"/>
      <x:c r="DS22" s="18"/>
      <x:c r="DT22" s="18"/>
      <x:c r="DU22" s="18"/>
      <x:c r="DV22" s="18"/>
      <x:c r="DW22" s="18"/>
      <x:c r="DX22" s="18"/>
      <x:c r="DY22" s="18"/>
      <x:c r="DZ22" s="18"/>
      <x:c r="EA22" s="18"/>
      <x:c r="EB22" s="1616"/>
      <x:c r="EC22" s="1617"/>
    </x:row>
    <x:row r="23" spans="2:135" ht="13.5" customHeight="1" thickBot="1" x14ac:dyDescent="0.25">
      <x:c r="B23" s="1092"/>
      <x:c r="C23" s="1093"/>
      <x:c r="D23" s="1094"/>
      <x:c r="E23" s="1094"/>
      <x:c r="F23" s="1093"/>
      <x:c r="G23" s="1093"/>
      <x:c r="H23" s="1093"/>
      <x:c r="I23" s="1093"/>
      <x:c r="J23" s="1093"/>
      <x:c r="K23" s="1101"/>
      <x:c r="L23" s="47"/>
      <x:c r="M23" s="47"/>
      <x:c r="N23" s="47"/>
      <x:c r="O23" s="47"/>
      <x:c r="P23" s="47"/>
      <x:c r="Q23" s="47"/>
      <x:c r="R23" s="47"/>
      <x:c r="S23" s="47"/>
      <x:c r="T23" s="47"/>
      <x:c r="U23" s="47"/>
      <x:c r="V23" s="47"/>
      <x:c r="W23" s="47"/>
      <x:c r="X23" s="47"/>
      <x:c r="Y23" s="47"/>
      <x:c r="Z23" s="47"/>
      <x:c r="AA23" s="47"/>
      <x:c r="AD23" s="19"/>
      <x:c r="AE23" s="1616"/>
      <x:c r="AF23" s="1617"/>
      <x:c r="AG23" s="333"/>
      <x:c r="AH23" s="334"/>
      <x:c r="AI23" s="334"/>
      <x:c r="AJ23" s="334"/>
      <x:c r="AK23" s="335"/>
      <x:c r="AL23" s="335"/>
      <x:c r="AM23" s="335"/>
      <x:c r="AN23" s="335"/>
      <x:c r="AO23" s="335"/>
      <x:c r="AP23" s="335"/>
      <x:c r="AQ23" s="335"/>
      <x:c r="AR23" s="335"/>
      <x:c r="AS23" s="335"/>
      <x:c r="AT23" s="335"/>
      <x:c r="AU23" s="335"/>
      <x:c r="AV23" s="335"/>
      <x:c r="AW23" s="335"/>
      <x:c r="AX23" s="335"/>
      <x:c r="AY23" s="335"/>
      <x:c r="AZ23" s="335"/>
      <x:c r="BA23" s="335"/>
      <x:c r="BB23" s="335"/>
      <x:c r="BC23" s="335"/>
      <x:c r="BD23" s="335"/>
      <x:c r="BE23" s="335"/>
      <x:c r="BF23" s="335"/>
      <x:c r="BG23" s="335"/>
      <x:c r="BH23" s="335"/>
      <x:c r="BI23" s="335"/>
      <x:c r="BJ23" s="335"/>
      <x:c r="BK23" s="335"/>
      <x:c r="BL23" s="335"/>
      <x:c r="BM23" s="335"/>
      <x:c r="BN23" s="335"/>
      <x:c r="BO23" s="335"/>
      <x:c r="BP23" s="335"/>
      <x:c r="BQ23" s="335"/>
      <x:c r="BR23" s="335"/>
      <x:c r="BS23" s="335"/>
      <x:c r="BT23" s="335"/>
      <x:c r="BU23" s="335"/>
      <x:c r="BV23" s="335"/>
      <x:c r="BW23" s="335"/>
      <x:c r="BX23" s="335"/>
      <x:c r="BY23" s="336"/>
      <x:c r="BZ23" s="1616"/>
      <x:c r="CA23" s="1617"/>
      <x:c r="CB23" s="180"/>
      <x:c r="CE23" s="19"/>
      <x:c r="CF23" s="19"/>
      <x:c r="CG23" s="1616"/>
      <x:c r="CH23" s="1617"/>
      <x:c r="CI23" s="333"/>
      <x:c r="CJ23" s="334"/>
      <x:c r="CK23" s="334"/>
      <x:c r="CL23" s="334"/>
      <x:c r="CM23" s="335"/>
      <x:c r="CN23" s="335"/>
      <x:c r="CO23" s="335"/>
      <x:c r="CP23" s="335"/>
      <x:c r="CQ23" s="335"/>
      <x:c r="CR23" s="335"/>
      <x:c r="CS23" s="335"/>
      <x:c r="CT23" s="335"/>
      <x:c r="CU23" s="335"/>
      <x:c r="CV23" s="335"/>
      <x:c r="CW23" s="335"/>
      <x:c r="CX23" s="335"/>
      <x:c r="CY23" s="335"/>
      <x:c r="CZ23" s="335"/>
      <x:c r="DA23" s="335"/>
      <x:c r="DB23" s="335"/>
      <x:c r="DC23" s="335"/>
      <x:c r="DD23" s="335"/>
      <x:c r="DE23" s="335"/>
      <x:c r="DF23" s="335"/>
      <x:c r="DG23" s="335"/>
      <x:c r="DH23" s="335"/>
      <x:c r="DI23" s="335"/>
      <x:c r="DJ23" s="335"/>
      <x:c r="DK23" s="335"/>
      <x:c r="DL23" s="335"/>
      <x:c r="DM23" s="335"/>
      <x:c r="DN23" s="335"/>
      <x:c r="DO23" s="335"/>
      <x:c r="DP23" s="335"/>
      <x:c r="DQ23" s="335"/>
      <x:c r="DR23" s="335"/>
      <x:c r="DS23" s="335"/>
      <x:c r="DT23" s="335"/>
      <x:c r="DU23" s="335"/>
      <x:c r="DV23" s="335"/>
      <x:c r="DW23" s="335"/>
      <x:c r="DX23" s="335"/>
      <x:c r="DY23" s="335"/>
      <x:c r="DZ23" s="335"/>
      <x:c r="EA23" s="336"/>
      <x:c r="EB23" s="1616"/>
      <x:c r="EC23" s="1617"/>
      <x:c r="ED23" s="180"/>
    </x:row>
    <x:row r="24" spans="2:135" ht="13.5" customHeight="1" thickBot="1" x14ac:dyDescent="0.25">
      <x:c r="B24" s="1816" t="s">
        <x:v>21203</x:v>
      </x:c>
      <x:c r="C24" s="1817"/>
      <x:c r="D24" s="1817"/>
      <x:c r="E24" s="1817"/>
      <x:c r="F24" s="1817"/>
      <x:c r="G24" s="1817"/>
      <x:c r="H24" s="1817"/>
      <x:c r="I24" s="1817"/>
      <x:c r="J24" s="1818"/>
      <x:c r="K24" s="1101"/>
      <x:c r="L24" s="47"/>
      <x:c r="M24" s="47"/>
      <x:c r="N24" s="47"/>
      <x:c r="O24" s="47"/>
      <x:c r="P24" s="47"/>
      <x:c r="Q24" s="47"/>
      <x:c r="R24" s="47"/>
      <x:c r="S24" s="47"/>
      <x:c r="T24" s="47"/>
      <x:c r="U24" s="47"/>
      <x:c r="V24" s="47"/>
      <x:c r="W24" s="47"/>
      <x:c r="X24" s="47"/>
      <x:c r="Y24" s="47"/>
      <x:c r="Z24" s="47"/>
      <x:c r="AA24" s="47"/>
      <x:c r="AC24" s="19"/>
      <x:c r="AD24" s="21"/>
      <x:c r="AE24" s="1616"/>
      <x:c r="AF24" s="1617"/>
      <x:c r="AG24" s="333"/>
      <x:c r="AH24" s="334"/>
      <x:c r="AI24" s="334"/>
      <x:c r="AJ24" s="334"/>
      <x:c r="AK24" s="335"/>
      <x:c r="AL24" s="1618" t="s">
        <x:v>21137</x:v>
      </x:c>
      <x:c r="AM24" s="1618"/>
      <x:c r="AN24" s="1618"/>
      <x:c r="AO24" s="1618"/>
      <x:c r="AP24" s="1618"/>
      <x:c r="AQ24" s="1618"/>
      <x:c r="AR24" s="1618"/>
      <x:c r="AS24" s="1618"/>
      <x:c r="AT24" s="1618"/>
      <x:c r="AU24" s="1618"/>
      <x:c r="AV24" s="1618"/>
      <x:c r="AW24" s="1618"/>
      <x:c r="AX24" s="1618"/>
      <x:c r="AY24" s="1618"/>
      <x:c r="AZ24" s="1618"/>
      <x:c r="BA24" s="1618"/>
      <x:c r="BB24" s="1618"/>
      <x:c r="BC24" s="1618"/>
      <x:c r="BD24" s="1618"/>
      <x:c r="BE24" s="1618"/>
      <x:c r="BF24" s="1618"/>
      <x:c r="BG24" s="1618"/>
      <x:c r="BH24" s="1618"/>
      <x:c r="BI24" s="1618"/>
      <x:c r="BJ24" s="1618"/>
      <x:c r="BK24" s="1618"/>
      <x:c r="BL24" s="1618"/>
      <x:c r="BM24" s="1618"/>
      <x:c r="BN24" s="1618"/>
      <x:c r="BO24" s="1618"/>
      <x:c r="BP24" s="1618"/>
      <x:c r="BQ24" s="1618"/>
      <x:c r="BR24" s="1618"/>
      <x:c r="BS24" s="1618"/>
      <x:c r="BT24" s="1618"/>
      <x:c r="BU24" s="1618"/>
      <x:c r="BV24" s="335"/>
      <x:c r="BW24" s="335"/>
      <x:c r="BX24" s="335"/>
      <x:c r="BY24" s="336"/>
      <x:c r="BZ24" s="1616"/>
      <x:c r="CA24" s="1617"/>
      <x:c r="CB24" s="180"/>
      <x:c r="CE24" s="21"/>
      <x:c r="CF24" s="21"/>
      <x:c r="CG24" s="1616"/>
      <x:c r="CH24" s="1617"/>
      <x:c r="CI24" s="333"/>
      <x:c r="CJ24" s="334"/>
      <x:c r="CK24" s="334"/>
      <x:c r="CL24" s="334"/>
      <x:c r="CM24" s="335"/>
      <x:c r="CN24" s="1618" t="s">
        <x:v>21140</x:v>
      </x:c>
      <x:c r="CO24" s="1618"/>
      <x:c r="CP24" s="1618"/>
      <x:c r="CQ24" s="1618"/>
      <x:c r="CR24" s="1618"/>
      <x:c r="CS24" s="1618"/>
      <x:c r="CT24" s="1618"/>
      <x:c r="CU24" s="1618"/>
      <x:c r="CV24" s="1618"/>
      <x:c r="CW24" s="1618"/>
      <x:c r="CX24" s="1618"/>
      <x:c r="CY24" s="1618"/>
      <x:c r="CZ24" s="1618"/>
      <x:c r="DA24" s="1618"/>
      <x:c r="DB24" s="1618"/>
      <x:c r="DC24" s="1618"/>
      <x:c r="DD24" s="1618"/>
      <x:c r="DE24" s="1618"/>
      <x:c r="DF24" s="1618"/>
      <x:c r="DG24" s="1618"/>
      <x:c r="DH24" s="1618"/>
      <x:c r="DI24" s="1618"/>
      <x:c r="DJ24" s="1618"/>
      <x:c r="DK24" s="1618"/>
      <x:c r="DL24" s="1618"/>
      <x:c r="DM24" s="1618"/>
      <x:c r="DN24" s="1618"/>
      <x:c r="DO24" s="1618"/>
      <x:c r="DP24" s="1618"/>
      <x:c r="DQ24" s="1618"/>
      <x:c r="DR24" s="1618"/>
      <x:c r="DS24" s="1618"/>
      <x:c r="DT24" s="1618"/>
      <x:c r="DU24" s="1618"/>
      <x:c r="DV24" s="1618"/>
      <x:c r="DW24" s="1618"/>
      <x:c r="DX24" s="335"/>
      <x:c r="DY24" s="335"/>
      <x:c r="DZ24" s="335"/>
      <x:c r="EA24" s="336"/>
      <x:c r="EB24" s="1616"/>
      <x:c r="EC24" s="1617"/>
      <x:c r="ED24" s="180"/>
    </x:row>
    <x:row r="25" spans="2:135" ht="13.5" customHeight="1" x14ac:dyDescent="0.2">
      <x:c r="B25" s="49" t="s">
        <x:v>21204</x:v>
      </x:c>
      <x:c r="C25" s="415">
        <x:f>VLOOKUP($F$11,$C$196:$F$211,3,FALSE)</x:f>
        <x:v>1.0384922145487721</x:v>
      </x:c>
      <x:c r="D25" s="50" t="s">
        <x:v>2</x:v>
      </x:c>
      <x:c r="E25" s="50"/>
      <x:c r="F25" s="50"/>
      <x:c r="G25" s="50"/>
      <x:c r="H25" s="50"/>
      <x:c r="I25" s="50"/>
      <x:c r="J25" s="50"/>
      <x:c r="K25" s="1101"/>
      <x:c r="L25" s="47"/>
      <x:c r="M25" s="47"/>
      <x:c r="N25" s="47"/>
      <x:c r="O25" s="47"/>
      <x:c r="P25" s="47"/>
      <x:c r="Q25" s="47"/>
      <x:c r="R25" s="47"/>
      <x:c r="S25" s="47"/>
      <x:c r="T25" s="47"/>
      <x:c r="U25" s="47"/>
      <x:c r="V25" s="47"/>
      <x:c r="W25" s="47"/>
      <x:c r="X25" s="47"/>
      <x:c r="Y25" s="47"/>
      <x:c r="Z25" s="47"/>
      <x:c r="AA25" s="47"/>
      <x:c r="AC25" s="19"/>
      <x:c r="AD25" s="19"/>
      <x:c r="AE25" s="1616"/>
      <x:c r="AF25" s="1617"/>
      <x:c r="AG25" s="333"/>
      <x:c r="AH25" s="334"/>
      <x:c r="AI25" s="334"/>
      <x:c r="AJ25" s="334"/>
      <x:c r="AK25" s="335"/>
      <x:c r="AL25" s="335"/>
      <x:c r="AM25" s="335"/>
      <x:c r="AN25" s="335"/>
      <x:c r="AO25" s="335"/>
      <x:c r="AP25" s="335"/>
      <x:c r="AQ25" s="335"/>
      <x:c r="AR25" s="335"/>
      <x:c r="AS25" s="335"/>
      <x:c r="AT25" s="335"/>
      <x:c r="AU25" s="335"/>
      <x:c r="AV25" s="335"/>
      <x:c r="AW25" s="335"/>
      <x:c r="AX25" s="335"/>
      <x:c r="AY25" s="335"/>
      <x:c r="AZ25" s="335"/>
      <x:c r="BA25" s="335"/>
      <x:c r="BB25" s="335"/>
      <x:c r="BC25" s="335"/>
      <x:c r="BD25" s="335"/>
      <x:c r="BE25" s="335"/>
      <x:c r="BF25" s="335"/>
      <x:c r="BG25" s="335"/>
      <x:c r="BH25" s="335"/>
      <x:c r="BI25" s="335"/>
      <x:c r="BJ25" s="335"/>
      <x:c r="BK25" s="335"/>
      <x:c r="BL25" s="335"/>
      <x:c r="BM25" s="335"/>
      <x:c r="BN25" s="335"/>
      <x:c r="BO25" s="335"/>
      <x:c r="BP25" s="335"/>
      <x:c r="BQ25" s="335"/>
      <x:c r="BR25" s="335"/>
      <x:c r="BS25" s="335"/>
      <x:c r="BT25" s="335"/>
      <x:c r="BU25" s="335"/>
      <x:c r="BV25" s="335"/>
      <x:c r="BW25" s="335"/>
      <x:c r="BX25" s="335"/>
      <x:c r="BY25" s="336"/>
      <x:c r="BZ25" s="1616"/>
      <x:c r="CA25" s="1617"/>
      <x:c r="CB25" s="180"/>
      <x:c r="CE25" s="19"/>
      <x:c r="CF25" s="19"/>
      <x:c r="CG25" s="1616"/>
      <x:c r="CH25" s="1617"/>
      <x:c r="CI25" s="333"/>
      <x:c r="CJ25" s="334"/>
      <x:c r="CK25" s="334"/>
      <x:c r="CL25" s="334"/>
      <x:c r="CM25" s="335"/>
      <x:c r="CN25" s="335"/>
      <x:c r="CO25" s="335"/>
      <x:c r="CP25" s="335"/>
      <x:c r="CQ25" s="335"/>
      <x:c r="CR25" s="335"/>
      <x:c r="CS25" s="335"/>
      <x:c r="CT25" s="335"/>
      <x:c r="CU25" s="335"/>
      <x:c r="CV25" s="335"/>
      <x:c r="CW25" s="335"/>
      <x:c r="CX25" s="335"/>
      <x:c r="CY25" s="335"/>
      <x:c r="CZ25" s="335"/>
      <x:c r="DA25" s="335"/>
      <x:c r="DB25" s="335"/>
      <x:c r="DC25" s="335"/>
      <x:c r="DD25" s="335"/>
      <x:c r="DE25" s="335"/>
      <x:c r="DF25" s="335"/>
      <x:c r="DG25" s="335"/>
      <x:c r="DH25" s="335"/>
      <x:c r="DI25" s="335"/>
      <x:c r="DJ25" s="335"/>
      <x:c r="DK25" s="335"/>
      <x:c r="DL25" s="335"/>
      <x:c r="DM25" s="335"/>
      <x:c r="DN25" s="335"/>
      <x:c r="DO25" s="335"/>
      <x:c r="DP25" s="335"/>
      <x:c r="DQ25" s="335"/>
      <x:c r="DR25" s="335"/>
      <x:c r="DS25" s="335"/>
      <x:c r="DT25" s="335"/>
      <x:c r="DU25" s="335"/>
      <x:c r="DV25" s="335"/>
      <x:c r="DW25" s="335"/>
      <x:c r="DX25" s="335"/>
      <x:c r="DY25" s="335"/>
      <x:c r="DZ25" s="335"/>
      <x:c r="EA25" s="336"/>
      <x:c r="EB25" s="1616"/>
      <x:c r="EC25" s="1617"/>
      <x:c r="ED25" s="180"/>
    </x:row>
    <x:row r="26" spans="2:135" ht="13.5" customHeight="1" thickBot="1" x14ac:dyDescent="0.25">
      <x:c r="B26" s="42" t="s">
        <x:v>21170</x:v>
      </x:c>
      <x:c r="C26" s="504" t="str">
        <x:f>VLOOKUP($F$11,$C$196:$F$211,4,FALSE)</x:f>
        <x:v>Exp. B</x:v>
      </x:c>
      <x:c r="D26" s="94" t="s">
        <x:v>4</x:v>
      </x:c>
      <x:c r="E26" s="94"/>
      <x:c r="F26" s="43"/>
      <x:c r="G26" s="43"/>
      <x:c r="H26" s="43"/>
      <x:c r="I26" s="43"/>
      <x:c r="J26" s="43"/>
      <x:c r="K26" s="1101"/>
      <x:c r="L26" s="47"/>
      <x:c r="M26" s="47"/>
      <x:c r="N26" s="47"/>
      <x:c r="O26" s="47"/>
      <x:c r="P26" s="47"/>
      <x:c r="Q26" s="47"/>
      <x:c r="R26" s="47"/>
      <x:c r="S26" s="47"/>
      <x:c r="T26" s="47"/>
      <x:c r="U26" s="47"/>
      <x:c r="V26" s="47"/>
      <x:c r="W26" s="47"/>
      <x:c r="X26" s="47"/>
      <x:c r="Y26" s="47"/>
      <x:c r="Z26" s="47"/>
      <x:c r="AA26" s="47"/>
      <x:c r="AC26" s="52"/>
      <x:c r="AD26" s="52"/>
      <x:c r="AG26" s="118"/>
      <x:c r="AH26" s="118"/>
      <x:c r="AI26" s="118"/>
      <x:c r="AJ26" s="118"/>
      <x:c r="AK26" s="153"/>
      <x:c r="AL26" s="153"/>
      <x:c r="AM26" s="153"/>
      <x:c r="AN26" s="153"/>
      <x:c r="AO26" s="118"/>
      <x:c r="AP26" s="118"/>
      <x:c r="AQ26" s="118"/>
      <x:c r="AR26" s="118"/>
      <x:c r="AS26" s="118"/>
      <x:c r="AT26" s="118"/>
      <x:c r="AU26" s="118"/>
      <x:c r="AV26" s="118"/>
      <x:c r="AW26" s="118"/>
      <x:c r="AX26" s="118"/>
      <x:c r="AY26" s="118"/>
      <x:c r="AZ26" s="118"/>
      <x:c r="BA26" s="118"/>
      <x:c r="BB26" s="153"/>
      <x:c r="BC26" s="153"/>
      <x:c r="BD26" s="153"/>
      <x:c r="BE26" s="118"/>
      <x:c r="BF26" s="118"/>
      <x:c r="BG26" s="118"/>
      <x:c r="BH26" s="118"/>
      <x:c r="BI26" s="118"/>
      <x:c r="BJ26" s="118"/>
      <x:c r="BK26" s="118"/>
      <x:c r="BL26" s="118"/>
      <x:c r="BM26" s="118"/>
      <x:c r="BN26" s="118"/>
      <x:c r="BO26" s="118"/>
      <x:c r="BP26" s="118"/>
      <x:c r="BQ26" s="118"/>
      <x:c r="BR26" s="118"/>
      <x:c r="BS26" s="118"/>
      <x:c r="BT26" s="118"/>
      <x:c r="BU26" s="118"/>
      <x:c r="BV26" s="153"/>
      <x:c r="BW26" s="153"/>
      <x:c r="BX26" s="153"/>
      <x:c r="BY26" s="153"/>
      <x:c r="CB26" s="180"/>
      <x:c r="CE26" s="52"/>
      <x:c r="CF26" s="52"/>
      <x:c r="CI26" s="118"/>
      <x:c r="CJ26" s="118"/>
      <x:c r="CK26" s="118"/>
      <x:c r="CL26" s="118"/>
      <x:c r="CM26" s="153"/>
      <x:c r="CN26" s="153"/>
      <x:c r="CO26" s="153"/>
      <x:c r="CP26" s="153"/>
      <x:c r="CQ26" s="118"/>
      <x:c r="CR26" s="118"/>
      <x:c r="CS26" s="118"/>
      <x:c r="CT26" s="118"/>
      <x:c r="CU26" s="118"/>
      <x:c r="CV26" s="118"/>
      <x:c r="CW26" s="118"/>
      <x:c r="CX26" s="118"/>
      <x:c r="CY26" s="118"/>
      <x:c r="CZ26" s="118"/>
      <x:c r="DA26" s="118"/>
      <x:c r="DB26" s="118"/>
      <x:c r="DC26" s="118"/>
      <x:c r="DD26" s="153"/>
      <x:c r="DE26" s="153"/>
      <x:c r="DF26" s="153"/>
      <x:c r="DG26" s="118"/>
      <x:c r="DH26" s="118"/>
      <x:c r="DI26" s="118"/>
      <x:c r="DJ26" s="118"/>
      <x:c r="DK26" s="118"/>
      <x:c r="DL26" s="118"/>
      <x:c r="DM26" s="118"/>
      <x:c r="DN26" s="118"/>
      <x:c r="DO26" s="118"/>
      <x:c r="DP26" s="118"/>
      <x:c r="DQ26" s="118"/>
      <x:c r="DR26" s="118"/>
      <x:c r="DS26" s="118"/>
      <x:c r="DT26" s="118"/>
      <x:c r="DU26" s="118"/>
      <x:c r="DV26" s="118"/>
      <x:c r="DW26" s="118"/>
      <x:c r="DX26" s="153"/>
      <x:c r="DY26" s="153"/>
      <x:c r="DZ26" s="153"/>
      <x:c r="EA26" s="153"/>
      <x:c r="ED26" s="180"/>
    </x:row>
    <x:row r="27" spans="2:135" ht="13.5" customHeight="1" thickTop="1" thickBot="1" x14ac:dyDescent="0.25">
      <x:c r="B27" s="274"/>
      <x:c r="C27" s="416"/>
      <x:c r="D27" s="46"/>
      <x:c r="E27" s="46"/>
      <x:c r="F27" s="46"/>
      <x:c r="G27" s="46"/>
      <x:c r="H27" s="46"/>
      <x:c r="I27" s="46"/>
      <x:c r="J27" s="46"/>
      <x:c r="K27" s="1099"/>
      <x:c r="L27" s="19"/>
      <x:c r="M27" s="19"/>
      <x:c r="N27" s="19"/>
      <x:c r="O27" s="19"/>
      <x:c r="P27" s="19"/>
      <x:c r="Q27" s="19"/>
      <x:c r="R27" s="19"/>
      <x:c r="S27" s="19"/>
      <x:c r="T27" s="19"/>
      <x:c r="U27" s="19"/>
      <x:c r="V27" s="19"/>
      <x:c r="W27" s="19"/>
      <x:c r="X27" s="19"/>
      <x:c r="Y27" s="19"/>
      <x:c r="Z27" s="19"/>
      <x:c r="AA27" s="19"/>
      <x:c r="AC27" s="1619" t="s">
        <x:v>21236</x:v>
      </x:c>
      <x:c r="AD27" s="52"/>
      <x:c r="AE27" s="363"/>
      <x:c r="AF27" s="364"/>
      <x:c r="AG27" s="1621" t="s">
        <x:v>21238</x:v>
      </x:c>
      <x:c r="AH27" s="1622"/>
      <x:c r="AI27" s="1622"/>
      <x:c r="AJ27" s="1622"/>
      <x:c r="AK27" s="1622"/>
      <x:c r="AL27" s="1622"/>
      <x:c r="AM27" s="1622"/>
      <x:c r="AN27" s="1622"/>
      <x:c r="AO27" s="1622"/>
      <x:c r="AP27" s="1622"/>
      <x:c r="AQ27" s="1622"/>
      <x:c r="AR27" s="1622"/>
      <x:c r="AS27" s="1622"/>
      <x:c r="AT27" s="1622"/>
      <x:c r="AU27" s="1622"/>
      <x:c r="AV27" s="1622"/>
      <x:c r="AW27" s="1622"/>
      <x:c r="AX27" s="1622"/>
      <x:c r="AY27" s="1622"/>
      <x:c r="AZ27" s="1622"/>
      <x:c r="BA27" s="1622"/>
      <x:c r="BB27" s="1622"/>
      <x:c r="BC27" s="1622"/>
      <x:c r="BD27" s="1622"/>
      <x:c r="BE27" s="1622"/>
      <x:c r="BF27" s="1622"/>
      <x:c r="BG27" s="1622"/>
      <x:c r="BH27" s="1622"/>
      <x:c r="BI27" s="1622"/>
      <x:c r="BJ27" s="1622"/>
      <x:c r="BK27" s="1622"/>
      <x:c r="BL27" s="1622"/>
      <x:c r="BM27" s="1622"/>
      <x:c r="BN27" s="1622"/>
      <x:c r="BO27" s="1622"/>
      <x:c r="BP27" s="1622"/>
      <x:c r="BQ27" s="1622"/>
      <x:c r="BR27" s="1622"/>
      <x:c r="BS27" s="1622"/>
      <x:c r="BT27" s="1622"/>
      <x:c r="BU27" s="1622"/>
      <x:c r="BV27" s="1622"/>
      <x:c r="BW27" s="1622"/>
      <x:c r="BX27" s="1622"/>
      <x:c r="BY27" s="1623"/>
      <x:c r="BZ27" s="365"/>
      <x:c r="CA27" s="366"/>
      <x:c r="CB27" s="359"/>
      <x:c r="CC27" s="484"/>
      <x:c r="CE27" s="1619" t="s">
        <x:v>21236</x:v>
      </x:c>
      <x:c r="CF27" s="52"/>
      <x:c r="CG27" s="363"/>
      <x:c r="CH27" s="364"/>
      <x:c r="CI27" s="1621" t="s">
        <x:v>21238</x:v>
      </x:c>
      <x:c r="CJ27" s="1622"/>
      <x:c r="CK27" s="1622"/>
      <x:c r="CL27" s="1622"/>
      <x:c r="CM27" s="1622"/>
      <x:c r="CN27" s="1622"/>
      <x:c r="CO27" s="1622"/>
      <x:c r="CP27" s="1622"/>
      <x:c r="CQ27" s="1622"/>
      <x:c r="CR27" s="1622"/>
      <x:c r="CS27" s="1622"/>
      <x:c r="CT27" s="1622"/>
      <x:c r="CU27" s="1622"/>
      <x:c r="CV27" s="1622"/>
      <x:c r="CW27" s="1622"/>
      <x:c r="CX27" s="1622"/>
      <x:c r="CY27" s="1622"/>
      <x:c r="CZ27" s="1622"/>
      <x:c r="DA27" s="1622"/>
      <x:c r="DB27" s="1622"/>
      <x:c r="DC27" s="1622"/>
      <x:c r="DD27" s="1622"/>
      <x:c r="DE27" s="1622"/>
      <x:c r="DF27" s="1622"/>
      <x:c r="DG27" s="1622"/>
      <x:c r="DH27" s="1622"/>
      <x:c r="DI27" s="1622"/>
      <x:c r="DJ27" s="1622"/>
      <x:c r="DK27" s="1622"/>
      <x:c r="DL27" s="1622"/>
      <x:c r="DM27" s="1622"/>
      <x:c r="DN27" s="1622"/>
      <x:c r="DO27" s="1622"/>
      <x:c r="DP27" s="1622"/>
      <x:c r="DQ27" s="1622"/>
      <x:c r="DR27" s="1622"/>
      <x:c r="DS27" s="1622"/>
      <x:c r="DT27" s="1622"/>
      <x:c r="DU27" s="1622"/>
      <x:c r="DV27" s="1622"/>
      <x:c r="DW27" s="1622"/>
      <x:c r="DX27" s="1622"/>
      <x:c r="DY27" s="1622"/>
      <x:c r="DZ27" s="1622"/>
      <x:c r="EA27" s="1623"/>
      <x:c r="EB27" s="365"/>
      <x:c r="EC27" s="366"/>
      <x:c r="ED27" s="359"/>
      <x:c r="EE27" s="484"/>
    </x:row>
    <x:row r="28" spans="2:135" ht="13.5" customHeight="1" thickBot="1" x14ac:dyDescent="0.25">
      <x:c r="B28" s="1816" t="s">
        <x:v>21205</x:v>
      </x:c>
      <x:c r="C28" s="1817"/>
      <x:c r="D28" s="1817"/>
      <x:c r="E28" s="1817"/>
      <x:c r="F28" s="1817"/>
      <x:c r="G28" s="1817"/>
      <x:c r="H28" s="1817"/>
      <x:c r="I28" s="1817"/>
      <x:c r="J28" s="1818"/>
      <x:c r="K28" s="1099"/>
      <x:c r="L28" s="19"/>
      <x:c r="M28" s="19"/>
      <x:c r="N28" s="19"/>
      <x:c r="O28" s="19"/>
      <x:c r="P28" s="19"/>
      <x:c r="Q28" s="19"/>
      <x:c r="R28" s="19"/>
      <x:c r="S28" s="19"/>
      <x:c r="T28" s="19"/>
      <x:c r="U28" s="19"/>
      <x:c r="V28" s="19"/>
      <x:c r="W28" s="19"/>
      <x:c r="X28" s="19"/>
      <x:c r="Y28" s="19"/>
      <x:c r="Z28" s="19"/>
      <x:c r="AA28" s="19"/>
      <x:c r="AC28" s="1620"/>
      <x:c r="AD28" s="52"/>
      <x:c r="AE28" s="367"/>
      <x:c r="AF28" s="154"/>
      <x:c r="AG28" s="1624"/>
      <x:c r="AH28" s="1625"/>
      <x:c r="AI28" s="1625"/>
      <x:c r="AJ28" s="1625"/>
      <x:c r="AK28" s="1625"/>
      <x:c r="AL28" s="1625"/>
      <x:c r="AM28" s="1625"/>
      <x:c r="AN28" s="1625"/>
      <x:c r="AO28" s="1625"/>
      <x:c r="AP28" s="1625"/>
      <x:c r="AQ28" s="1625"/>
      <x:c r="AR28" s="1625"/>
      <x:c r="AS28" s="1625"/>
      <x:c r="AT28" s="1625"/>
      <x:c r="AU28" s="1625"/>
      <x:c r="AV28" s="1625"/>
      <x:c r="AW28" s="1625"/>
      <x:c r="AX28" s="1625"/>
      <x:c r="AY28" s="1625"/>
      <x:c r="AZ28" s="1625"/>
      <x:c r="BA28" s="1625"/>
      <x:c r="BB28" s="1625"/>
      <x:c r="BC28" s="1625"/>
      <x:c r="BD28" s="1625"/>
      <x:c r="BE28" s="1625"/>
      <x:c r="BF28" s="1625"/>
      <x:c r="BG28" s="1625"/>
      <x:c r="BH28" s="1625"/>
      <x:c r="BI28" s="1625"/>
      <x:c r="BJ28" s="1625"/>
      <x:c r="BK28" s="1625"/>
      <x:c r="BL28" s="1625"/>
      <x:c r="BM28" s="1625"/>
      <x:c r="BN28" s="1625"/>
      <x:c r="BO28" s="1625"/>
      <x:c r="BP28" s="1625"/>
      <x:c r="BQ28" s="1625"/>
      <x:c r="BR28" s="1625"/>
      <x:c r="BS28" s="1625"/>
      <x:c r="BT28" s="1625"/>
      <x:c r="BU28" s="1625"/>
      <x:c r="BV28" s="1625"/>
      <x:c r="BW28" s="1625"/>
      <x:c r="BX28" s="1625"/>
      <x:c r="BY28" s="1626"/>
      <x:c r="BZ28" s="48"/>
      <x:c r="CA28" s="368"/>
      <x:c r="CB28" s="360"/>
      <x:c r="CC28" s="485"/>
      <x:c r="CE28" s="1620"/>
      <x:c r="CF28" s="52"/>
      <x:c r="CG28" s="367"/>
      <x:c r="CH28" s="154"/>
      <x:c r="CI28" s="1624"/>
      <x:c r="CJ28" s="1625"/>
      <x:c r="CK28" s="1625"/>
      <x:c r="CL28" s="1625"/>
      <x:c r="CM28" s="1625"/>
      <x:c r="CN28" s="1625"/>
      <x:c r="CO28" s="1625"/>
      <x:c r="CP28" s="1625"/>
      <x:c r="CQ28" s="1625"/>
      <x:c r="CR28" s="1625"/>
      <x:c r="CS28" s="1625"/>
      <x:c r="CT28" s="1625"/>
      <x:c r="CU28" s="1625"/>
      <x:c r="CV28" s="1625"/>
      <x:c r="CW28" s="1625"/>
      <x:c r="CX28" s="1625"/>
      <x:c r="CY28" s="1625"/>
      <x:c r="CZ28" s="1625"/>
      <x:c r="DA28" s="1625"/>
      <x:c r="DB28" s="1625"/>
      <x:c r="DC28" s="1625"/>
      <x:c r="DD28" s="1625"/>
      <x:c r="DE28" s="1625"/>
      <x:c r="DF28" s="1625"/>
      <x:c r="DG28" s="1625"/>
      <x:c r="DH28" s="1625"/>
      <x:c r="DI28" s="1625"/>
      <x:c r="DJ28" s="1625"/>
      <x:c r="DK28" s="1625"/>
      <x:c r="DL28" s="1625"/>
      <x:c r="DM28" s="1625"/>
      <x:c r="DN28" s="1625"/>
      <x:c r="DO28" s="1625"/>
      <x:c r="DP28" s="1625"/>
      <x:c r="DQ28" s="1625"/>
      <x:c r="DR28" s="1625"/>
      <x:c r="DS28" s="1625"/>
      <x:c r="DT28" s="1625"/>
      <x:c r="DU28" s="1625"/>
      <x:c r="DV28" s="1625"/>
      <x:c r="DW28" s="1625"/>
      <x:c r="DX28" s="1625"/>
      <x:c r="DY28" s="1625"/>
      <x:c r="DZ28" s="1625"/>
      <x:c r="EA28" s="1626"/>
      <x:c r="EB28" s="48"/>
      <x:c r="EC28" s="368"/>
      <x:c r="ED28" s="360"/>
      <x:c r="EE28" s="485"/>
    </x:row>
    <x:row r="29" spans="2:135" ht="13.5" customHeight="1" thickTop="1" x14ac:dyDescent="0.2">
      <x:c r="B29" s="326"/>
      <x:c r="C29" s="340"/>
      <x:c r="D29" s="327"/>
      <x:c r="E29" s="327"/>
      <x:c r="F29" s="327"/>
      <x:c r="G29" s="327"/>
      <x:c r="H29" s="327"/>
      <x:c r="I29" s="327"/>
      <x:c r="J29" s="327"/>
      <x:c r="K29" s="1099"/>
      <x:c r="L29" s="19"/>
      <x:c r="M29" s="19"/>
      <x:c r="N29" s="19"/>
      <x:c r="O29" s="19"/>
      <x:c r="P29" s="19"/>
      <x:c r="Q29" s="19"/>
      <x:c r="R29" s="19"/>
      <x:c r="S29" s="19"/>
      <x:c r="T29" s="19"/>
      <x:c r="U29" s="19"/>
      <x:c r="V29" s="19"/>
      <x:c r="W29" s="19"/>
      <x:c r="X29" s="19"/>
      <x:c r="Y29" s="19"/>
      <x:c r="Z29" s="19"/>
      <x:c r="AA29" s="19"/>
      <x:c r="AC29" s="490"/>
      <x:c r="AD29" s="52"/>
      <x:c r="AE29" s="1655" t="s">
        <x:v>21237</x:v>
      </x:c>
      <x:c r="AF29" s="1656"/>
      <x:c r="AG29" s="1741" t="str">
        <x:f>AL29</x:f>
        <x:v>North row
Interior modules</x:v>
      </x:c>
      <x:c r="AH29" s="1652"/>
      <x:c r="AI29" s="1652"/>
      <x:c r="AJ29" s="1652"/>
      <x:c r="AK29" s="1653"/>
      <x:c r="AL29" s="1651" t="str">
        <x:f>CONCATENATE(B87,CHAR(10),E88)</x:f>
        <x:v>North row
Interior modules</x:v>
      </x:c>
      <x:c r="AM29" s="1652"/>
      <x:c r="AN29" s="1652"/>
      <x:c r="AO29" s="1652"/>
      <x:c r="AP29" s="1653"/>
      <x:c r="AQ29" s="1648" t="str">
        <x:f>CONCATENATE(B87,CHAR(10),E87)</x:f>
        <x:v>North row
1st-4th module</x:v>
      </x:c>
      <x:c r="AR29" s="1649"/>
      <x:c r="AS29" s="1649"/>
      <x:c r="AT29" s="1649"/>
      <x:c r="AU29" s="1650"/>
      <x:c r="AV29" s="1645" t="str">
        <x:f>CONCATENATE(B78,CHAR(10),E79)</x:f>
        <x:v>North row
Interior modules</x:v>
      </x:c>
      <x:c r="AW29" s="1646"/>
      <x:c r="AX29" s="1646"/>
      <x:c r="AY29" s="1646"/>
      <x:c r="AZ29" s="1647"/>
      <x:c r="BA29" s="1642" t="str">
        <x:f>CONCATENATE(B78,CHAR(10),E78)</x:f>
        <x:v>North row
1st-4th module</x:v>
      </x:c>
      <x:c r="BB29" s="1643"/>
      <x:c r="BC29" s="1643"/>
      <x:c r="BD29" s="1643"/>
      <x:c r="BE29" s="1644"/>
      <x:c r="BF29" s="1639" t="str">
        <x:f>CONCATENATE(B69,CHAR(10),E70)</x:f>
        <x:v>North row
Interior modules</x:v>
      </x:c>
      <x:c r="BG29" s="1640"/>
      <x:c r="BH29" s="1640"/>
      <x:c r="BI29" s="1640"/>
      <x:c r="BJ29" s="1641"/>
      <x:c r="BK29" s="1738" t="str">
        <x:f>CONCATENATE(B69,CHAR(10),E69)</x:f>
        <x:v>North row
1st-4th module</x:v>
      </x:c>
      <x:c r="BL29" s="1739"/>
      <x:c r="BM29" s="1739"/>
      <x:c r="BN29" s="1739"/>
      <x:c r="BO29" s="1740"/>
      <x:c r="BP29" s="1729" t="str">
        <x:f>CONCATENATE(B51,CHAR(10),E52)</x:f>
        <x:v>North row
Interior modules</x:v>
      </x:c>
      <x:c r="BQ29" s="1730"/>
      <x:c r="BR29" s="1730"/>
      <x:c r="BS29" s="1730"/>
      <x:c r="BT29" s="1731"/>
      <x:c r="BU29" s="1720" t="str">
        <x:f>CONCATENATE(B51,CHAR(10),E51)</x:f>
        <x:v>North row
1st-4th module</x:v>
      </x:c>
      <x:c r="BV29" s="1721"/>
      <x:c r="BW29" s="1721"/>
      <x:c r="BX29" s="1721"/>
      <x:c r="BY29" s="1722"/>
      <x:c r="BZ29" s="1655" t="s">
        <x:v>21239</x:v>
      </x:c>
      <x:c r="CA29" s="1656"/>
      <x:c r="CB29" s="360"/>
      <x:c r="CC29" s="485"/>
      <x:c r="CE29" s="490"/>
      <x:c r="CF29" s="52"/>
      <x:c r="CG29" s="1655" t="s">
        <x:v>21237</x:v>
      </x:c>
      <x:c r="CH29" s="1656"/>
      <x:c r="CI29" s="1627" t="str">
        <x:f>BU29</x:f>
        <x:v>North row
1st-4th module</x:v>
      </x:c>
      <x:c r="CJ29" s="1628"/>
      <x:c r="CK29" s="1628"/>
      <x:c r="CL29" s="1628"/>
      <x:c r="CM29" s="1629"/>
      <x:c r="CN29" s="1630" t="str">
        <x:f>BP29</x:f>
        <x:v>North row
Interior modules</x:v>
      </x:c>
      <x:c r="CO29" s="1631"/>
      <x:c r="CP29" s="1631"/>
      <x:c r="CQ29" s="1631"/>
      <x:c r="CR29" s="1632"/>
      <x:c r="CS29" s="1636" t="str">
        <x:f>BK29</x:f>
        <x:v>North row
1st-4th module</x:v>
      </x:c>
      <x:c r="CT29" s="1637"/>
      <x:c r="CU29" s="1637"/>
      <x:c r="CV29" s="1637"/>
      <x:c r="CW29" s="1638"/>
      <x:c r="CX29" s="1639" t="str">
        <x:f>BF29</x:f>
        <x:v>North row
Interior modules</x:v>
      </x:c>
      <x:c r="CY29" s="1640"/>
      <x:c r="CZ29" s="1640"/>
      <x:c r="DA29" s="1640"/>
      <x:c r="DB29" s="1641"/>
      <x:c r="DC29" s="1642" t="str">
        <x:f>BA29</x:f>
        <x:v>North row
1st-4th module</x:v>
      </x:c>
      <x:c r="DD29" s="1643"/>
      <x:c r="DE29" s="1643"/>
      <x:c r="DF29" s="1643"/>
      <x:c r="DG29" s="1644"/>
      <x:c r="DH29" s="1645" t="str">
        <x:f>AV29</x:f>
        <x:v>North row
Interior modules</x:v>
      </x:c>
      <x:c r="DI29" s="1646"/>
      <x:c r="DJ29" s="1646"/>
      <x:c r="DK29" s="1646"/>
      <x:c r="DL29" s="1647"/>
      <x:c r="DM29" s="1648" t="str">
        <x:f>AQ29</x:f>
        <x:v>North row
1st-4th module</x:v>
      </x:c>
      <x:c r="DN29" s="1649"/>
      <x:c r="DO29" s="1649"/>
      <x:c r="DP29" s="1649"/>
      <x:c r="DQ29" s="1650"/>
      <x:c r="DR29" s="1651" t="str">
        <x:f>AL29</x:f>
        <x:v>North row
Interior modules</x:v>
      </x:c>
      <x:c r="DS29" s="1652"/>
      <x:c r="DT29" s="1652"/>
      <x:c r="DU29" s="1652"/>
      <x:c r="DV29" s="1653"/>
      <x:c r="DW29" s="1651" t="str">
        <x:f>AG29</x:f>
        <x:v>North row
Interior modules</x:v>
      </x:c>
      <x:c r="DX29" s="1652"/>
      <x:c r="DY29" s="1652"/>
      <x:c r="DZ29" s="1652"/>
      <x:c r="EA29" s="1654"/>
      <x:c r="EB29" s="1655" t="s">
        <x:v>21239</x:v>
      </x:c>
      <x:c r="EC29" s="1656"/>
      <x:c r="ED29" s="360"/>
      <x:c r="EE29" s="485"/>
    </x:row>
    <x:row r="30" spans="2:135" ht="13.5" customHeight="1" x14ac:dyDescent="0.2">
      <x:c r="B30" s="274" t="s">
        <x:v>21206</x:v>
      </x:c>
      <x:c r="C30" s="755">
        <x:f>'Friction Data'!E16</x:f>
        <x:v>0.47</x:v>
      </x:c>
      <x:c r="D30" s="46" t="s">
        <x:v>4</x:v>
      </x:c>
      <x:c r="E30" s="46"/>
      <x:c r="F30" s="46"/>
      <x:c r="G30" s="43"/>
      <x:c r="H30" s="43"/>
      <x:c r="I30" s="43"/>
      <x:c r="J30" s="43"/>
      <x:c r="K30" s="1099"/>
      <x:c r="L30" s="19"/>
      <x:c r="M30" s="19"/>
      <x:c r="N30" s="19"/>
      <x:c r="O30" s="19"/>
      <x:c r="P30" s="19"/>
      <x:c r="Q30" s="19"/>
      <x:c r="R30" s="19"/>
      <x:c r="S30" s="19"/>
      <x:c r="T30" s="19"/>
      <x:c r="U30" s="19"/>
      <x:c r="V30" s="19"/>
      <x:c r="W30" s="19"/>
      <x:c r="X30" s="19"/>
      <x:c r="Y30" s="19"/>
      <x:c r="Z30" s="19"/>
      <x:c r="AA30" s="19"/>
      <x:c r="AC30" s="491"/>
      <x:c r="AD30" s="54"/>
      <x:c r="AE30" s="1657"/>
      <x:c r="AF30" s="1658"/>
      <x:c r="AG30" s="1742"/>
      <x:c r="AH30" s="1456"/>
      <x:c r="AI30" s="1456"/>
      <x:c r="AJ30" s="1456"/>
      <x:c r="AK30" s="1457"/>
      <x:c r="AL30" s="1455"/>
      <x:c r="AM30" s="1456"/>
      <x:c r="AN30" s="1456"/>
      <x:c r="AO30" s="1456"/>
      <x:c r="AP30" s="1457"/>
      <x:c r="AQ30" s="1509"/>
      <x:c r="AR30" s="1510"/>
      <x:c r="AS30" s="1510"/>
      <x:c r="AT30" s="1510"/>
      <x:c r="AU30" s="1511"/>
      <x:c r="AV30" s="1518"/>
      <x:c r="AW30" s="1519"/>
      <x:c r="AX30" s="1519"/>
      <x:c r="AY30" s="1519"/>
      <x:c r="AZ30" s="1520"/>
      <x:c r="BA30" s="1527"/>
      <x:c r="BB30" s="1528"/>
      <x:c r="BC30" s="1528"/>
      <x:c r="BD30" s="1528"/>
      <x:c r="BE30" s="1529"/>
      <x:c r="BF30" s="1536"/>
      <x:c r="BG30" s="1537"/>
      <x:c r="BH30" s="1537"/>
      <x:c r="BI30" s="1537"/>
      <x:c r="BJ30" s="1538"/>
      <x:c r="BK30" s="1681"/>
      <x:c r="BL30" s="1682"/>
      <x:c r="BM30" s="1682"/>
      <x:c r="BN30" s="1682"/>
      <x:c r="BO30" s="1683"/>
      <x:c r="BP30" s="1732"/>
      <x:c r="BQ30" s="1733"/>
      <x:c r="BR30" s="1733"/>
      <x:c r="BS30" s="1733"/>
      <x:c r="BT30" s="1734"/>
      <x:c r="BU30" s="1723"/>
      <x:c r="BV30" s="1724"/>
      <x:c r="BW30" s="1724"/>
      <x:c r="BX30" s="1724"/>
      <x:c r="BY30" s="1725"/>
      <x:c r="BZ30" s="1657"/>
      <x:c r="CA30" s="1658"/>
      <x:c r="CB30" s="360"/>
      <x:c r="CC30" s="485"/>
      <x:c r="CE30" s="491"/>
      <x:c r="CF30" s="54"/>
      <x:c r="CG30" s="1657"/>
      <x:c r="CH30" s="1658"/>
      <x:c r="CI30" s="1560"/>
      <x:c r="CJ30" s="1561"/>
      <x:c r="CK30" s="1561"/>
      <x:c r="CL30" s="1561"/>
      <x:c r="CM30" s="1562"/>
      <x:c r="CN30" s="1633"/>
      <x:c r="CO30" s="1634"/>
      <x:c r="CP30" s="1634"/>
      <x:c r="CQ30" s="1634"/>
      <x:c r="CR30" s="1635"/>
      <x:c r="CS30" s="1473"/>
      <x:c r="CT30" s="1474"/>
      <x:c r="CU30" s="1474"/>
      <x:c r="CV30" s="1474"/>
      <x:c r="CW30" s="1475"/>
      <x:c r="CX30" s="1536"/>
      <x:c r="CY30" s="1537"/>
      <x:c r="CZ30" s="1537"/>
      <x:c r="DA30" s="1537"/>
      <x:c r="DB30" s="1538"/>
      <x:c r="DC30" s="1527"/>
      <x:c r="DD30" s="1528"/>
      <x:c r="DE30" s="1528"/>
      <x:c r="DF30" s="1528"/>
      <x:c r="DG30" s="1529"/>
      <x:c r="DH30" s="1518"/>
      <x:c r="DI30" s="1519"/>
      <x:c r="DJ30" s="1519"/>
      <x:c r="DK30" s="1519"/>
      <x:c r="DL30" s="1520"/>
      <x:c r="DM30" s="1509"/>
      <x:c r="DN30" s="1510"/>
      <x:c r="DO30" s="1510"/>
      <x:c r="DP30" s="1510"/>
      <x:c r="DQ30" s="1511"/>
      <x:c r="DR30" s="1455"/>
      <x:c r="DS30" s="1456"/>
      <x:c r="DT30" s="1456"/>
      <x:c r="DU30" s="1456"/>
      <x:c r="DV30" s="1457"/>
      <x:c r="DW30" s="1455"/>
      <x:c r="DX30" s="1456"/>
      <x:c r="DY30" s="1456"/>
      <x:c r="DZ30" s="1456"/>
      <x:c r="EA30" s="1462"/>
      <x:c r="EB30" s="1657"/>
      <x:c r="EC30" s="1658"/>
      <x:c r="ED30" s="360"/>
      <x:c r="EE30" s="485"/>
    </x:row>
    <x:row r="31" spans="2:135" ht="13.5" customHeight="1" x14ac:dyDescent="0.2">
      <x:c r="B31" s="274" t="s">
        <x:v>21207</x:v>
      </x:c>
      <x:c r="C31" s="414">
        <x:f>'building data'!C23</x:f>
        <x:v>1.1934894239820351</x:v>
      </x:c>
      <x:c r="D31" s="43" t="s">
        <x:v>5</x:v>
      </x:c>
      <x:c r="E31" s="43"/>
      <x:c r="F31" s="43"/>
      <x:c r="G31" s="43"/>
      <x:c r="H31" s="43"/>
      <x:c r="I31" s="43"/>
      <x:c r="J31" s="43"/>
      <x:c r="K31" s="1103"/>
      <x:c r="L31" s="156"/>
      <x:c r="M31" s="156"/>
      <x:c r="N31" s="156"/>
      <x:c r="O31" s="156"/>
      <x:c r="P31" s="156"/>
      <x:c r="Q31" s="156"/>
      <x:c r="R31" s="156"/>
      <x:c r="S31" s="156"/>
      <x:c r="T31" s="156"/>
      <x:c r="U31" s="156"/>
      <x:c r="V31" s="156"/>
      <x:c r="W31" s="156"/>
      <x:c r="X31" s="156"/>
      <x:c r="Y31" s="156"/>
      <x:c r="Z31" s="156"/>
      <x:c r="AA31" s="156"/>
      <x:c r="AC31" s="491"/>
      <x:c r="AD31" s="54"/>
      <x:c r="AE31" s="1657"/>
      <x:c r="AF31" s="1658"/>
      <x:c r="AG31" s="1743"/>
      <x:c r="AH31" s="1459"/>
      <x:c r="AI31" s="1459"/>
      <x:c r="AJ31" s="1459"/>
      <x:c r="AK31" s="1460"/>
      <x:c r="AL31" s="1458"/>
      <x:c r="AM31" s="1459"/>
      <x:c r="AN31" s="1459"/>
      <x:c r="AO31" s="1459"/>
      <x:c r="AP31" s="1460"/>
      <x:c r="AQ31" s="1512"/>
      <x:c r="AR31" s="1513"/>
      <x:c r="AS31" s="1513"/>
      <x:c r="AT31" s="1513"/>
      <x:c r="AU31" s="1514"/>
      <x:c r="AV31" s="1521"/>
      <x:c r="AW31" s="1522"/>
      <x:c r="AX31" s="1522"/>
      <x:c r="AY31" s="1522"/>
      <x:c r="AZ31" s="1523"/>
      <x:c r="BA31" s="1530"/>
      <x:c r="BB31" s="1531"/>
      <x:c r="BC31" s="1531"/>
      <x:c r="BD31" s="1531"/>
      <x:c r="BE31" s="1532"/>
      <x:c r="BF31" s="1539"/>
      <x:c r="BG31" s="1540"/>
      <x:c r="BH31" s="1540"/>
      <x:c r="BI31" s="1540"/>
      <x:c r="BJ31" s="1541"/>
      <x:c r="BK31" s="1684"/>
      <x:c r="BL31" s="1685"/>
      <x:c r="BM31" s="1685"/>
      <x:c r="BN31" s="1685"/>
      <x:c r="BO31" s="1686"/>
      <x:c r="BP31" s="1735"/>
      <x:c r="BQ31" s="1736"/>
      <x:c r="BR31" s="1736"/>
      <x:c r="BS31" s="1736"/>
      <x:c r="BT31" s="1737"/>
      <x:c r="BU31" s="1726"/>
      <x:c r="BV31" s="1727"/>
      <x:c r="BW31" s="1727"/>
      <x:c r="BX31" s="1727"/>
      <x:c r="BY31" s="1728"/>
      <x:c r="BZ31" s="1657"/>
      <x:c r="CA31" s="1658"/>
      <x:c r="CB31" s="360"/>
      <x:c r="CC31" s="485"/>
      <x:c r="CE31" s="491"/>
      <x:c r="CF31" s="54"/>
      <x:c r="CG31" s="1657"/>
      <x:c r="CH31" s="1658"/>
      <x:c r="CI31" s="1563"/>
      <x:c r="CJ31" s="1564"/>
      <x:c r="CK31" s="1564"/>
      <x:c r="CL31" s="1564"/>
      <x:c r="CM31" s="1565"/>
      <x:c r="CN31" s="1609"/>
      <x:c r="CO31" s="1610"/>
      <x:c r="CP31" s="1610"/>
      <x:c r="CQ31" s="1610"/>
      <x:c r="CR31" s="1611"/>
      <x:c r="CS31" s="1476"/>
      <x:c r="CT31" s="1477"/>
      <x:c r="CU31" s="1477"/>
      <x:c r="CV31" s="1477"/>
      <x:c r="CW31" s="1478"/>
      <x:c r="CX31" s="1539"/>
      <x:c r="CY31" s="1540"/>
      <x:c r="CZ31" s="1540"/>
      <x:c r="DA31" s="1540"/>
      <x:c r="DB31" s="1541"/>
      <x:c r="DC31" s="1530"/>
      <x:c r="DD31" s="1531"/>
      <x:c r="DE31" s="1531"/>
      <x:c r="DF31" s="1531"/>
      <x:c r="DG31" s="1532"/>
      <x:c r="DH31" s="1521"/>
      <x:c r="DI31" s="1522"/>
      <x:c r="DJ31" s="1522"/>
      <x:c r="DK31" s="1522"/>
      <x:c r="DL31" s="1523"/>
      <x:c r="DM31" s="1512"/>
      <x:c r="DN31" s="1513"/>
      <x:c r="DO31" s="1513"/>
      <x:c r="DP31" s="1513"/>
      <x:c r="DQ31" s="1514"/>
      <x:c r="DR31" s="1458"/>
      <x:c r="DS31" s="1459"/>
      <x:c r="DT31" s="1459"/>
      <x:c r="DU31" s="1459"/>
      <x:c r="DV31" s="1460"/>
      <x:c r="DW31" s="1458"/>
      <x:c r="DX31" s="1459"/>
      <x:c r="DY31" s="1459"/>
      <x:c r="DZ31" s="1459"/>
      <x:c r="EA31" s="1463"/>
      <x:c r="EB31" s="1657"/>
      <x:c r="EC31" s="1658"/>
      <x:c r="ED31" s="360"/>
      <x:c r="EE31" s="485"/>
    </x:row>
    <x:row r="32" spans="2:135" ht="20.25" customHeight="1" x14ac:dyDescent="0.2">
      <x:c r="B32" s="1807" t="s">
        <x:v>21208</x:v>
      </x:c>
      <x:c r="C32" s="1808"/>
      <x:c r="D32" s="1808"/>
      <x:c r="E32" s="1808"/>
      <x:c r="F32" s="1808"/>
      <x:c r="G32" s="1808"/>
      <x:c r="H32" s="1808"/>
      <x:c r="I32" s="1809"/>
      <x:c r="J32" s="1819" t="s">
        <x:v>19</x:v>
      </x:c>
      <x:c r="K32" s="1104"/>
      <x:c r="L32" s="150"/>
      <x:c r="M32" s="150"/>
      <x:c r="N32" s="150"/>
      <x:c r="O32" s="150"/>
      <x:c r="P32" s="150"/>
      <x:c r="Q32" s="150"/>
      <x:c r="R32" s="150"/>
      <x:c r="S32" s="150"/>
      <x:c r="T32" s="150"/>
      <x:c r="U32" s="150"/>
      <x:c r="V32" s="150"/>
      <x:c r="W32" s="150"/>
      <x:c r="X32" s="150"/>
      <x:c r="Y32" s="150"/>
      <x:c r="Z32" s="150"/>
      <x:c r="AA32" s="150"/>
      <x:c r="AD32" s="54"/>
      <x:c r="AE32" s="1657"/>
      <x:c r="AF32" s="1658"/>
      <x:c r="AG32" s="1744" t="str">
        <x:f>AL32</x:f>
        <x:v>Inner row
Interior modules</x:v>
      </x:c>
      <x:c r="AH32" s="1453"/>
      <x:c r="AI32" s="1453"/>
      <x:c r="AJ32" s="1453"/>
      <x:c r="AK32" s="1454"/>
      <x:c r="AL32" s="1452" t="str">
        <x:f>CONCATENATE(B200,CHAR(10),E90)</x:f>
        <x:v>Inner row
Interior modules</x:v>
      </x:c>
      <x:c r="AM32" s="1453"/>
      <x:c r="AN32" s="1453"/>
      <x:c r="AO32" s="1453"/>
      <x:c r="AP32" s="1454"/>
      <x:c r="AQ32" s="1506" t="str">
        <x:f>CONCATENATE(B200,CHAR(10),E89)</x:f>
        <x:v>Inner row
1st-4th module</x:v>
      </x:c>
      <x:c r="AR32" s="1507"/>
      <x:c r="AS32" s="1507"/>
      <x:c r="AT32" s="1507"/>
      <x:c r="AU32" s="1508"/>
      <x:c r="AV32" s="1515" t="str">
        <x:f>CONCATENATE(B200,CHAR(10),E81)</x:f>
        <x:v>Inner row
Interior modules</x:v>
      </x:c>
      <x:c r="AW32" s="1516"/>
      <x:c r="AX32" s="1516"/>
      <x:c r="AY32" s="1516"/>
      <x:c r="AZ32" s="1517"/>
      <x:c r="BA32" s="1524" t="str">
        <x:f>CONCATENATE(B200,CHAR(10),E80)</x:f>
        <x:v>Inner row
1st-4th module</x:v>
      </x:c>
      <x:c r="BB32" s="1525"/>
      <x:c r="BC32" s="1525"/>
      <x:c r="BD32" s="1525"/>
      <x:c r="BE32" s="1526"/>
      <x:c r="BF32" s="1533" t="str">
        <x:f>CONCATENATE(B200,CHAR(10),E72)</x:f>
        <x:v>Inner row
Interior modules</x:v>
      </x:c>
      <x:c r="BG32" s="1534"/>
      <x:c r="BH32" s="1534"/>
      <x:c r="BI32" s="1534"/>
      <x:c r="BJ32" s="1535"/>
      <x:c r="BK32" s="1678" t="str">
        <x:f>CONCATENATE(B200,CHAR(10),E71)</x:f>
        <x:v>Inner row
1st-4th module</x:v>
      </x:c>
      <x:c r="BL32" s="1679"/>
      <x:c r="BM32" s="1679"/>
      <x:c r="BN32" s="1679"/>
      <x:c r="BO32" s="1680"/>
      <x:c r="BP32" s="1771" t="str">
        <x:f>CONCATENATE(B200,CHAR(10),E54)</x:f>
        <x:v>Inner row
Interior modules</x:v>
      </x:c>
      <x:c r="BQ32" s="1772"/>
      <x:c r="BR32" s="1772"/>
      <x:c r="BS32" s="1772"/>
      <x:c r="BT32" s="1773"/>
      <x:c r="BU32" s="1768" t="str">
        <x:f>CONCATENATE(B200,CHAR(10),E53)</x:f>
        <x:v>Inner row
1st-4th module</x:v>
      </x:c>
      <x:c r="BV32" s="1769"/>
      <x:c r="BW32" s="1769"/>
      <x:c r="BX32" s="1769"/>
      <x:c r="BY32" s="1770"/>
      <x:c r="BZ32" s="1657"/>
      <x:c r="CA32" s="1658"/>
      <x:c r="CB32" s="360"/>
      <x:c r="CC32" s="608">
        <x:f>IF(20&lt;'building data'!$C$21,20,'building data'!$C$21)</x:f>
        <x:v>20</x:v>
      </x:c>
      <x:c r="CE32" s="491"/>
      <x:c r="CF32" s="54"/>
      <x:c r="CG32" s="1657"/>
      <x:c r="CH32" s="1658"/>
      <x:c r="CI32" s="1557" t="str">
        <x:f>BU32</x:f>
        <x:v>Inner row
1st-4th module</x:v>
      </x:c>
      <x:c r="CJ32" s="1558"/>
      <x:c r="CK32" s="1558"/>
      <x:c r="CL32" s="1558"/>
      <x:c r="CM32" s="1559"/>
      <x:c r="CN32" s="1606" t="str">
        <x:f>BP32</x:f>
        <x:v>Inner row
Interior modules</x:v>
      </x:c>
      <x:c r="CO32" s="1607"/>
      <x:c r="CP32" s="1607"/>
      <x:c r="CQ32" s="1607"/>
      <x:c r="CR32" s="1608"/>
      <x:c r="CS32" s="1470" t="str">
        <x:f>BK32</x:f>
        <x:v>Inner row
1st-4th module</x:v>
      </x:c>
      <x:c r="CT32" s="1471"/>
      <x:c r="CU32" s="1471"/>
      <x:c r="CV32" s="1471"/>
      <x:c r="CW32" s="1472"/>
      <x:c r="CX32" s="1533" t="str">
        <x:f>BF32</x:f>
        <x:v>Inner row
Interior modules</x:v>
      </x:c>
      <x:c r="CY32" s="1534"/>
      <x:c r="CZ32" s="1534"/>
      <x:c r="DA32" s="1534"/>
      <x:c r="DB32" s="1535"/>
      <x:c r="DC32" s="1524" t="str">
        <x:f>BA32</x:f>
        <x:v>Inner row
1st-4th module</x:v>
      </x:c>
      <x:c r="DD32" s="1525"/>
      <x:c r="DE32" s="1525"/>
      <x:c r="DF32" s="1525"/>
      <x:c r="DG32" s="1526"/>
      <x:c r="DH32" s="1515" t="str">
        <x:f>AV32</x:f>
        <x:v>Inner row
Interior modules</x:v>
      </x:c>
      <x:c r="DI32" s="1516"/>
      <x:c r="DJ32" s="1516"/>
      <x:c r="DK32" s="1516"/>
      <x:c r="DL32" s="1517"/>
      <x:c r="DM32" s="1506" t="str">
        <x:f>AQ32</x:f>
        <x:v>Inner row
1st-4th module</x:v>
      </x:c>
      <x:c r="DN32" s="1507"/>
      <x:c r="DO32" s="1507"/>
      <x:c r="DP32" s="1507"/>
      <x:c r="DQ32" s="1508"/>
      <x:c r="DR32" s="1452" t="str">
        <x:f>AL32</x:f>
        <x:v>Inner row
Interior modules</x:v>
      </x:c>
      <x:c r="DS32" s="1453"/>
      <x:c r="DT32" s="1453"/>
      <x:c r="DU32" s="1453"/>
      <x:c r="DV32" s="1454"/>
      <x:c r="DW32" s="1452" t="str">
        <x:f>AG32</x:f>
        <x:v>Inner row
Interior modules</x:v>
      </x:c>
      <x:c r="DX32" s="1453"/>
      <x:c r="DY32" s="1453"/>
      <x:c r="DZ32" s="1453"/>
      <x:c r="EA32" s="1461"/>
      <x:c r="EB32" s="1657"/>
      <x:c r="EC32" s="1658"/>
      <x:c r="ED32" s="360"/>
      <x:c r="EE32" s="608">
        <x:f>IF(20&lt;'building data'!$C$21,20,'building data'!$C$21)</x:f>
        <x:v>20</x:v>
      </x:c>
    </x:row>
    <x:row r="33" spans="1:135" ht="20.25" customHeight="1" x14ac:dyDescent="0.2">
      <x:c r="B33" s="1807"/>
      <x:c r="C33" s="1808"/>
      <x:c r="D33" s="1808"/>
      <x:c r="E33" s="1808"/>
      <x:c r="F33" s="1808"/>
      <x:c r="G33" s="1808"/>
      <x:c r="H33" s="1808"/>
      <x:c r="I33" s="1809"/>
      <x:c r="J33" s="1820"/>
      <x:c r="K33" s="1105"/>
      <x:c r="L33" s="1072"/>
      <x:c r="M33" s="1221"/>
      <x:c r="N33" s="1072"/>
      <x:c r="O33" s="1072"/>
      <x:c r="P33" s="1072"/>
      <x:c r="Q33" s="1072"/>
      <x:c r="R33" s="1072"/>
      <x:c r="S33" s="1072"/>
      <x:c r="T33" s="1072"/>
      <x:c r="U33" s="1072"/>
      <x:c r="V33" s="1072"/>
      <x:c r="W33" s="1072"/>
      <x:c r="X33" s="1072"/>
      <x:c r="Y33" s="1072"/>
      <x:c r="Z33" s="1072"/>
      <x:c r="AA33" s="1072"/>
      <x:c r="AD33" s="54"/>
      <x:c r="AE33" s="1657"/>
      <x:c r="AF33" s="1658"/>
      <x:c r="AG33" s="1743"/>
      <x:c r="AH33" s="1459"/>
      <x:c r="AI33" s="1459"/>
      <x:c r="AJ33" s="1459"/>
      <x:c r="AK33" s="1460"/>
      <x:c r="AL33" s="1458"/>
      <x:c r="AM33" s="1459"/>
      <x:c r="AN33" s="1459"/>
      <x:c r="AO33" s="1459"/>
      <x:c r="AP33" s="1460"/>
      <x:c r="AQ33" s="1512"/>
      <x:c r="AR33" s="1513"/>
      <x:c r="AS33" s="1513"/>
      <x:c r="AT33" s="1513"/>
      <x:c r="AU33" s="1514"/>
      <x:c r="AV33" s="1521"/>
      <x:c r="AW33" s="1522"/>
      <x:c r="AX33" s="1522"/>
      <x:c r="AY33" s="1522"/>
      <x:c r="AZ33" s="1523"/>
      <x:c r="BA33" s="1530"/>
      <x:c r="BB33" s="1531"/>
      <x:c r="BC33" s="1531"/>
      <x:c r="BD33" s="1531"/>
      <x:c r="BE33" s="1532"/>
      <x:c r="BF33" s="1539"/>
      <x:c r="BG33" s="1540"/>
      <x:c r="BH33" s="1540"/>
      <x:c r="BI33" s="1540"/>
      <x:c r="BJ33" s="1541"/>
      <x:c r="BK33" s="1684"/>
      <x:c r="BL33" s="1685"/>
      <x:c r="BM33" s="1685"/>
      <x:c r="BN33" s="1685"/>
      <x:c r="BO33" s="1686"/>
      <x:c r="BP33" s="1735"/>
      <x:c r="BQ33" s="1736"/>
      <x:c r="BR33" s="1736"/>
      <x:c r="BS33" s="1736"/>
      <x:c r="BT33" s="1737"/>
      <x:c r="BU33" s="1726"/>
      <x:c r="BV33" s="1727"/>
      <x:c r="BW33" s="1727"/>
      <x:c r="BX33" s="1727"/>
      <x:c r="BY33" s="1728"/>
      <x:c r="BZ33" s="1657"/>
      <x:c r="CA33" s="1658"/>
      <x:c r="CB33" s="360"/>
      <x:c r="CC33" s="607" t="s">
        <x:v>0</x:v>
      </x:c>
      <x:c r="CE33" s="491"/>
      <x:c r="CF33" s="54"/>
      <x:c r="CG33" s="1657"/>
      <x:c r="CH33" s="1658"/>
      <x:c r="CI33" s="1563"/>
      <x:c r="CJ33" s="1564"/>
      <x:c r="CK33" s="1564"/>
      <x:c r="CL33" s="1564"/>
      <x:c r="CM33" s="1565"/>
      <x:c r="CN33" s="1609"/>
      <x:c r="CO33" s="1610"/>
      <x:c r="CP33" s="1610"/>
      <x:c r="CQ33" s="1610"/>
      <x:c r="CR33" s="1611"/>
      <x:c r="CS33" s="1476"/>
      <x:c r="CT33" s="1477"/>
      <x:c r="CU33" s="1477"/>
      <x:c r="CV33" s="1477"/>
      <x:c r="CW33" s="1478"/>
      <x:c r="CX33" s="1539"/>
      <x:c r="CY33" s="1540"/>
      <x:c r="CZ33" s="1540"/>
      <x:c r="DA33" s="1540"/>
      <x:c r="DB33" s="1541"/>
      <x:c r="DC33" s="1530"/>
      <x:c r="DD33" s="1531"/>
      <x:c r="DE33" s="1531"/>
      <x:c r="DF33" s="1531"/>
      <x:c r="DG33" s="1532"/>
      <x:c r="DH33" s="1521"/>
      <x:c r="DI33" s="1522"/>
      <x:c r="DJ33" s="1522"/>
      <x:c r="DK33" s="1522"/>
      <x:c r="DL33" s="1523"/>
      <x:c r="DM33" s="1512"/>
      <x:c r="DN33" s="1513"/>
      <x:c r="DO33" s="1513"/>
      <x:c r="DP33" s="1513"/>
      <x:c r="DQ33" s="1514"/>
      <x:c r="DR33" s="1458"/>
      <x:c r="DS33" s="1459"/>
      <x:c r="DT33" s="1459"/>
      <x:c r="DU33" s="1459"/>
      <x:c r="DV33" s="1460"/>
      <x:c r="DW33" s="1458"/>
      <x:c r="DX33" s="1459"/>
      <x:c r="DY33" s="1459"/>
      <x:c r="DZ33" s="1459"/>
      <x:c r="EA33" s="1463"/>
      <x:c r="EB33" s="1657"/>
      <x:c r="EC33" s="1658"/>
      <x:c r="ED33" s="360"/>
      <x:c r="EE33" s="607" t="s">
        <x:v>0</x:v>
      </x:c>
    </x:row>
    <x:row r="34" spans="1:135" ht="13.5" customHeight="1" thickBot="1" x14ac:dyDescent="0.25">
      <x:c r="B34" s="1810"/>
      <x:c r="C34" s="1811"/>
      <x:c r="D34" s="1811"/>
      <x:c r="E34" s="1811"/>
      <x:c r="F34" s="1811"/>
      <x:c r="G34" s="1811"/>
      <x:c r="H34" s="1811"/>
      <x:c r="I34" s="1812"/>
      <x:c r="J34" s="1821"/>
      <x:c r="K34" s="1106"/>
      <x:c r="L34" s="316"/>
      <x:c r="M34" s="316"/>
      <x:c r="N34" s="316"/>
      <x:c r="O34" s="316"/>
      <x:c r="P34" s="316"/>
      <x:c r="Q34" s="316"/>
      <x:c r="R34" s="316"/>
      <x:c r="S34" s="316"/>
      <x:c r="T34" s="316"/>
      <x:c r="U34" s="316"/>
      <x:c r="V34" s="316"/>
      <x:c r="W34" s="316"/>
      <x:c r="X34" s="316"/>
      <x:c r="Y34" s="316"/>
      <x:c r="Z34" s="316"/>
      <x:c r="AA34" s="316"/>
      <x:c r="AD34" s="54"/>
      <x:c r="AE34" s="1657"/>
      <x:c r="AF34" s="1658"/>
      <x:c r="AG34" s="1744" t="str">
        <x:f>AL34</x:f>
        <x:v>Inner row
Interior modules</x:v>
      </x:c>
      <x:c r="AH34" s="1453"/>
      <x:c r="AI34" s="1453"/>
      <x:c r="AJ34" s="1453"/>
      <x:c r="AK34" s="1454"/>
      <x:c r="AL34" s="1452" t="str">
        <x:f>AL32</x:f>
        <x:v>Inner row
Interior modules</x:v>
      </x:c>
      <x:c r="AM34" s="1453"/>
      <x:c r="AN34" s="1453"/>
      <x:c r="AO34" s="1453"/>
      <x:c r="AP34" s="1454"/>
      <x:c r="AQ34" s="1506" t="str">
        <x:f>AQ32</x:f>
        <x:v>Inner row
1st-4th module</x:v>
      </x:c>
      <x:c r="AR34" s="1507"/>
      <x:c r="AS34" s="1507"/>
      <x:c r="AT34" s="1507"/>
      <x:c r="AU34" s="1508"/>
      <x:c r="AV34" s="1515" t="str">
        <x:f>AV32</x:f>
        <x:v>Inner row
Interior modules</x:v>
      </x:c>
      <x:c r="AW34" s="1516"/>
      <x:c r="AX34" s="1516"/>
      <x:c r="AY34" s="1516"/>
      <x:c r="AZ34" s="1517"/>
      <x:c r="BA34" s="1524" t="str">
        <x:f>BA32</x:f>
        <x:v>Inner row
1st-4th module</x:v>
      </x:c>
      <x:c r="BB34" s="1525"/>
      <x:c r="BC34" s="1525"/>
      <x:c r="BD34" s="1525"/>
      <x:c r="BE34" s="1526"/>
      <x:c r="BF34" s="1533" t="str">
        <x:f>BF32</x:f>
        <x:v>Inner row
Interior modules</x:v>
      </x:c>
      <x:c r="BG34" s="1534"/>
      <x:c r="BH34" s="1534"/>
      <x:c r="BI34" s="1534"/>
      <x:c r="BJ34" s="1535"/>
      <x:c r="BK34" s="1678" t="str">
        <x:f>BK32</x:f>
        <x:v>Inner row
1st-4th module</x:v>
      </x:c>
      <x:c r="BL34" s="1679"/>
      <x:c r="BM34" s="1679"/>
      <x:c r="BN34" s="1679"/>
      <x:c r="BO34" s="1680"/>
      <x:c r="BP34" s="1771" t="str">
        <x:f>BP32</x:f>
        <x:v>Inner row
Interior modules</x:v>
      </x:c>
      <x:c r="BQ34" s="1772"/>
      <x:c r="BR34" s="1772"/>
      <x:c r="BS34" s="1772"/>
      <x:c r="BT34" s="1773"/>
      <x:c r="BU34" s="1768" t="str">
        <x:f>BU32</x:f>
        <x:v>Inner row
1st-4th module</x:v>
      </x:c>
      <x:c r="BV34" s="1769"/>
      <x:c r="BW34" s="1769"/>
      <x:c r="BX34" s="1769"/>
      <x:c r="BY34" s="1770"/>
      <x:c r="BZ34" s="1657"/>
      <x:c r="CA34" s="1658"/>
      <x:c r="CB34" s="360"/>
      <x:c r="CC34" s="1451" t="s">
        <x:v>78</x:v>
      </x:c>
      <x:c r="CE34" s="491"/>
      <x:c r="CF34" s="54"/>
      <x:c r="CG34" s="1657"/>
      <x:c r="CH34" s="1658"/>
      <x:c r="CI34" s="1557" t="str">
        <x:f>BU34</x:f>
        <x:v>Inner row
1st-4th module</x:v>
      </x:c>
      <x:c r="CJ34" s="1558"/>
      <x:c r="CK34" s="1558"/>
      <x:c r="CL34" s="1558"/>
      <x:c r="CM34" s="1559"/>
      <x:c r="CN34" s="1606" t="str">
        <x:f>BP34</x:f>
        <x:v>Inner row
Interior modules</x:v>
      </x:c>
      <x:c r="CO34" s="1607"/>
      <x:c r="CP34" s="1607"/>
      <x:c r="CQ34" s="1607"/>
      <x:c r="CR34" s="1608"/>
      <x:c r="CS34" s="1470" t="str">
        <x:f>BF34</x:f>
        <x:v>Inner row
Interior modules</x:v>
      </x:c>
      <x:c r="CT34" s="1471"/>
      <x:c r="CU34" s="1471"/>
      <x:c r="CV34" s="1471"/>
      <x:c r="CW34" s="1472"/>
      <x:c r="CX34" s="1533" t="str">
        <x:f>BF34</x:f>
        <x:v>Inner row
Interior modules</x:v>
      </x:c>
      <x:c r="CY34" s="1534"/>
      <x:c r="CZ34" s="1534"/>
      <x:c r="DA34" s="1534"/>
      <x:c r="DB34" s="1535"/>
      <x:c r="DC34" s="1524" t="str">
        <x:f>BA34</x:f>
        <x:v>Inner row
1st-4th module</x:v>
      </x:c>
      <x:c r="DD34" s="1525"/>
      <x:c r="DE34" s="1525"/>
      <x:c r="DF34" s="1525"/>
      <x:c r="DG34" s="1526"/>
      <x:c r="DH34" s="1515" t="str">
        <x:f>AV34</x:f>
        <x:v>Inner row
Interior modules</x:v>
      </x:c>
      <x:c r="DI34" s="1516"/>
      <x:c r="DJ34" s="1516"/>
      <x:c r="DK34" s="1516"/>
      <x:c r="DL34" s="1517"/>
      <x:c r="DM34" s="1506" t="str">
        <x:f>AQ34</x:f>
        <x:v>Inner row
1st-4th module</x:v>
      </x:c>
      <x:c r="DN34" s="1507"/>
      <x:c r="DO34" s="1507"/>
      <x:c r="DP34" s="1507"/>
      <x:c r="DQ34" s="1508"/>
      <x:c r="DR34" s="1452" t="str">
        <x:f>AL34</x:f>
        <x:v>Inner row
Interior modules</x:v>
      </x:c>
      <x:c r="DS34" s="1453"/>
      <x:c r="DT34" s="1453"/>
      <x:c r="DU34" s="1453"/>
      <x:c r="DV34" s="1454"/>
      <x:c r="DW34" s="1452" t="str">
        <x:f>AG34</x:f>
        <x:v>Inner row
Interior modules</x:v>
      </x:c>
      <x:c r="DX34" s="1453"/>
      <x:c r="DY34" s="1453"/>
      <x:c r="DZ34" s="1453"/>
      <x:c r="EA34" s="1461"/>
      <x:c r="EB34" s="1657"/>
      <x:c r="EC34" s="1658"/>
      <x:c r="ED34" s="360"/>
      <x:c r="EE34" s="1451" t="s">
        <x:v>78</x:v>
      </x:c>
    </x:row>
    <x:row r="35" spans="1:135" ht="13.5" customHeight="1" thickBot="1" x14ac:dyDescent="0.25">
      <x:c r="B35" s="417"/>
      <x:c r="C35" s="43"/>
      <x:c r="D35" s="46"/>
      <x:c r="E35" s="46"/>
      <x:c r="F35" s="120"/>
      <x:c r="G35" s="46"/>
      <x:c r="H35" s="46"/>
      <x:c r="I35" s="46"/>
      <x:c r="J35" s="46"/>
      <x:c r="K35" s="1106"/>
      <x:c r="L35" s="316"/>
      <x:c r="M35" s="316"/>
      <x:c r="N35" s="316"/>
      <x:c r="O35" s="316"/>
      <x:c r="P35" s="316"/>
      <x:c r="Q35" s="316"/>
      <x:c r="R35" s="316"/>
      <x:c r="S35" s="316"/>
      <x:c r="T35" s="316"/>
      <x:c r="U35" s="316"/>
      <x:c r="V35" s="316"/>
      <x:c r="W35" s="316"/>
      <x:c r="X35" s="316"/>
      <x:c r="Y35" s="316"/>
      <x:c r="Z35" s="316"/>
      <x:c r="AA35" s="316"/>
      <x:c r="AC35" s="491"/>
      <x:c r="AD35" s="54"/>
      <x:c r="AE35" s="1657"/>
      <x:c r="AF35" s="1658"/>
      <x:c r="AG35" s="1742"/>
      <x:c r="AH35" s="1456"/>
      <x:c r="AI35" s="1456"/>
      <x:c r="AJ35" s="1456"/>
      <x:c r="AK35" s="1457"/>
      <x:c r="AL35" s="1455"/>
      <x:c r="AM35" s="1456"/>
      <x:c r="AN35" s="1456"/>
      <x:c r="AO35" s="1456"/>
      <x:c r="AP35" s="1457"/>
      <x:c r="AQ35" s="1509"/>
      <x:c r="AR35" s="1510"/>
      <x:c r="AS35" s="1510"/>
      <x:c r="AT35" s="1510"/>
      <x:c r="AU35" s="1511"/>
      <x:c r="AV35" s="1518"/>
      <x:c r="AW35" s="1519"/>
      <x:c r="AX35" s="1519"/>
      <x:c r="AY35" s="1519"/>
      <x:c r="AZ35" s="1520"/>
      <x:c r="BA35" s="1527"/>
      <x:c r="BB35" s="1528"/>
      <x:c r="BC35" s="1528"/>
      <x:c r="BD35" s="1528"/>
      <x:c r="BE35" s="1529"/>
      <x:c r="BF35" s="1536"/>
      <x:c r="BG35" s="1537"/>
      <x:c r="BH35" s="1537"/>
      <x:c r="BI35" s="1537"/>
      <x:c r="BJ35" s="1538"/>
      <x:c r="BK35" s="1681"/>
      <x:c r="BL35" s="1682"/>
      <x:c r="BM35" s="1682"/>
      <x:c r="BN35" s="1682"/>
      <x:c r="BO35" s="1683"/>
      <x:c r="BP35" s="1732"/>
      <x:c r="BQ35" s="1733"/>
      <x:c r="BR35" s="1733"/>
      <x:c r="BS35" s="1733"/>
      <x:c r="BT35" s="1734"/>
      <x:c r="BU35" s="1723"/>
      <x:c r="BV35" s="1724"/>
      <x:c r="BW35" s="1724"/>
      <x:c r="BX35" s="1724"/>
      <x:c r="BY35" s="1725"/>
      <x:c r="BZ35" s="1657"/>
      <x:c r="CA35" s="1658"/>
      <x:c r="CB35" s="360"/>
      <x:c r="CC35" s="1451"/>
      <x:c r="CE35" s="491"/>
      <x:c r="CF35" s="54"/>
      <x:c r="CG35" s="1657"/>
      <x:c r="CH35" s="1658"/>
      <x:c r="CI35" s="1560"/>
      <x:c r="CJ35" s="1561"/>
      <x:c r="CK35" s="1561"/>
      <x:c r="CL35" s="1561"/>
      <x:c r="CM35" s="1562"/>
      <x:c r="CN35" s="1633"/>
      <x:c r="CO35" s="1634"/>
      <x:c r="CP35" s="1634"/>
      <x:c r="CQ35" s="1634"/>
      <x:c r="CR35" s="1635"/>
      <x:c r="CS35" s="1473"/>
      <x:c r="CT35" s="1474"/>
      <x:c r="CU35" s="1474"/>
      <x:c r="CV35" s="1474"/>
      <x:c r="CW35" s="1475"/>
      <x:c r="CX35" s="1536"/>
      <x:c r="CY35" s="1537"/>
      <x:c r="CZ35" s="1537"/>
      <x:c r="DA35" s="1537"/>
      <x:c r="DB35" s="1538"/>
      <x:c r="DC35" s="1527"/>
      <x:c r="DD35" s="1528"/>
      <x:c r="DE35" s="1528"/>
      <x:c r="DF35" s="1528"/>
      <x:c r="DG35" s="1529"/>
      <x:c r="DH35" s="1518"/>
      <x:c r="DI35" s="1519"/>
      <x:c r="DJ35" s="1519"/>
      <x:c r="DK35" s="1519"/>
      <x:c r="DL35" s="1520"/>
      <x:c r="DM35" s="1509"/>
      <x:c r="DN35" s="1510"/>
      <x:c r="DO35" s="1510"/>
      <x:c r="DP35" s="1510"/>
      <x:c r="DQ35" s="1511"/>
      <x:c r="DR35" s="1455"/>
      <x:c r="DS35" s="1456"/>
      <x:c r="DT35" s="1456"/>
      <x:c r="DU35" s="1456"/>
      <x:c r="DV35" s="1457"/>
      <x:c r="DW35" s="1455"/>
      <x:c r="DX35" s="1456"/>
      <x:c r="DY35" s="1456"/>
      <x:c r="DZ35" s="1456"/>
      <x:c r="EA35" s="1462"/>
      <x:c r="EB35" s="1657"/>
      <x:c r="EC35" s="1658"/>
      <x:c r="ED35" s="360"/>
      <x:c r="EE35" s="1451"/>
    </x:row>
    <x:row r="36" spans="1:135" ht="13.5" customHeight="1" thickBot="1" x14ac:dyDescent="0.25">
      <x:c r="B36" s="1816" t="s">
        <x:v>21209</x:v>
      </x:c>
      <x:c r="C36" s="1817"/>
      <x:c r="D36" s="1817"/>
      <x:c r="E36" s="1817"/>
      <x:c r="F36" s="1817"/>
      <x:c r="G36" s="1817"/>
      <x:c r="H36" s="1817"/>
      <x:c r="I36" s="1817"/>
      <x:c r="J36" s="1818"/>
      <x:c r="K36" s="1106"/>
      <x:c r="L36" s="316"/>
      <x:c r="M36" s="316"/>
      <x:c r="N36" s="316"/>
      <x:c r="O36" s="316"/>
      <x:c r="P36" s="316"/>
      <x:c r="Q36" s="316"/>
      <x:c r="R36" s="316"/>
      <x:c r="S36" s="316"/>
      <x:c r="T36" s="316"/>
      <x:c r="U36" s="316"/>
      <x:c r="V36" s="316"/>
      <x:c r="W36" s="316"/>
      <x:c r="X36" s="316"/>
      <x:c r="Y36" s="316"/>
      <x:c r="Z36" s="316"/>
      <x:c r="AA36" s="316"/>
      <x:c r="AC36" s="491"/>
      <x:c r="AD36" s="54"/>
      <x:c r="AE36" s="1657"/>
      <x:c r="AF36" s="1658"/>
      <x:c r="AG36" s="1743"/>
      <x:c r="AH36" s="1459"/>
      <x:c r="AI36" s="1459"/>
      <x:c r="AJ36" s="1459"/>
      <x:c r="AK36" s="1460"/>
      <x:c r="AL36" s="1458"/>
      <x:c r="AM36" s="1459"/>
      <x:c r="AN36" s="1459"/>
      <x:c r="AO36" s="1459"/>
      <x:c r="AP36" s="1460"/>
      <x:c r="AQ36" s="1512"/>
      <x:c r="AR36" s="1513"/>
      <x:c r="AS36" s="1513"/>
      <x:c r="AT36" s="1513"/>
      <x:c r="AU36" s="1514"/>
      <x:c r="AV36" s="1521"/>
      <x:c r="AW36" s="1522"/>
      <x:c r="AX36" s="1522"/>
      <x:c r="AY36" s="1522"/>
      <x:c r="AZ36" s="1523"/>
      <x:c r="BA36" s="1530"/>
      <x:c r="BB36" s="1531"/>
      <x:c r="BC36" s="1531"/>
      <x:c r="BD36" s="1531"/>
      <x:c r="BE36" s="1532"/>
      <x:c r="BF36" s="1539"/>
      <x:c r="BG36" s="1540"/>
      <x:c r="BH36" s="1540"/>
      <x:c r="BI36" s="1540"/>
      <x:c r="BJ36" s="1541"/>
      <x:c r="BK36" s="1684"/>
      <x:c r="BL36" s="1685"/>
      <x:c r="BM36" s="1685"/>
      <x:c r="BN36" s="1685"/>
      <x:c r="BO36" s="1686"/>
      <x:c r="BP36" s="1735"/>
      <x:c r="BQ36" s="1736"/>
      <x:c r="BR36" s="1736"/>
      <x:c r="BS36" s="1736"/>
      <x:c r="BT36" s="1737"/>
      <x:c r="BU36" s="1726"/>
      <x:c r="BV36" s="1727"/>
      <x:c r="BW36" s="1727"/>
      <x:c r="BX36" s="1727"/>
      <x:c r="BY36" s="1728"/>
      <x:c r="BZ36" s="1657"/>
      <x:c r="CA36" s="1658"/>
      <x:c r="CB36" s="360"/>
      <x:c r="CC36" s="485"/>
      <x:c r="CE36" s="491"/>
      <x:c r="CF36" s="54"/>
      <x:c r="CG36" s="1657"/>
      <x:c r="CH36" s="1658"/>
      <x:c r="CI36" s="1563"/>
      <x:c r="CJ36" s="1564"/>
      <x:c r="CK36" s="1564"/>
      <x:c r="CL36" s="1564"/>
      <x:c r="CM36" s="1565"/>
      <x:c r="CN36" s="1609"/>
      <x:c r="CO36" s="1610"/>
      <x:c r="CP36" s="1610"/>
      <x:c r="CQ36" s="1610"/>
      <x:c r="CR36" s="1611"/>
      <x:c r="CS36" s="1476"/>
      <x:c r="CT36" s="1477"/>
      <x:c r="CU36" s="1477"/>
      <x:c r="CV36" s="1477"/>
      <x:c r="CW36" s="1478"/>
      <x:c r="CX36" s="1539"/>
      <x:c r="CY36" s="1540"/>
      <x:c r="CZ36" s="1540"/>
      <x:c r="DA36" s="1540"/>
      <x:c r="DB36" s="1541"/>
      <x:c r="DC36" s="1530"/>
      <x:c r="DD36" s="1531"/>
      <x:c r="DE36" s="1531"/>
      <x:c r="DF36" s="1531"/>
      <x:c r="DG36" s="1532"/>
      <x:c r="DH36" s="1521"/>
      <x:c r="DI36" s="1522"/>
      <x:c r="DJ36" s="1522"/>
      <x:c r="DK36" s="1522"/>
      <x:c r="DL36" s="1523"/>
      <x:c r="DM36" s="1512"/>
      <x:c r="DN36" s="1513"/>
      <x:c r="DO36" s="1513"/>
      <x:c r="DP36" s="1513"/>
      <x:c r="DQ36" s="1514"/>
      <x:c r="DR36" s="1458"/>
      <x:c r="DS36" s="1459"/>
      <x:c r="DT36" s="1459"/>
      <x:c r="DU36" s="1459"/>
      <x:c r="DV36" s="1460"/>
      <x:c r="DW36" s="1458"/>
      <x:c r="DX36" s="1459"/>
      <x:c r="DY36" s="1459"/>
      <x:c r="DZ36" s="1459"/>
      <x:c r="EA36" s="1463"/>
      <x:c r="EB36" s="1657"/>
      <x:c r="EC36" s="1658"/>
      <x:c r="ED36" s="360"/>
      <x:c r="EE36" s="485"/>
    </x:row>
    <x:row r="37" spans="1:135" ht="13.5" customHeight="1" x14ac:dyDescent="0.2">
      <x:c r="B37" s="1824" t="s">
        <x:v>21210</x:v>
      </x:c>
      <x:c r="C37" s="1825"/>
      <x:c r="D37" s="1825"/>
      <x:c r="E37" s="1825"/>
      <x:c r="F37" s="1825"/>
      <x:c r="G37" s="1825"/>
      <x:c r="H37" s="1825"/>
      <x:c r="I37" s="1825"/>
      <x:c r="J37" s="1826"/>
      <x:c r="K37" s="1098"/>
      <x:c r="L37" s="1134"/>
      <x:c r="M37" s="1134"/>
      <x:c r="N37" s="1134"/>
      <x:c r="O37" s="1134"/>
      <x:c r="P37" s="1134"/>
      <x:c r="Q37" s="1134"/>
      <x:c r="R37" s="1134"/>
      <x:c r="S37" s="1134"/>
      <x:c r="T37" s="1134"/>
      <x:c r="U37" s="1134"/>
      <x:c r="V37" s="1134"/>
      <x:c r="W37" s="1134"/>
      <x:c r="X37" s="1134"/>
      <x:c r="Y37" s="1134"/>
      <x:c r="Z37" s="1134"/>
      <x:c r="AA37" s="1134"/>
      <x:c r="AC37" s="493"/>
      <x:c r="AD37" s="54"/>
      <x:c r="AE37" s="1657"/>
      <x:c r="AF37" s="1658"/>
      <x:c r="AG37" s="1744" t="str">
        <x:f>AL37</x:f>
        <x:v>Inner row
Interior modules</x:v>
      </x:c>
      <x:c r="AH37" s="1453"/>
      <x:c r="AI37" s="1453"/>
      <x:c r="AJ37" s="1453"/>
      <x:c r="AK37" s="1454"/>
      <x:c r="AL37" s="1452" t="str">
        <x:f>AL32</x:f>
        <x:v>Inner row
Interior modules</x:v>
      </x:c>
      <x:c r="AM37" s="1453"/>
      <x:c r="AN37" s="1453"/>
      <x:c r="AO37" s="1453"/>
      <x:c r="AP37" s="1454"/>
      <x:c r="AQ37" s="1506" t="str">
        <x:f>AQ32</x:f>
        <x:v>Inner row
1st-4th module</x:v>
      </x:c>
      <x:c r="AR37" s="1507"/>
      <x:c r="AS37" s="1507"/>
      <x:c r="AT37" s="1507"/>
      <x:c r="AU37" s="1508"/>
      <x:c r="AV37" s="1515" t="str">
        <x:f>AV32</x:f>
        <x:v>Inner row
Interior modules</x:v>
      </x:c>
      <x:c r="AW37" s="1516"/>
      <x:c r="AX37" s="1516"/>
      <x:c r="AY37" s="1516"/>
      <x:c r="AZ37" s="1517"/>
      <x:c r="BA37" s="1524" t="str">
        <x:f>BA32</x:f>
        <x:v>Inner row
1st-4th module</x:v>
      </x:c>
      <x:c r="BB37" s="1525"/>
      <x:c r="BC37" s="1525"/>
      <x:c r="BD37" s="1525"/>
      <x:c r="BE37" s="1526"/>
      <x:c r="BF37" s="1533" t="str">
        <x:f>BF32</x:f>
        <x:v>Inner row
Interior modules</x:v>
      </x:c>
      <x:c r="BG37" s="1534"/>
      <x:c r="BH37" s="1534"/>
      <x:c r="BI37" s="1534"/>
      <x:c r="BJ37" s="1535"/>
      <x:c r="BK37" s="1678" t="str">
        <x:f>BK32</x:f>
        <x:v>Inner row
1st-4th module</x:v>
      </x:c>
      <x:c r="BL37" s="1679"/>
      <x:c r="BM37" s="1679"/>
      <x:c r="BN37" s="1679"/>
      <x:c r="BO37" s="1680"/>
      <x:c r="BP37" s="1774" t="s">
        <x:v>21245</x:v>
      </x:c>
      <x:c r="BQ37" s="1775"/>
      <x:c r="BR37" s="1775"/>
      <x:c r="BS37" s="1775"/>
      <x:c r="BT37" s="1776"/>
      <x:c r="BU37" s="1792" t="s">
        <x:v>21246</x:v>
      </x:c>
      <x:c r="BV37" s="1793"/>
      <x:c r="BW37" s="1793"/>
      <x:c r="BX37" s="1793"/>
      <x:c r="BY37" s="1794"/>
      <x:c r="BZ37" s="1657"/>
      <x:c r="CA37" s="1658"/>
      <x:c r="CB37" s="360"/>
      <x:c r="CC37" s="485"/>
      <x:c r="CE37" s="493"/>
      <x:c r="CF37" s="54"/>
      <x:c r="CG37" s="1657"/>
      <x:c r="CH37" s="1658"/>
      <x:c r="CI37" s="1698" t="str">
        <x:f>BU37</x:f>
        <x:v>South row (only if array interrupted)
1st-4th module</x:v>
      </x:c>
      <x:c r="CJ37" s="1699"/>
      <x:c r="CK37" s="1699"/>
      <x:c r="CL37" s="1699"/>
      <x:c r="CM37" s="1700"/>
      <x:c r="CN37" s="1707" t="str">
        <x:f>BP37</x:f>
        <x:v>South row (only if array interrupted)
Interior modules</x:v>
      </x:c>
      <x:c r="CO37" s="1708"/>
      <x:c r="CP37" s="1708"/>
      <x:c r="CQ37" s="1708"/>
      <x:c r="CR37" s="1709"/>
      <x:c r="CS37" s="1470" t="str">
        <x:f>BF37</x:f>
        <x:v>Inner row
Interior modules</x:v>
      </x:c>
      <x:c r="CT37" s="1471"/>
      <x:c r="CU37" s="1471"/>
      <x:c r="CV37" s="1471"/>
      <x:c r="CW37" s="1472"/>
      <x:c r="CX37" s="1533" t="str">
        <x:f>BF37</x:f>
        <x:v>Inner row
Interior modules</x:v>
      </x:c>
      <x:c r="CY37" s="1534"/>
      <x:c r="CZ37" s="1534"/>
      <x:c r="DA37" s="1534"/>
      <x:c r="DB37" s="1535"/>
      <x:c r="DC37" s="1524" t="str">
        <x:f>BA37</x:f>
        <x:v>Inner row
1st-4th module</x:v>
      </x:c>
      <x:c r="DD37" s="1525"/>
      <x:c r="DE37" s="1525"/>
      <x:c r="DF37" s="1525"/>
      <x:c r="DG37" s="1526"/>
      <x:c r="DH37" s="1515" t="str">
        <x:f>AV37</x:f>
        <x:v>Inner row
Interior modules</x:v>
      </x:c>
      <x:c r="DI37" s="1516"/>
      <x:c r="DJ37" s="1516"/>
      <x:c r="DK37" s="1516"/>
      <x:c r="DL37" s="1517"/>
      <x:c r="DM37" s="1506" t="str">
        <x:f>AQ37</x:f>
        <x:v>Inner row
1st-4th module</x:v>
      </x:c>
      <x:c r="DN37" s="1507"/>
      <x:c r="DO37" s="1507"/>
      <x:c r="DP37" s="1507"/>
      <x:c r="DQ37" s="1508"/>
      <x:c r="DR37" s="1452" t="str">
        <x:f>AL37</x:f>
        <x:v>Inner row
Interior modules</x:v>
      </x:c>
      <x:c r="DS37" s="1453"/>
      <x:c r="DT37" s="1453"/>
      <x:c r="DU37" s="1453"/>
      <x:c r="DV37" s="1454"/>
      <x:c r="DW37" s="1452" t="str">
        <x:f>AG37</x:f>
        <x:v>Inner row
Interior modules</x:v>
      </x:c>
      <x:c r="DX37" s="1453"/>
      <x:c r="DY37" s="1453"/>
      <x:c r="DZ37" s="1453"/>
      <x:c r="EA37" s="1461"/>
      <x:c r="EB37" s="1657"/>
      <x:c r="EC37" s="1658"/>
      <x:c r="ED37" s="360"/>
      <x:c r="EE37" s="485"/>
    </x:row>
    <x:row r="38" spans="1:135" ht="13.5" customHeight="1" x14ac:dyDescent="0.2">
      <x:c r="B38" s="412" t="s">
        <x:v>21211</x:v>
      </x:c>
      <x:c r="C38" s="43" t="s">
        <x:v>21335</x:v>
      </x:c>
      <x:c r="D38" s="43"/>
      <x:c r="E38" s="43"/>
      <x:c r="F38" s="57" t="s">
        <x:v>21212</x:v>
      </x:c>
      <x:c r="G38" s="43" t="s">
        <x:v>21331</x:v>
      </x:c>
      <x:c r="H38" s="43"/>
      <x:c r="I38" s="43"/>
      <x:c r="J38" s="43"/>
      <x:c r="K38" s="1098"/>
      <x:c r="L38" s="1134"/>
      <x:c r="M38" s="1251" t="s">
        <x:v>21323</x:v>
      </x:c>
      <x:c r="N38" s="1134"/>
      <x:c r="O38" s="1134"/>
      <x:c r="P38" s="1134"/>
      <x:c r="Q38" s="1134"/>
      <x:c r="R38" s="1134"/>
      <x:c r="S38" s="1134"/>
      <x:c r="T38" s="1134"/>
      <x:c r="U38" s="1134"/>
      <x:c r="V38" s="1134"/>
      <x:c r="W38" s="1134"/>
      <x:c r="X38" s="1134"/>
      <x:c r="Y38" s="1134"/>
      <x:c r="Z38" s="1134"/>
      <x:c r="AA38" s="1134"/>
      <x:c r="AC38" s="153"/>
      <x:c r="AD38" s="54"/>
      <x:c r="AE38" s="1657"/>
      <x:c r="AF38" s="1658"/>
      <x:c r="AG38" s="1742"/>
      <x:c r="AH38" s="1456"/>
      <x:c r="AI38" s="1456"/>
      <x:c r="AJ38" s="1456"/>
      <x:c r="AK38" s="1457"/>
      <x:c r="AL38" s="1455"/>
      <x:c r="AM38" s="1456"/>
      <x:c r="AN38" s="1456"/>
      <x:c r="AO38" s="1456"/>
      <x:c r="AP38" s="1457"/>
      <x:c r="AQ38" s="1509"/>
      <x:c r="AR38" s="1510"/>
      <x:c r="AS38" s="1510"/>
      <x:c r="AT38" s="1510"/>
      <x:c r="AU38" s="1511"/>
      <x:c r="AV38" s="1518"/>
      <x:c r="AW38" s="1519"/>
      <x:c r="AX38" s="1519"/>
      <x:c r="AY38" s="1519"/>
      <x:c r="AZ38" s="1520"/>
      <x:c r="BA38" s="1527"/>
      <x:c r="BB38" s="1528"/>
      <x:c r="BC38" s="1528"/>
      <x:c r="BD38" s="1528"/>
      <x:c r="BE38" s="1529"/>
      <x:c r="BF38" s="1536"/>
      <x:c r="BG38" s="1537"/>
      <x:c r="BH38" s="1537"/>
      <x:c r="BI38" s="1537"/>
      <x:c r="BJ38" s="1538"/>
      <x:c r="BK38" s="1681"/>
      <x:c r="BL38" s="1682"/>
      <x:c r="BM38" s="1682"/>
      <x:c r="BN38" s="1682"/>
      <x:c r="BO38" s="1683"/>
      <x:c r="BP38" s="1777"/>
      <x:c r="BQ38" s="1778"/>
      <x:c r="BR38" s="1778"/>
      <x:c r="BS38" s="1778"/>
      <x:c r="BT38" s="1779"/>
      <x:c r="BU38" s="1795"/>
      <x:c r="BV38" s="1796"/>
      <x:c r="BW38" s="1796"/>
      <x:c r="BX38" s="1796"/>
      <x:c r="BY38" s="1797"/>
      <x:c r="BZ38" s="1657"/>
      <x:c r="CA38" s="1658"/>
      <x:c r="CB38" s="360"/>
      <x:c r="CC38" s="485"/>
      <x:c r="CE38" s="153"/>
      <x:c r="CF38" s="54"/>
      <x:c r="CG38" s="1657"/>
      <x:c r="CH38" s="1658"/>
      <x:c r="CI38" s="1701"/>
      <x:c r="CJ38" s="1702"/>
      <x:c r="CK38" s="1702"/>
      <x:c r="CL38" s="1702"/>
      <x:c r="CM38" s="1703"/>
      <x:c r="CN38" s="1710"/>
      <x:c r="CO38" s="1711"/>
      <x:c r="CP38" s="1711"/>
      <x:c r="CQ38" s="1711"/>
      <x:c r="CR38" s="1712"/>
      <x:c r="CS38" s="1473"/>
      <x:c r="CT38" s="1474"/>
      <x:c r="CU38" s="1474"/>
      <x:c r="CV38" s="1474"/>
      <x:c r="CW38" s="1475"/>
      <x:c r="CX38" s="1536"/>
      <x:c r="CY38" s="1537"/>
      <x:c r="CZ38" s="1537"/>
      <x:c r="DA38" s="1537"/>
      <x:c r="DB38" s="1538"/>
      <x:c r="DC38" s="1527"/>
      <x:c r="DD38" s="1528"/>
      <x:c r="DE38" s="1528"/>
      <x:c r="DF38" s="1528"/>
      <x:c r="DG38" s="1529"/>
      <x:c r="DH38" s="1518"/>
      <x:c r="DI38" s="1519"/>
      <x:c r="DJ38" s="1519"/>
      <x:c r="DK38" s="1519"/>
      <x:c r="DL38" s="1520"/>
      <x:c r="DM38" s="1509"/>
      <x:c r="DN38" s="1510"/>
      <x:c r="DO38" s="1510"/>
      <x:c r="DP38" s="1510"/>
      <x:c r="DQ38" s="1511"/>
      <x:c r="DR38" s="1455"/>
      <x:c r="DS38" s="1456"/>
      <x:c r="DT38" s="1456"/>
      <x:c r="DU38" s="1456"/>
      <x:c r="DV38" s="1457"/>
      <x:c r="DW38" s="1455"/>
      <x:c r="DX38" s="1456"/>
      <x:c r="DY38" s="1456"/>
      <x:c r="DZ38" s="1456"/>
      <x:c r="EA38" s="1462"/>
      <x:c r="EB38" s="1657"/>
      <x:c r="EC38" s="1658"/>
      <x:c r="ED38" s="360"/>
      <x:c r="EE38" s="485"/>
    </x:row>
    <x:row r="39" spans="1:135" ht="13.5" customHeight="1" x14ac:dyDescent="0.2">
      <x:c r="B39" s="42" t="s">
        <x:v>21213</x:v>
      </x:c>
      <x:c r="C39" s="200">
        <x:v>25</x:v>
      </x:c>
      <x:c r="D39" s="43"/>
      <x:c r="E39" s="43"/>
      <x:c r="F39" s="42" t="s">
        <x:v>21213</x:v>
      </x:c>
      <x:c r="G39" s="200">
        <x:v>81</x:v>
      </x:c>
      <x:c r="H39" s="338"/>
      <x:c r="I39" s="338"/>
      <x:c r="J39" s="338"/>
      <x:c r="K39" s="1098"/>
      <x:c r="L39" s="1134"/>
      <x:c r="M39" s="1250" t="s">
        <x:v>21324</x:v>
      </x:c>
      <x:c r="N39" s="1134"/>
      <x:c r="O39" s="1134"/>
      <x:c r="P39" s="1134"/>
      <x:c r="Q39" s="1134"/>
      <x:c r="R39" s="1134"/>
      <x:c r="S39" s="1134"/>
      <x:c r="T39" s="1134"/>
      <x:c r="U39" s="1134"/>
      <x:c r="V39" s="1134"/>
      <x:c r="W39" s="1134"/>
      <x:c r="X39" s="1134"/>
      <x:c r="Y39" s="1134"/>
      <x:c r="Z39" s="1134"/>
      <x:c r="AA39" s="1134"/>
      <x:c r="AC39" s="153"/>
      <x:c r="AD39" s="54"/>
      <x:c r="AE39" s="1657"/>
      <x:c r="AF39" s="1658"/>
      <x:c r="AG39" s="1743"/>
      <x:c r="AH39" s="1459"/>
      <x:c r="AI39" s="1459"/>
      <x:c r="AJ39" s="1459"/>
      <x:c r="AK39" s="1460"/>
      <x:c r="AL39" s="1458"/>
      <x:c r="AM39" s="1459"/>
      <x:c r="AN39" s="1459"/>
      <x:c r="AO39" s="1459"/>
      <x:c r="AP39" s="1460"/>
      <x:c r="AQ39" s="1512"/>
      <x:c r="AR39" s="1513"/>
      <x:c r="AS39" s="1513"/>
      <x:c r="AT39" s="1513"/>
      <x:c r="AU39" s="1514"/>
      <x:c r="AV39" s="1521"/>
      <x:c r="AW39" s="1522"/>
      <x:c r="AX39" s="1522"/>
      <x:c r="AY39" s="1522"/>
      <x:c r="AZ39" s="1523"/>
      <x:c r="BA39" s="1530"/>
      <x:c r="BB39" s="1531"/>
      <x:c r="BC39" s="1531"/>
      <x:c r="BD39" s="1531"/>
      <x:c r="BE39" s="1532"/>
      <x:c r="BF39" s="1539"/>
      <x:c r="BG39" s="1540"/>
      <x:c r="BH39" s="1540"/>
      <x:c r="BI39" s="1540"/>
      <x:c r="BJ39" s="1541"/>
      <x:c r="BK39" s="1684"/>
      <x:c r="BL39" s="1685"/>
      <x:c r="BM39" s="1685"/>
      <x:c r="BN39" s="1685"/>
      <x:c r="BO39" s="1686"/>
      <x:c r="BP39" s="1780"/>
      <x:c r="BQ39" s="1781"/>
      <x:c r="BR39" s="1781"/>
      <x:c r="BS39" s="1781"/>
      <x:c r="BT39" s="1782"/>
      <x:c r="BU39" s="1798"/>
      <x:c r="BV39" s="1799"/>
      <x:c r="BW39" s="1799"/>
      <x:c r="BX39" s="1799"/>
      <x:c r="BY39" s="1800"/>
      <x:c r="BZ39" s="1657"/>
      <x:c r="CA39" s="1658"/>
      <x:c r="CB39" s="488"/>
      <x:c r="CC39" s="555"/>
      <x:c r="CE39" s="153"/>
      <x:c r="CF39" s="54"/>
      <x:c r="CG39" s="1657"/>
      <x:c r="CH39" s="1658"/>
      <x:c r="CI39" s="1704"/>
      <x:c r="CJ39" s="1705"/>
      <x:c r="CK39" s="1705"/>
      <x:c r="CL39" s="1705"/>
      <x:c r="CM39" s="1706"/>
      <x:c r="CN39" s="1713"/>
      <x:c r="CO39" s="1714"/>
      <x:c r="CP39" s="1714"/>
      <x:c r="CQ39" s="1714"/>
      <x:c r="CR39" s="1715"/>
      <x:c r="CS39" s="1476"/>
      <x:c r="CT39" s="1477"/>
      <x:c r="CU39" s="1477"/>
      <x:c r="CV39" s="1477"/>
      <x:c r="CW39" s="1478"/>
      <x:c r="CX39" s="1539"/>
      <x:c r="CY39" s="1540"/>
      <x:c r="CZ39" s="1540"/>
      <x:c r="DA39" s="1540"/>
      <x:c r="DB39" s="1541"/>
      <x:c r="DC39" s="1530"/>
      <x:c r="DD39" s="1531"/>
      <x:c r="DE39" s="1531"/>
      <x:c r="DF39" s="1531"/>
      <x:c r="DG39" s="1532"/>
      <x:c r="DH39" s="1521"/>
      <x:c r="DI39" s="1522"/>
      <x:c r="DJ39" s="1522"/>
      <x:c r="DK39" s="1522"/>
      <x:c r="DL39" s="1523"/>
      <x:c r="DM39" s="1512"/>
      <x:c r="DN39" s="1513"/>
      <x:c r="DO39" s="1513"/>
      <x:c r="DP39" s="1513"/>
      <x:c r="DQ39" s="1514"/>
      <x:c r="DR39" s="1458"/>
      <x:c r="DS39" s="1459"/>
      <x:c r="DT39" s="1459"/>
      <x:c r="DU39" s="1459"/>
      <x:c r="DV39" s="1460"/>
      <x:c r="DW39" s="1458"/>
      <x:c r="DX39" s="1459"/>
      <x:c r="DY39" s="1459"/>
      <x:c r="DZ39" s="1459"/>
      <x:c r="EA39" s="1463"/>
      <x:c r="EB39" s="1657"/>
      <x:c r="EC39" s="1658"/>
      <x:c r="ED39" s="488"/>
      <x:c r="EE39" s="555"/>
    </x:row>
    <x:row r="40" spans="1:135" ht="13.5" customHeight="1" x14ac:dyDescent="0.2">
      <x:c r="B40" s="42" t="s">
        <x:v>21214</x:v>
      </x:c>
      <x:c r="C40" s="411">
        <x:f>C39</x:f>
        <x:v>25</x:v>
      </x:c>
      <x:c r="D40" s="46"/>
      <x:c r="E40" s="43"/>
      <x:c r="F40" s="42" t="s">
        <x:v>21214</x:v>
      </x:c>
      <x:c r="G40" s="411">
        <x:f>G39</x:f>
        <x:v>81</x:v>
      </x:c>
      <x:c r="H40" s="338"/>
      <x:c r="I40" s="338"/>
      <x:c r="J40" s="338"/>
      <x:c r="K40" s="1107"/>
      <x:c r="L40" s="299"/>
      <x:c r="M40" s="1252" t="s">
        <x:v>21324</x:v>
      </x:c>
      <x:c r="N40" s="299"/>
      <x:c r="O40" s="299"/>
      <x:c r="P40" s="299"/>
      <x:c r="Q40" s="299"/>
      <x:c r="R40" s="299"/>
      <x:c r="S40" s="299"/>
      <x:c r="T40" s="299"/>
      <x:c r="U40" s="299"/>
      <x:c r="V40" s="299"/>
      <x:c r="W40" s="299"/>
      <x:c r="X40" s="299"/>
      <x:c r="Y40" s="299"/>
      <x:c r="Z40" s="299"/>
      <x:c r="AA40" s="299"/>
      <x:c r="AD40" s="54"/>
      <x:c r="AE40" s="1657"/>
      <x:c r="AF40" s="1658"/>
      <x:c r="AG40" s="1744" t="str">
        <x:f>AL40</x:f>
        <x:v>Inner row
Interior modules</x:v>
      </x:c>
      <x:c r="AH40" s="1453"/>
      <x:c r="AI40" s="1453"/>
      <x:c r="AJ40" s="1453"/>
      <x:c r="AK40" s="1454"/>
      <x:c r="AL40" s="1452" t="str">
        <x:f>AL32</x:f>
        <x:v>Inner row
Interior modules</x:v>
      </x:c>
      <x:c r="AM40" s="1453"/>
      <x:c r="AN40" s="1453"/>
      <x:c r="AO40" s="1453"/>
      <x:c r="AP40" s="1454"/>
      <x:c r="AQ40" s="1506" t="str">
        <x:f>AQ32</x:f>
        <x:v>Inner row
1st-4th module</x:v>
      </x:c>
      <x:c r="AR40" s="1507"/>
      <x:c r="AS40" s="1507"/>
      <x:c r="AT40" s="1507"/>
      <x:c r="AU40" s="1508"/>
      <x:c r="AV40" s="1515" t="str">
        <x:f>AV32</x:f>
        <x:v>Inner row
Interior modules</x:v>
      </x:c>
      <x:c r="AW40" s="1516"/>
      <x:c r="AX40" s="1516"/>
      <x:c r="AY40" s="1516"/>
      <x:c r="AZ40" s="1517"/>
      <x:c r="BA40" s="1524" t="str">
        <x:f>BA32</x:f>
        <x:v>Inner row
1st-4th module</x:v>
      </x:c>
      <x:c r="BB40" s="1525"/>
      <x:c r="BC40" s="1525"/>
      <x:c r="BD40" s="1525"/>
      <x:c r="BE40" s="1526"/>
      <x:c r="BF40" s="1533" t="str">
        <x:f>BF32</x:f>
        <x:v>Inner row
Interior modules</x:v>
      </x:c>
      <x:c r="BG40" s="1534"/>
      <x:c r="BH40" s="1534"/>
      <x:c r="BI40" s="1534"/>
      <x:c r="BJ40" s="1535"/>
      <x:c r="BK40" s="1678" t="str">
        <x:f>BK32</x:f>
        <x:v>Inner row
1st-4th module</x:v>
      </x:c>
      <x:c r="BL40" s="1679"/>
      <x:c r="BM40" s="1679"/>
      <x:c r="BN40" s="1679"/>
      <x:c r="BO40" s="1680"/>
      <x:c r="BP40" s="1783" t="s">
        <x:v>21247</x:v>
      </x:c>
      <x:c r="BQ40" s="1784"/>
      <x:c r="BR40" s="1784"/>
      <x:c r="BS40" s="1784"/>
      <x:c r="BT40" s="1785"/>
      <x:c r="BU40" s="1664" t="s">
        <x:v>21248</x:v>
      </x:c>
      <x:c r="BV40" s="1665"/>
      <x:c r="BW40" s="1665"/>
      <x:c r="BX40" s="1665"/>
      <x:c r="BY40" s="1666"/>
      <x:c r="BZ40" s="1657"/>
      <x:c r="CA40" s="1658"/>
      <x:c r="CB40" s="360"/>
      <x:c r="CC40" s="484"/>
      <x:c r="CE40" s="491"/>
      <x:c r="CF40" s="54"/>
      <x:c r="CG40" s="1657"/>
      <x:c r="CH40" s="1658"/>
      <x:c r="CI40" s="1566" t="str">
        <x:f>BU40</x:f>
        <x:v>North row (only if array interrupted)
1st-4th module</x:v>
      </x:c>
      <x:c r="CJ40" s="1567"/>
      <x:c r="CK40" s="1567"/>
      <x:c r="CL40" s="1567"/>
      <x:c r="CM40" s="1568"/>
      <x:c r="CN40" s="1575" t="str">
        <x:f t="shared" ref="CN40" si="0">BP40</x:f>
        <x:v>North row (only if array interrupted)
Interior modules</x:v>
      </x:c>
      <x:c r="CO40" s="1576"/>
      <x:c r="CP40" s="1576"/>
      <x:c r="CQ40" s="1576"/>
      <x:c r="CR40" s="1577"/>
      <x:c r="CS40" s="1470" t="str">
        <x:f t="shared" ref="CS40" si="1">BK40</x:f>
        <x:v>Inner row
1st-4th module</x:v>
      </x:c>
      <x:c r="CT40" s="1471"/>
      <x:c r="CU40" s="1471"/>
      <x:c r="CV40" s="1471"/>
      <x:c r="CW40" s="1472"/>
      <x:c r="CX40" s="1533" t="str">
        <x:f t="shared" ref="CX40" si="2">BF40</x:f>
        <x:v>Inner row
Interior modules</x:v>
      </x:c>
      <x:c r="CY40" s="1534"/>
      <x:c r="CZ40" s="1534"/>
      <x:c r="DA40" s="1534"/>
      <x:c r="DB40" s="1535"/>
      <x:c r="DC40" s="1524" t="str">
        <x:f t="shared" ref="DC40" si="3">BA40</x:f>
        <x:v>Inner row
1st-4th module</x:v>
      </x:c>
      <x:c r="DD40" s="1525"/>
      <x:c r="DE40" s="1525"/>
      <x:c r="DF40" s="1525"/>
      <x:c r="DG40" s="1526"/>
      <x:c r="DH40" s="1515" t="str">
        <x:f t="shared" ref="DH40" si="4">AV40</x:f>
        <x:v>Inner row
Interior modules</x:v>
      </x:c>
      <x:c r="DI40" s="1516"/>
      <x:c r="DJ40" s="1516"/>
      <x:c r="DK40" s="1516"/>
      <x:c r="DL40" s="1517"/>
      <x:c r="DM40" s="1506" t="str">
        <x:f t="shared" ref="DM40" si="5">AQ40</x:f>
        <x:v>Inner row
1st-4th module</x:v>
      </x:c>
      <x:c r="DN40" s="1507"/>
      <x:c r="DO40" s="1507"/>
      <x:c r="DP40" s="1507"/>
      <x:c r="DQ40" s="1508"/>
      <x:c r="DR40" s="1452" t="str">
        <x:f t="shared" ref="DR40" si="6">AL40</x:f>
        <x:v>Inner row
Interior modules</x:v>
      </x:c>
      <x:c r="DS40" s="1453"/>
      <x:c r="DT40" s="1453"/>
      <x:c r="DU40" s="1453"/>
      <x:c r="DV40" s="1454"/>
      <x:c r="DW40" s="1452" t="str">
        <x:f t="shared" ref="DW40" si="7">AG40</x:f>
        <x:v>Inner row
Interior modules</x:v>
      </x:c>
      <x:c r="DX40" s="1453"/>
      <x:c r="DY40" s="1453"/>
      <x:c r="DZ40" s="1453"/>
      <x:c r="EA40" s="1461"/>
      <x:c r="EB40" s="1657"/>
      <x:c r="EC40" s="1658"/>
      <x:c r="ED40" s="360"/>
      <x:c r="EE40" s="484"/>
    </x:row>
    <x:row r="41" spans="1:135" ht="13.5" customHeight="1" thickBot="1" x14ac:dyDescent="0.25">
      <x:c r="B41" s="419"/>
      <x:c r="C41" s="356"/>
      <x:c r="D41" s="420"/>
      <x:c r="E41" s="421"/>
      <x:c r="F41" s="422"/>
      <x:c r="G41" s="422"/>
      <x:c r="H41" s="620"/>
      <x:c r="I41" s="422"/>
      <x:c r="J41" s="620"/>
      <x:c r="K41" s="1107"/>
      <x:c r="L41" s="299"/>
      <x:c r="M41" s="1252" t="s">
        <x:v>21324</x:v>
      </x:c>
      <x:c r="N41" s="299"/>
      <x:c r="O41" s="299"/>
      <x:c r="P41" s="299"/>
      <x:c r="Q41" s="299"/>
      <x:c r="R41" s="299"/>
      <x:c r="S41" s="299"/>
      <x:c r="T41" s="299"/>
      <x:c r="U41" s="299"/>
      <x:c r="V41" s="299"/>
      <x:c r="W41" s="299"/>
      <x:c r="X41" s="299"/>
      <x:c r="Y41" s="299"/>
      <x:c r="Z41" s="299"/>
      <x:c r="AA41" s="299"/>
      <x:c r="AC41" s="491"/>
      <x:c r="AD41" s="54"/>
      <x:c r="AE41" s="1657"/>
      <x:c r="AF41" s="1658"/>
      <x:c r="AG41" s="1742"/>
      <x:c r="AH41" s="1456"/>
      <x:c r="AI41" s="1456"/>
      <x:c r="AJ41" s="1456"/>
      <x:c r="AK41" s="1457"/>
      <x:c r="AL41" s="1455"/>
      <x:c r="AM41" s="1456"/>
      <x:c r="AN41" s="1456"/>
      <x:c r="AO41" s="1456"/>
      <x:c r="AP41" s="1457"/>
      <x:c r="AQ41" s="1509"/>
      <x:c r="AR41" s="1510"/>
      <x:c r="AS41" s="1510"/>
      <x:c r="AT41" s="1510"/>
      <x:c r="AU41" s="1511"/>
      <x:c r="AV41" s="1518"/>
      <x:c r="AW41" s="1519"/>
      <x:c r="AX41" s="1519"/>
      <x:c r="AY41" s="1519"/>
      <x:c r="AZ41" s="1520"/>
      <x:c r="BA41" s="1527"/>
      <x:c r="BB41" s="1528"/>
      <x:c r="BC41" s="1528"/>
      <x:c r="BD41" s="1528"/>
      <x:c r="BE41" s="1529"/>
      <x:c r="BF41" s="1536"/>
      <x:c r="BG41" s="1537"/>
      <x:c r="BH41" s="1537"/>
      <x:c r="BI41" s="1537"/>
      <x:c r="BJ41" s="1538"/>
      <x:c r="BK41" s="1681"/>
      <x:c r="BL41" s="1682"/>
      <x:c r="BM41" s="1682"/>
      <x:c r="BN41" s="1682"/>
      <x:c r="BO41" s="1683"/>
      <x:c r="BP41" s="1786"/>
      <x:c r="BQ41" s="1787"/>
      <x:c r="BR41" s="1787"/>
      <x:c r="BS41" s="1787"/>
      <x:c r="BT41" s="1788"/>
      <x:c r="BU41" s="1667"/>
      <x:c r="BV41" s="1668"/>
      <x:c r="BW41" s="1668"/>
      <x:c r="BX41" s="1668"/>
      <x:c r="BY41" s="1669"/>
      <x:c r="BZ41" s="1657"/>
      <x:c r="CA41" s="1658"/>
      <x:c r="CB41" s="360"/>
      <x:c r="CC41" s="485"/>
      <x:c r="CE41" s="491"/>
      <x:c r="CF41" s="54"/>
      <x:c r="CG41" s="1657"/>
      <x:c r="CH41" s="1658"/>
      <x:c r="CI41" s="1569"/>
      <x:c r="CJ41" s="1570"/>
      <x:c r="CK41" s="1570"/>
      <x:c r="CL41" s="1570"/>
      <x:c r="CM41" s="1571"/>
      <x:c r="CN41" s="1578"/>
      <x:c r="CO41" s="1579"/>
      <x:c r="CP41" s="1579"/>
      <x:c r="CQ41" s="1579"/>
      <x:c r="CR41" s="1580"/>
      <x:c r="CS41" s="1473"/>
      <x:c r="CT41" s="1474"/>
      <x:c r="CU41" s="1474"/>
      <x:c r="CV41" s="1474"/>
      <x:c r="CW41" s="1475"/>
      <x:c r="CX41" s="1536"/>
      <x:c r="CY41" s="1537"/>
      <x:c r="CZ41" s="1537"/>
      <x:c r="DA41" s="1537"/>
      <x:c r="DB41" s="1538"/>
      <x:c r="DC41" s="1527"/>
      <x:c r="DD41" s="1528"/>
      <x:c r="DE41" s="1528"/>
      <x:c r="DF41" s="1528"/>
      <x:c r="DG41" s="1529"/>
      <x:c r="DH41" s="1518"/>
      <x:c r="DI41" s="1519"/>
      <x:c r="DJ41" s="1519"/>
      <x:c r="DK41" s="1519"/>
      <x:c r="DL41" s="1520"/>
      <x:c r="DM41" s="1509"/>
      <x:c r="DN41" s="1510"/>
      <x:c r="DO41" s="1510"/>
      <x:c r="DP41" s="1510"/>
      <x:c r="DQ41" s="1511"/>
      <x:c r="DR41" s="1455"/>
      <x:c r="DS41" s="1456"/>
      <x:c r="DT41" s="1456"/>
      <x:c r="DU41" s="1456"/>
      <x:c r="DV41" s="1457"/>
      <x:c r="DW41" s="1455"/>
      <x:c r="DX41" s="1456"/>
      <x:c r="DY41" s="1456"/>
      <x:c r="DZ41" s="1456"/>
      <x:c r="EA41" s="1462"/>
      <x:c r="EB41" s="1657"/>
      <x:c r="EC41" s="1658"/>
      <x:c r="ED41" s="360"/>
      <x:c r="EE41" s="485"/>
    </x:row>
    <x:row r="42" spans="1:135" ht="13.5" customHeight="1" thickTop="1" x14ac:dyDescent="0.2">
      <x:c r="D42" s="18"/>
      <x:c r="E42" s="18"/>
      <x:c r="F42" s="159"/>
      <x:c r="G42" s="22"/>
      <x:c r="H42" s="22"/>
      <x:c r="I42" s="22"/>
      <x:c r="J42" s="22"/>
      <x:c r="K42" s="22"/>
      <x:c r="L42" s="22"/>
      <x:c r="M42" s="20" t="s">
        <x:v>21325</x:v>
      </x:c>
      <x:c r="N42" s="22"/>
      <x:c r="O42" s="22"/>
      <x:c r="P42" s="22"/>
      <x:c r="Q42" s="22"/>
      <x:c r="R42" s="22"/>
      <x:c r="S42" s="22"/>
      <x:c r="T42" s="22"/>
      <x:c r="U42" s="22"/>
      <x:c r="V42" s="22"/>
      <x:c r="W42" s="22"/>
      <x:c r="X42" s="22"/>
      <x:c r="Y42" s="22"/>
      <x:c r="Z42" s="22"/>
      <x:c r="AA42" s="22"/>
      <x:c r="AB42" s="299"/>
      <x:c r="AC42" s="491"/>
      <x:c r="AD42" s="54"/>
      <x:c r="AE42" s="1657"/>
      <x:c r="AF42" s="1658"/>
      <x:c r="AG42" s="1743"/>
      <x:c r="AH42" s="1459"/>
      <x:c r="AI42" s="1459"/>
      <x:c r="AJ42" s="1459"/>
      <x:c r="AK42" s="1460"/>
      <x:c r="AL42" s="1458"/>
      <x:c r="AM42" s="1459"/>
      <x:c r="AN42" s="1459"/>
      <x:c r="AO42" s="1459"/>
      <x:c r="AP42" s="1460"/>
      <x:c r="AQ42" s="1512"/>
      <x:c r="AR42" s="1513"/>
      <x:c r="AS42" s="1513"/>
      <x:c r="AT42" s="1513"/>
      <x:c r="AU42" s="1514"/>
      <x:c r="AV42" s="1521"/>
      <x:c r="AW42" s="1522"/>
      <x:c r="AX42" s="1522"/>
      <x:c r="AY42" s="1522"/>
      <x:c r="AZ42" s="1523"/>
      <x:c r="BA42" s="1530"/>
      <x:c r="BB42" s="1531"/>
      <x:c r="BC42" s="1531"/>
      <x:c r="BD42" s="1531"/>
      <x:c r="BE42" s="1532"/>
      <x:c r="BF42" s="1539"/>
      <x:c r="BG42" s="1540"/>
      <x:c r="BH42" s="1540"/>
      <x:c r="BI42" s="1540"/>
      <x:c r="BJ42" s="1541"/>
      <x:c r="BK42" s="1684"/>
      <x:c r="BL42" s="1685"/>
      <x:c r="BM42" s="1685"/>
      <x:c r="BN42" s="1685"/>
      <x:c r="BO42" s="1686"/>
      <x:c r="BP42" s="1789"/>
      <x:c r="BQ42" s="1790"/>
      <x:c r="BR42" s="1790"/>
      <x:c r="BS42" s="1790"/>
      <x:c r="BT42" s="1791"/>
      <x:c r="BU42" s="1670"/>
      <x:c r="BV42" s="1671"/>
      <x:c r="BW42" s="1671"/>
      <x:c r="BX42" s="1671"/>
      <x:c r="BY42" s="1672"/>
      <x:c r="BZ42" s="1657"/>
      <x:c r="CA42" s="1658"/>
      <x:c r="CB42" s="360"/>
      <x:c r="CC42" s="485"/>
      <x:c r="CE42" s="491"/>
      <x:c r="CF42" s="54"/>
      <x:c r="CG42" s="1657"/>
      <x:c r="CH42" s="1658"/>
      <x:c r="CI42" s="1572"/>
      <x:c r="CJ42" s="1573"/>
      <x:c r="CK42" s="1573"/>
      <x:c r="CL42" s="1573"/>
      <x:c r="CM42" s="1574"/>
      <x:c r="CN42" s="1581"/>
      <x:c r="CO42" s="1582"/>
      <x:c r="CP42" s="1582"/>
      <x:c r="CQ42" s="1582"/>
      <x:c r="CR42" s="1583"/>
      <x:c r="CS42" s="1476"/>
      <x:c r="CT42" s="1477"/>
      <x:c r="CU42" s="1477"/>
      <x:c r="CV42" s="1477"/>
      <x:c r="CW42" s="1478"/>
      <x:c r="CX42" s="1539"/>
      <x:c r="CY42" s="1540"/>
      <x:c r="CZ42" s="1540"/>
      <x:c r="DA42" s="1540"/>
      <x:c r="DB42" s="1541"/>
      <x:c r="DC42" s="1530"/>
      <x:c r="DD42" s="1531"/>
      <x:c r="DE42" s="1531"/>
      <x:c r="DF42" s="1531"/>
      <x:c r="DG42" s="1532"/>
      <x:c r="DH42" s="1521"/>
      <x:c r="DI42" s="1522"/>
      <x:c r="DJ42" s="1522"/>
      <x:c r="DK42" s="1522"/>
      <x:c r="DL42" s="1523"/>
      <x:c r="DM42" s="1512"/>
      <x:c r="DN42" s="1513"/>
      <x:c r="DO42" s="1513"/>
      <x:c r="DP42" s="1513"/>
      <x:c r="DQ42" s="1514"/>
      <x:c r="DR42" s="1458"/>
      <x:c r="DS42" s="1459"/>
      <x:c r="DT42" s="1459"/>
      <x:c r="DU42" s="1459"/>
      <x:c r="DV42" s="1460"/>
      <x:c r="DW42" s="1458"/>
      <x:c r="DX42" s="1459"/>
      <x:c r="DY42" s="1459"/>
      <x:c r="DZ42" s="1459"/>
      <x:c r="EA42" s="1463"/>
      <x:c r="EB42" s="1657"/>
      <x:c r="EC42" s="1658"/>
      <x:c r="ED42" s="360"/>
      <x:c r="EE42" s="485"/>
    </x:row>
    <x:row r="43" spans="1:135" ht="13.5" customHeight="1" thickBot="1" x14ac:dyDescent="0.25">
      <x:c r="D43" s="18"/>
      <x:c r="E43" s="18"/>
      <x:c r="F43" s="159"/>
      <x:c r="G43" s="22"/>
      <x:c r="H43" s="22"/>
      <x:c r="I43" s="22"/>
      <x:c r="J43" s="22"/>
      <x:c r="K43" s="22"/>
      <x:c r="L43" s="22"/>
      <x:c r="M43" s="20"/>
      <x:c r="N43" s="22"/>
      <x:c r="O43" s="22"/>
      <x:c r="P43" s="22"/>
      <x:c r="Q43" s="22"/>
      <x:c r="R43" s="22"/>
      <x:c r="S43" s="22"/>
      <x:c r="T43" s="22"/>
      <x:c r="U43" s="22"/>
      <x:c r="V43" s="22"/>
      <x:c r="W43" s="22"/>
      <x:c r="X43" s="22"/>
      <x:c r="Y43" s="22"/>
      <x:c r="Z43" s="22"/>
      <x:c r="AA43" s="22"/>
      <x:c r="AB43" s="299"/>
      <x:c r="AC43" s="491"/>
      <x:c r="AD43" s="54"/>
      <x:c r="AE43" s="1657"/>
      <x:c r="AF43" s="1658"/>
      <x:c r="AG43" s="1744" t="str">
        <x:f>AL43</x:f>
        <x:v>Inner row
Interior modules</x:v>
      </x:c>
      <x:c r="AH43" s="1453"/>
      <x:c r="AI43" s="1453"/>
      <x:c r="AJ43" s="1453"/>
      <x:c r="AK43" s="1454"/>
      <x:c r="AL43" s="1452" t="str">
        <x:f>AL32</x:f>
        <x:v>Inner row
Interior modules</x:v>
      </x:c>
      <x:c r="AM43" s="1453"/>
      <x:c r="AN43" s="1453"/>
      <x:c r="AO43" s="1453"/>
      <x:c r="AP43" s="1454"/>
      <x:c r="AQ43" s="1506" t="str">
        <x:f>AQ32</x:f>
        <x:v>Inner row
1st-4th module</x:v>
      </x:c>
      <x:c r="AR43" s="1507"/>
      <x:c r="AS43" s="1507"/>
      <x:c r="AT43" s="1507"/>
      <x:c r="AU43" s="1508"/>
      <x:c r="AV43" s="1515" t="str">
        <x:f>AV32</x:f>
        <x:v>Inner row
Interior modules</x:v>
      </x:c>
      <x:c r="AW43" s="1516"/>
      <x:c r="AX43" s="1516"/>
      <x:c r="AY43" s="1516"/>
      <x:c r="AZ43" s="1517"/>
      <x:c r="BA43" s="1524" t="str">
        <x:f>BA32</x:f>
        <x:v>Inner row
1st-4th module</x:v>
      </x:c>
      <x:c r="BB43" s="1525"/>
      <x:c r="BC43" s="1525"/>
      <x:c r="BD43" s="1525"/>
      <x:c r="BE43" s="1526"/>
      <x:c r="BF43" s="1533" t="str">
        <x:f>BF32</x:f>
        <x:v>Inner row
Interior modules</x:v>
      </x:c>
      <x:c r="BG43" s="1534"/>
      <x:c r="BH43" s="1534"/>
      <x:c r="BI43" s="1534"/>
      <x:c r="BJ43" s="1535"/>
      <x:c r="BK43" s="1542" t="str">
        <x:f>BK32</x:f>
        <x:v>Inner row
1st-4th module</x:v>
      </x:c>
      <x:c r="BL43" s="1543"/>
      <x:c r="BM43" s="1543"/>
      <x:c r="BN43" s="1543"/>
      <x:c r="BO43" s="1544"/>
      <x:c r="BP43" s="1584" t="str">
        <x:f>CONCATENATE(B200,CHAR(10),E63)</x:f>
        <x:v>Inner row
Interior modules</x:v>
      </x:c>
      <x:c r="BQ43" s="1585"/>
      <x:c r="BR43" s="1585"/>
      <x:c r="BS43" s="1585"/>
      <x:c r="BT43" s="1586"/>
      <x:c r="BU43" s="1593" t="str">
        <x:f>CONCATENATE(B200,CHAR(10),E62)</x:f>
        <x:v>Inner row
1st-4th module</x:v>
      </x:c>
      <x:c r="BV43" s="1594"/>
      <x:c r="BW43" s="1594"/>
      <x:c r="BX43" s="1594"/>
      <x:c r="BY43" s="1595"/>
      <x:c r="BZ43" s="1657"/>
      <x:c r="CA43" s="1658"/>
      <x:c r="CB43" s="360"/>
      <x:c r="CC43" s="556"/>
      <x:c r="CE43" s="491"/>
      <x:c r="CF43" s="54"/>
      <x:c r="CG43" s="1657"/>
      <x:c r="CH43" s="1658"/>
      <x:c r="CI43" s="1479" t="str">
        <x:f>BU43</x:f>
        <x:v>Inner row
1st-4th module</x:v>
      </x:c>
      <x:c r="CJ43" s="1480"/>
      <x:c r="CK43" s="1480"/>
      <x:c r="CL43" s="1480"/>
      <x:c r="CM43" s="1481"/>
      <x:c r="CN43" s="1488" t="str">
        <x:f>BP43</x:f>
        <x:v>Inner row
Interior modules</x:v>
      </x:c>
      <x:c r="CO43" s="1489"/>
      <x:c r="CP43" s="1489"/>
      <x:c r="CQ43" s="1489"/>
      <x:c r="CR43" s="1490"/>
      <x:c r="CS43" s="1542" t="str">
        <x:f t="shared" ref="CS43" si="8">BK43</x:f>
        <x:v>Inner row
1st-4th module</x:v>
      </x:c>
      <x:c r="CT43" s="1543"/>
      <x:c r="CU43" s="1543"/>
      <x:c r="CV43" s="1543"/>
      <x:c r="CW43" s="1544"/>
      <x:c r="CX43" s="1533" t="str">
        <x:f t="shared" ref="CX43" si="9">BF43</x:f>
        <x:v>Inner row
Interior modules</x:v>
      </x:c>
      <x:c r="CY43" s="1534"/>
      <x:c r="CZ43" s="1534"/>
      <x:c r="DA43" s="1534"/>
      <x:c r="DB43" s="1535"/>
      <x:c r="DC43" s="1524" t="str">
        <x:f t="shared" ref="DC43" si="10">BA43</x:f>
        <x:v>Inner row
1st-4th module</x:v>
      </x:c>
      <x:c r="DD43" s="1525"/>
      <x:c r="DE43" s="1525"/>
      <x:c r="DF43" s="1525"/>
      <x:c r="DG43" s="1526"/>
      <x:c r="DH43" s="1515" t="str">
        <x:f t="shared" ref="DH43" si="11">AV43</x:f>
        <x:v>Inner row
Interior modules</x:v>
      </x:c>
      <x:c r="DI43" s="1516"/>
      <x:c r="DJ43" s="1516"/>
      <x:c r="DK43" s="1516"/>
      <x:c r="DL43" s="1517"/>
      <x:c r="DM43" s="1506" t="str">
        <x:f t="shared" ref="DM43" si="12">AQ43</x:f>
        <x:v>Inner row
1st-4th module</x:v>
      </x:c>
      <x:c r="DN43" s="1507"/>
      <x:c r="DO43" s="1507"/>
      <x:c r="DP43" s="1507"/>
      <x:c r="DQ43" s="1508"/>
      <x:c r="DR43" s="1452" t="str">
        <x:f t="shared" ref="DR43" si="13">AL43</x:f>
        <x:v>Inner row
Interior modules</x:v>
      </x:c>
      <x:c r="DS43" s="1453"/>
      <x:c r="DT43" s="1453"/>
      <x:c r="DU43" s="1453"/>
      <x:c r="DV43" s="1454"/>
      <x:c r="DW43" s="1452" t="str">
        <x:f t="shared" ref="DW43" si="14">AG43</x:f>
        <x:v>Inner row
Interior modules</x:v>
      </x:c>
      <x:c r="DX43" s="1453"/>
      <x:c r="DY43" s="1453"/>
      <x:c r="DZ43" s="1453"/>
      <x:c r="EA43" s="1461"/>
      <x:c r="EB43" s="1657"/>
      <x:c r="EC43" s="1658"/>
      <x:c r="ED43" s="360"/>
      <x:c r="EE43" s="556"/>
    </x:row>
    <x:row r="44" spans="1:135" ht="13.5" customHeight="1" thickTop="1" thickBot="1" x14ac:dyDescent="0.3">
      <x:c r="A44" s="24"/>
      <x:c r="B44" s="1850" t="s">
        <x:v>21216</x:v>
      </x:c>
      <x:c r="C44" s="1851"/>
      <x:c r="D44" s="1852"/>
      <x:c r="E44" s="1834" t="s">
        <x:v>21145</x:v>
      </x:c>
      <x:c r="F44" s="1835"/>
      <x:c r="G44" s="1835"/>
      <x:c r="H44" s="1835"/>
      <x:c r="I44" s="1835"/>
      <x:c r="J44" s="1835"/>
      <x:c r="K44" s="1835"/>
      <x:c r="L44" s="1836"/>
      <x:c r="M44" s="1227"/>
      <x:c r="N44" s="1871" t="s">
        <x:v>21279</x:v>
      </x:c>
      <x:c r="O44" s="1863"/>
      <x:c r="P44" s="1872" t="s">
        <x:v>21280</x:v>
      </x:c>
      <x:c r="Q44" s="1863"/>
      <x:c r="R44" s="1862" t="s">
        <x:v>21281</x:v>
      </x:c>
      <x:c r="S44" s="1863"/>
      <x:c r="T44" s="1862" t="s">
        <x:v>21282</x:v>
      </x:c>
      <x:c r="U44" s="1863"/>
      <x:c r="V44" s="1862" t="s">
        <x:v>21283</x:v>
      </x:c>
      <x:c r="W44" s="1863"/>
      <x:c r="X44" s="1862" t="s">
        <x:v>21284</x:v>
      </x:c>
      <x:c r="Y44" s="1863"/>
      <x:c r="Z44" s="1862" t="str">
        <x:f>C39&amp;"-Module Load-Sharing Area"</x:f>
        <x:v>25-Module Load-Sharing Area</x:v>
      </x:c>
      <x:c r="AA44" s="1864"/>
      <x:c r="AB44" s="299"/>
      <x:c r="AC44" s="491"/>
      <x:c r="AD44" s="54"/>
      <x:c r="AE44" s="1657"/>
      <x:c r="AF44" s="1658"/>
      <x:c r="AG44" s="1742"/>
      <x:c r="AH44" s="1456"/>
      <x:c r="AI44" s="1456"/>
      <x:c r="AJ44" s="1456"/>
      <x:c r="AK44" s="1457"/>
      <x:c r="AL44" s="1455"/>
      <x:c r="AM44" s="1456"/>
      <x:c r="AN44" s="1456"/>
      <x:c r="AO44" s="1456"/>
      <x:c r="AP44" s="1457"/>
      <x:c r="AQ44" s="1509"/>
      <x:c r="AR44" s="1510"/>
      <x:c r="AS44" s="1510"/>
      <x:c r="AT44" s="1510"/>
      <x:c r="AU44" s="1511"/>
      <x:c r="AV44" s="1518"/>
      <x:c r="AW44" s="1519"/>
      <x:c r="AX44" s="1519"/>
      <x:c r="AY44" s="1519"/>
      <x:c r="AZ44" s="1520"/>
      <x:c r="BA44" s="1527"/>
      <x:c r="BB44" s="1528"/>
      <x:c r="BC44" s="1528"/>
      <x:c r="BD44" s="1528"/>
      <x:c r="BE44" s="1529"/>
      <x:c r="BF44" s="1536"/>
      <x:c r="BG44" s="1537"/>
      <x:c r="BH44" s="1537"/>
      <x:c r="BI44" s="1537"/>
      <x:c r="BJ44" s="1538"/>
      <x:c r="BK44" s="1545"/>
      <x:c r="BL44" s="1546"/>
      <x:c r="BM44" s="1546"/>
      <x:c r="BN44" s="1546"/>
      <x:c r="BO44" s="1547"/>
      <x:c r="BP44" s="1587"/>
      <x:c r="BQ44" s="1588"/>
      <x:c r="BR44" s="1588"/>
      <x:c r="BS44" s="1588"/>
      <x:c r="BT44" s="1589"/>
      <x:c r="BU44" s="1596"/>
      <x:c r="BV44" s="1597"/>
      <x:c r="BW44" s="1597"/>
      <x:c r="BX44" s="1597"/>
      <x:c r="BY44" s="1598"/>
      <x:c r="BZ44" s="1657"/>
      <x:c r="CA44" s="1658"/>
      <x:c r="CB44" s="360"/>
      <x:c r="CC44" s="375"/>
      <x:c r="CE44" s="491"/>
      <x:c r="CF44" s="54"/>
      <x:c r="CG44" s="1657"/>
      <x:c r="CH44" s="1658"/>
      <x:c r="CI44" s="1482"/>
      <x:c r="CJ44" s="1483"/>
      <x:c r="CK44" s="1483"/>
      <x:c r="CL44" s="1483"/>
      <x:c r="CM44" s="1484"/>
      <x:c r="CN44" s="1491"/>
      <x:c r="CO44" s="1492"/>
      <x:c r="CP44" s="1492"/>
      <x:c r="CQ44" s="1492"/>
      <x:c r="CR44" s="1493"/>
      <x:c r="CS44" s="1545"/>
      <x:c r="CT44" s="1546"/>
      <x:c r="CU44" s="1546"/>
      <x:c r="CV44" s="1546"/>
      <x:c r="CW44" s="1547"/>
      <x:c r="CX44" s="1536"/>
      <x:c r="CY44" s="1537"/>
      <x:c r="CZ44" s="1537"/>
      <x:c r="DA44" s="1537"/>
      <x:c r="DB44" s="1538"/>
      <x:c r="DC44" s="1527"/>
      <x:c r="DD44" s="1528"/>
      <x:c r="DE44" s="1528"/>
      <x:c r="DF44" s="1528"/>
      <x:c r="DG44" s="1529"/>
      <x:c r="DH44" s="1518"/>
      <x:c r="DI44" s="1519"/>
      <x:c r="DJ44" s="1519"/>
      <x:c r="DK44" s="1519"/>
      <x:c r="DL44" s="1520"/>
      <x:c r="DM44" s="1509"/>
      <x:c r="DN44" s="1510"/>
      <x:c r="DO44" s="1510"/>
      <x:c r="DP44" s="1510"/>
      <x:c r="DQ44" s="1511"/>
      <x:c r="DR44" s="1455"/>
      <x:c r="DS44" s="1456"/>
      <x:c r="DT44" s="1456"/>
      <x:c r="DU44" s="1456"/>
      <x:c r="DV44" s="1457"/>
      <x:c r="DW44" s="1455"/>
      <x:c r="DX44" s="1456"/>
      <x:c r="DY44" s="1456"/>
      <x:c r="DZ44" s="1456"/>
      <x:c r="EA44" s="1462"/>
      <x:c r="EB44" s="1657"/>
      <x:c r="EC44" s="1658"/>
      <x:c r="ED44" s="360"/>
      <x:c r="EE44" s="375"/>
    </x:row>
    <x:row r="45" spans="1:135" ht="13.5" customHeight="1" x14ac:dyDescent="0.2">
      <x:c r="A45" s="24"/>
      <x:c r="B45" s="1853"/>
      <x:c r="C45" s="1854"/>
      <x:c r="D45" s="1855"/>
      <x:c r="E45" s="1356" t="s">
        <x:v>21215</x:v>
      </x:c>
      <x:c r="F45" s="1831" t="s">
        <x:v>21273</x:v>
      </x:c>
      <x:c r="G45" s="1831" t="s">
        <x:v>21274</x:v>
      </x:c>
      <x:c r="H45" s="1831" t="s">
        <x:v>21275</x:v>
      </x:c>
      <x:c r="I45" s="1831" t="s">
        <x:v>21276</x:v>
      </x:c>
      <x:c r="J45" s="1831" t="s">
        <x:v>21278</x:v>
      </x:c>
      <x:c r="K45" s="1831" t="s">
        <x:v>21277</x:v>
      </x:c>
      <x:c r="L45" s="1847" t="str">
        <x:f>C39&amp;"-Module
Load-Sharing Area"</x:f>
        <x:v>25-Module
Load-Sharing Area</x:v>
      </x:c>
      <x:c r="M45" s="1241" t="s">
        <x:v>21320</x:v>
      </x:c>
      <x:c r="N45" s="1878" t="s">
        <x:v>21146</x:v>
      </x:c>
      <x:c r="O45" s="1867" t="s">
        <x:v>21147</x:v>
      </x:c>
      <x:c r="P45" s="1865" t="s">
        <x:v>21146</x:v>
      </x:c>
      <x:c r="Q45" s="1867" t="s">
        <x:v>21147</x:v>
      </x:c>
      <x:c r="R45" s="1865" t="s">
        <x:v>21146</x:v>
      </x:c>
      <x:c r="S45" s="1867" t="s">
        <x:v>21147</x:v>
      </x:c>
      <x:c r="T45" s="1865" t="s">
        <x:v>21146</x:v>
      </x:c>
      <x:c r="U45" s="1867" t="s">
        <x:v>21147</x:v>
      </x:c>
      <x:c r="V45" s="1865" t="s">
        <x:v>21146</x:v>
      </x:c>
      <x:c r="W45" s="1867" t="s">
        <x:v>21147</x:v>
      </x:c>
      <x:c r="X45" s="1865" t="s">
        <x:v>21146</x:v>
      </x:c>
      <x:c r="Y45" s="1867" t="s">
        <x:v>21147</x:v>
      </x:c>
      <x:c r="Z45" s="1865" t="s">
        <x:v>21146</x:v>
      </x:c>
      <x:c r="AA45" s="1884" t="s">
        <x:v>21147</x:v>
      </x:c>
      <x:c r="AB45" s="299"/>
      <x:c r="AC45" s="491"/>
      <x:c r="AD45" s="54"/>
      <x:c r="AE45" s="1657"/>
      <x:c r="AF45" s="1658"/>
      <x:c r="AG45" s="1743"/>
      <x:c r="AH45" s="1459"/>
      <x:c r="AI45" s="1459"/>
      <x:c r="AJ45" s="1459"/>
      <x:c r="AK45" s="1460"/>
      <x:c r="AL45" s="1458"/>
      <x:c r="AM45" s="1459"/>
      <x:c r="AN45" s="1459"/>
      <x:c r="AO45" s="1459"/>
      <x:c r="AP45" s="1460"/>
      <x:c r="AQ45" s="1512"/>
      <x:c r="AR45" s="1513"/>
      <x:c r="AS45" s="1513"/>
      <x:c r="AT45" s="1513"/>
      <x:c r="AU45" s="1514"/>
      <x:c r="AV45" s="1521"/>
      <x:c r="AW45" s="1522"/>
      <x:c r="AX45" s="1522"/>
      <x:c r="AY45" s="1522"/>
      <x:c r="AZ45" s="1523"/>
      <x:c r="BA45" s="1530"/>
      <x:c r="BB45" s="1531"/>
      <x:c r="BC45" s="1531"/>
      <x:c r="BD45" s="1531"/>
      <x:c r="BE45" s="1532"/>
      <x:c r="BF45" s="1539"/>
      <x:c r="BG45" s="1540"/>
      <x:c r="BH45" s="1540"/>
      <x:c r="BI45" s="1540"/>
      <x:c r="BJ45" s="1541"/>
      <x:c r="BK45" s="1548"/>
      <x:c r="BL45" s="1549"/>
      <x:c r="BM45" s="1549"/>
      <x:c r="BN45" s="1549"/>
      <x:c r="BO45" s="1550"/>
      <x:c r="BP45" s="1590"/>
      <x:c r="BQ45" s="1591"/>
      <x:c r="BR45" s="1591"/>
      <x:c r="BS45" s="1591"/>
      <x:c r="BT45" s="1592"/>
      <x:c r="BU45" s="1599"/>
      <x:c r="BV45" s="1600"/>
      <x:c r="BW45" s="1600"/>
      <x:c r="BX45" s="1600"/>
      <x:c r="BY45" s="1601"/>
      <x:c r="BZ45" s="1657"/>
      <x:c r="CA45" s="1658"/>
      <x:c r="CB45" s="360"/>
      <x:c r="CC45" s="1451"/>
      <x:c r="CE45" s="491"/>
      <x:c r="CF45" s="54"/>
      <x:c r="CG45" s="1657"/>
      <x:c r="CH45" s="1658"/>
      <x:c r="CI45" s="1485"/>
      <x:c r="CJ45" s="1486"/>
      <x:c r="CK45" s="1486"/>
      <x:c r="CL45" s="1486"/>
      <x:c r="CM45" s="1487"/>
      <x:c r="CN45" s="1494"/>
      <x:c r="CO45" s="1495"/>
      <x:c r="CP45" s="1495"/>
      <x:c r="CQ45" s="1495"/>
      <x:c r="CR45" s="1496"/>
      <x:c r="CS45" s="1548"/>
      <x:c r="CT45" s="1549"/>
      <x:c r="CU45" s="1549"/>
      <x:c r="CV45" s="1549"/>
      <x:c r="CW45" s="1550"/>
      <x:c r="CX45" s="1539"/>
      <x:c r="CY45" s="1540"/>
      <x:c r="CZ45" s="1540"/>
      <x:c r="DA45" s="1540"/>
      <x:c r="DB45" s="1541"/>
      <x:c r="DC45" s="1530"/>
      <x:c r="DD45" s="1531"/>
      <x:c r="DE45" s="1531"/>
      <x:c r="DF45" s="1531"/>
      <x:c r="DG45" s="1532"/>
      <x:c r="DH45" s="1521"/>
      <x:c r="DI45" s="1522"/>
      <x:c r="DJ45" s="1522"/>
      <x:c r="DK45" s="1522"/>
      <x:c r="DL45" s="1523"/>
      <x:c r="DM45" s="1512"/>
      <x:c r="DN45" s="1513"/>
      <x:c r="DO45" s="1513"/>
      <x:c r="DP45" s="1513"/>
      <x:c r="DQ45" s="1514"/>
      <x:c r="DR45" s="1458"/>
      <x:c r="DS45" s="1459"/>
      <x:c r="DT45" s="1459"/>
      <x:c r="DU45" s="1459"/>
      <x:c r="DV45" s="1460"/>
      <x:c r="DW45" s="1458"/>
      <x:c r="DX45" s="1459"/>
      <x:c r="DY45" s="1459"/>
      <x:c r="DZ45" s="1459"/>
      <x:c r="EA45" s="1463"/>
      <x:c r="EB45" s="1657"/>
      <x:c r="EC45" s="1658"/>
      <x:c r="ED45" s="360"/>
      <x:c r="EE45" s="1451"/>
    </x:row>
    <x:row r="46" spans="1:135" ht="13.5" customHeight="1" thickBot="1" x14ac:dyDescent="0.25">
      <x:c r="A46" s="24"/>
      <x:c r="B46" s="1853"/>
      <x:c r="C46" s="1854"/>
      <x:c r="D46" s="1855"/>
      <x:c r="E46" s="1357"/>
      <x:c r="F46" s="1832"/>
      <x:c r="G46" s="1832"/>
      <x:c r="H46" s="1832"/>
      <x:c r="I46" s="1832"/>
      <x:c r="J46" s="1832"/>
      <x:c r="K46" s="1832"/>
      <x:c r="L46" s="1848"/>
      <x:c r="M46" s="1242" t="s">
        <x:v>21322</x:v>
      </x:c>
      <x:c r="N46" s="1879"/>
      <x:c r="O46" s="1868"/>
      <x:c r="P46" s="1866"/>
      <x:c r="Q46" s="1868"/>
      <x:c r="R46" s="1866"/>
      <x:c r="S46" s="1868"/>
      <x:c r="T46" s="1866"/>
      <x:c r="U46" s="1868"/>
      <x:c r="V46" s="1866"/>
      <x:c r="W46" s="1868"/>
      <x:c r="X46" s="1866"/>
      <x:c r="Y46" s="1868"/>
      <x:c r="Z46" s="1866"/>
      <x:c r="AA46" s="1885"/>
      <x:c r="AB46" s="192"/>
      <x:c r="AC46" s="491"/>
      <x:c r="AD46" s="54"/>
      <x:c r="AE46" s="1657"/>
      <x:c r="AF46" s="1658"/>
      <x:c r="AG46" s="1744" t="str">
        <x:f>AL46</x:f>
        <x:v>Inner row
Interior modules</x:v>
      </x:c>
      <x:c r="AH46" s="1453"/>
      <x:c r="AI46" s="1453"/>
      <x:c r="AJ46" s="1453"/>
      <x:c r="AK46" s="1454"/>
      <x:c r="AL46" s="1452" t="str">
        <x:f>AL32</x:f>
        <x:v>Inner row
Interior modules</x:v>
      </x:c>
      <x:c r="AM46" s="1453"/>
      <x:c r="AN46" s="1453"/>
      <x:c r="AO46" s="1453"/>
      <x:c r="AP46" s="1454"/>
      <x:c r="AQ46" s="1506" t="str">
        <x:f>AQ32</x:f>
        <x:v>Inner row
1st-4th module</x:v>
      </x:c>
      <x:c r="AR46" s="1507"/>
      <x:c r="AS46" s="1507"/>
      <x:c r="AT46" s="1507"/>
      <x:c r="AU46" s="1508"/>
      <x:c r="AV46" s="1515" t="str">
        <x:f>AV32</x:f>
        <x:v>Inner row
Interior modules</x:v>
      </x:c>
      <x:c r="AW46" s="1516"/>
      <x:c r="AX46" s="1516"/>
      <x:c r="AY46" s="1516"/>
      <x:c r="AZ46" s="1517"/>
      <x:c r="BA46" s="1524" t="str">
        <x:f>BA32</x:f>
        <x:v>Inner row
1st-4th module</x:v>
      </x:c>
      <x:c r="BB46" s="1525"/>
      <x:c r="BC46" s="1525"/>
      <x:c r="BD46" s="1525"/>
      <x:c r="BE46" s="1526"/>
      <x:c r="BF46" s="1533" t="str">
        <x:f>BF32</x:f>
        <x:v>Inner row
Interior modules</x:v>
      </x:c>
      <x:c r="BG46" s="1534"/>
      <x:c r="BH46" s="1534"/>
      <x:c r="BI46" s="1534"/>
      <x:c r="BJ46" s="1535"/>
      <x:c r="BK46" s="1542" t="str">
        <x:f>BK32</x:f>
        <x:v>Inner row
1st-4th module</x:v>
      </x:c>
      <x:c r="BL46" s="1543"/>
      <x:c r="BM46" s="1543"/>
      <x:c r="BN46" s="1543"/>
      <x:c r="BO46" s="1544"/>
      <x:c r="BP46" s="1584" t="str">
        <x:f>BP43</x:f>
        <x:v>Inner row
Interior modules</x:v>
      </x:c>
      <x:c r="BQ46" s="1585"/>
      <x:c r="BR46" s="1585"/>
      <x:c r="BS46" s="1585"/>
      <x:c r="BT46" s="1586"/>
      <x:c r="BU46" s="1593" t="str">
        <x:f>BU43</x:f>
        <x:v>Inner row
1st-4th module</x:v>
      </x:c>
      <x:c r="BV46" s="1594"/>
      <x:c r="BW46" s="1594"/>
      <x:c r="BX46" s="1594"/>
      <x:c r="BY46" s="1595"/>
      <x:c r="BZ46" s="1657"/>
      <x:c r="CA46" s="1658"/>
      <x:c r="CB46" s="360"/>
      <x:c r="CC46" s="1451"/>
      <x:c r="CE46" s="491"/>
      <x:c r="CF46" s="54"/>
      <x:c r="CG46" s="1657"/>
      <x:c r="CH46" s="1658"/>
      <x:c r="CI46" s="1479" t="str">
        <x:f>BU46</x:f>
        <x:v>Inner row
1st-4th module</x:v>
      </x:c>
      <x:c r="CJ46" s="1480"/>
      <x:c r="CK46" s="1480"/>
      <x:c r="CL46" s="1480"/>
      <x:c r="CM46" s="1481"/>
      <x:c r="CN46" s="1488" t="str">
        <x:f>BP46</x:f>
        <x:v>Inner row
Interior modules</x:v>
      </x:c>
      <x:c r="CO46" s="1489"/>
      <x:c r="CP46" s="1489"/>
      <x:c r="CQ46" s="1489"/>
      <x:c r="CR46" s="1490"/>
      <x:c r="CS46" s="1542" t="str">
        <x:f>BF46</x:f>
        <x:v>Inner row
Interior modules</x:v>
      </x:c>
      <x:c r="CT46" s="1543"/>
      <x:c r="CU46" s="1543"/>
      <x:c r="CV46" s="1543"/>
      <x:c r="CW46" s="1544"/>
      <x:c r="CX46" s="1533" t="str">
        <x:f>BF46</x:f>
        <x:v>Inner row
Interior modules</x:v>
      </x:c>
      <x:c r="CY46" s="1534"/>
      <x:c r="CZ46" s="1534"/>
      <x:c r="DA46" s="1534"/>
      <x:c r="DB46" s="1535"/>
      <x:c r="DC46" s="1524" t="str">
        <x:f>BA46</x:f>
        <x:v>Inner row
1st-4th module</x:v>
      </x:c>
      <x:c r="DD46" s="1525"/>
      <x:c r="DE46" s="1525"/>
      <x:c r="DF46" s="1525"/>
      <x:c r="DG46" s="1526"/>
      <x:c r="DH46" s="1515" t="str">
        <x:f>AV46</x:f>
        <x:v>Inner row
Interior modules</x:v>
      </x:c>
      <x:c r="DI46" s="1516"/>
      <x:c r="DJ46" s="1516"/>
      <x:c r="DK46" s="1516"/>
      <x:c r="DL46" s="1517"/>
      <x:c r="DM46" s="1506" t="str">
        <x:f>AQ46</x:f>
        <x:v>Inner row
1st-4th module</x:v>
      </x:c>
      <x:c r="DN46" s="1507"/>
      <x:c r="DO46" s="1507"/>
      <x:c r="DP46" s="1507"/>
      <x:c r="DQ46" s="1508"/>
      <x:c r="DR46" s="1452" t="str">
        <x:f>AL46</x:f>
        <x:v>Inner row
Interior modules</x:v>
      </x:c>
      <x:c r="DS46" s="1453"/>
      <x:c r="DT46" s="1453"/>
      <x:c r="DU46" s="1453"/>
      <x:c r="DV46" s="1454"/>
      <x:c r="DW46" s="1452" t="str">
        <x:f>AG46</x:f>
        <x:v>Inner row
Interior modules</x:v>
      </x:c>
      <x:c r="DX46" s="1453"/>
      <x:c r="DY46" s="1453"/>
      <x:c r="DZ46" s="1453"/>
      <x:c r="EA46" s="1461"/>
      <x:c r="EB46" s="1657"/>
      <x:c r="EC46" s="1658"/>
      <x:c r="ED46" s="360"/>
      <x:c r="EE46" s="1451"/>
    </x:row>
    <x:row r="47" spans="1:135" ht="13.5" customHeight="1" thickBot="1" x14ac:dyDescent="0.25">
      <x:c r="A47" s="24"/>
      <x:c r="B47" s="1856"/>
      <x:c r="C47" s="1857"/>
      <x:c r="D47" s="1858"/>
      <x:c r="E47" s="1764"/>
      <x:c r="F47" s="1833"/>
      <x:c r="G47" s="1833"/>
      <x:c r="H47" s="1833"/>
      <x:c r="I47" s="1833"/>
      <x:c r="J47" s="1833"/>
      <x:c r="K47" s="1833"/>
      <x:c r="L47" s="1849"/>
      <x:c r="M47" s="1242" t="s">
        <x:v>21321</x:v>
      </x:c>
      <x:c r="N47" s="1142">
        <x:f>VLOOKUP(F11,C196:J211,5,FALSE)</x:f>
        <x:v>1</x:v>
      </x:c>
      <x:c r="O47" s="595">
        <x:f>VLOOKUP(F11,C196:J211,6,FALSE)</x:f>
        <x:v>1</x:v>
      </x:c>
      <x:c r="P47" s="594">
        <x:f>VLOOKUP(F11,C196:J211,5,FALSE)</x:f>
        <x:v>1</x:v>
      </x:c>
      <x:c r="Q47" s="595">
        <x:f>VLOOKUP(F11,C196:J211,6,FALSE)</x:f>
        <x:v>1</x:v>
      </x:c>
      <x:c r="R47" s="594">
        <x:f>VLOOKUP(F11,C196:J211,5,FALSE)</x:f>
        <x:v>1</x:v>
      </x:c>
      <x:c r="S47" s="595">
        <x:f>VLOOKUP(F11,C196:J211,6,FALSE)</x:f>
        <x:v>1</x:v>
      </x:c>
      <x:c r="T47" s="594">
        <x:f>VLOOKUP(F11,C196:J211,5,FALSE)</x:f>
        <x:v>1</x:v>
      </x:c>
      <x:c r="U47" s="595">
        <x:f>VLOOKUP(F11,C196:J211,6,FALSE)</x:f>
        <x:v>1</x:v>
      </x:c>
      <x:c r="V47" s="594">
        <x:f>VLOOKUP(F11,C196:J211,5,FALSE)</x:f>
        <x:v>1</x:v>
      </x:c>
      <x:c r="W47" s="595">
        <x:f>VLOOKUP(F11,C196:J211,6,FALSE)</x:f>
        <x:v>1</x:v>
      </x:c>
      <x:c r="X47" s="594">
        <x:f>VLOOKUP(F11,C196:J211,5,FALSE)</x:f>
        <x:v>1</x:v>
      </x:c>
      <x:c r="Y47" s="595">
        <x:f>VLOOKUP(F11,C196:J211,6,FALSE)</x:f>
        <x:v>1</x:v>
      </x:c>
      <x:c r="Z47" s="594">
        <x:f>VLOOKUP(F11,C196:J211,5,FALSE)</x:f>
        <x:v>1</x:v>
      </x:c>
      <x:c r="AA47" s="1143">
        <x:f>VLOOKUP(F11,C196:J211,6,FALSE)</x:f>
        <x:v>1</x:v>
      </x:c>
      <x:c r="AB47" s="192"/>
      <x:c r="AC47" s="491"/>
      <x:c r="AD47" s="54"/>
      <x:c r="AE47" s="1657"/>
      <x:c r="AF47" s="1658"/>
      <x:c r="AG47" s="1742"/>
      <x:c r="AH47" s="1456"/>
      <x:c r="AI47" s="1456"/>
      <x:c r="AJ47" s="1456"/>
      <x:c r="AK47" s="1457"/>
      <x:c r="AL47" s="1455"/>
      <x:c r="AM47" s="1456"/>
      <x:c r="AN47" s="1456"/>
      <x:c r="AO47" s="1456"/>
      <x:c r="AP47" s="1457"/>
      <x:c r="AQ47" s="1509"/>
      <x:c r="AR47" s="1510"/>
      <x:c r="AS47" s="1510"/>
      <x:c r="AT47" s="1510"/>
      <x:c r="AU47" s="1511"/>
      <x:c r="AV47" s="1518"/>
      <x:c r="AW47" s="1519"/>
      <x:c r="AX47" s="1519"/>
      <x:c r="AY47" s="1519"/>
      <x:c r="AZ47" s="1520"/>
      <x:c r="BA47" s="1527"/>
      <x:c r="BB47" s="1528"/>
      <x:c r="BC47" s="1528"/>
      <x:c r="BD47" s="1528"/>
      <x:c r="BE47" s="1529"/>
      <x:c r="BF47" s="1536"/>
      <x:c r="BG47" s="1537"/>
      <x:c r="BH47" s="1537"/>
      <x:c r="BI47" s="1537"/>
      <x:c r="BJ47" s="1538"/>
      <x:c r="BK47" s="1545"/>
      <x:c r="BL47" s="1546"/>
      <x:c r="BM47" s="1546"/>
      <x:c r="BN47" s="1546"/>
      <x:c r="BO47" s="1547"/>
      <x:c r="BP47" s="1587"/>
      <x:c r="BQ47" s="1588"/>
      <x:c r="BR47" s="1588"/>
      <x:c r="BS47" s="1588"/>
      <x:c r="BT47" s="1589"/>
      <x:c r="BU47" s="1596"/>
      <x:c r="BV47" s="1597"/>
      <x:c r="BW47" s="1597"/>
      <x:c r="BX47" s="1597"/>
      <x:c r="BY47" s="1598"/>
      <x:c r="BZ47" s="1657"/>
      <x:c r="CA47" s="1658"/>
      <x:c r="CB47" s="360"/>
      <x:c r="CC47" s="485"/>
      <x:c r="CE47" s="491"/>
      <x:c r="CF47" s="54"/>
      <x:c r="CG47" s="1657"/>
      <x:c r="CH47" s="1658"/>
      <x:c r="CI47" s="1482"/>
      <x:c r="CJ47" s="1483"/>
      <x:c r="CK47" s="1483"/>
      <x:c r="CL47" s="1483"/>
      <x:c r="CM47" s="1484"/>
      <x:c r="CN47" s="1491"/>
      <x:c r="CO47" s="1492"/>
      <x:c r="CP47" s="1492"/>
      <x:c r="CQ47" s="1492"/>
      <x:c r="CR47" s="1493"/>
      <x:c r="CS47" s="1545"/>
      <x:c r="CT47" s="1546"/>
      <x:c r="CU47" s="1546"/>
      <x:c r="CV47" s="1546"/>
      <x:c r="CW47" s="1547"/>
      <x:c r="CX47" s="1536"/>
      <x:c r="CY47" s="1537"/>
      <x:c r="CZ47" s="1537"/>
      <x:c r="DA47" s="1537"/>
      <x:c r="DB47" s="1538"/>
      <x:c r="DC47" s="1527"/>
      <x:c r="DD47" s="1528"/>
      <x:c r="DE47" s="1528"/>
      <x:c r="DF47" s="1528"/>
      <x:c r="DG47" s="1529"/>
      <x:c r="DH47" s="1518"/>
      <x:c r="DI47" s="1519"/>
      <x:c r="DJ47" s="1519"/>
      <x:c r="DK47" s="1519"/>
      <x:c r="DL47" s="1520"/>
      <x:c r="DM47" s="1509"/>
      <x:c r="DN47" s="1510"/>
      <x:c r="DO47" s="1510"/>
      <x:c r="DP47" s="1510"/>
      <x:c r="DQ47" s="1511"/>
      <x:c r="DR47" s="1455"/>
      <x:c r="DS47" s="1456"/>
      <x:c r="DT47" s="1456"/>
      <x:c r="DU47" s="1456"/>
      <x:c r="DV47" s="1457"/>
      <x:c r="DW47" s="1455"/>
      <x:c r="DX47" s="1456"/>
      <x:c r="DY47" s="1456"/>
      <x:c r="DZ47" s="1456"/>
      <x:c r="EA47" s="1462"/>
      <x:c r="EB47" s="1657"/>
      <x:c r="EC47" s="1658"/>
      <x:c r="ED47" s="360"/>
      <x:c r="EE47" s="485"/>
    </x:row>
    <x:row r="48" spans="1:135" ht="13.5" customHeight="1" thickTop="1" thickBot="1" x14ac:dyDescent="0.25">
      <x:c r="A48" s="24"/>
      <x:c r="B48" s="1765" t="s">
        <x:v>21217</x:v>
      </x:c>
      <x:c r="C48" s="1766"/>
      <x:c r="D48" s="1766"/>
      <x:c r="E48" s="1767"/>
      <x:c r="F48" s="1829" t="s">
        <x:v>21095</x:v>
      </x:c>
      <x:c r="G48" s="1829" t="s">
        <x:v>21095</x:v>
      </x:c>
      <x:c r="H48" s="1829" t="s">
        <x:v>21095</x:v>
      </x:c>
      <x:c r="I48" s="1829" t="s">
        <x:v>21095</x:v>
      </x:c>
      <x:c r="J48" s="1829" t="s">
        <x:v>21095</x:v>
      </x:c>
      <x:c r="K48" s="1829" t="s">
        <x:v>21095</x:v>
      </x:c>
      <x:c r="L48" s="1880" t="s">
        <x:v>21095</x:v>
      </x:c>
      <x:c r="M48" s="1880" t="s">
        <x:v>21095</x:v>
      </x:c>
      <x:c r="N48" s="1875" t="s">
        <x:v>21218</x:v>
      </x:c>
      <x:c r="O48" s="1870"/>
      <x:c r="P48" s="1869" t="s">
        <x:v>21218</x:v>
      </x:c>
      <x:c r="Q48" s="1870"/>
      <x:c r="R48" s="1869" t="s">
        <x:v>21218</x:v>
      </x:c>
      <x:c r="S48" s="1870"/>
      <x:c r="T48" s="1869" t="s">
        <x:v>21218</x:v>
      </x:c>
      <x:c r="U48" s="1870"/>
      <x:c r="V48" s="1869" t="s">
        <x:v>21218</x:v>
      </x:c>
      <x:c r="W48" s="1870"/>
      <x:c r="X48" s="1869" t="s">
        <x:v>21218</x:v>
      </x:c>
      <x:c r="Y48" s="1870"/>
      <x:c r="Z48" s="1869" t="s">
        <x:v>21218</x:v>
      </x:c>
      <x:c r="AA48" s="1882"/>
      <x:c r="AB48" s="192"/>
      <x:c r="AC48" s="491"/>
      <x:c r="AD48" s="54"/>
      <x:c r="AE48" s="1657"/>
      <x:c r="AF48" s="1658"/>
      <x:c r="AG48" s="1743"/>
      <x:c r="AH48" s="1459"/>
      <x:c r="AI48" s="1459"/>
      <x:c r="AJ48" s="1459"/>
      <x:c r="AK48" s="1460"/>
      <x:c r="AL48" s="1458"/>
      <x:c r="AM48" s="1459"/>
      <x:c r="AN48" s="1459"/>
      <x:c r="AO48" s="1459"/>
      <x:c r="AP48" s="1460"/>
      <x:c r="AQ48" s="1512"/>
      <x:c r="AR48" s="1513"/>
      <x:c r="AS48" s="1513"/>
      <x:c r="AT48" s="1513"/>
      <x:c r="AU48" s="1514"/>
      <x:c r="AV48" s="1521"/>
      <x:c r="AW48" s="1522"/>
      <x:c r="AX48" s="1522"/>
      <x:c r="AY48" s="1522"/>
      <x:c r="AZ48" s="1523"/>
      <x:c r="BA48" s="1530"/>
      <x:c r="BB48" s="1531"/>
      <x:c r="BC48" s="1531"/>
      <x:c r="BD48" s="1531"/>
      <x:c r="BE48" s="1532"/>
      <x:c r="BF48" s="1539"/>
      <x:c r="BG48" s="1540"/>
      <x:c r="BH48" s="1540"/>
      <x:c r="BI48" s="1540"/>
      <x:c r="BJ48" s="1541"/>
      <x:c r="BK48" s="1548"/>
      <x:c r="BL48" s="1549"/>
      <x:c r="BM48" s="1549"/>
      <x:c r="BN48" s="1549"/>
      <x:c r="BO48" s="1550"/>
      <x:c r="BP48" s="1590"/>
      <x:c r="BQ48" s="1591"/>
      <x:c r="BR48" s="1591"/>
      <x:c r="BS48" s="1591"/>
      <x:c r="BT48" s="1592"/>
      <x:c r="BU48" s="1599"/>
      <x:c r="BV48" s="1600"/>
      <x:c r="BW48" s="1600"/>
      <x:c r="BX48" s="1600"/>
      <x:c r="BY48" s="1601"/>
      <x:c r="BZ48" s="1657"/>
      <x:c r="CA48" s="1658"/>
      <x:c r="CB48" s="360"/>
      <x:c r="CC48" s="485"/>
      <x:c r="CE48" s="491"/>
      <x:c r="CF48" s="54"/>
      <x:c r="CG48" s="1657"/>
      <x:c r="CH48" s="1658"/>
      <x:c r="CI48" s="1485"/>
      <x:c r="CJ48" s="1486"/>
      <x:c r="CK48" s="1486"/>
      <x:c r="CL48" s="1486"/>
      <x:c r="CM48" s="1487"/>
      <x:c r="CN48" s="1494"/>
      <x:c r="CO48" s="1495"/>
      <x:c r="CP48" s="1495"/>
      <x:c r="CQ48" s="1495"/>
      <x:c r="CR48" s="1496"/>
      <x:c r="CS48" s="1548"/>
      <x:c r="CT48" s="1549"/>
      <x:c r="CU48" s="1549"/>
      <x:c r="CV48" s="1549"/>
      <x:c r="CW48" s="1550"/>
      <x:c r="CX48" s="1539"/>
      <x:c r="CY48" s="1540"/>
      <x:c r="CZ48" s="1540"/>
      <x:c r="DA48" s="1540"/>
      <x:c r="DB48" s="1541"/>
      <x:c r="DC48" s="1530"/>
      <x:c r="DD48" s="1531"/>
      <x:c r="DE48" s="1531"/>
      <x:c r="DF48" s="1531"/>
      <x:c r="DG48" s="1532"/>
      <x:c r="DH48" s="1521"/>
      <x:c r="DI48" s="1522"/>
      <x:c r="DJ48" s="1522"/>
      <x:c r="DK48" s="1522"/>
      <x:c r="DL48" s="1523"/>
      <x:c r="DM48" s="1512"/>
      <x:c r="DN48" s="1513"/>
      <x:c r="DO48" s="1513"/>
      <x:c r="DP48" s="1513"/>
      <x:c r="DQ48" s="1514"/>
      <x:c r="DR48" s="1458"/>
      <x:c r="DS48" s="1459"/>
      <x:c r="DT48" s="1459"/>
      <x:c r="DU48" s="1459"/>
      <x:c r="DV48" s="1460"/>
      <x:c r="DW48" s="1458"/>
      <x:c r="DX48" s="1459"/>
      <x:c r="DY48" s="1459"/>
      <x:c r="DZ48" s="1459"/>
      <x:c r="EA48" s="1463"/>
      <x:c r="EB48" s="1657"/>
      <x:c r="EC48" s="1658"/>
      <x:c r="ED48" s="360"/>
      <x:c r="EE48" s="485"/>
    </x:row>
    <x:row r="49" spans="1:136" ht="27" customHeight="1" thickBot="1" x14ac:dyDescent="0.25">
      <x:c r="A49" s="24"/>
      <x:c r="B49" s="1859" t="s">
        <x:v>21220</x:v>
      </x:c>
      <x:c r="C49" s="1860"/>
      <x:c r="D49" s="1861"/>
      <x:c r="E49" s="349" t="s">
        <x:v>21221</x:v>
      </x:c>
      <x:c r="F49" s="1830"/>
      <x:c r="G49" s="1830"/>
      <x:c r="H49" s="1830"/>
      <x:c r="I49" s="1830"/>
      <x:c r="J49" s="1830"/>
      <x:c r="K49" s="1830"/>
      <x:c r="L49" s="1881"/>
      <x:c r="M49" s="1881"/>
      <x:c r="N49" s="1144" t="s">
        <x:v>21222</x:v>
      </x:c>
      <x:c r="O49" s="1110" t="s">
        <x:v>21223</x:v>
      </x:c>
      <x:c r="P49" s="1109" t="s">
        <x:v>21222</x:v>
      </x:c>
      <x:c r="Q49" s="1110" t="s">
        <x:v>21223</x:v>
      </x:c>
      <x:c r="R49" s="1109" t="s">
        <x:v>21222</x:v>
      </x:c>
      <x:c r="S49" s="1110" t="s">
        <x:v>21223</x:v>
      </x:c>
      <x:c r="T49" s="1109" t="s">
        <x:v>21222</x:v>
      </x:c>
      <x:c r="U49" s="1110" t="s">
        <x:v>21223</x:v>
      </x:c>
      <x:c r="V49" s="1109" t="s">
        <x:v>21222</x:v>
      </x:c>
      <x:c r="W49" s="1110" t="s">
        <x:v>21223</x:v>
      </x:c>
      <x:c r="X49" s="1109" t="s">
        <x:v>21222</x:v>
      </x:c>
      <x:c r="Y49" s="1110" t="s">
        <x:v>21223</x:v>
      </x:c>
      <x:c r="Z49" s="1109" t="s">
        <x:v>21222</x:v>
      </x:c>
      <x:c r="AA49" s="1145" t="s">
        <x:v>21223</x:v>
      </x:c>
      <x:c r="AB49" s="160"/>
      <x:c r="AC49" s="491"/>
      <x:c r="AD49" s="54"/>
      <x:c r="AE49" s="1657"/>
      <x:c r="AF49" s="1658"/>
      <x:c r="AG49" s="1744" t="str">
        <x:f>AL49</x:f>
        <x:v>Inner row
Interior modules</x:v>
      </x:c>
      <x:c r="AH49" s="1453"/>
      <x:c r="AI49" s="1453"/>
      <x:c r="AJ49" s="1453"/>
      <x:c r="AK49" s="1454"/>
      <x:c r="AL49" s="1452" t="str">
        <x:f>AL32</x:f>
        <x:v>Inner row
Interior modules</x:v>
      </x:c>
      <x:c r="AM49" s="1453"/>
      <x:c r="AN49" s="1453"/>
      <x:c r="AO49" s="1453"/>
      <x:c r="AP49" s="1454"/>
      <x:c r="AQ49" s="1506" t="str">
        <x:f>AQ32</x:f>
        <x:v>Inner row
1st-4th module</x:v>
      </x:c>
      <x:c r="AR49" s="1507"/>
      <x:c r="AS49" s="1507"/>
      <x:c r="AT49" s="1507"/>
      <x:c r="AU49" s="1508"/>
      <x:c r="AV49" s="1515" t="str">
        <x:f>AV32</x:f>
        <x:v>Inner row
Interior modules</x:v>
      </x:c>
      <x:c r="AW49" s="1516"/>
      <x:c r="AX49" s="1516"/>
      <x:c r="AY49" s="1516"/>
      <x:c r="AZ49" s="1517"/>
      <x:c r="BA49" s="1524" t="str">
        <x:f>BA32</x:f>
        <x:v>Inner row
1st-4th module</x:v>
      </x:c>
      <x:c r="BB49" s="1525"/>
      <x:c r="BC49" s="1525"/>
      <x:c r="BD49" s="1525"/>
      <x:c r="BE49" s="1526"/>
      <x:c r="BF49" s="1533" t="str">
        <x:f>BF32</x:f>
        <x:v>Inner row
Interior modules</x:v>
      </x:c>
      <x:c r="BG49" s="1534"/>
      <x:c r="BH49" s="1534"/>
      <x:c r="BI49" s="1534"/>
      <x:c r="BJ49" s="1535"/>
      <x:c r="BK49" s="1542" t="str">
        <x:f>BK32</x:f>
        <x:v>Inner row
1st-4th module</x:v>
      </x:c>
      <x:c r="BL49" s="1543"/>
      <x:c r="BM49" s="1543"/>
      <x:c r="BN49" s="1543"/>
      <x:c r="BO49" s="1544"/>
      <x:c r="BP49" s="1497" t="str">
        <x:f>BP43</x:f>
        <x:v>Inner row
Interior modules</x:v>
      </x:c>
      <x:c r="BQ49" s="1498"/>
      <x:c r="BR49" s="1498"/>
      <x:c r="BS49" s="1498"/>
      <x:c r="BT49" s="1499"/>
      <x:c r="BU49" s="1602" t="str">
        <x:f>BU43</x:f>
        <x:v>Inner row
1st-4th module</x:v>
      </x:c>
      <x:c r="BV49" s="1465"/>
      <x:c r="BW49" s="1465"/>
      <x:c r="BX49" s="1465"/>
      <x:c r="BY49" s="1603"/>
      <x:c r="BZ49" s="1657"/>
      <x:c r="CA49" s="1658"/>
      <x:c r="CB49" s="360"/>
      <x:c r="CC49" s="485"/>
      <x:c r="CE49" s="491"/>
      <x:c r="CF49" s="54"/>
      <x:c r="CG49" s="1657"/>
      <x:c r="CH49" s="1658"/>
      <x:c r="CI49" s="1464" t="str">
        <x:f>BU49</x:f>
        <x:v>Inner row
1st-4th module</x:v>
      </x:c>
      <x:c r="CJ49" s="1465"/>
      <x:c r="CK49" s="1465"/>
      <x:c r="CL49" s="1465"/>
      <x:c r="CM49" s="1466"/>
      <x:c r="CN49" s="1497" t="str">
        <x:f t="shared" ref="CN49" si="15">BP49</x:f>
        <x:v>Inner row
Interior modules</x:v>
      </x:c>
      <x:c r="CO49" s="1498"/>
      <x:c r="CP49" s="1498"/>
      <x:c r="CQ49" s="1498"/>
      <x:c r="CR49" s="1499"/>
      <x:c r="CS49" s="1542" t="str">
        <x:f t="shared" ref="CS49" si="16">BK49</x:f>
        <x:v>Inner row
1st-4th module</x:v>
      </x:c>
      <x:c r="CT49" s="1543"/>
      <x:c r="CU49" s="1543"/>
      <x:c r="CV49" s="1543"/>
      <x:c r="CW49" s="1544"/>
      <x:c r="CX49" s="1533" t="str">
        <x:f t="shared" ref="CX49" si="17">BF49</x:f>
        <x:v>Inner row
Interior modules</x:v>
      </x:c>
      <x:c r="CY49" s="1534"/>
      <x:c r="CZ49" s="1534"/>
      <x:c r="DA49" s="1534"/>
      <x:c r="DB49" s="1535"/>
      <x:c r="DC49" s="1524" t="str">
        <x:f t="shared" ref="DC49" si="18">BA49</x:f>
        <x:v>Inner row
1st-4th module</x:v>
      </x:c>
      <x:c r="DD49" s="1525"/>
      <x:c r="DE49" s="1525"/>
      <x:c r="DF49" s="1525"/>
      <x:c r="DG49" s="1526"/>
      <x:c r="DH49" s="1515" t="str">
        <x:f t="shared" ref="DH49" si="19">AV49</x:f>
        <x:v>Inner row
Interior modules</x:v>
      </x:c>
      <x:c r="DI49" s="1516"/>
      <x:c r="DJ49" s="1516"/>
      <x:c r="DK49" s="1516"/>
      <x:c r="DL49" s="1517"/>
      <x:c r="DM49" s="1506" t="str">
        <x:f t="shared" ref="DM49" si="20">AQ49</x:f>
        <x:v>Inner row
1st-4th module</x:v>
      </x:c>
      <x:c r="DN49" s="1507"/>
      <x:c r="DO49" s="1507"/>
      <x:c r="DP49" s="1507"/>
      <x:c r="DQ49" s="1508"/>
      <x:c r="DR49" s="1452" t="str">
        <x:f t="shared" ref="DR49" si="21">AL49</x:f>
        <x:v>Inner row
Interior modules</x:v>
      </x:c>
      <x:c r="DS49" s="1453"/>
      <x:c r="DT49" s="1453"/>
      <x:c r="DU49" s="1453"/>
      <x:c r="DV49" s="1454"/>
      <x:c r="DW49" s="1452" t="str">
        <x:f t="shared" ref="DW49" si="22">AG49</x:f>
        <x:v>Inner row
Interior modules</x:v>
      </x:c>
      <x:c r="DX49" s="1453"/>
      <x:c r="DY49" s="1453"/>
      <x:c r="DZ49" s="1453"/>
      <x:c r="EA49" s="1461"/>
      <x:c r="EB49" s="1657"/>
      <x:c r="EC49" s="1658"/>
      <x:c r="ED49" s="360"/>
      <x:c r="EE49" s="485"/>
    </x:row>
    <x:row r="50" spans="1:136" ht="13.5" customHeight="1" thickTop="1" thickBot="1" x14ac:dyDescent="0.25">
      <x:c r="A50" s="24"/>
      <x:c r="B50" s="1842" t="s">
        <x:v>21130</x:v>
      </x:c>
      <x:c r="C50" s="1843"/>
      <x:c r="D50" s="1843"/>
      <x:c r="E50" s="1843"/>
      <x:c r="F50" s="1843"/>
      <x:c r="G50" s="1843"/>
      <x:c r="H50" s="1843"/>
      <x:c r="I50" s="1843"/>
      <x:c r="J50" s="1843"/>
      <x:c r="K50" s="1843"/>
      <x:c r="L50" s="1844"/>
      <x:c r="M50" s="1225"/>
      <x:c r="N50" s="1130"/>
      <x:c r="O50" s="1131"/>
      <x:c r="P50" s="1131"/>
      <x:c r="Q50" s="1131"/>
      <x:c r="R50" s="1131"/>
      <x:c r="S50" s="1131"/>
      <x:c r="T50" s="1131"/>
      <x:c r="U50" s="1131"/>
      <x:c r="V50" s="1131"/>
      <x:c r="W50" s="1131"/>
      <x:c r="X50" s="1131"/>
      <x:c r="Y50" s="1131"/>
      <x:c r="Z50" s="1131"/>
      <x:c r="AA50" s="1136"/>
      <x:c r="AB50" s="18"/>
      <x:c r="AC50" s="491"/>
      <x:c r="AD50" s="54"/>
      <x:c r="AE50" s="1657"/>
      <x:c r="AF50" s="1658"/>
      <x:c r="AG50" s="1743"/>
      <x:c r="AH50" s="1459"/>
      <x:c r="AI50" s="1459"/>
      <x:c r="AJ50" s="1459"/>
      <x:c r="AK50" s="1460"/>
      <x:c r="AL50" s="1458"/>
      <x:c r="AM50" s="1459"/>
      <x:c r="AN50" s="1459"/>
      <x:c r="AO50" s="1459"/>
      <x:c r="AP50" s="1460"/>
      <x:c r="AQ50" s="1512"/>
      <x:c r="AR50" s="1513"/>
      <x:c r="AS50" s="1513"/>
      <x:c r="AT50" s="1513"/>
      <x:c r="AU50" s="1514"/>
      <x:c r="AV50" s="1521"/>
      <x:c r="AW50" s="1522"/>
      <x:c r="AX50" s="1522"/>
      <x:c r="AY50" s="1522"/>
      <x:c r="AZ50" s="1523"/>
      <x:c r="BA50" s="1530"/>
      <x:c r="BB50" s="1531"/>
      <x:c r="BC50" s="1531"/>
      <x:c r="BD50" s="1531"/>
      <x:c r="BE50" s="1532"/>
      <x:c r="BF50" s="1539"/>
      <x:c r="BG50" s="1540"/>
      <x:c r="BH50" s="1540"/>
      <x:c r="BI50" s="1540"/>
      <x:c r="BJ50" s="1541"/>
      <x:c r="BK50" s="1548"/>
      <x:c r="BL50" s="1549"/>
      <x:c r="BM50" s="1549"/>
      <x:c r="BN50" s="1549"/>
      <x:c r="BO50" s="1550"/>
      <x:c r="BP50" s="1500"/>
      <x:c r="BQ50" s="1501"/>
      <x:c r="BR50" s="1501"/>
      <x:c r="BS50" s="1501"/>
      <x:c r="BT50" s="1502"/>
      <x:c r="BU50" s="1604"/>
      <x:c r="BV50" s="1468"/>
      <x:c r="BW50" s="1468"/>
      <x:c r="BX50" s="1468"/>
      <x:c r="BY50" s="1605"/>
      <x:c r="BZ50" s="1657"/>
      <x:c r="CA50" s="1658"/>
      <x:c r="CB50" s="360"/>
      <x:c r="CC50" s="485"/>
      <x:c r="CE50" s="491"/>
      <x:c r="CF50" s="54"/>
      <x:c r="CG50" s="1657"/>
      <x:c r="CH50" s="1658"/>
      <x:c r="CI50" s="1467"/>
      <x:c r="CJ50" s="1468"/>
      <x:c r="CK50" s="1468"/>
      <x:c r="CL50" s="1468"/>
      <x:c r="CM50" s="1469"/>
      <x:c r="CN50" s="1500"/>
      <x:c r="CO50" s="1501"/>
      <x:c r="CP50" s="1501"/>
      <x:c r="CQ50" s="1501"/>
      <x:c r="CR50" s="1502"/>
      <x:c r="CS50" s="1548"/>
      <x:c r="CT50" s="1549"/>
      <x:c r="CU50" s="1549"/>
      <x:c r="CV50" s="1549"/>
      <x:c r="CW50" s="1550"/>
      <x:c r="CX50" s="1539"/>
      <x:c r="CY50" s="1540"/>
      <x:c r="CZ50" s="1540"/>
      <x:c r="DA50" s="1540"/>
      <x:c r="DB50" s="1541"/>
      <x:c r="DC50" s="1530"/>
      <x:c r="DD50" s="1531"/>
      <x:c r="DE50" s="1531"/>
      <x:c r="DF50" s="1531"/>
      <x:c r="DG50" s="1532"/>
      <x:c r="DH50" s="1521"/>
      <x:c r="DI50" s="1522"/>
      <x:c r="DJ50" s="1522"/>
      <x:c r="DK50" s="1522"/>
      <x:c r="DL50" s="1523"/>
      <x:c r="DM50" s="1512"/>
      <x:c r="DN50" s="1513"/>
      <x:c r="DO50" s="1513"/>
      <x:c r="DP50" s="1513"/>
      <x:c r="DQ50" s="1514"/>
      <x:c r="DR50" s="1458"/>
      <x:c r="DS50" s="1459"/>
      <x:c r="DT50" s="1459"/>
      <x:c r="DU50" s="1459"/>
      <x:c r="DV50" s="1460"/>
      <x:c r="DW50" s="1458"/>
      <x:c r="DX50" s="1459"/>
      <x:c r="DY50" s="1459"/>
      <x:c r="DZ50" s="1459"/>
      <x:c r="EA50" s="1463"/>
      <x:c r="EB50" s="1657"/>
      <x:c r="EC50" s="1658"/>
      <x:c r="ED50" s="360"/>
      <x:c r="EE50" s="485"/>
    </x:row>
    <x:row r="51" spans="1:136" ht="13.5" customHeight="1" x14ac:dyDescent="0.2">
      <x:c r="A51" s="24"/>
      <x:c r="B51" s="1755" t="s">
        <x:v>21251</x:v>
      </x:c>
      <x:c r="C51" s="1756"/>
      <x:c r="D51" s="1757"/>
      <x:c r="E51" s="342" t="s">
        <x:v>21252</x:v>
      </x:c>
      <x:c r="F51" s="1229">
        <x:f t="shared" ref="F51:F58" ca="1" si="23">MAX(N51,O51)</x:f>
        <x:v>10.44990231130566</x:v>
      </x:c>
      <x:c r="G51" s="1229">
        <x:f t="shared" ref="G51:G58" ca="1" si="24">MAX(P51,Q51)</x:f>
        <x:v>4.0197904204860286</x:v>
      </x:c>
      <x:c r="H51" s="1229">
        <x:f ca="1">MAX(R51,S51)</x:f>
        <x:v>2.7799042044087265</x:v>
      </x:c>
      <x:c r="I51" s="1237">
        <x:f ca="1">MAX(T51,U51)</x:f>
        <x:v>2.4212990720031193</x:v>
      </x:c>
      <x:c r="J51" s="1229">
        <x:f ca="1">MAX(V51,W51)</x:f>
        <x:v>1.0461719067624635</x:v>
      </x:c>
      <x:c r="K51" s="1238">
        <x:f ca="1">MAX(X51,Y51)</x:f>
        <x:v>-7.9301664311394404E-2</x:v>
      </x:c>
      <x:c r="L51" s="1069">
        <x:f ca="1">MAX(Z51,AA51)</x:f>
        <x:v>-7.9301664311394404E-2</x:v>
      </x:c>
      <x:c r="M51" s="1069">
        <x:f ca="1">L51*2.20462</x:f>
        <x:v>-0.17483003517418633</x:v>
      </x:c>
      <x:c r="N51" s="1234">
        <x:f ca="1">(-'int. presets cp_10d_9'!I26*COS($F$18*PI()/180)*$F$21)*$N$47*$C$25*1000/9.81/$O$99*$D$193*'int. presets cp_10d_9'!$I$214-$N$99/$O$99*$C$20*$F$21</x:f>
        <x:v>10.44990231130566</x:v>
      </x:c>
      <x:c r="O51" s="406">
        <x:f ca="1">(SQRT(((-'int. presets cp_10d_9'!D26*SIN($F$18*PI()/180)*$F$21)*$C$25*1000)^2+(0.001*$C$25*1000*$F$21)^2)/$C$30+(-'int. presets cp_10d_9'!D26*COS($F$18*PI()/180)*$F$21)*$C$25*1000)/9.81*$O$47/$O$99*$F$193*'int. presets cp_10d_9'!$D$214-$N$99/$O$99*$C$20*$F$21</x:f>
        <x:v>-7.9301664311394404E-2</x:v>
      </x:c>
      <x:c r="P51" s="405">
        <x:f ca="1">(-'int. presets cp_10d_12'!I26*COS($F$18*PI()/180)*$F$21)*$P$47*$C$25*1000/9.81/$O$99*$D$193*'int. presets cp_10d_12'!$I$214-$N$99/$O$99*$C$20*$F$21</x:f>
        <x:v>4.0197904204860286</x:v>
      </x:c>
      <x:c r="Q51" s="406">
        <x:f ca="1">(SQRT(((-'int. presets cp_10d_12'!D26*SIN($F$18*PI()/180)*$F$21)*$C$25*1000)^2+(0.001*$C$25*1000*$F$21)^2)/$C$30+(-'int. presets cp_10d_12'!D26*COS($F$18*PI()/180)*$F$21)*$C$25*1000)/9.81*$Q$47/$O$99*$F$193*'int. presets cp_10d_12'!$D$214-$N$99/$O$99*$C$20*$F$21</x:f>
        <x:v>-7.9301664311394404E-2</x:v>
      </x:c>
      <x:c r="R51" s="405">
        <x:f ca="1">(-'int. presets cp_10d_15'!I26*COS($F$18*PI()/180)*$F$21)*$R$47*$C$25*1000/9.81/$O$99*$D$193*'int. presets cp_10d_15'!$I$214-$N$99/$O$99*$C$20*$F$21</x:f>
        <x:v>2.7799042044087265</x:v>
      </x:c>
      <x:c r="S51" s="406">
        <x:f ca="1">(SQRT(((-'int. presets cp_10d_15'!D26*SIN($F$18*PI()/180)*$F$21)*$C$25*1000)^2+(0.001*$C$25*1000*$F$21)^2)/$C$30+(-'int. presets cp_10d_15'!D26*COS($F$18*PI()/180)*$F$21)*$C$25*1000)/9.81*$S$47/$O$99*$F$193*'int. presets cp_10d_15'!$D$214-$N$99/$O$99*$C$20*$F$21</x:f>
        <x:v>-7.9301664311394404E-2</x:v>
      </x:c>
      <x:c r="T51" s="405">
        <x:f ca="1">(-'int. presets cp_10d_16'!I26*COS($F$18*PI()/180)*$F$21)*$T$47*$C$25*1000/9.81/$O$99*$D$193*'int. presets cp_10d_16'!$I$214-$N$99/$O$99*$C$20*$F$21</x:f>
        <x:v>2.4212990720031193</x:v>
      </x:c>
      <x:c r="U51" s="406">
        <x:f ca="1">(SQRT(((-'int. presets cp_10d_16'!D26*SIN($F$18*PI()/180)*$F$21)*$C$25*1000)^2+(0.001*$C$25*1000*$F$21)^2)/$C$30+(-'int. presets cp_10d_16'!D26*COS($F$18*PI()/180)*$F$21)*$C$25*1000)/9.81*$U$47/$O$99*$F$193*'int. presets cp_10d_16'!$D$214-$N$99/$O$99*$C$20*$F$21</x:f>
        <x:v>-7.9301664311394404E-2</x:v>
      </x:c>
      <x:c r="V51" s="405">
        <x:f ca="1">(-'int. presets cp_10d_20'!I26*COS($F$18*PI()/180)*$F$21)*$V$47*$C$25*1000/9.81/$O$99*$D$193*'int. presets cp_10d_20'!$I$214-$N$99/$O$99*$C$20*$F$21</x:f>
        <x:v>1.0461719067624635</x:v>
      </x:c>
      <x:c r="W51" s="406">
        <x:f ca="1">(SQRT(((-'int. presets cp_10d_20'!D26*SIN($F$18*PI()/180)*$F$21)*$C$25*1000)^2+(0.001*$C$25*1000*$F$21)^2)/$C$30+(-'int. presets cp_10d_20'!D26*COS($F$18*PI()/180)*$F$21)*$C$25*1000)/9.81*$W$47/$O$99*$F$193*'int. presets cp_10d_20'!$D$214-$N$99/$O$99*$C$20*$F$21</x:f>
        <x:v>-7.9301664311394404E-2</x:v>
      </x:c>
      <x:c r="X51" s="405">
        <x:f ca="1">(-'int. presets cp_10d_25'!I26*COS($F$18*PI()/180)*$F$21)*$X$47*$C$25*1000/9.81/$O$99*$D$193*'int. presets cp_10d_25'!$I$214-$N$99/$O$99*$C$20*$F$21</x:f>
        <x:v>-0.36146887344966672</x:v>
      </x:c>
      <x:c r="Y51" s="406">
        <x:f ca="1">(SQRT(((-'int. presets cp_10d_25'!D26*SIN($F$18*PI()/180)*$F$21)*$C$25*1000)^2+(0.001*$C$25*1000*$F$21)^2)/$C$30+(-'int. presets cp_10d_25'!D26*COS($F$18*PI()/180)*$F$21)*$C$25*1000)/9.81*$Y$47/$O$99*$F$193*'int. presets cp_10d_25'!$D$214-$N$99/$O$99*$C$20*$F$21</x:f>
        <x:v>-7.9301664311394404E-2</x:v>
      </x:c>
      <x:c r="Z51" s="405">
        <x:f ca="1">(-'int. presets cp_10d'!I26*COS($F$18*PI()/180)*$F$21)*$Z$47*$C$25*1000/9.81/$O$99*$D$193*'int. presets cp_10d'!$I$214-$N$99/$O$99*$C$20*$F$21</x:f>
        <x:v>-0.36146887344966672</x:v>
      </x:c>
      <x:c r="AA51" s="1147">
        <x:f ca="1">(SQRT(((-'int. presets cp_10d'!D26*SIN($F$18*PI()/180)*$F$21)*$C$25*1000)^2+(0.001*$C$25*1000*$F$21)^2)/$C$30+(-'int. presets cp_10d'!D26*COS($F$18*PI()/180)*$F$21)*$C$25*1000)/9.81*$AA$47/$O$99*$F$193*'int. presets cp_10d'!$D$214-$N$99/$O$99*$C$20*$F$21</x:f>
        <x:v>-7.9301664311394404E-2</x:v>
      </x:c>
      <x:c r="AB51" s="18"/>
      <x:c r="AC51" s="491"/>
      <x:c r="AD51" s="54"/>
      <x:c r="AE51" s="1657"/>
      <x:c r="AF51" s="1658"/>
      <x:c r="AG51" s="1744" t="str">
        <x:f>AL51</x:f>
        <x:v>Inner row
Interior modules</x:v>
      </x:c>
      <x:c r="AH51" s="1453"/>
      <x:c r="AI51" s="1453"/>
      <x:c r="AJ51" s="1453"/>
      <x:c r="AK51" s="1454"/>
      <x:c r="AL51" s="1452" t="str">
        <x:f>AL32</x:f>
        <x:v>Inner row
Interior modules</x:v>
      </x:c>
      <x:c r="AM51" s="1453"/>
      <x:c r="AN51" s="1453"/>
      <x:c r="AO51" s="1453"/>
      <x:c r="AP51" s="1454"/>
      <x:c r="AQ51" s="1506" t="str">
        <x:f>AQ32</x:f>
        <x:v>Inner row
1st-4th module</x:v>
      </x:c>
      <x:c r="AR51" s="1507"/>
      <x:c r="AS51" s="1507"/>
      <x:c r="AT51" s="1507"/>
      <x:c r="AU51" s="1508"/>
      <x:c r="AV51" s="1515" t="str">
        <x:f>AV32</x:f>
        <x:v>Inner row
Interior modules</x:v>
      </x:c>
      <x:c r="AW51" s="1516"/>
      <x:c r="AX51" s="1516"/>
      <x:c r="AY51" s="1516"/>
      <x:c r="AZ51" s="1517"/>
      <x:c r="BA51" s="1524" t="str">
        <x:f>BA32</x:f>
        <x:v>Inner row
1st-4th module</x:v>
      </x:c>
      <x:c r="BB51" s="1525"/>
      <x:c r="BC51" s="1525"/>
      <x:c r="BD51" s="1525"/>
      <x:c r="BE51" s="1526"/>
      <x:c r="BF51" s="1533" t="str">
        <x:f>BF32</x:f>
        <x:v>Inner row
Interior modules</x:v>
      </x:c>
      <x:c r="BG51" s="1534"/>
      <x:c r="BH51" s="1534"/>
      <x:c r="BI51" s="1534"/>
      <x:c r="BJ51" s="1535"/>
      <x:c r="BK51" s="1542" t="str">
        <x:f>BK32</x:f>
        <x:v>Inner row
1st-4th module</x:v>
      </x:c>
      <x:c r="BL51" s="1543"/>
      <x:c r="BM51" s="1543"/>
      <x:c r="BN51" s="1543"/>
      <x:c r="BO51" s="1544"/>
      <x:c r="BP51" s="1497" t="str">
        <x:f>BP43</x:f>
        <x:v>Inner row
Interior modules</x:v>
      </x:c>
      <x:c r="BQ51" s="1498"/>
      <x:c r="BR51" s="1498"/>
      <x:c r="BS51" s="1498"/>
      <x:c r="BT51" s="1499"/>
      <x:c r="BU51" s="1602" t="str">
        <x:f>BU43</x:f>
        <x:v>Inner row
1st-4th module</x:v>
      </x:c>
      <x:c r="BV51" s="1465"/>
      <x:c r="BW51" s="1465"/>
      <x:c r="BX51" s="1465"/>
      <x:c r="BY51" s="1603"/>
      <x:c r="BZ51" s="1657"/>
      <x:c r="CA51" s="1658"/>
      <x:c r="CB51" s="488"/>
      <x:c r="CC51" s="485"/>
      <x:c r="CE51" s="491"/>
      <x:c r="CF51" s="54"/>
      <x:c r="CG51" s="1657"/>
      <x:c r="CH51" s="1658"/>
      <x:c r="CI51" s="1464" t="str">
        <x:f>BU51</x:f>
        <x:v>Inner row
1st-4th module</x:v>
      </x:c>
      <x:c r="CJ51" s="1465"/>
      <x:c r="CK51" s="1465"/>
      <x:c r="CL51" s="1465"/>
      <x:c r="CM51" s="1466"/>
      <x:c r="CN51" s="1497" t="str">
        <x:f>BP51</x:f>
        <x:v>Inner row
Interior modules</x:v>
      </x:c>
      <x:c r="CO51" s="1498"/>
      <x:c r="CP51" s="1498"/>
      <x:c r="CQ51" s="1498"/>
      <x:c r="CR51" s="1499"/>
      <x:c r="CS51" s="1542" t="str">
        <x:f>BK51</x:f>
        <x:v>Inner row
1st-4th module</x:v>
      </x:c>
      <x:c r="CT51" s="1543"/>
      <x:c r="CU51" s="1543"/>
      <x:c r="CV51" s="1543"/>
      <x:c r="CW51" s="1544"/>
      <x:c r="CX51" s="1533" t="str">
        <x:f>BF51</x:f>
        <x:v>Inner row
Interior modules</x:v>
      </x:c>
      <x:c r="CY51" s="1534"/>
      <x:c r="CZ51" s="1534"/>
      <x:c r="DA51" s="1534"/>
      <x:c r="DB51" s="1535"/>
      <x:c r="DC51" s="1524" t="str">
        <x:f>BA51</x:f>
        <x:v>Inner row
1st-4th module</x:v>
      </x:c>
      <x:c r="DD51" s="1525"/>
      <x:c r="DE51" s="1525"/>
      <x:c r="DF51" s="1525"/>
      <x:c r="DG51" s="1526"/>
      <x:c r="DH51" s="1515" t="str">
        <x:f>AV51</x:f>
        <x:v>Inner row
Interior modules</x:v>
      </x:c>
      <x:c r="DI51" s="1516"/>
      <x:c r="DJ51" s="1516"/>
      <x:c r="DK51" s="1516"/>
      <x:c r="DL51" s="1517"/>
      <x:c r="DM51" s="1506" t="str">
        <x:f>AQ51</x:f>
        <x:v>Inner row
1st-4th module</x:v>
      </x:c>
      <x:c r="DN51" s="1507"/>
      <x:c r="DO51" s="1507"/>
      <x:c r="DP51" s="1507"/>
      <x:c r="DQ51" s="1508"/>
      <x:c r="DR51" s="1452" t="str">
        <x:f>AL51</x:f>
        <x:v>Inner row
Interior modules</x:v>
      </x:c>
      <x:c r="DS51" s="1453"/>
      <x:c r="DT51" s="1453"/>
      <x:c r="DU51" s="1453"/>
      <x:c r="DV51" s="1454"/>
      <x:c r="DW51" s="1452" t="str">
        <x:f>AG51</x:f>
        <x:v>Inner row
Interior modules</x:v>
      </x:c>
      <x:c r="DX51" s="1453"/>
      <x:c r="DY51" s="1453"/>
      <x:c r="DZ51" s="1453"/>
      <x:c r="EA51" s="1461"/>
      <x:c r="EB51" s="1657"/>
      <x:c r="EC51" s="1658"/>
      <x:c r="ED51" s="488"/>
      <x:c r="EE51" s="485"/>
    </x:row>
    <x:row r="52" spans="1:136" ht="13.5" customHeight="1" thickBot="1" x14ac:dyDescent="0.25">
      <x:c r="A52" s="24"/>
      <x:c r="B52" s="1761"/>
      <x:c r="C52" s="1762"/>
      <x:c r="D52" s="1763"/>
      <x:c r="E52" s="343" t="s">
        <x:v>21253</x:v>
      </x:c>
      <x:c r="F52" s="1231">
        <x:f t="shared" ca="1" si="23"/>
        <x:v>0.9790117031570027</x:v>
      </x:c>
      <x:c r="G52" s="1231">
        <x:f t="shared" ca="1" si="24"/>
        <x:v>-0.21069070594868933</x:v>
      </x:c>
      <x:c r="H52" s="1231">
        <x:f t="shared" ref="H52:H94" ca="1" si="25">MAX(R52,S52)</x:f>
        <x:v>-0.95036424854420076</x:v>
      </x:c>
      <x:c r="I52" s="1232">
        <x:f t="shared" ref="I52:I94" ca="1" si="26">MAX(T52,U52)</x:f>
        <x:v>-0.95036424854420076</x:v>
      </x:c>
      <x:c r="J52" s="1231">
        <x:f t="shared" ref="J52:J94" ca="1" si="27">MAX(V52,W52)</x:f>
        <x:v>-0.95036424854420076</x:v>
      </x:c>
      <x:c r="K52" s="1239">
        <x:f t="shared" ref="K52:K94" ca="1" si="28">MAX(X52,Y52)</x:f>
        <x:v>-0.95036424854420076</x:v>
      </x:c>
      <x:c r="L52" s="1070">
        <x:f t="shared" ref="L52:L94" ca="1" si="29">MAX(Z52,AA52)</x:f>
        <x:v>-0.95036424854420076</x:v>
      </x:c>
      <x:c r="M52" s="1070">
        <x:f t="shared" ref="M52:M94" ca="1" si="30">L52*2.20462</x:f>
        <x:v>-2.0951920296255158</x:v>
      </x:c>
      <x:c r="N52" s="1235">
        <x:f ca="1">(-'int. presets cp_10d_9'!I27*COS($F$18*PI()/180)*$F$21)*$N$47*$C$25*1000/9.81/$O$99*$D$193*'int. presets cp_10d_9'!$I$214-$N$99/$O$99*$C$20*$F$21</x:f>
        <x:v>0.9790117031570027</x:v>
      </x:c>
      <x:c r="O52" s="408">
        <x:f ca="1">(SQRT(((-'int. presets cp_10d_9'!D27*SIN($F$18*PI()/180)*$F$21)*$C$25*1000)^2+(0.001*$C$25*1000*$F$21)^2)/$C$30+(-'int. presets cp_10d_9'!D27*COS($F$18*PI()/180)*$F$21)*$C$25*1000)/9.81*$O$47/$O$99*$F$193*'int. presets cp_10d_9'!$D$214-$N$99/$O$99*$C$20*$F$21</x:f>
        <x:v>-0.95036424854420076</x:v>
      </x:c>
      <x:c r="P52" s="407">
        <x:f ca="1">(-'int. presets cp_10d_12'!I27*COS($F$18*PI()/180)*$F$21)*$P$47*$C$25*1000/9.81/$O$99*$D$193*'int. presets cp_10d_12'!$I$214-$N$99/$O$99*$C$20*$F$21</x:f>
        <x:v>-0.21069070594868933</x:v>
      </x:c>
      <x:c r="Q52" s="408">
        <x:f ca="1">(SQRT(((-'int. presets cp_10d_12'!D27*SIN($F$18*PI()/180)*$F$21)*$C$25*1000)^2+(0.001*$C$25*1000*$F$21)^2)/$C$30+(-'int. presets cp_10d_12'!D27*COS($F$18*PI()/180)*$F$21)*$C$25*1000)/9.81*$Q$47/$O$99*$F$193*'int. presets cp_10d_12'!$D$214-$N$99/$O$99*$C$20*$F$21</x:f>
        <x:v>-0.95036424854420076</x:v>
      </x:c>
      <x:c r="R52" s="407">
        <x:f ca="1">(-'int. presets cp_10d_15'!I27*COS($F$18*PI()/180)*$F$21)*$R$47*$C$25*1000/9.81/$O$99*$D$193*'int. presets cp_10d_15'!$I$214-$N$99/$O$99*$C$20*$F$21</x:f>
        <x:v>-1.1334955867408887</x:v>
      </x:c>
      <x:c r="S52" s="408">
        <x:f ca="1">(SQRT(((-'int. presets cp_10d_15'!D27*SIN($F$18*PI()/180)*$F$21)*$C$25*1000)^2+(0.001*$C$25*1000*$F$21)^2)/$C$30+(-'int. presets cp_10d_15'!D27*COS($F$18*PI()/180)*$F$21)*$C$25*1000)/9.81*$S$47/$O$99*$F$193*'int. presets cp_10d_15'!$D$214-$N$99/$O$99*$C$20*$F$21</x:f>
        <x:v>-0.95036424854420076</x:v>
      </x:c>
      <x:c r="T52" s="407">
        <x:f ca="1">(-'int. presets cp_10d_16'!I27*COS($F$18*PI()/180)*$F$21)*$T$47*$C$25*1000/9.81/$O$99*$D$193*'int. presets cp_10d_16'!$I$214-$N$99/$O$99*$C$20*$F$21</x:f>
        <x:v>-1.4003931150544098</x:v>
      </x:c>
      <x:c r="U52" s="408">
        <x:f ca="1">(SQRT(((-'int. presets cp_10d_16'!D27*SIN($F$18*PI()/180)*$F$21)*$C$25*1000)^2+(0.001*$C$25*1000*$F$21)^2)/$C$30+(-'int. presets cp_10d_16'!D27*COS($F$18*PI()/180)*$F$21)*$C$25*1000)/9.81*$U$47/$O$99*$F$193*'int. presets cp_10d_16'!$D$214-$N$99/$O$99*$C$20*$F$21</x:f>
        <x:v>-0.95036424854420076</x:v>
      </x:c>
      <x:c r="V52" s="407">
        <x:f ca="1">(-'int. presets cp_10d_20'!I27*COS($F$18*PI()/180)*$F$21)*$V$47*$C$25*1000/9.81/$O$99*$D$193*'int. presets cp_10d_20'!$I$214-$N$99/$O$99*$C$20*$F$21</x:f>
        <x:v>-2.4274348701403561</x:v>
      </x:c>
      <x:c r="W52" s="408">
        <x:f ca="1">(SQRT(((-'int. presets cp_10d_20'!D27*SIN($F$18*PI()/180)*$F$21)*$C$25*1000)^2+(0.001*$C$25*1000*$F$21)^2)/$C$30+(-'int. presets cp_10d_20'!D27*COS($F$18*PI()/180)*$F$21)*$C$25*1000)/9.81*$W$47/$O$99*$F$193*'int. presets cp_10d_20'!$D$214-$N$99/$O$99*$C$20*$F$21</x:f>
        <x:v>-0.95036424854420076</x:v>
      </x:c>
      <x:c r="X52" s="407">
        <x:f ca="1">(-'int. presets cp_10d_25'!I27*COS($F$18*PI()/180)*$F$21)*$X$47*$C$25*1000/9.81/$O$99*$D$193*'int. presets cp_10d_25'!$I$214-$N$99/$O$99*$C$20*$F$21</x:f>
        <x:v>-3.3741883312268577</x:v>
      </x:c>
      <x:c r="Y52" s="408">
        <x:f ca="1">(SQRT(((-'int. presets cp_10d_25'!D27*SIN($F$18*PI()/180)*$F$21)*$C$25*1000)^2+(0.001*$C$25*1000*$F$21)^2)/$C$30+(-'int. presets cp_10d_25'!D27*COS($F$18*PI()/180)*$F$21)*$C$25*1000)/9.81*$Y$47/$O$99*$F$193*'int. presets cp_10d_25'!$D$214-$N$99/$O$99*$C$20*$F$21</x:f>
        <x:v>-0.95036424854420076</x:v>
      </x:c>
      <x:c r="Z52" s="407">
        <x:f ca="1">(-'int. presets cp_10d'!I27*COS($F$18*PI()/180)*$F$21)*$Z$47*$C$25*1000/9.81/$O$99*$D$193*'int. presets cp_10d'!$I$214-$N$99/$O$99*$C$20*$F$21</x:f>
        <x:v>-3.3741883312268577</x:v>
      </x:c>
      <x:c r="AA52" s="1149">
        <x:f ca="1">(SQRT(((-'int. presets cp_10d'!D27*SIN($F$18*PI()/180)*$F$21)*$C$25*1000)^2+(0.001*$C$25*1000*$F$21)^2)/$C$30+(-'int. presets cp_10d'!D27*COS($F$18*PI()/180)*$F$21)*$C$25*1000)/9.81*$AA$47/$O$99*$F$193*'int. presets cp_10d'!$D$214-$N$99/$O$99*$C$20*$F$21</x:f>
        <x:v>-0.95036424854420076</x:v>
      </x:c>
      <x:c r="AB52" s="18"/>
      <x:c r="AC52" s="491"/>
      <x:c r="AD52" s="54"/>
      <x:c r="AE52" s="1657"/>
      <x:c r="AF52" s="1658"/>
      <x:c r="AG52" s="1742"/>
      <x:c r="AH52" s="1456"/>
      <x:c r="AI52" s="1456"/>
      <x:c r="AJ52" s="1456"/>
      <x:c r="AK52" s="1457"/>
      <x:c r="AL52" s="1455"/>
      <x:c r="AM52" s="1456"/>
      <x:c r="AN52" s="1456"/>
      <x:c r="AO52" s="1456"/>
      <x:c r="AP52" s="1457"/>
      <x:c r="AQ52" s="1509"/>
      <x:c r="AR52" s="1510"/>
      <x:c r="AS52" s="1510"/>
      <x:c r="AT52" s="1510"/>
      <x:c r="AU52" s="1511"/>
      <x:c r="AV52" s="1518"/>
      <x:c r="AW52" s="1519"/>
      <x:c r="AX52" s="1519"/>
      <x:c r="AY52" s="1519"/>
      <x:c r="AZ52" s="1520"/>
      <x:c r="BA52" s="1527"/>
      <x:c r="BB52" s="1528"/>
      <x:c r="BC52" s="1528"/>
      <x:c r="BD52" s="1528"/>
      <x:c r="BE52" s="1529"/>
      <x:c r="BF52" s="1536"/>
      <x:c r="BG52" s="1537"/>
      <x:c r="BH52" s="1537"/>
      <x:c r="BI52" s="1537"/>
      <x:c r="BJ52" s="1538"/>
      <x:c r="BK52" s="1545"/>
      <x:c r="BL52" s="1546"/>
      <x:c r="BM52" s="1546"/>
      <x:c r="BN52" s="1546"/>
      <x:c r="BO52" s="1547"/>
      <x:c r="BP52" s="1503"/>
      <x:c r="BQ52" s="1504"/>
      <x:c r="BR52" s="1504"/>
      <x:c r="BS52" s="1504"/>
      <x:c r="BT52" s="1505"/>
      <x:c r="BU52" s="1673"/>
      <x:c r="BV52" s="1552"/>
      <x:c r="BW52" s="1552"/>
      <x:c r="BX52" s="1552"/>
      <x:c r="BY52" s="1674"/>
      <x:c r="BZ52" s="1657"/>
      <x:c r="CA52" s="1658"/>
      <x:c r="CB52" s="360"/>
      <x:c r="CC52" s="609">
        <x:f>IF(20&lt;'building data'!$C$21,MAX(0,'building data'!$C$21-20),0)</x:f>
        <x:v>71.44</x:v>
      </x:c>
      <x:c r="CE52" s="491"/>
      <x:c r="CF52" s="54"/>
      <x:c r="CG52" s="1657"/>
      <x:c r="CH52" s="1658"/>
      <x:c r="CI52" s="1551"/>
      <x:c r="CJ52" s="1552"/>
      <x:c r="CK52" s="1552"/>
      <x:c r="CL52" s="1552"/>
      <x:c r="CM52" s="1553"/>
      <x:c r="CN52" s="1503"/>
      <x:c r="CO52" s="1504"/>
      <x:c r="CP52" s="1504"/>
      <x:c r="CQ52" s="1504"/>
      <x:c r="CR52" s="1505"/>
      <x:c r="CS52" s="1545"/>
      <x:c r="CT52" s="1546"/>
      <x:c r="CU52" s="1546"/>
      <x:c r="CV52" s="1546"/>
      <x:c r="CW52" s="1547"/>
      <x:c r="CX52" s="1536"/>
      <x:c r="CY52" s="1537"/>
      <x:c r="CZ52" s="1537"/>
      <x:c r="DA52" s="1537"/>
      <x:c r="DB52" s="1538"/>
      <x:c r="DC52" s="1527"/>
      <x:c r="DD52" s="1528"/>
      <x:c r="DE52" s="1528"/>
      <x:c r="DF52" s="1528"/>
      <x:c r="DG52" s="1529"/>
      <x:c r="DH52" s="1518"/>
      <x:c r="DI52" s="1519"/>
      <x:c r="DJ52" s="1519"/>
      <x:c r="DK52" s="1519"/>
      <x:c r="DL52" s="1520"/>
      <x:c r="DM52" s="1509"/>
      <x:c r="DN52" s="1510"/>
      <x:c r="DO52" s="1510"/>
      <x:c r="DP52" s="1510"/>
      <x:c r="DQ52" s="1511"/>
      <x:c r="DR52" s="1455"/>
      <x:c r="DS52" s="1456"/>
      <x:c r="DT52" s="1456"/>
      <x:c r="DU52" s="1456"/>
      <x:c r="DV52" s="1457"/>
      <x:c r="DW52" s="1455"/>
      <x:c r="DX52" s="1456"/>
      <x:c r="DY52" s="1456"/>
      <x:c r="DZ52" s="1456"/>
      <x:c r="EA52" s="1462"/>
      <x:c r="EB52" s="1657"/>
      <x:c r="EC52" s="1658"/>
      <x:c r="ED52" s="360"/>
      <x:c r="EE52" s="609">
        <x:f>IF(20&lt;'building data'!$C$21,MAX(0,'building data'!$C$21-20),0)</x:f>
        <x:v>71.44</x:v>
      </x:c>
    </x:row>
    <x:row r="53" spans="1:136" ht="13.5" customHeight="1" x14ac:dyDescent="0.2">
      <x:c r="A53" s="24"/>
      <x:c r="B53" s="1755" t="s">
        <x:v>21254</x:v>
      </x:c>
      <x:c r="C53" s="1756">
        <x:v>0</x:v>
      </x:c>
      <x:c r="D53" s="1757" t="s">
        <x:v>21254</x:v>
      </x:c>
      <x:c r="E53" s="342" t="s">
        <x:v>21252</x:v>
      </x:c>
      <x:c r="F53" s="1233">
        <x:f t="shared" ca="1" si="23"/>
        <x:v>6.218366868922292</x:v>
      </x:c>
      <x:c r="G53" s="1233">
        <x:f t="shared" ca="1" si="24"/>
        <x:v>1.1270608831551847</x:v>
      </x:c>
      <x:c r="H53" s="1233">
        <x:f t="shared" ca="1" si="25"/>
        <x:v>-0.80819238598053644</x:v>
      </x:c>
      <x:c r="I53" s="1230">
        <x:f t="shared" ca="1" si="26"/>
        <x:v>-1.1050101539142183</x:v>
      </x:c>
      <x:c r="J53" s="1233">
        <x:f t="shared" ca="1" si="27"/>
        <x:v>-2.2528591860898004</x:v>
      </x:c>
      <x:c r="K53" s="1240">
        <x:f t="shared" ca="1" si="28"/>
        <x:v>-2.5003965646689075</x:v>
      </x:c>
      <x:c r="L53" s="1071">
        <x:f t="shared" ca="1" si="29"/>
        <x:v>-2.5003965646689075</x:v>
      </x:c>
      <x:c r="M53" s="1071">
        <x:f t="shared" ca="1" si="30"/>
        <x:v>-5.5124242744003666</x:v>
      </x:c>
      <x:c r="N53" s="1236">
        <x:f ca="1">(-'int. presets cp_10d_9'!I28*COS($F$18*PI()/180)*$F$21)*$N$47*$C$25*1000/9.81/$O$99*$D$193*'int. presets cp_10d_9'!$I$214-$N$99/$O$99*$C$20*$F$21</x:f>
        <x:v>6.218366868922292</x:v>
      </x:c>
      <x:c r="O53" s="410">
        <x:f ca="1">(SQRT(((-'int. presets cp_10d_9'!D28*SIN($F$18*PI()/180)*$F$21)*$C$25*1000)^2+(0.001*$C$25*1000*$F$21)^2)/$C$30+(-'int. presets cp_10d_9'!D28*COS($F$18*PI()/180)*$F$21)*$C$25*1000)/9.81*$O$47/$O$99*$F$193*'int. presets cp_10d_9'!$D$214-$N$99/$O$99*$C$20*$F$21</x:f>
        <x:v>-2.5003965646689075</x:v>
      </x:c>
      <x:c r="P53" s="409">
        <x:f ca="1">(-'int. presets cp_10d_12'!I28*COS($F$18*PI()/180)*$F$21)*$P$47*$C$25*1000/9.81/$O$99*$D$193*'int. presets cp_10d_12'!$I$214-$N$99/$O$99*$C$20*$F$21</x:f>
        <x:v>1.1270608831551847</x:v>
      </x:c>
      <x:c r="Q53" s="410">
        <x:f ca="1">(SQRT(((-'int. presets cp_10d_12'!D28*SIN($F$18*PI()/180)*$F$21)*$C$25*1000)^2+(0.001*$C$25*1000*$F$21)^2)/$C$30+(-'int. presets cp_10d_12'!D28*COS($F$18*PI()/180)*$F$21)*$C$25*1000)/9.81*$Q$47/$O$99*$F$193*'int. presets cp_10d_12'!$D$214-$N$99/$O$99*$C$20*$F$21</x:f>
        <x:v>-2.5003965646689075</x:v>
      </x:c>
      <x:c r="R53" s="409">
        <x:f ca="1">(-'int. presets cp_10d_15'!I28*COS($F$18*PI()/180)*$F$21)*$R$47*$C$25*1000/9.81/$O$99*$D$193*'int. presets cp_10d_15'!$I$214-$N$99/$O$99*$C$20*$F$21</x:f>
        <x:v>-0.80819238598053644</x:v>
      </x:c>
      <x:c r="S53" s="410">
        <x:f ca="1">(SQRT(((-'int. presets cp_10d_15'!D28*SIN($F$18*PI()/180)*$F$21)*$C$25*1000)^2+(0.001*$C$25*1000*$F$21)^2)/$C$30+(-'int. presets cp_10d_15'!D28*COS($F$18*PI()/180)*$F$21)*$C$25*1000)/9.81*$S$47/$O$99*$F$193*'int. presets cp_10d_15'!$D$214-$N$99/$O$99*$C$20*$F$21</x:f>
        <x:v>-2.5003965646689075</x:v>
      </x:c>
      <x:c r="T53" s="409">
        <x:f ca="1">(-'int. presets cp_10d_16'!I28*COS($F$18*PI()/180)*$F$21)*$T$47*$C$25*1000/9.81/$O$99*$D$193*'int. presets cp_10d_16'!$I$214-$N$99/$O$99*$C$20*$F$21</x:f>
        <x:v>-1.1050101539142183</x:v>
      </x:c>
      <x:c r="U53" s="410">
        <x:f ca="1">(SQRT(((-'int. presets cp_10d_16'!D28*SIN($F$18*PI()/180)*$F$21)*$C$25*1000)^2+(0.001*$C$25*1000*$F$21)^2)/$C$30+(-'int. presets cp_10d_16'!D28*COS($F$18*PI()/180)*$F$21)*$C$25*1000)/9.81*$U$47/$O$99*$F$193*'int. presets cp_10d_16'!$D$214-$N$99/$O$99*$C$20*$F$21</x:f>
        <x:v>-2.5003965646689075</x:v>
      </x:c>
      <x:c r="V53" s="409">
        <x:f ca="1">(-'int. presets cp_10d_20'!I28*COS($F$18*PI()/180)*$F$21)*$V$47*$C$25*1000/9.81/$O$99*$D$193*'int. presets cp_10d_20'!$I$214-$N$99/$O$99*$C$20*$F$21</x:f>
        <x:v>-2.2528591860898004</x:v>
      </x:c>
      <x:c r="W53" s="410">
        <x:f ca="1">(SQRT(((-'int. presets cp_10d_20'!D28*SIN($F$18*PI()/180)*$F$21)*$C$25*1000)^2+(0.001*$C$25*1000*$F$21)^2)/$C$30+(-'int. presets cp_10d_20'!D28*COS($F$18*PI()/180)*$F$21)*$C$25*1000)/9.81*$W$47/$O$99*$F$193*'int. presets cp_10d_20'!$D$214-$N$99/$O$99*$C$20*$F$21</x:f>
        <x:v>-2.5003965646689075</x:v>
      </x:c>
      <x:c r="X53" s="409">
        <x:f ca="1">(-'int. presets cp_10d_25'!I28*COS($F$18*PI()/180)*$F$21)*$X$47*$C$25*1000/9.81/$O$99*$D$193*'int. presets cp_10d_25'!$I$214-$N$99/$O$99*$C$20*$F$21</x:f>
        <x:v>-3.4307900229017818</x:v>
      </x:c>
      <x:c r="Y53" s="410">
        <x:f ca="1">(SQRT(((-'int. presets cp_10d_25'!D28*SIN($F$18*PI()/180)*$F$21)*$C$25*1000)^2+(0.001*$C$25*1000*$F$21)^2)/$C$30+(-'int. presets cp_10d_25'!D28*COS($F$18*PI()/180)*$F$21)*$C$25*1000)/9.81*$Y$47/$O$99*$F$193*'int. presets cp_10d_25'!$D$214-$N$99/$O$99*$C$20*$F$21</x:f>
        <x:v>-2.5003965646689075</x:v>
      </x:c>
      <x:c r="Z53" s="409">
        <x:f ca="1">(-'int. presets cp_10d'!I28*COS($F$18*PI()/180)*$F$21)*$Z$47*$C$25*1000/9.81/$O$99*$D$193*'int. presets cp_10d'!$I$214-$N$99/$O$99*$C$20*$F$21</x:f>
        <x:v>-3.4307900229017818</x:v>
      </x:c>
      <x:c r="AA53" s="1151">
        <x:f ca="1">(SQRT(((-'int. presets cp_10d'!D28*SIN($F$18*PI()/180)*$F$21)*$C$25*1000)^2+(0.001*$C$25*1000*$F$21)^2)/$C$30+(-'int. presets cp_10d'!D28*COS($F$18*PI()/180)*$F$21)*$C$25*1000)/9.81*$AA$47/$O$99*$F$193*'int. presets cp_10d'!$D$214-$N$99/$O$99*$C$20*$F$21</x:f>
        <x:v>-2.5003965646689075</x:v>
      </x:c>
      <x:c r="AB53" s="18"/>
      <x:c r="AC53" s="491"/>
      <x:c r="AD53" s="54"/>
      <x:c r="AE53" s="1657"/>
      <x:c r="AF53" s="1658"/>
      <x:c r="AG53" s="1743"/>
      <x:c r="AH53" s="1459"/>
      <x:c r="AI53" s="1459"/>
      <x:c r="AJ53" s="1459"/>
      <x:c r="AK53" s="1460"/>
      <x:c r="AL53" s="1458"/>
      <x:c r="AM53" s="1459"/>
      <x:c r="AN53" s="1459"/>
      <x:c r="AO53" s="1459"/>
      <x:c r="AP53" s="1460"/>
      <x:c r="AQ53" s="1512"/>
      <x:c r="AR53" s="1513"/>
      <x:c r="AS53" s="1513"/>
      <x:c r="AT53" s="1513"/>
      <x:c r="AU53" s="1514"/>
      <x:c r="AV53" s="1521"/>
      <x:c r="AW53" s="1522"/>
      <x:c r="AX53" s="1522"/>
      <x:c r="AY53" s="1522"/>
      <x:c r="AZ53" s="1523"/>
      <x:c r="BA53" s="1530"/>
      <x:c r="BB53" s="1531"/>
      <x:c r="BC53" s="1531"/>
      <x:c r="BD53" s="1531"/>
      <x:c r="BE53" s="1532"/>
      <x:c r="BF53" s="1539"/>
      <x:c r="BG53" s="1540"/>
      <x:c r="BH53" s="1540"/>
      <x:c r="BI53" s="1540"/>
      <x:c r="BJ53" s="1541"/>
      <x:c r="BK53" s="1548"/>
      <x:c r="BL53" s="1549"/>
      <x:c r="BM53" s="1549"/>
      <x:c r="BN53" s="1549"/>
      <x:c r="BO53" s="1550"/>
      <x:c r="BP53" s="1500"/>
      <x:c r="BQ53" s="1501"/>
      <x:c r="BR53" s="1501"/>
      <x:c r="BS53" s="1501"/>
      <x:c r="BT53" s="1502"/>
      <x:c r="BU53" s="1604"/>
      <x:c r="BV53" s="1468"/>
      <x:c r="BW53" s="1468"/>
      <x:c r="BX53" s="1468"/>
      <x:c r="BY53" s="1605"/>
      <x:c r="BZ53" s="1657"/>
      <x:c r="CA53" s="1658"/>
      <x:c r="CB53" s="360"/>
      <x:c r="CC53" s="607" t="s">
        <x:v>0</x:v>
      </x:c>
      <x:c r="CE53" s="491"/>
      <x:c r="CF53" s="54"/>
      <x:c r="CG53" s="1657"/>
      <x:c r="CH53" s="1658"/>
      <x:c r="CI53" s="1467"/>
      <x:c r="CJ53" s="1468"/>
      <x:c r="CK53" s="1468"/>
      <x:c r="CL53" s="1468"/>
      <x:c r="CM53" s="1469"/>
      <x:c r="CN53" s="1500"/>
      <x:c r="CO53" s="1501"/>
      <x:c r="CP53" s="1501"/>
      <x:c r="CQ53" s="1501"/>
      <x:c r="CR53" s="1502"/>
      <x:c r="CS53" s="1548"/>
      <x:c r="CT53" s="1549"/>
      <x:c r="CU53" s="1549"/>
      <x:c r="CV53" s="1549"/>
      <x:c r="CW53" s="1550"/>
      <x:c r="CX53" s="1539"/>
      <x:c r="CY53" s="1540"/>
      <x:c r="CZ53" s="1540"/>
      <x:c r="DA53" s="1540"/>
      <x:c r="DB53" s="1541"/>
      <x:c r="DC53" s="1530"/>
      <x:c r="DD53" s="1531"/>
      <x:c r="DE53" s="1531"/>
      <x:c r="DF53" s="1531"/>
      <x:c r="DG53" s="1532"/>
      <x:c r="DH53" s="1521"/>
      <x:c r="DI53" s="1522"/>
      <x:c r="DJ53" s="1522"/>
      <x:c r="DK53" s="1522"/>
      <x:c r="DL53" s="1523"/>
      <x:c r="DM53" s="1512"/>
      <x:c r="DN53" s="1513"/>
      <x:c r="DO53" s="1513"/>
      <x:c r="DP53" s="1513"/>
      <x:c r="DQ53" s="1514"/>
      <x:c r="DR53" s="1458"/>
      <x:c r="DS53" s="1459"/>
      <x:c r="DT53" s="1459"/>
      <x:c r="DU53" s="1459"/>
      <x:c r="DV53" s="1460"/>
      <x:c r="DW53" s="1458"/>
      <x:c r="DX53" s="1459"/>
      <x:c r="DY53" s="1459"/>
      <x:c r="DZ53" s="1459"/>
      <x:c r="EA53" s="1463"/>
      <x:c r="EB53" s="1657"/>
      <x:c r="EC53" s="1658"/>
      <x:c r="ED53" s="360"/>
      <x:c r="EE53" s="607" t="s">
        <x:v>0</x:v>
      </x:c>
    </x:row>
    <x:row r="54" spans="1:136" ht="13.5" customHeight="1" thickBot="1" x14ac:dyDescent="0.25">
      <x:c r="A54" s="24"/>
      <x:c r="B54" s="1761" t="e">
        <x:v>#REF!</x:v>
      </x:c>
      <x:c r="C54" s="1762">
        <x:v>0</x:v>
      </x:c>
      <x:c r="D54" s="1763">
        <x:v>0</x:v>
      </x:c>
      <x:c r="E54" s="343" t="s">
        <x:v>21253</x:v>
      </x:c>
      <x:c r="F54" s="1231">
        <x:f t="shared" ca="1" si="23"/>
        <x:v>-2.2041959071290442</x:v>
      </x:c>
      <x:c r="G54" s="1231">
        <x:f t="shared" ca="1" si="24"/>
        <x:v>-2.2041959071290442</x:v>
      </x:c>
      <x:c r="H54" s="1231">
        <x:f t="shared" ca="1" si="25"/>
        <x:v>-2.2041959071290442</x:v>
      </x:c>
      <x:c r="I54" s="1232">
        <x:f t="shared" ca="1" si="26"/>
        <x:v>-2.2041959071290442</x:v>
      </x:c>
      <x:c r="J54" s="1231">
        <x:f t="shared" ca="1" si="27"/>
        <x:v>-2.3254896383588601</x:v>
      </x:c>
      <x:c r="K54" s="1239">
        <x:f t="shared" ca="1" si="28"/>
        <x:v>-2.5003965646689075</x:v>
      </x:c>
      <x:c r="L54" s="1070">
        <x:f t="shared" ca="1" si="29"/>
        <x:v>-2.5003965646689075</x:v>
      </x:c>
      <x:c r="M54" s="1070">
        <x:f t="shared" ca="1" si="30"/>
        <x:v>-5.5124242744003666</x:v>
      </x:c>
      <x:c r="N54" s="1235">
        <x:f ca="1">(-'int. presets cp_10d_9'!I29*COS($F$18*PI()/180)*$F$21)*$N$47*$C$25*1000/9.81/$O$99*$D$193*'int. presets cp_10d_9'!$I$214-$N$99/$O$99*$C$20*$F$21</x:f>
        <x:v>-2.2041959071290442</x:v>
      </x:c>
      <x:c r="O54" s="408">
        <x:f ca="1">(SQRT(((-'int. presets cp_10d_9'!D29*SIN($F$18*PI()/180)*$F$21)*$C$25*1000)^2+(0.001*$C$25*1000*$F$21)^2)/$C$30+(-'int. presets cp_10d_9'!D29*COS($F$18*PI()/180)*$F$21)*$C$25*1000)/9.81*$O$47/$O$99*$F$193*'int. presets cp_10d_9'!$D$214-$N$99/$O$99*$C$20*$F$21</x:f>
        <x:v>-2.5003965646689075</x:v>
      </x:c>
      <x:c r="P54" s="407">
        <x:f ca="1">(-'int. presets cp_10d_12'!I29*COS($F$18*PI()/180)*$F$21)*$P$47*$C$25*1000/9.81/$O$99*$D$193*'int. presets cp_10d_12'!$I$214-$N$99/$O$99*$C$20*$F$21</x:f>
        <x:v>-2.2041959071290442</x:v>
      </x:c>
      <x:c r="Q54" s="408">
        <x:f ca="1">(SQRT(((-'int. presets cp_10d_12'!D29*SIN($F$18*PI()/180)*$F$21)*$C$25*1000)^2+(0.001*$C$25*1000*$F$21)^2)/$C$30+(-'int. presets cp_10d_12'!D29*COS($F$18*PI()/180)*$F$21)*$C$25*1000)/9.81*$Q$47/$O$99*$F$193*'int. presets cp_10d_12'!$D$214-$N$99/$O$99*$C$20*$F$21</x:f>
        <x:v>-2.5003965646689075</x:v>
      </x:c>
      <x:c r="R54" s="407">
        <x:f ca="1">(-'int. presets cp_10d_15'!I29*COS($F$18*PI()/180)*$F$21)*$R$47*$C$25*1000/9.81/$O$99*$D$193*'int. presets cp_10d_15'!$I$214-$N$99/$O$99*$C$20*$F$21</x:f>
        <x:v>-2.2041959071290442</x:v>
      </x:c>
      <x:c r="S54" s="408">
        <x:f ca="1">(SQRT(((-'int. presets cp_10d_15'!D29*SIN($F$18*PI()/180)*$F$21)*$C$25*1000)^2+(0.001*$C$25*1000*$F$21)^2)/$C$30+(-'int. presets cp_10d_15'!D29*COS($F$18*PI()/180)*$F$21)*$C$25*1000)/9.81*$S$47/$O$99*$F$193*'int. presets cp_10d_15'!$D$214-$N$99/$O$99*$C$20*$F$21</x:f>
        <x:v>-2.5003965646689075</x:v>
      </x:c>
      <x:c r="T54" s="407">
        <x:f ca="1">(-'int. presets cp_10d_16'!I29*COS($F$18*PI()/180)*$F$21)*$T$47*$C$25*1000/9.81/$O$99*$D$193*'int. presets cp_10d_16'!$I$214-$N$99/$O$99*$C$20*$F$21</x:f>
        <x:v>-2.2041959071290442</x:v>
      </x:c>
      <x:c r="U54" s="408">
        <x:f ca="1">(SQRT(((-'int. presets cp_10d_16'!D29*SIN($F$18*PI()/180)*$F$21)*$C$25*1000)^2+(0.001*$C$25*1000*$F$21)^2)/$C$30+(-'int. presets cp_10d_16'!D29*COS($F$18*PI()/180)*$F$21)*$C$25*1000)/9.81*$U$47/$O$99*$F$193*'int. presets cp_10d_16'!$D$214-$N$99/$O$99*$C$20*$F$21</x:f>
        <x:v>-2.5003965646689075</x:v>
      </x:c>
      <x:c r="V54" s="407">
        <x:f ca="1">(-'int. presets cp_10d_20'!I29*COS($F$18*PI()/180)*$F$21)*$V$47*$C$25*1000/9.81/$O$99*$D$193*'int. presets cp_10d_20'!$I$214-$N$99/$O$99*$C$20*$F$21</x:f>
        <x:v>-2.3254896383588601</x:v>
      </x:c>
      <x:c r="W54" s="408">
        <x:f ca="1">(SQRT(((-'int. presets cp_10d_20'!D29*SIN($F$18*PI()/180)*$F$21)*$C$25*1000)^2+(0.001*$C$25*1000*$F$21)^2)/$C$30+(-'int. presets cp_10d_20'!D29*COS($F$18*PI()/180)*$F$21)*$C$25*1000)/9.81*$W$47/$O$99*$F$193*'int. presets cp_10d_20'!$D$214-$N$99/$O$99*$C$20*$F$21</x:f>
        <x:v>-2.5003965646689075</x:v>
      </x:c>
      <x:c r="X54" s="407">
        <x:f ca="1">(-'int. presets cp_10d_25'!I29*COS($F$18*PI()/180)*$F$21)*$X$47*$C$25*1000/9.81/$O$99*$D$193*'int. presets cp_10d_25'!$I$214-$N$99/$O$99*$C$20*$F$21</x:f>
        <x:v>-3.4860215341804874</x:v>
      </x:c>
      <x:c r="Y54" s="408">
        <x:f ca="1">(SQRT(((-'int. presets cp_10d_25'!D29*SIN($F$18*PI()/180)*$F$21)*$C$25*1000)^2+(0.001*$C$25*1000*$F$21)^2)/$C$30+(-'int. presets cp_10d_25'!D29*COS($F$18*PI()/180)*$F$21)*$C$25*1000)/9.81*$Y$47/$O$99*$F$193*'int. presets cp_10d_25'!$D$214-$N$99/$O$99*$C$20*$F$21</x:f>
        <x:v>-2.5003965646689075</x:v>
      </x:c>
      <x:c r="Z54" s="407">
        <x:f ca="1">(-'int. presets cp_10d'!I29*COS($F$18*PI()/180)*$F$21)*$Z$47*$C$25*1000/9.81/$O$99*$D$193*'int. presets cp_10d'!$I$214-$N$99/$O$99*$C$20*$F$21</x:f>
        <x:v>-3.4860215341804874</x:v>
      </x:c>
      <x:c r="AA54" s="1149">
        <x:f ca="1">(SQRT(((-'int. presets cp_10d'!D29*SIN($F$18*PI()/180)*$F$21)*$C$25*1000)^2+(0.001*$C$25*1000*$F$21)^2)/$C$30+(-'int. presets cp_10d'!D29*COS($F$18*PI()/180)*$F$21)*$C$25*1000)/9.81*$AA$47/$O$99*$F$193*'int. presets cp_10d'!$D$214-$N$99/$O$99*$C$20*$F$21</x:f>
        <x:v>-2.5003965646689075</x:v>
      </x:c>
      <x:c r="AB54" s="18"/>
      <x:c r="AC54" s="491"/>
      <x:c r="AD54" s="54"/>
      <x:c r="AE54" s="1657"/>
      <x:c r="AF54" s="1658"/>
      <x:c r="AG54" s="1744" t="str">
        <x:f>AL51</x:f>
        <x:v>Inner row
Interior modules</x:v>
      </x:c>
      <x:c r="AH54" s="1453"/>
      <x:c r="AI54" s="1453"/>
      <x:c r="AJ54" s="1453"/>
      <x:c r="AK54" s="1454"/>
      <x:c r="AL54" s="1452" t="str">
        <x:f>AL32</x:f>
        <x:v>Inner row
Interior modules</x:v>
      </x:c>
      <x:c r="AM54" s="1453"/>
      <x:c r="AN54" s="1453"/>
      <x:c r="AO54" s="1453"/>
      <x:c r="AP54" s="1454"/>
      <x:c r="AQ54" s="1506" t="str">
        <x:f>AQ32</x:f>
        <x:v>Inner row
1st-4th module</x:v>
      </x:c>
      <x:c r="AR54" s="1507"/>
      <x:c r="AS54" s="1507"/>
      <x:c r="AT54" s="1507"/>
      <x:c r="AU54" s="1508"/>
      <x:c r="AV54" s="1515" t="str">
        <x:f>AV32</x:f>
        <x:v>Inner row
Interior modules</x:v>
      </x:c>
      <x:c r="AW54" s="1516"/>
      <x:c r="AX54" s="1516"/>
      <x:c r="AY54" s="1516"/>
      <x:c r="AZ54" s="1517"/>
      <x:c r="BA54" s="1524" t="str">
        <x:f>BA32</x:f>
        <x:v>Inner row
1st-4th module</x:v>
      </x:c>
      <x:c r="BB54" s="1525"/>
      <x:c r="BC54" s="1525"/>
      <x:c r="BD54" s="1525"/>
      <x:c r="BE54" s="1526"/>
      <x:c r="BF54" s="1533" t="str">
        <x:f>BF32</x:f>
        <x:v>Inner row
Interior modules</x:v>
      </x:c>
      <x:c r="BG54" s="1534"/>
      <x:c r="BH54" s="1534"/>
      <x:c r="BI54" s="1534"/>
      <x:c r="BJ54" s="1535"/>
      <x:c r="BK54" s="1678" t="str">
        <x:f>BK32</x:f>
        <x:v>Inner row
1st-4th module</x:v>
      </x:c>
      <x:c r="BL54" s="1679"/>
      <x:c r="BM54" s="1679"/>
      <x:c r="BN54" s="1679"/>
      <x:c r="BO54" s="1680"/>
      <x:c r="BP54" s="1497" t="str">
        <x:f>BP43</x:f>
        <x:v>Inner row
Interior modules</x:v>
      </x:c>
      <x:c r="BQ54" s="1498"/>
      <x:c r="BR54" s="1498"/>
      <x:c r="BS54" s="1498"/>
      <x:c r="BT54" s="1499"/>
      <x:c r="BU54" s="1602" t="str">
        <x:f>BU43</x:f>
        <x:v>Inner row
1st-4th module</x:v>
      </x:c>
      <x:c r="BV54" s="1465"/>
      <x:c r="BW54" s="1465"/>
      <x:c r="BX54" s="1465"/>
      <x:c r="BY54" s="1603"/>
      <x:c r="BZ54" s="1657"/>
      <x:c r="CA54" s="1658"/>
      <x:c r="CB54" s="361"/>
      <x:c r="CC54" s="1451" t="s">
        <x:v>76</x:v>
      </x:c>
      <x:c r="CE54" s="491"/>
      <x:c r="CF54" s="54"/>
      <x:c r="CG54" s="1657"/>
      <x:c r="CH54" s="1658"/>
      <x:c r="CI54" s="1464" t="str">
        <x:f>BU54</x:f>
        <x:v>Inner row
1st-4th module</x:v>
      </x:c>
      <x:c r="CJ54" s="1465"/>
      <x:c r="CK54" s="1465"/>
      <x:c r="CL54" s="1465"/>
      <x:c r="CM54" s="1466"/>
      <x:c r="CN54" s="1497" t="str">
        <x:f>BP54</x:f>
        <x:v>Inner row
Interior modules</x:v>
      </x:c>
      <x:c r="CO54" s="1498"/>
      <x:c r="CP54" s="1498"/>
      <x:c r="CQ54" s="1498"/>
      <x:c r="CR54" s="1499"/>
      <x:c r="CS54" s="1470" t="str">
        <x:f>BK54</x:f>
        <x:v>Inner row
1st-4th module</x:v>
      </x:c>
      <x:c r="CT54" s="1471"/>
      <x:c r="CU54" s="1471"/>
      <x:c r="CV54" s="1471"/>
      <x:c r="CW54" s="1472"/>
      <x:c r="CX54" s="1533" t="str">
        <x:f>BF54</x:f>
        <x:v>Inner row
Interior modules</x:v>
      </x:c>
      <x:c r="CY54" s="1534"/>
      <x:c r="CZ54" s="1534"/>
      <x:c r="DA54" s="1534"/>
      <x:c r="DB54" s="1535"/>
      <x:c r="DC54" s="1524" t="str">
        <x:f>BA54</x:f>
        <x:v>Inner row
1st-4th module</x:v>
      </x:c>
      <x:c r="DD54" s="1525"/>
      <x:c r="DE54" s="1525"/>
      <x:c r="DF54" s="1525"/>
      <x:c r="DG54" s="1526"/>
      <x:c r="DH54" s="1515" t="str">
        <x:f>AV54</x:f>
        <x:v>Inner row
Interior modules</x:v>
      </x:c>
      <x:c r="DI54" s="1516"/>
      <x:c r="DJ54" s="1516"/>
      <x:c r="DK54" s="1516"/>
      <x:c r="DL54" s="1517"/>
      <x:c r="DM54" s="1506" t="str">
        <x:f>AQ54</x:f>
        <x:v>Inner row
1st-4th module</x:v>
      </x:c>
      <x:c r="DN54" s="1507"/>
      <x:c r="DO54" s="1507"/>
      <x:c r="DP54" s="1507"/>
      <x:c r="DQ54" s="1508"/>
      <x:c r="DR54" s="1452" t="str">
        <x:f>AL54</x:f>
        <x:v>Inner row
Interior modules</x:v>
      </x:c>
      <x:c r="DS54" s="1453"/>
      <x:c r="DT54" s="1453"/>
      <x:c r="DU54" s="1453"/>
      <x:c r="DV54" s="1454"/>
      <x:c r="DW54" s="1452" t="str">
        <x:f>AG54</x:f>
        <x:v>Inner row
Interior modules</x:v>
      </x:c>
      <x:c r="DX54" s="1453"/>
      <x:c r="DY54" s="1453"/>
      <x:c r="DZ54" s="1453"/>
      <x:c r="EA54" s="1461"/>
      <x:c r="EB54" s="1657"/>
      <x:c r="EC54" s="1658"/>
      <x:c r="ED54" s="361"/>
      <x:c r="EE54" s="1451" t="s">
        <x:v>76</x:v>
      </x:c>
    </x:row>
    <x:row r="55" spans="1:136" ht="13.5" customHeight="1" x14ac:dyDescent="0.2">
      <x:c r="A55" s="24"/>
      <x:c r="B55" s="1755" t="s">
        <x:v>21255</x:v>
      </x:c>
      <x:c r="C55" s="1756">
        <x:v>0</x:v>
      </x:c>
      <x:c r="D55" s="1757" t="s">
        <x:v>21255</x:v>
      </x:c>
      <x:c r="E55" s="342" t="s">
        <x:v>21252</x:v>
      </x:c>
      <x:c r="F55" s="1233">
        <x:f t="shared" ca="1" si="23"/>
        <x:v>17.158544657166782</x:v>
      </x:c>
      <x:c r="G55" s="1233">
        <x:f t="shared" ca="1" si="24"/>
        <x:v>10.030716277092832</x:v>
      </x:c>
      <x:c r="H55" s="1233">
        <x:f t="shared" ca="1" si="25"/>
        <x:v>6.8971050333546167</x:v>
      </x:c>
      <x:c r="I55" s="1230">
        <x:f t="shared" ca="1" si="26"/>
        <x:v>6.3034694974872458</x:v>
      </x:c>
      <x:c r="J55" s="1233">
        <x:f t="shared" ca="1" si="27"/>
        <x:v>4.1030736505309413</x:v>
      </x:c>
      <x:c r="K55" s="1240">
        <x:f t="shared" ca="1" si="28"/>
        <x:v>1.8738066492815726</x:v>
      </x:c>
      <x:c r="L55" s="1071">
        <x:f t="shared" ca="1" si="29"/>
        <x:v>1.8738066492815726</x:v>
      </x:c>
      <x:c r="M55" s="1071">
        <x:f t="shared" ca="1" si="30"/>
        <x:v>4.1310316151391406</x:v>
      </x:c>
      <x:c r="N55" s="1236">
        <x:f ca="1">(-'int. presets cp_10d_9'!I30*COS($F$18*PI()/180)*$F$21)*$N$47*$C$25*1000/9.81/$O$99*$D$193*'int. presets cp_10d_9'!$I$214-$N$99/$O$99*$C$20*$F$21</x:f>
        <x:v>17.158544657166782</x:v>
      </x:c>
      <x:c r="O55" s="410">
        <x:f ca="1">(SQRT(((-'int. presets cp_10d_9'!D30*SIN($F$18*PI()/180)*$F$21)*$C$25*1000)^2+(0.001*$C$25*1000*$F$21)^2)/$C$30+(-'int. presets cp_10d_9'!D30*COS($F$18*PI()/180)*$F$21)*$C$25*1000)/9.81*$O$47/$O$99*$F$193*'int. presets cp_10d_9'!$D$214-$N$99/$O$99*$C$20*$F$21</x:f>
        <x:v>-2.5003965646689075</x:v>
      </x:c>
      <x:c r="P55" s="409">
        <x:f ca="1">(-'int. presets cp_10d_12'!I30*COS($F$18*PI()/180)*$F$21)*$P$47*$C$25*1000/9.81/$O$99*$D$193*'int. presets cp_10d_12'!$I$214-$N$99/$O$99*$C$20*$F$21</x:f>
        <x:v>10.030716277092832</x:v>
      </x:c>
      <x:c r="Q55" s="410">
        <x:f ca="1">(SQRT(((-'int. presets cp_10d_12'!D30*SIN($F$18*PI()/180)*$F$21)*$C$25*1000)^2+(0.001*$C$25*1000*$F$21)^2)/$C$30+(-'int. presets cp_10d_12'!D30*COS($F$18*PI()/180)*$F$21)*$C$25*1000)/9.81*$Q$47/$O$99*$F$193*'int. presets cp_10d_12'!$D$214-$N$99/$O$99*$C$20*$F$21</x:f>
        <x:v>-2.5003965646689075</x:v>
      </x:c>
      <x:c r="R55" s="409">
        <x:f ca="1">(-'int. presets cp_10d_15'!I30*COS($F$18*PI()/180)*$F$21)*$R$47*$C$25*1000/9.81/$O$99*$D$193*'int. presets cp_10d_15'!$I$214-$N$99/$O$99*$C$20*$F$21</x:f>
        <x:v>6.8971050333546167</x:v>
      </x:c>
      <x:c r="S55" s="410">
        <x:f ca="1">(SQRT(((-'int. presets cp_10d_15'!D30*SIN($F$18*PI()/180)*$F$21)*$C$25*1000)^2+(0.001*$C$25*1000*$F$21)^2)/$C$30+(-'int. presets cp_10d_15'!D30*COS($F$18*PI()/180)*$F$21)*$C$25*1000)/9.81*$S$47/$O$99*$F$193*'int. presets cp_10d_15'!$D$214-$N$99/$O$99*$C$20*$F$21</x:f>
        <x:v>-2.5003965646689075</x:v>
      </x:c>
      <x:c r="T55" s="409">
        <x:f ca="1">(-'int. presets cp_10d_16'!I30*COS($F$18*PI()/180)*$F$21)*$T$47*$C$25*1000/9.81/$O$99*$D$193*'int. presets cp_10d_16'!$I$214-$N$99/$O$99*$C$20*$F$21</x:f>
        <x:v>6.3034694974872458</x:v>
      </x:c>
      <x:c r="U55" s="410">
        <x:f ca="1">(SQRT(((-'int. presets cp_10d_16'!D30*SIN($F$18*PI()/180)*$F$21)*$C$25*1000)^2+(0.001*$C$25*1000*$F$21)^2)/$C$30+(-'int. presets cp_10d_16'!D30*COS($F$18*PI()/180)*$F$21)*$C$25*1000)/9.81*$U$47/$O$99*$F$193*'int. presets cp_10d_16'!$D$214-$N$99/$O$99*$C$20*$F$21</x:f>
        <x:v>-2.5003965646689075</x:v>
      </x:c>
      <x:c r="V55" s="409">
        <x:f ca="1">(-'int. presets cp_10d_20'!I30*COS($F$18*PI()/180)*$F$21)*$V$47*$C$25*1000/9.81/$O$99*$D$193*'int. presets cp_10d_20'!$I$214-$N$99/$O$99*$C$20*$F$21</x:f>
        <x:v>4.1030736505309413</x:v>
      </x:c>
      <x:c r="W55" s="410">
        <x:f ca="1">(SQRT(((-'int. presets cp_10d_20'!D30*SIN($F$18*PI()/180)*$F$21)*$C$25*1000)^2+(0.001*$C$25*1000*$F$21)^2)/$C$30+(-'int. presets cp_10d_20'!D30*COS($F$18*PI()/180)*$F$21)*$C$25*1000)/9.81*$W$47/$O$99*$F$193*'int. presets cp_10d_20'!$D$214-$N$99/$O$99*$C$20*$F$21</x:f>
        <x:v>-2.5003965646689075</x:v>
      </x:c>
      <x:c r="X55" s="409">
        <x:f ca="1">(-'int. presets cp_10d_25'!I30*COS($F$18*PI()/180)*$F$21)*$X$47*$C$25*1000/9.81/$O$99*$D$193*'int. presets cp_10d_25'!$I$214-$N$99/$O$99*$C$20*$F$21</x:f>
        <x:v>1.8738066492815726</x:v>
      </x:c>
      <x:c r="Y55" s="410">
        <x:f ca="1">(SQRT(((-'int. presets cp_10d_25'!D30*SIN($F$18*PI()/180)*$F$21)*$C$25*1000)^2+(0.001*$C$25*1000*$F$21)^2)/$C$30+(-'int. presets cp_10d_25'!D30*COS($F$18*PI()/180)*$F$21)*$C$25*1000)/9.81*$Y$47/$O$99*$F$193*'int. presets cp_10d_25'!$D$214-$N$99/$O$99*$C$20*$F$21</x:f>
        <x:v>-2.5003965646689075</x:v>
      </x:c>
      <x:c r="Z55" s="409">
        <x:f ca="1">(-'int. presets cp_10d'!I30*COS($F$18*PI()/180)*$F$21)*$Z$47*$C$25*1000/9.81/$O$99*$D$193*'int. presets cp_10d'!$I$214-$N$99/$O$99*$C$20*$F$21</x:f>
        <x:v>1.8738066492815726</x:v>
      </x:c>
      <x:c r="AA55" s="1151">
        <x:f ca="1">(SQRT(((-'int. presets cp_10d'!D30*SIN($F$18*PI()/180)*$F$21)*$C$25*1000)^2+(0.001*$C$25*1000*$F$21)^2)/$C$30+(-'int. presets cp_10d'!D30*COS($F$18*PI()/180)*$F$21)*$C$25*1000)/9.81*$AA$47/$O$99*$F$193*'int. presets cp_10d'!$D$214-$N$99/$O$99*$C$20*$F$21</x:f>
        <x:v>-2.5003965646689075</x:v>
      </x:c>
      <x:c r="AB55" s="18"/>
      <x:c r="AC55" s="493"/>
      <x:c r="AD55" s="54"/>
      <x:c r="AE55" s="1657"/>
      <x:c r="AF55" s="1658"/>
      <x:c r="AG55" s="1742"/>
      <x:c r="AH55" s="1456"/>
      <x:c r="AI55" s="1456"/>
      <x:c r="AJ55" s="1456"/>
      <x:c r="AK55" s="1457"/>
      <x:c r="AL55" s="1455"/>
      <x:c r="AM55" s="1456"/>
      <x:c r="AN55" s="1456"/>
      <x:c r="AO55" s="1456"/>
      <x:c r="AP55" s="1457"/>
      <x:c r="AQ55" s="1509"/>
      <x:c r="AR55" s="1510"/>
      <x:c r="AS55" s="1510"/>
      <x:c r="AT55" s="1510"/>
      <x:c r="AU55" s="1511"/>
      <x:c r="AV55" s="1518"/>
      <x:c r="AW55" s="1519"/>
      <x:c r="AX55" s="1519"/>
      <x:c r="AY55" s="1519"/>
      <x:c r="AZ55" s="1520"/>
      <x:c r="BA55" s="1527"/>
      <x:c r="BB55" s="1528"/>
      <x:c r="BC55" s="1528"/>
      <x:c r="BD55" s="1528"/>
      <x:c r="BE55" s="1529"/>
      <x:c r="BF55" s="1536"/>
      <x:c r="BG55" s="1537"/>
      <x:c r="BH55" s="1537"/>
      <x:c r="BI55" s="1537"/>
      <x:c r="BJ55" s="1538"/>
      <x:c r="BK55" s="1681"/>
      <x:c r="BL55" s="1682"/>
      <x:c r="BM55" s="1682"/>
      <x:c r="BN55" s="1682"/>
      <x:c r="BO55" s="1683"/>
      <x:c r="BP55" s="1503"/>
      <x:c r="BQ55" s="1504"/>
      <x:c r="BR55" s="1504"/>
      <x:c r="BS55" s="1504"/>
      <x:c r="BT55" s="1505"/>
      <x:c r="BU55" s="1673"/>
      <x:c r="BV55" s="1552"/>
      <x:c r="BW55" s="1552"/>
      <x:c r="BX55" s="1552"/>
      <x:c r="BY55" s="1674"/>
      <x:c r="BZ55" s="1657"/>
      <x:c r="CA55" s="1658"/>
      <x:c r="CB55" s="361"/>
      <x:c r="CC55" s="1451"/>
      <x:c r="CE55" s="493"/>
      <x:c r="CF55" s="54"/>
      <x:c r="CG55" s="1657"/>
      <x:c r="CH55" s="1658"/>
      <x:c r="CI55" s="1551"/>
      <x:c r="CJ55" s="1552"/>
      <x:c r="CK55" s="1552"/>
      <x:c r="CL55" s="1552"/>
      <x:c r="CM55" s="1553"/>
      <x:c r="CN55" s="1503"/>
      <x:c r="CO55" s="1504"/>
      <x:c r="CP55" s="1504"/>
      <x:c r="CQ55" s="1504"/>
      <x:c r="CR55" s="1505"/>
      <x:c r="CS55" s="1473"/>
      <x:c r="CT55" s="1474"/>
      <x:c r="CU55" s="1474"/>
      <x:c r="CV55" s="1474"/>
      <x:c r="CW55" s="1475"/>
      <x:c r="CX55" s="1536"/>
      <x:c r="CY55" s="1537"/>
      <x:c r="CZ55" s="1537"/>
      <x:c r="DA55" s="1537"/>
      <x:c r="DB55" s="1538"/>
      <x:c r="DC55" s="1527"/>
      <x:c r="DD55" s="1528"/>
      <x:c r="DE55" s="1528"/>
      <x:c r="DF55" s="1528"/>
      <x:c r="DG55" s="1529"/>
      <x:c r="DH55" s="1518"/>
      <x:c r="DI55" s="1519"/>
      <x:c r="DJ55" s="1519"/>
      <x:c r="DK55" s="1519"/>
      <x:c r="DL55" s="1520"/>
      <x:c r="DM55" s="1509"/>
      <x:c r="DN55" s="1510"/>
      <x:c r="DO55" s="1510"/>
      <x:c r="DP55" s="1510"/>
      <x:c r="DQ55" s="1511"/>
      <x:c r="DR55" s="1455"/>
      <x:c r="DS55" s="1456"/>
      <x:c r="DT55" s="1456"/>
      <x:c r="DU55" s="1456"/>
      <x:c r="DV55" s="1457"/>
      <x:c r="DW55" s="1455"/>
      <x:c r="DX55" s="1456"/>
      <x:c r="DY55" s="1456"/>
      <x:c r="DZ55" s="1456"/>
      <x:c r="EA55" s="1462"/>
      <x:c r="EB55" s="1657"/>
      <x:c r="EC55" s="1658"/>
      <x:c r="ED55" s="361"/>
      <x:c r="EE55" s="1451"/>
    </x:row>
    <x:row r="56" spans="1:136" ht="13.5" customHeight="1" thickBot="1" x14ac:dyDescent="0.25">
      <x:c r="A56" s="24"/>
      <x:c r="B56" s="1761" t="e">
        <x:v>#REF!</x:v>
      </x:c>
      <x:c r="C56" s="1762">
        <x:v>0</x:v>
      </x:c>
      <x:c r="D56" s="1763">
        <x:v>0</x:v>
      </x:c>
      <x:c r="E56" s="343" t="s">
        <x:v>21253</x:v>
      </x:c>
      <x:c r="F56" s="1231">
        <x:f t="shared" ca="1" si="23"/>
        <x:v>7.7930441192717517</x:v>
      </x:c>
      <x:c r="G56" s="1231">
        <x:f t="shared" ca="1" si="24"/>
        <x:v>3.7636049648865217</x:v>
      </x:c>
      <x:c r="H56" s="1231">
        <x:f t="shared" ca="1" si="25"/>
        <x:v>0.63812913995566944</x:v>
      </x:c>
      <x:c r="I56" s="1232">
        <x:f t="shared" ca="1" si="26"/>
        <x:v>-0.26583418949870818</x:v>
      </x:c>
      <x:c r="J56" s="1231">
        <x:f t="shared" ca="1" si="27"/>
        <x:v>-2.5003965646689075</x:v>
      </x:c>
      <x:c r="K56" s="1239">
        <x:f t="shared" ca="1" si="28"/>
        <x:v>-2.5003965646689075</x:v>
      </x:c>
      <x:c r="L56" s="1070">
        <x:f t="shared" ca="1" si="29"/>
        <x:v>-2.5003965646689075</x:v>
      </x:c>
      <x:c r="M56" s="1070">
        <x:f t="shared" ca="1" si="30"/>
        <x:v>-5.5124242744003666</x:v>
      </x:c>
      <x:c r="N56" s="1235">
        <x:f ca="1">(-'int. presets cp_10d_9'!I31*COS($F$18*PI()/180)*$F$21)*$N$47*$C$25*1000/9.81/$O$99*$D$193*'int. presets cp_10d_9'!$I$214-$N$99/$O$99*$C$20*$F$21</x:f>
        <x:v>7.7930441192717517</x:v>
      </x:c>
      <x:c r="O56" s="408">
        <x:f ca="1">(SQRT(((-'int. presets cp_10d_9'!D31*SIN($F$18*PI()/180)*$F$21)*$C$25*1000)^2+(0.001*$C$25*1000*$F$21)^2)/$C$30+(-'int. presets cp_10d_9'!D31*COS($F$18*PI()/180)*$F$21)*$C$25*1000)/9.81*$O$47/$O$99*$F$193*'int. presets cp_10d_9'!$D$214-$N$99/$O$99*$C$20*$F$21</x:f>
        <x:v>-2.5003965646689075</x:v>
      </x:c>
      <x:c r="P56" s="407">
        <x:f ca="1">(-'int. presets cp_10d_12'!I31*COS($F$18*PI()/180)*$F$21)*$P$47*$C$25*1000/9.81/$O$99*$D$193*'int. presets cp_10d_12'!$I$214-$N$99/$O$99*$C$20*$F$21</x:f>
        <x:v>3.7636049648865217</x:v>
      </x:c>
      <x:c r="Q56" s="408">
        <x:f ca="1">(SQRT(((-'int. presets cp_10d_12'!D31*SIN($F$18*PI()/180)*$F$21)*$C$25*1000)^2+(0.001*$C$25*1000*$F$21)^2)/$C$30+(-'int. presets cp_10d_12'!D31*COS($F$18*PI()/180)*$F$21)*$C$25*1000)/9.81*$Q$47/$O$99*$F$193*'int. presets cp_10d_12'!$D$214-$N$99/$O$99*$C$20*$F$21</x:f>
        <x:v>-2.5003965646689075</x:v>
      </x:c>
      <x:c r="R56" s="407">
        <x:f ca="1">(-'int. presets cp_10d_15'!I31*COS($F$18*PI()/180)*$F$21)*$R$47*$C$25*1000/9.81/$O$99*$D$193*'int. presets cp_10d_15'!$I$214-$N$99/$O$99*$C$20*$F$21</x:f>
        <x:v>0.63812913995566944</x:v>
      </x:c>
      <x:c r="S56" s="408">
        <x:f ca="1">(SQRT(((-'int. presets cp_10d_15'!D31*SIN($F$18*PI()/180)*$F$21)*$C$25*1000)^2+(0.001*$C$25*1000*$F$21)^2)/$C$30+(-'int. presets cp_10d_15'!D31*COS($F$18*PI()/180)*$F$21)*$C$25*1000)/9.81*$S$47/$O$99*$F$193*'int. presets cp_10d_15'!$D$214-$N$99/$O$99*$C$20*$F$21</x:f>
        <x:v>-2.5003965646689075</x:v>
      </x:c>
      <x:c r="T56" s="407">
        <x:f ca="1">(-'int. presets cp_10d_16'!I31*COS($F$18*PI()/180)*$F$21)*$T$47*$C$25*1000/9.81/$O$99*$D$193*'int. presets cp_10d_16'!$I$214-$N$99/$O$99*$C$20*$F$21</x:f>
        <x:v>-0.26583418949870818</x:v>
      </x:c>
      <x:c r="U56" s="408">
        <x:f ca="1">(SQRT(((-'int. presets cp_10d_16'!D31*SIN($F$18*PI()/180)*$F$21)*$C$25*1000)^2+(0.001*$C$25*1000*$F$21)^2)/$C$30+(-'int. presets cp_10d_16'!D31*COS($F$18*PI()/180)*$F$21)*$C$25*1000)/9.81*$U$47/$O$99*$F$193*'int. presets cp_10d_16'!$D$214-$N$99/$O$99*$C$20*$F$21</x:f>
        <x:v>-2.5003965646689075</x:v>
      </x:c>
      <x:c r="V56" s="407">
        <x:f ca="1">(-'int. presets cp_10d_20'!I31*COS($F$18*PI()/180)*$F$21)*$V$47*$C$25*1000/9.81/$O$99*$D$193*'int. presets cp_10d_20'!$I$214-$N$99/$O$99*$C$20*$F$21</x:f>
        <x:v>-2.6871505403908102</x:v>
      </x:c>
      <x:c r="W56" s="408">
        <x:f ca="1">(SQRT(((-'int. presets cp_10d_20'!D31*SIN($F$18*PI()/180)*$F$21)*$C$25*1000)^2+(0.001*$C$25*1000*$F$21)^2)/$C$30+(-'int. presets cp_10d_20'!D31*COS($F$18*PI()/180)*$F$21)*$C$25*1000)/9.81*$W$47/$O$99*$F$193*'int. presets cp_10d_20'!$D$214-$N$99/$O$99*$C$20*$F$21</x:f>
        <x:v>-2.5003965646689075</x:v>
      </x:c>
      <x:c r="X56" s="407">
        <x:f ca="1">(-'int. presets cp_10d_25'!I31*COS($F$18*PI()/180)*$F$21)*$X$47*$C$25*1000/9.81/$O$99*$D$193*'int. presets cp_10d_25'!$I$214-$N$99/$O$99*$C$20*$F$21</x:f>
        <x:v>-3.7932451545088632</x:v>
      </x:c>
      <x:c r="Y56" s="408">
        <x:f ca="1">(SQRT(((-'int. presets cp_10d_25'!D31*SIN($F$18*PI()/180)*$F$21)*$C$25*1000)^2+(0.001*$C$25*1000*$F$21)^2)/$C$30+(-'int. presets cp_10d_25'!D31*COS($F$18*PI()/180)*$F$21)*$C$25*1000)/9.81*$Y$47/$O$99*$F$193*'int. presets cp_10d_25'!$D$214-$N$99/$O$99*$C$20*$F$21</x:f>
        <x:v>-2.5003965646689075</x:v>
      </x:c>
      <x:c r="Z56" s="407">
        <x:f ca="1">(-'int. presets cp_10d'!I31*COS($F$18*PI()/180)*$F$21)*$Z$47*$C$25*1000/9.81/$O$99*$D$193*'int. presets cp_10d'!$I$214-$N$99/$O$99*$C$20*$F$21</x:f>
        <x:v>-3.7932451545088632</x:v>
      </x:c>
      <x:c r="AA56" s="1149">
        <x:f ca="1">(SQRT(((-'int. presets cp_10d'!D31*SIN($F$18*PI()/180)*$F$21)*$C$25*1000)^2+(0.001*$C$25*1000*$F$21)^2)/$C$30+(-'int. presets cp_10d'!D31*COS($F$18*PI()/180)*$F$21)*$C$25*1000)/9.81*$AA$47/$O$99*$F$193*'int. presets cp_10d'!$D$214-$N$99/$O$99*$C$20*$F$21</x:f>
        <x:v>-2.5003965646689075</x:v>
      </x:c>
      <x:c r="AB56" s="18"/>
      <x:c r="AC56" s="153"/>
      <x:c r="AD56" s="56"/>
      <x:c r="AE56" s="1657"/>
      <x:c r="AF56" s="1658"/>
      <x:c r="AG56" s="1743"/>
      <x:c r="AH56" s="1459"/>
      <x:c r="AI56" s="1459"/>
      <x:c r="AJ56" s="1459"/>
      <x:c r="AK56" s="1460"/>
      <x:c r="AL56" s="1458"/>
      <x:c r="AM56" s="1459"/>
      <x:c r="AN56" s="1459"/>
      <x:c r="AO56" s="1459"/>
      <x:c r="AP56" s="1460"/>
      <x:c r="AQ56" s="1512"/>
      <x:c r="AR56" s="1513"/>
      <x:c r="AS56" s="1513"/>
      <x:c r="AT56" s="1513"/>
      <x:c r="AU56" s="1514"/>
      <x:c r="AV56" s="1521"/>
      <x:c r="AW56" s="1522"/>
      <x:c r="AX56" s="1522"/>
      <x:c r="AY56" s="1522"/>
      <x:c r="AZ56" s="1523"/>
      <x:c r="BA56" s="1530"/>
      <x:c r="BB56" s="1531"/>
      <x:c r="BC56" s="1531"/>
      <x:c r="BD56" s="1531"/>
      <x:c r="BE56" s="1532"/>
      <x:c r="BF56" s="1539"/>
      <x:c r="BG56" s="1540"/>
      <x:c r="BH56" s="1540"/>
      <x:c r="BI56" s="1540"/>
      <x:c r="BJ56" s="1541"/>
      <x:c r="BK56" s="1684"/>
      <x:c r="BL56" s="1685"/>
      <x:c r="BM56" s="1685"/>
      <x:c r="BN56" s="1685"/>
      <x:c r="BO56" s="1686"/>
      <x:c r="BP56" s="1500"/>
      <x:c r="BQ56" s="1501"/>
      <x:c r="BR56" s="1501"/>
      <x:c r="BS56" s="1501"/>
      <x:c r="BT56" s="1502"/>
      <x:c r="BU56" s="1604"/>
      <x:c r="BV56" s="1468"/>
      <x:c r="BW56" s="1468"/>
      <x:c r="BX56" s="1468"/>
      <x:c r="BY56" s="1605"/>
      <x:c r="BZ56" s="1657"/>
      <x:c r="CA56" s="1658"/>
      <x:c r="CB56" s="361"/>
      <x:c r="CC56" s="485"/>
      <x:c r="CE56" s="153"/>
      <x:c r="CF56" s="56"/>
      <x:c r="CG56" s="1657"/>
      <x:c r="CH56" s="1658"/>
      <x:c r="CI56" s="1467"/>
      <x:c r="CJ56" s="1468"/>
      <x:c r="CK56" s="1468"/>
      <x:c r="CL56" s="1468"/>
      <x:c r="CM56" s="1469"/>
      <x:c r="CN56" s="1500"/>
      <x:c r="CO56" s="1501"/>
      <x:c r="CP56" s="1501"/>
      <x:c r="CQ56" s="1501"/>
      <x:c r="CR56" s="1502"/>
      <x:c r="CS56" s="1476"/>
      <x:c r="CT56" s="1477"/>
      <x:c r="CU56" s="1477"/>
      <x:c r="CV56" s="1477"/>
      <x:c r="CW56" s="1478"/>
      <x:c r="CX56" s="1539"/>
      <x:c r="CY56" s="1540"/>
      <x:c r="CZ56" s="1540"/>
      <x:c r="DA56" s="1540"/>
      <x:c r="DB56" s="1541"/>
      <x:c r="DC56" s="1530"/>
      <x:c r="DD56" s="1531"/>
      <x:c r="DE56" s="1531"/>
      <x:c r="DF56" s="1531"/>
      <x:c r="DG56" s="1532"/>
      <x:c r="DH56" s="1521"/>
      <x:c r="DI56" s="1522"/>
      <x:c r="DJ56" s="1522"/>
      <x:c r="DK56" s="1522"/>
      <x:c r="DL56" s="1523"/>
      <x:c r="DM56" s="1512"/>
      <x:c r="DN56" s="1513"/>
      <x:c r="DO56" s="1513"/>
      <x:c r="DP56" s="1513"/>
      <x:c r="DQ56" s="1514"/>
      <x:c r="DR56" s="1458"/>
      <x:c r="DS56" s="1459"/>
      <x:c r="DT56" s="1459"/>
      <x:c r="DU56" s="1459"/>
      <x:c r="DV56" s="1460"/>
      <x:c r="DW56" s="1458"/>
      <x:c r="DX56" s="1459"/>
      <x:c r="DY56" s="1459"/>
      <x:c r="DZ56" s="1459"/>
      <x:c r="EA56" s="1463"/>
      <x:c r="EB56" s="1657"/>
      <x:c r="EC56" s="1658"/>
      <x:c r="ED56" s="361"/>
      <x:c r="EE56" s="485"/>
    </x:row>
    <x:row r="57" spans="1:136" ht="13.5" customHeight="1" x14ac:dyDescent="0.2">
      <x:c r="A57" s="24"/>
      <x:c r="B57" s="1755" t="s">
        <x:v>21256</x:v>
      </x:c>
      <x:c r="C57" s="1756">
        <x:v>0</x:v>
      </x:c>
      <x:c r="D57" s="1757" t="s">
        <x:v>21256</x:v>
      </x:c>
      <x:c r="E57" s="342" t="s">
        <x:v>21252</x:v>
      </x:c>
      <x:c r="F57" s="1233">
        <x:f t="shared" ca="1" si="23"/>
        <x:v>5.2097702310082958</x:v>
      </x:c>
      <x:c r="G57" s="1233">
        <x:f t="shared" ca="1" si="24"/>
        <x:v>1.5526318971379744</x:v>
      </x:c>
      <x:c r="H57" s="1233">
        <x:f t="shared" ca="1" si="25"/>
        <x:v>0.36951966599232478</x:v>
      </x:c>
      <x:c r="I57" s="1230">
        <x:f t="shared" ca="1" si="26"/>
        <x:v>2.7334945491954699E-2</x:v>
      </x:c>
      <x:c r="J57" s="1233">
        <x:f t="shared" ca="1" si="27"/>
        <x:v>-1.2813900401442027</x:v>
      </x:c>
      <x:c r="K57" s="1240">
        <x:f t="shared" ca="1" si="28"/>
        <x:v>-2.5003965646689075</x:v>
      </x:c>
      <x:c r="L57" s="1071">
        <x:f t="shared" ca="1" si="29"/>
        <x:v>-2.5003965646689075</x:v>
      </x:c>
      <x:c r="M57" s="1071">
        <x:f t="shared" ca="1" si="30"/>
        <x:v>-5.5124242744003666</x:v>
      </x:c>
      <x:c r="N57" s="1236">
        <x:f ca="1">(-'int. presets cp_10d_9'!I32*COS($F$18*PI()/180)*$F$21)*$N$47*$C$25*1000/9.81/$O$99*$D$193*'int. presets cp_10d_9'!$I$214-$N$99/$O$99*$C$20*$F$21</x:f>
        <x:v>5.2097702310082958</x:v>
      </x:c>
      <x:c r="O57" s="406">
        <x:f ca="1">(SQRT(((-'int. presets cp_10d_9'!D32*SIN($F$18*PI()/180)*$F$21)*$C$25*1000)^2+(0.001*$C$25*1000*$F$21)^2)/$C$30+(-'int. presets cp_10d_9'!D32*COS($F$18*PI()/180)*$F$21)*$C$25*1000)/9.81*$O$47/$O$99*$F$193*'int. presets cp_10d_9'!$D$214-$N$99/$O$99*$C$20*$F$21</x:f>
        <x:v>-2.5003965646689075</x:v>
      </x:c>
      <x:c r="P57" s="409">
        <x:f ca="1">(-'int. presets cp_10d_12'!I32*COS($F$18*PI()/180)*$F$21)*$P$47*$C$25*1000/9.81/$O$99*$D$193*'int. presets cp_10d_12'!$I$214-$N$99/$O$99*$C$20*$F$21</x:f>
        <x:v>1.5526318971379744</x:v>
      </x:c>
      <x:c r="Q57" s="406">
        <x:f ca="1">(SQRT(((-'int. presets cp_10d_12'!D32*SIN($F$18*PI()/180)*$F$21)*$C$25*1000)^2+(0.001*$C$25*1000*$F$21)^2)/$C$30+(-'int. presets cp_10d_12'!D32*COS($F$18*PI()/180)*$F$21)*$C$25*1000)/9.81*$Q$47/$O$99*$F$193*'int. presets cp_10d_12'!$D$214-$N$99/$O$99*$C$20*$F$21</x:f>
        <x:v>-2.5003965646689075</x:v>
      </x:c>
      <x:c r="R57" s="409">
        <x:f ca="1">(-'int. presets cp_10d_15'!I32*COS($F$18*PI()/180)*$F$21)*$R$47*$C$25*1000/9.81/$O$99*$D$193*'int. presets cp_10d_15'!$I$214-$N$99/$O$99*$C$20*$F$21</x:f>
        <x:v>0.36951966599232478</x:v>
      </x:c>
      <x:c r="S57" s="406">
        <x:f ca="1">(SQRT(((-'int. presets cp_10d_15'!D32*SIN($F$18*PI()/180)*$F$21)*$C$25*1000)^2+(0.001*$C$25*1000*$F$21)^2)/$C$30+(-'int. presets cp_10d_15'!D32*COS($F$18*PI()/180)*$F$21)*$C$25*1000)/9.81*$S$47/$O$99*$F$193*'int. presets cp_10d_15'!$D$214-$N$99/$O$99*$C$20*$F$21</x:f>
        <x:v>-2.5003965646689075</x:v>
      </x:c>
      <x:c r="T57" s="409">
        <x:f ca="1">(-'int. presets cp_10d_16'!I32*COS($F$18*PI()/180)*$F$21)*$T$47*$C$25*1000/9.81/$O$99*$D$193*'int. presets cp_10d_16'!$I$214-$N$99/$O$99*$C$20*$F$21</x:f>
        <x:v>2.7334945491954699E-2</x:v>
      </x:c>
      <x:c r="U57" s="406">
        <x:f ca="1">(SQRT(((-'int. presets cp_10d_16'!D32*SIN($F$18*PI()/180)*$F$21)*$C$25*1000)^2+(0.001*$C$25*1000*$F$21)^2)/$C$30+(-'int. presets cp_10d_16'!D32*COS($F$18*PI()/180)*$F$21)*$C$25*1000)/9.81*$U$47/$O$99*$F$193*'int. presets cp_10d_16'!$D$214-$N$99/$O$99*$C$20*$F$21</x:f>
        <x:v>-2.5003965646689075</x:v>
      </x:c>
      <x:c r="V57" s="409">
        <x:f ca="1">(-'int. presets cp_10d_20'!I32*COS($F$18*PI()/180)*$F$21)*$V$47*$C$25*1000/9.81/$O$99*$D$193*'int. presets cp_10d_20'!$I$214-$N$99/$O$99*$C$20*$F$21</x:f>
        <x:v>-1.2813900401442027</x:v>
      </x:c>
      <x:c r="W57" s="406">
        <x:f ca="1">(SQRT(((-'int. presets cp_10d_20'!D32*SIN($F$18*PI()/180)*$F$21)*$C$25*1000)^2+(0.001*$C$25*1000*$F$21)^2)/$C$30+(-'int. presets cp_10d_20'!D32*COS($F$18*PI()/180)*$F$21)*$C$25*1000)/9.81*$W$47/$O$99*$F$193*'int. presets cp_10d_20'!$D$214-$N$99/$O$99*$C$20*$F$21</x:f>
        <x:v>-2.5003965646689075</x:v>
      </x:c>
      <x:c r="X57" s="409">
        <x:f ca="1">(-'int. presets cp_10d_25'!I32*COS($F$18*PI()/180)*$F$21)*$X$47*$C$25*1000/9.81/$O$99*$D$193*'int. presets cp_10d_25'!$I$214-$N$99/$O$99*$C$20*$F$21</x:f>
        <x:v>-2.6200117892142671</x:v>
      </x:c>
      <x:c r="Y57" s="406">
        <x:f ca="1">(SQRT(((-'int. presets cp_10d_25'!D32*SIN($F$18*PI()/180)*$F$21)*$C$25*1000)^2+(0.001*$C$25*1000*$F$21)^2)/$C$30+(-'int. presets cp_10d_25'!D32*COS($F$18*PI()/180)*$F$21)*$C$25*1000)/9.81*$Y$47/$O$99*$F$193*'int. presets cp_10d_25'!$D$214-$N$99/$O$99*$C$20*$F$21</x:f>
        <x:v>-2.5003965646689075</x:v>
      </x:c>
      <x:c r="Z57" s="409">
        <x:f ca="1">(-'int. presets cp_10d'!I32*COS($F$18*PI()/180)*$F$21)*$Z$47*$C$25*1000/9.81/$O$99*$D$193*'int. presets cp_10d'!$I$214-$N$99/$O$99*$C$20*$F$21</x:f>
        <x:v>-2.6200117892142671</x:v>
      </x:c>
      <x:c r="AA57" s="1147">
        <x:f ca="1">(SQRT(((-'int. presets cp_10d'!D32*SIN($F$18*PI()/180)*$F$21)*$C$25*1000)^2+(0.001*$C$25*1000*$F$21)^2)/$C$30+(-'int. presets cp_10d'!D32*COS($F$18*PI()/180)*$F$21)*$C$25*1000)/9.81*$AA$47/$O$99*$F$193*'int. presets cp_10d'!$D$214-$N$99/$O$99*$C$20*$F$21</x:f>
        <x:v>-2.5003965646689075</x:v>
      </x:c>
      <x:c r="AB57" s="18"/>
      <x:c r="AC57" s="493"/>
      <x:c r="AD57" s="18"/>
      <x:c r="AE57" s="1657"/>
      <x:c r="AF57" s="1658"/>
      <x:c r="AG57" s="1744" t="str">
        <x:f>AL51</x:f>
        <x:v>Inner row
Interior modules</x:v>
      </x:c>
      <x:c r="AH57" s="1453"/>
      <x:c r="AI57" s="1453"/>
      <x:c r="AJ57" s="1453"/>
      <x:c r="AK57" s="1454"/>
      <x:c r="AL57" s="1452" t="str">
        <x:f>AL32</x:f>
        <x:v>Inner row
Interior modules</x:v>
      </x:c>
      <x:c r="AM57" s="1453"/>
      <x:c r="AN57" s="1453"/>
      <x:c r="AO57" s="1453"/>
      <x:c r="AP57" s="1454"/>
      <x:c r="AQ57" s="1506" t="str">
        <x:f>AQ32</x:f>
        <x:v>Inner row
1st-4th module</x:v>
      </x:c>
      <x:c r="AR57" s="1507"/>
      <x:c r="AS57" s="1507"/>
      <x:c r="AT57" s="1507"/>
      <x:c r="AU57" s="1508"/>
      <x:c r="AV57" s="1515" t="str">
        <x:f>AV32</x:f>
        <x:v>Inner row
Interior modules</x:v>
      </x:c>
      <x:c r="AW57" s="1516"/>
      <x:c r="AX57" s="1516"/>
      <x:c r="AY57" s="1516"/>
      <x:c r="AZ57" s="1517"/>
      <x:c r="BA57" s="1524" t="str">
        <x:f>BA32</x:f>
        <x:v>Inner row
1st-4th module</x:v>
      </x:c>
      <x:c r="BB57" s="1525"/>
      <x:c r="BC57" s="1525"/>
      <x:c r="BD57" s="1525"/>
      <x:c r="BE57" s="1526"/>
      <x:c r="BF57" s="1533" t="str">
        <x:f>BF32</x:f>
        <x:v>Inner row
Interior modules</x:v>
      </x:c>
      <x:c r="BG57" s="1534"/>
      <x:c r="BH57" s="1534"/>
      <x:c r="BI57" s="1534"/>
      <x:c r="BJ57" s="1535"/>
      <x:c r="BK57" s="1678" t="str">
        <x:f>BK32</x:f>
        <x:v>Inner row
1st-4th module</x:v>
      </x:c>
      <x:c r="BL57" s="1679"/>
      <x:c r="BM57" s="1679"/>
      <x:c r="BN57" s="1679"/>
      <x:c r="BO57" s="1680"/>
      <x:c r="BP57" s="1497" t="str">
        <x:f>BP43</x:f>
        <x:v>Inner row
Interior modules</x:v>
      </x:c>
      <x:c r="BQ57" s="1498"/>
      <x:c r="BR57" s="1498"/>
      <x:c r="BS57" s="1498"/>
      <x:c r="BT57" s="1499"/>
      <x:c r="BU57" s="1602" t="str">
        <x:f>BU43</x:f>
        <x:v>Inner row
1st-4th module</x:v>
      </x:c>
      <x:c r="BV57" s="1465"/>
      <x:c r="BW57" s="1465"/>
      <x:c r="BX57" s="1465"/>
      <x:c r="BY57" s="1603"/>
      <x:c r="BZ57" s="1657"/>
      <x:c r="CA57" s="1658"/>
      <x:c r="CB57" s="361"/>
      <x:c r="CC57" s="485"/>
      <x:c r="CE57" s="493"/>
      <x:c r="CF57" s="18"/>
      <x:c r="CG57" s="1657"/>
      <x:c r="CH57" s="1658"/>
      <x:c r="CI57" s="1464" t="str">
        <x:f>BU57</x:f>
        <x:v>Inner row
1st-4th module</x:v>
      </x:c>
      <x:c r="CJ57" s="1465"/>
      <x:c r="CK57" s="1465"/>
      <x:c r="CL57" s="1465"/>
      <x:c r="CM57" s="1466"/>
      <x:c r="CN57" s="1497" t="str">
        <x:f t="shared" ref="CN57" si="31">BP57</x:f>
        <x:v>Inner row
Interior modules</x:v>
      </x:c>
      <x:c r="CO57" s="1498"/>
      <x:c r="CP57" s="1498"/>
      <x:c r="CQ57" s="1498"/>
      <x:c r="CR57" s="1499"/>
      <x:c r="CS57" s="1470" t="str">
        <x:f t="shared" ref="CS57" si="32">BK57</x:f>
        <x:v>Inner row
1st-4th module</x:v>
      </x:c>
      <x:c r="CT57" s="1471"/>
      <x:c r="CU57" s="1471"/>
      <x:c r="CV57" s="1471"/>
      <x:c r="CW57" s="1472"/>
      <x:c r="CX57" s="1533" t="str">
        <x:f t="shared" ref="CX57" si="33">BF57</x:f>
        <x:v>Inner row
Interior modules</x:v>
      </x:c>
      <x:c r="CY57" s="1534"/>
      <x:c r="CZ57" s="1534"/>
      <x:c r="DA57" s="1534"/>
      <x:c r="DB57" s="1535"/>
      <x:c r="DC57" s="1524" t="str">
        <x:f t="shared" ref="DC57" si="34">BA57</x:f>
        <x:v>Inner row
1st-4th module</x:v>
      </x:c>
      <x:c r="DD57" s="1525"/>
      <x:c r="DE57" s="1525"/>
      <x:c r="DF57" s="1525"/>
      <x:c r="DG57" s="1526"/>
      <x:c r="DH57" s="1515" t="str">
        <x:f t="shared" ref="DH57" si="35">AV57</x:f>
        <x:v>Inner row
Interior modules</x:v>
      </x:c>
      <x:c r="DI57" s="1516"/>
      <x:c r="DJ57" s="1516"/>
      <x:c r="DK57" s="1516"/>
      <x:c r="DL57" s="1517"/>
      <x:c r="DM57" s="1506" t="str">
        <x:f t="shared" ref="DM57" si="36">AQ57</x:f>
        <x:v>Inner row
1st-4th module</x:v>
      </x:c>
      <x:c r="DN57" s="1507"/>
      <x:c r="DO57" s="1507"/>
      <x:c r="DP57" s="1507"/>
      <x:c r="DQ57" s="1508"/>
      <x:c r="DR57" s="1452" t="str">
        <x:f t="shared" ref="DR57" si="37">AL57</x:f>
        <x:v>Inner row
Interior modules</x:v>
      </x:c>
      <x:c r="DS57" s="1453"/>
      <x:c r="DT57" s="1453"/>
      <x:c r="DU57" s="1453"/>
      <x:c r="DV57" s="1454"/>
      <x:c r="DW57" s="1452" t="str">
        <x:f t="shared" ref="DW57" si="38">AG57</x:f>
        <x:v>Inner row
Interior modules</x:v>
      </x:c>
      <x:c r="DX57" s="1453"/>
      <x:c r="DY57" s="1453"/>
      <x:c r="DZ57" s="1453"/>
      <x:c r="EA57" s="1461"/>
      <x:c r="EB57" s="1657"/>
      <x:c r="EC57" s="1658"/>
      <x:c r="ED57" s="361"/>
      <x:c r="EE57" s="485"/>
    </x:row>
    <x:row r="58" spans="1:136" ht="13.5" customHeight="1" thickBot="1" x14ac:dyDescent="0.25">
      <x:c r="B58" s="1758" t="e">
        <x:v>#REF!</x:v>
      </x:c>
      <x:c r="C58" s="1759">
        <x:v>0</x:v>
      </x:c>
      <x:c r="D58" s="1760">
        <x:v>0</x:v>
      </x:c>
      <x:c r="E58" s="1112" t="s">
        <x:v>21253</x:v>
      </x:c>
      <x:c r="F58" s="1231">
        <x:f t="shared" ca="1" si="23"/>
        <x:v>5.7652310346213902</x:v>
      </x:c>
      <x:c r="G58" s="1231">
        <x:f t="shared" ca="1" si="24"/>
        <x:v>3.1199629543608758</x:v>
      </x:c>
      <x:c r="H58" s="1231">
        <x:f t="shared" ca="1" si="25"/>
        <x:v>1.400993194481142</x:v>
      </x:c>
      <x:c r="I58" s="1232">
        <x:f t="shared" ca="1" si="26"/>
        <x:v>1.0190748136498335</x:v>
      </x:c>
      <x:c r="J58" s="1231">
        <x:f t="shared" ca="1" si="27"/>
        <x:v>-0.43054988264736593</x:v>
      </x:c>
      <x:c r="K58" s="1239">
        <x:f t="shared" ca="1" si="28"/>
        <x:v>-1.9099092780591427</x:v>
      </x:c>
      <x:c r="L58" s="1070">
        <x:f t="shared" ca="1" si="29"/>
        <x:v>-1.9099092780591427</x:v>
      </x:c>
      <x:c r="M58" s="1070">
        <x:f t="shared" ca="1" si="30"/>
        <x:v>-4.2106241925947465</x:v>
      </x:c>
      <x:c r="N58" s="1236">
        <x:f ca="1">(-'int. presets cp_10d_9'!I33*COS($F$18*PI()/180)*$F$21)*$N$47*$C$25*1000/9.81/$O$99*$D$193*'int. presets cp_10d_9'!$I$214-$N$99/$O$99*$C$20*$F$21</x:f>
        <x:v>5.7652310346213902</x:v>
      </x:c>
      <x:c r="O58" s="410">
        <x:f ca="1">(SQRT(((-'int. presets cp_10d_9'!D33*SIN($F$18*PI()/180)*$F$21)*$C$25*1000)^2+(0.001*$C$25*1000*$F$21)^2)/$C$30+(-'int. presets cp_10d_9'!D33*COS($F$18*PI()/180)*$F$21)*$C$25*1000)/9.81*$O$47/$O$99*$F$193*'int. presets cp_10d_9'!$D$214-$N$99/$O$99*$C$20*$F$21</x:f>
        <x:v>-2.5003965646689075</x:v>
      </x:c>
      <x:c r="P58" s="409">
        <x:f ca="1">(-'int. presets cp_10d_12'!I33*COS($F$18*PI()/180)*$F$21)*$P$47*$C$25*1000/9.81/$O$99*$D$193*'int. presets cp_10d_12'!$I$214-$N$99/$O$99*$C$20*$F$21</x:f>
        <x:v>3.1199629543608758</x:v>
      </x:c>
      <x:c r="Q58" s="410">
        <x:f ca="1">(SQRT(((-'int. presets cp_10d_12'!D33*SIN($F$18*PI()/180)*$F$21)*$C$25*1000)^2+(0.001*$C$25*1000*$F$21)^2)/$C$30+(-'int. presets cp_10d_12'!D33*COS($F$18*PI()/180)*$F$21)*$C$25*1000)/9.81*$Q$47/$O$99*$F$193*'int. presets cp_10d_12'!$D$214-$N$99/$O$99*$C$20*$F$21</x:f>
        <x:v>-2.5003965646689075</x:v>
      </x:c>
      <x:c r="R58" s="409">
        <x:f ca="1">(-'int. presets cp_10d_15'!I33*COS($F$18*PI()/180)*$F$21)*$R$47*$C$25*1000/9.81/$O$99*$D$193*'int. presets cp_10d_15'!$I$214-$N$99/$O$99*$C$20*$F$21</x:f>
        <x:v>1.400993194481142</x:v>
      </x:c>
      <x:c r="S58" s="410">
        <x:f ca="1">(SQRT(((-'int. presets cp_10d_15'!D33*SIN($F$18*PI()/180)*$F$21)*$C$25*1000)^2+(0.001*$C$25*1000*$F$21)^2)/$C$30+(-'int. presets cp_10d_15'!D33*COS($F$18*PI()/180)*$F$21)*$C$25*1000)/9.81*$S$47/$O$99*$F$193*'int. presets cp_10d_15'!$D$214-$N$99/$O$99*$C$20*$F$21</x:f>
        <x:v>-2.5003965646689075</x:v>
      </x:c>
      <x:c r="T58" s="409">
        <x:f ca="1">(-'int. presets cp_10d_16'!I33*COS($F$18*PI()/180)*$F$21)*$T$47*$C$25*1000/9.81/$O$99*$D$193*'int. presets cp_10d_16'!$I$214-$N$99/$O$99*$C$20*$F$21</x:f>
        <x:v>1.0190748136498335</x:v>
      </x:c>
      <x:c r="U58" s="410">
        <x:f ca="1">(SQRT(((-'int. presets cp_10d_16'!D33*SIN($F$18*PI()/180)*$F$21)*$C$25*1000)^2+(0.001*$C$25*1000*$F$21)^2)/$C$30+(-'int. presets cp_10d_16'!D33*COS($F$18*PI()/180)*$F$21)*$C$25*1000)/9.81*$U$47/$O$99*$F$193*'int. presets cp_10d_16'!$D$214-$N$99/$O$99*$C$20*$F$21</x:f>
        <x:v>-2.5003965646689075</x:v>
      </x:c>
      <x:c r="V58" s="409">
        <x:f ca="1">(-'int. presets cp_10d_20'!I33*COS($F$18*PI()/180)*$F$21)*$V$47*$C$25*1000/9.81/$O$99*$D$193*'int. presets cp_10d_20'!$I$214-$N$99/$O$99*$C$20*$F$21</x:f>
        <x:v>-0.43054988264736593</x:v>
      </x:c>
      <x:c r="W58" s="410">
        <x:f ca="1">(SQRT(((-'int. presets cp_10d_20'!D33*SIN($F$18*PI()/180)*$F$21)*$C$25*1000)^2+(0.001*$C$25*1000*$F$21)^2)/$C$30+(-'int. presets cp_10d_20'!D33*COS($F$18*PI()/180)*$F$21)*$C$25*1000)/9.81*$W$47/$O$99*$F$193*'int. presets cp_10d_20'!$D$214-$N$99/$O$99*$C$20*$F$21</x:f>
        <x:v>-2.5003965646689075</x:v>
      </x:c>
      <x:c r="X58" s="409">
        <x:f ca="1">(-'int. presets cp_10d_25'!I33*COS($F$18*PI()/180)*$F$21)*$X$47*$C$25*1000/9.81/$O$99*$D$193*'int. presets cp_10d_25'!$I$214-$N$99/$O$99*$C$20*$F$21</x:f>
        <x:v>-1.9099092780591427</x:v>
      </x:c>
      <x:c r="Y58" s="410">
        <x:f ca="1">(SQRT(((-'int. presets cp_10d_25'!D33*SIN($F$18*PI()/180)*$F$21)*$C$25*1000)^2+(0.001*$C$25*1000*$F$21)^2)/$C$30+(-'int. presets cp_10d_25'!D33*COS($F$18*PI()/180)*$F$21)*$C$25*1000)/9.81*$Y$47/$O$99*$F$193*'int. presets cp_10d_25'!$D$214-$N$99/$O$99*$C$20*$F$21</x:f>
        <x:v>-2.5003965646689075</x:v>
      </x:c>
      <x:c r="Z58" s="409">
        <x:f ca="1">(-'int. presets cp_10d'!I33*COS($F$18*PI()/180)*$F$21)*$Z$47*$C$25*1000/9.81/$O$99*$D$193*'int. presets cp_10d'!$I$214-$N$99/$O$99*$C$20*$F$21</x:f>
        <x:v>-1.9099092780591427</x:v>
      </x:c>
      <x:c r="AA58" s="1151">
        <x:f ca="1">(SQRT(((-'int. presets cp_10d'!D33*SIN($F$18*PI()/180)*$F$21)*$C$25*1000)^2+(0.001*$C$25*1000*$F$21)^2)/$C$30+(-'int. presets cp_10d'!D33*COS($F$18*PI()/180)*$F$21)*$C$25*1000)/9.81*$AA$47/$O$99*$F$193*'int. presets cp_10d'!$D$214-$N$99/$O$99*$C$20*$F$21</x:f>
        <x:v>-2.5003965646689075</x:v>
      </x:c>
      <x:c r="AB58" s="18"/>
      <x:c r="AC58" s="153"/>
      <x:c r="AD58" s="18"/>
      <x:c r="AE58" s="1657"/>
      <x:c r="AF58" s="1658"/>
      <x:c r="AG58" s="1742"/>
      <x:c r="AH58" s="1456"/>
      <x:c r="AI58" s="1456"/>
      <x:c r="AJ58" s="1456"/>
      <x:c r="AK58" s="1457"/>
      <x:c r="AL58" s="1455"/>
      <x:c r="AM58" s="1456"/>
      <x:c r="AN58" s="1456"/>
      <x:c r="AO58" s="1456"/>
      <x:c r="AP58" s="1457"/>
      <x:c r="AQ58" s="1509"/>
      <x:c r="AR58" s="1510"/>
      <x:c r="AS58" s="1510"/>
      <x:c r="AT58" s="1510"/>
      <x:c r="AU58" s="1511"/>
      <x:c r="AV58" s="1518"/>
      <x:c r="AW58" s="1519"/>
      <x:c r="AX58" s="1519"/>
      <x:c r="AY58" s="1519"/>
      <x:c r="AZ58" s="1520"/>
      <x:c r="BA58" s="1527"/>
      <x:c r="BB58" s="1528"/>
      <x:c r="BC58" s="1528"/>
      <x:c r="BD58" s="1528"/>
      <x:c r="BE58" s="1529"/>
      <x:c r="BF58" s="1536"/>
      <x:c r="BG58" s="1537"/>
      <x:c r="BH58" s="1537"/>
      <x:c r="BI58" s="1537"/>
      <x:c r="BJ58" s="1538"/>
      <x:c r="BK58" s="1681"/>
      <x:c r="BL58" s="1682"/>
      <x:c r="BM58" s="1682"/>
      <x:c r="BN58" s="1682"/>
      <x:c r="BO58" s="1683"/>
      <x:c r="BP58" s="1503"/>
      <x:c r="BQ58" s="1504"/>
      <x:c r="BR58" s="1504"/>
      <x:c r="BS58" s="1504"/>
      <x:c r="BT58" s="1505"/>
      <x:c r="BU58" s="1673"/>
      <x:c r="BV58" s="1552"/>
      <x:c r="BW58" s="1552"/>
      <x:c r="BX58" s="1552"/>
      <x:c r="BY58" s="1674"/>
      <x:c r="BZ58" s="1657"/>
      <x:c r="CA58" s="1658"/>
      <x:c r="CB58" s="361"/>
      <x:c r="CC58" s="485"/>
      <x:c r="CE58" s="153"/>
      <x:c r="CF58" s="18"/>
      <x:c r="CG58" s="1657"/>
      <x:c r="CH58" s="1658"/>
      <x:c r="CI58" s="1551"/>
      <x:c r="CJ58" s="1552"/>
      <x:c r="CK58" s="1552"/>
      <x:c r="CL58" s="1552"/>
      <x:c r="CM58" s="1553"/>
      <x:c r="CN58" s="1503"/>
      <x:c r="CO58" s="1504"/>
      <x:c r="CP58" s="1504"/>
      <x:c r="CQ58" s="1504"/>
      <x:c r="CR58" s="1505"/>
      <x:c r="CS58" s="1473"/>
      <x:c r="CT58" s="1474"/>
      <x:c r="CU58" s="1474"/>
      <x:c r="CV58" s="1474"/>
      <x:c r="CW58" s="1475"/>
      <x:c r="CX58" s="1536"/>
      <x:c r="CY58" s="1537"/>
      <x:c r="CZ58" s="1537"/>
      <x:c r="DA58" s="1537"/>
      <x:c r="DB58" s="1538"/>
      <x:c r="DC58" s="1527"/>
      <x:c r="DD58" s="1528"/>
      <x:c r="DE58" s="1528"/>
      <x:c r="DF58" s="1528"/>
      <x:c r="DG58" s="1529"/>
      <x:c r="DH58" s="1518"/>
      <x:c r="DI58" s="1519"/>
      <x:c r="DJ58" s="1519"/>
      <x:c r="DK58" s="1519"/>
      <x:c r="DL58" s="1520"/>
      <x:c r="DM58" s="1509"/>
      <x:c r="DN58" s="1510"/>
      <x:c r="DO58" s="1510"/>
      <x:c r="DP58" s="1510"/>
      <x:c r="DQ58" s="1511"/>
      <x:c r="DR58" s="1455"/>
      <x:c r="DS58" s="1456"/>
      <x:c r="DT58" s="1456"/>
      <x:c r="DU58" s="1456"/>
      <x:c r="DV58" s="1457"/>
      <x:c r="DW58" s="1455"/>
      <x:c r="DX58" s="1456"/>
      <x:c r="DY58" s="1456"/>
      <x:c r="DZ58" s="1456"/>
      <x:c r="EA58" s="1462"/>
      <x:c r="EB58" s="1657"/>
      <x:c r="EC58" s="1658"/>
      <x:c r="ED58" s="361"/>
      <x:c r="EE58" s="485"/>
    </x:row>
    <x:row r="59" spans="1:136" ht="13.5" customHeight="1" thickTop="1" thickBot="1" x14ac:dyDescent="0.25">
      <x:c r="B59" s="1837" t="s">
        <x:v>21131</x:v>
      </x:c>
      <x:c r="C59" s="1838"/>
      <x:c r="D59" s="1838"/>
      <x:c r="E59" s="1838"/>
      <x:c r="F59" s="1840"/>
      <x:c r="G59" s="1840"/>
      <x:c r="H59" s="1840"/>
      <x:c r="I59" s="1840"/>
      <x:c r="J59" s="1840"/>
      <x:c r="K59" s="1840"/>
      <x:c r="L59" s="1841"/>
      <x:c r="M59" s="1243"/>
      <x:c r="N59" s="1132"/>
      <x:c r="O59" s="1133"/>
      <x:c r="P59" s="1133"/>
      <x:c r="Q59" s="1133"/>
      <x:c r="R59" s="1133"/>
      <x:c r="S59" s="1133"/>
      <x:c r="T59" s="1133"/>
      <x:c r="U59" s="1133"/>
      <x:c r="V59" s="1133"/>
      <x:c r="W59" s="1133"/>
      <x:c r="X59" s="1133"/>
      <x:c r="Y59" s="1133"/>
      <x:c r="Z59" s="1133"/>
      <x:c r="AA59" s="1137"/>
      <x:c r="AB59" s="18"/>
      <x:c r="AC59" s="153"/>
      <x:c r="AD59" s="20"/>
      <x:c r="AE59" s="1657"/>
      <x:c r="AF59" s="1658"/>
      <x:c r="AG59" s="1743"/>
      <x:c r="AH59" s="1459"/>
      <x:c r="AI59" s="1459"/>
      <x:c r="AJ59" s="1459"/>
      <x:c r="AK59" s="1460"/>
      <x:c r="AL59" s="1458"/>
      <x:c r="AM59" s="1459"/>
      <x:c r="AN59" s="1459"/>
      <x:c r="AO59" s="1459"/>
      <x:c r="AP59" s="1460"/>
      <x:c r="AQ59" s="1512"/>
      <x:c r="AR59" s="1513"/>
      <x:c r="AS59" s="1513"/>
      <x:c r="AT59" s="1513"/>
      <x:c r="AU59" s="1514"/>
      <x:c r="AV59" s="1521"/>
      <x:c r="AW59" s="1522"/>
      <x:c r="AX59" s="1522"/>
      <x:c r="AY59" s="1522"/>
      <x:c r="AZ59" s="1523"/>
      <x:c r="BA59" s="1530"/>
      <x:c r="BB59" s="1531"/>
      <x:c r="BC59" s="1531"/>
      <x:c r="BD59" s="1531"/>
      <x:c r="BE59" s="1532"/>
      <x:c r="BF59" s="1539"/>
      <x:c r="BG59" s="1540"/>
      <x:c r="BH59" s="1540"/>
      <x:c r="BI59" s="1540"/>
      <x:c r="BJ59" s="1541"/>
      <x:c r="BK59" s="1684"/>
      <x:c r="BL59" s="1685"/>
      <x:c r="BM59" s="1685"/>
      <x:c r="BN59" s="1685"/>
      <x:c r="BO59" s="1686"/>
      <x:c r="BP59" s="1500"/>
      <x:c r="BQ59" s="1501"/>
      <x:c r="BR59" s="1501"/>
      <x:c r="BS59" s="1501"/>
      <x:c r="BT59" s="1502"/>
      <x:c r="BU59" s="1604"/>
      <x:c r="BV59" s="1468"/>
      <x:c r="BW59" s="1468"/>
      <x:c r="BX59" s="1468"/>
      <x:c r="BY59" s="1605"/>
      <x:c r="BZ59" s="1657"/>
      <x:c r="CA59" s="1658"/>
      <x:c r="CB59" s="361"/>
      <x:c r="CC59" s="485"/>
      <x:c r="CE59" s="153"/>
      <x:c r="CF59" s="20"/>
      <x:c r="CG59" s="1657"/>
      <x:c r="CH59" s="1658"/>
      <x:c r="CI59" s="1467"/>
      <x:c r="CJ59" s="1468"/>
      <x:c r="CK59" s="1468"/>
      <x:c r="CL59" s="1468"/>
      <x:c r="CM59" s="1469"/>
      <x:c r="CN59" s="1500"/>
      <x:c r="CO59" s="1501"/>
      <x:c r="CP59" s="1501"/>
      <x:c r="CQ59" s="1501"/>
      <x:c r="CR59" s="1502"/>
      <x:c r="CS59" s="1476"/>
      <x:c r="CT59" s="1477"/>
      <x:c r="CU59" s="1477"/>
      <x:c r="CV59" s="1477"/>
      <x:c r="CW59" s="1478"/>
      <x:c r="CX59" s="1539"/>
      <x:c r="CY59" s="1540"/>
      <x:c r="CZ59" s="1540"/>
      <x:c r="DA59" s="1540"/>
      <x:c r="DB59" s="1541"/>
      <x:c r="DC59" s="1530"/>
      <x:c r="DD59" s="1531"/>
      <x:c r="DE59" s="1531"/>
      <x:c r="DF59" s="1531"/>
      <x:c r="DG59" s="1532"/>
      <x:c r="DH59" s="1521"/>
      <x:c r="DI59" s="1522"/>
      <x:c r="DJ59" s="1522"/>
      <x:c r="DK59" s="1522"/>
      <x:c r="DL59" s="1523"/>
      <x:c r="DM59" s="1512"/>
      <x:c r="DN59" s="1513"/>
      <x:c r="DO59" s="1513"/>
      <x:c r="DP59" s="1513"/>
      <x:c r="DQ59" s="1514"/>
      <x:c r="DR59" s="1458"/>
      <x:c r="DS59" s="1459"/>
      <x:c r="DT59" s="1459"/>
      <x:c r="DU59" s="1459"/>
      <x:c r="DV59" s="1460"/>
      <x:c r="DW59" s="1458"/>
      <x:c r="DX59" s="1459"/>
      <x:c r="DY59" s="1459"/>
      <x:c r="DZ59" s="1459"/>
      <x:c r="EA59" s="1463"/>
      <x:c r="EB59" s="1657"/>
      <x:c r="EC59" s="1658"/>
      <x:c r="ED59" s="361"/>
      <x:c r="EE59" s="485"/>
    </x:row>
    <x:row r="60" spans="1:136" ht="13.5" customHeight="1" x14ac:dyDescent="0.2">
      <x:c r="A60" s="24"/>
      <x:c r="B60" s="1755" t="s">
        <x:v>21251</x:v>
      </x:c>
      <x:c r="C60" s="1756">
        <x:v>0</x:v>
      </x:c>
      <x:c r="D60" s="1757">
        <x:v>0</x:v>
      </x:c>
      <x:c r="E60" s="478" t="s">
        <x:v>21252</x:v>
      </x:c>
      <x:c r="F60" s="1229">
        <x:f t="shared" ref="F60:F67" ca="1" si="39">MAX(N60,O60)</x:f>
        <x:v>34.935855729546716</x:v>
      </x:c>
      <x:c r="G60" s="1229">
        <x:f t="shared" ref="G60:G67" ca="1" si="40">MAX(P60,Q60)</x:f>
        <x:v>29.826890986860572</x:v>
      </x:c>
      <x:c r="H60" s="1229">
        <x:f t="shared" ca="1" si="25"/>
        <x:v>25.864070062685169</x:v>
      </x:c>
      <x:c r="I60" s="1237">
        <x:f t="shared" ca="1" si="26"/>
        <x:v>24.717926244174453</x:v>
      </x:c>
      <x:c r="J60" s="1229">
        <x:f t="shared" ca="1" si="27"/>
        <x:v>20.755105319999043</x:v>
      </x:c>
      <x:c r="K60" s="1238">
        <x:f t="shared" ca="1" si="28"/>
        <x:v>16.792284395823582</x:v>
      </x:c>
      <x:c r="L60" s="1066">
        <x:f t="shared" ca="1" si="29"/>
        <x:v>16.792284395823582</x:v>
      </x:c>
      <x:c r="M60" s="1247">
        <x:f t="shared" ca="1" si="30"/>
        <x:v>37.020606024720585</x:v>
      </x:c>
      <x:c r="N60" s="497">
        <x:f ca="1">(-'int. presets cp_10d_9'!J26*COS($F$18*PI()/180)*$F$21)*$N$47*$C$25*1000/9.81/$O$99*$D$193*'int. presets cp_10d_9'!$J$214-$N$99/$O$99*$C$20*$F$21</x:f>
        <x:v>34.935855729546716</x:v>
      </x:c>
      <x:c r="O60" s="198">
        <x:f ca="1">(SQRT(((-'int. presets cp_10d_9'!E26*SIN($F$18*PI()/180)*$F$21)*$C$25*1000)^2+(0.001*$C$25*1000*$F$21)^2)/$C$30+(-'int. presets cp_10d_9'!E26*COS($F$18*PI()/180)*$F$21)*$C$25*1000)/9.81*$O$47/$O$99*$F$193*'int. presets cp_10d_9'!$E$214-$N$99/$O$99*$C$20*$F$21</x:f>
        <x:v>7.8182894905095814</x:v>
      </x:c>
      <x:c r="P60" s="181">
        <x:f ca="1">(-'int. presets cp_10d_12'!J26*COS($F$18*PI()/180)*$F$21)*$P$47*$C$25*1000/9.81/$O$99*$D$193*'int. presets cp_10d_12'!$J$214-$N$99/$O$99*$C$20*$F$21</x:f>
        <x:v>29.826890986860572</x:v>
      </x:c>
      <x:c r="Q60" s="198">
        <x:f ca="1">(SQRT(((-'int. presets cp_10d_12'!E26*SIN($F$18*PI()/180)*$F$21)*$C$25*1000)^2+(0.001*$C$25*1000*$F$21)^2)/$C$30+(-'int. presets cp_10d_12'!E26*COS($F$18*PI()/180)*$F$21)*$C$25*1000)/9.81*$Q$47/$O$99*$F$193*'int. presets cp_10d_12'!$E$214-$N$99/$O$99*$C$20*$F$21</x:f>
        <x:v>7.8182894905095814</x:v>
      </x:c>
      <x:c r="R60" s="181">
        <x:f ca="1">(-'int. presets cp_10d_15'!J26*COS($F$18*PI()/180)*$F$21)*$R$47*$C$25*1000/9.81/$O$99*$D$193*'int. presets cp_10d_15'!$J$214-$N$99/$O$99*$C$20*$F$21</x:f>
        <x:v>25.864070062685169</x:v>
      </x:c>
      <x:c r="S60" s="198">
        <x:f ca="1">(SQRT(((-'int. presets cp_10d_15'!E26*SIN($F$18*PI()/180)*$F$21)*$C$25*1000)^2+(0.001*$C$25*1000*$F$21)^2)/$C$30+(-'int. presets cp_10d_15'!E26*COS($F$18*PI()/180)*$F$21)*$C$25*1000)/9.81*$S$47/$O$99*$F$193*'int. presets cp_10d_15'!$E$214-$N$99/$O$99*$C$20*$F$21</x:f>
        <x:v>7.8182894905095814</x:v>
      </x:c>
      <x:c r="T60" s="181">
        <x:f ca="1">(-'int. presets cp_10d_16'!J26*COS($F$18*PI()/180)*$F$21)*$T$47*$C$25*1000/9.81/$O$99*$D$193*'int. presets cp_10d_16'!$J$214-$N$99/$O$99*$C$20*$F$21</x:f>
        <x:v>24.717926244174453</x:v>
      </x:c>
      <x:c r="U60" s="198">
        <x:f ca="1">(SQRT(((-'int. presets cp_10d_16'!E26*SIN($F$18*PI()/180)*$F$21)*$C$25*1000)^2+(0.001*$C$25*1000*$F$21)^2)/$C$30+(-'int. presets cp_10d_16'!E26*COS($F$18*PI()/180)*$F$21)*$C$25*1000)/9.81*$U$47/$O$99*$F$193*'int. presets cp_10d_16'!$E$214-$N$99/$O$99*$C$20*$F$21</x:f>
        <x:v>7.8182894905095814</x:v>
      </x:c>
      <x:c r="V60" s="181">
        <x:f ca="1">(-'int. presets cp_10d_20'!J26*COS($F$18*PI()/180)*$F$21)*$V$47*$C$25*1000/9.81/$O$99*$D$193*'int. presets cp_10d_20'!$J$214-$N$99/$O$99*$C$20*$F$21</x:f>
        <x:v>20.755105319999043</x:v>
      </x:c>
      <x:c r="W60" s="198">
        <x:f ca="1">(SQRT(((-'int. presets cp_10d_20'!E26*SIN($F$18*PI()/180)*$F$21)*$C$25*1000)^2+(0.001*$C$25*1000*$F$21)^2)/$C$30+(-'int. presets cp_10d_20'!E26*COS($F$18*PI()/180)*$F$21)*$C$25*1000)/9.81*$W$47/$O$99*$F$193*'int. presets cp_10d_20'!$E$214-$N$99/$O$99*$C$20*$F$21</x:f>
        <x:v>7.8182894905095814</x:v>
      </x:c>
      <x:c r="X60" s="181">
        <x:f ca="1">(-'int. presets cp_10d_25'!J26*COS($F$18*PI()/180)*$F$21)*$X$47*$C$25*1000/9.81/$O$99*$D$193*'int. presets cp_10d_25'!$J$214-$N$99/$O$99*$C$20*$F$21</x:f>
        <x:v>16.792284395823582</x:v>
      </x:c>
      <x:c r="Y60" s="198">
        <x:f ca="1">(SQRT(((-'int. presets cp_10d_25'!E26*SIN($F$18*PI()/180)*$F$21)*$C$25*1000)^2+(0.001*$C$25*1000*$F$21)^2)/$C$30+(-'int. presets cp_10d_25'!E26*COS($F$18*PI()/180)*$F$21)*$C$25*1000)/9.81*$Y$47/$O$99*$F$193*'int. presets cp_10d_25'!$E$214-$N$99/$O$99*$C$20*$F$21</x:f>
        <x:v>7.8182894905095814</x:v>
      </x:c>
      <x:c r="Z60" s="181">
        <x:f ca="1">(-'int. presets cp_10d'!J26*COS($F$18*PI()/180)*$F$21)*$Z$47*$C$25*1000/9.81/$O$99*$D$193*'int. presets cp_10d'!$J$214-$N$99/$O$99*$C$20*$F$21</x:f>
        <x:v>16.792284395823582</x:v>
      </x:c>
      <x:c r="AA60" s="1153">
        <x:f ca="1">(SQRT(((-'int. presets cp_10d'!E26*SIN($F$18*PI()/180)*$F$21)*$C$25*1000)^2+(0.001*$C$25*1000*$F$21)^2)/$C$30+(-'int. presets cp_10d'!E26*COS($F$18*PI()/180)*$F$21)*$C$25*1000)/9.81*$AA$47/$O$99*$F$193*'int. presets cp_10d'!$E$214-$N$99/$O$99*$C$20*$F$21</x:f>
        <x:v>7.8182894905095814</x:v>
      </x:c>
      <x:c r="AB60" s="18"/>
      <x:c r="AC60" s="153"/>
      <x:c r="AD60" s="20"/>
      <x:c r="AE60" s="1657"/>
      <x:c r="AF60" s="1658"/>
      <x:c r="AG60" s="1744" t="str">
        <x:f>AL51</x:f>
        <x:v>Inner row
Interior modules</x:v>
      </x:c>
      <x:c r="AH60" s="1453"/>
      <x:c r="AI60" s="1453"/>
      <x:c r="AJ60" s="1453"/>
      <x:c r="AK60" s="1454"/>
      <x:c r="AL60" s="1452" t="str">
        <x:f>AL32</x:f>
        <x:v>Inner row
Interior modules</x:v>
      </x:c>
      <x:c r="AM60" s="1453"/>
      <x:c r="AN60" s="1453"/>
      <x:c r="AO60" s="1453"/>
      <x:c r="AP60" s="1454"/>
      <x:c r="AQ60" s="1506" t="str">
        <x:f>AQ32</x:f>
        <x:v>Inner row
1st-4th module</x:v>
      </x:c>
      <x:c r="AR60" s="1507"/>
      <x:c r="AS60" s="1507"/>
      <x:c r="AT60" s="1507"/>
      <x:c r="AU60" s="1508"/>
      <x:c r="AV60" s="1515" t="str">
        <x:f>AV32</x:f>
        <x:v>Inner row
Interior modules</x:v>
      </x:c>
      <x:c r="AW60" s="1516"/>
      <x:c r="AX60" s="1516"/>
      <x:c r="AY60" s="1516"/>
      <x:c r="AZ60" s="1517"/>
      <x:c r="BA60" s="1524" t="str">
        <x:f>BA32</x:f>
        <x:v>Inner row
1st-4th module</x:v>
      </x:c>
      <x:c r="BB60" s="1525"/>
      <x:c r="BC60" s="1525"/>
      <x:c r="BD60" s="1525"/>
      <x:c r="BE60" s="1526"/>
      <x:c r="BF60" s="1533" t="str">
        <x:f>BF32</x:f>
        <x:v>Inner row
Interior modules</x:v>
      </x:c>
      <x:c r="BG60" s="1534"/>
      <x:c r="BH60" s="1534"/>
      <x:c r="BI60" s="1534"/>
      <x:c r="BJ60" s="1535"/>
      <x:c r="BK60" s="1678" t="str">
        <x:f>BK32</x:f>
        <x:v>Inner row
1st-4th module</x:v>
      </x:c>
      <x:c r="BL60" s="1679"/>
      <x:c r="BM60" s="1679"/>
      <x:c r="BN60" s="1679"/>
      <x:c r="BO60" s="1680"/>
      <x:c r="BP60" s="1497" t="str">
        <x:f>BP43</x:f>
        <x:v>Inner row
Interior modules</x:v>
      </x:c>
      <x:c r="BQ60" s="1498"/>
      <x:c r="BR60" s="1498"/>
      <x:c r="BS60" s="1498"/>
      <x:c r="BT60" s="1499"/>
      <x:c r="BU60" s="1602" t="str">
        <x:f>BU43</x:f>
        <x:v>Inner row
1st-4th module</x:v>
      </x:c>
      <x:c r="BV60" s="1465"/>
      <x:c r="BW60" s="1465"/>
      <x:c r="BX60" s="1465"/>
      <x:c r="BY60" s="1603"/>
      <x:c r="BZ60" s="1657"/>
      <x:c r="CA60" s="1658"/>
      <x:c r="CB60" s="361"/>
      <x:c r="CC60" s="485"/>
      <x:c r="CE60" s="153"/>
      <x:c r="CF60" s="20"/>
      <x:c r="CG60" s="1657"/>
      <x:c r="CH60" s="1658"/>
      <x:c r="CI60" s="1464" t="str">
        <x:f t="shared" ref="CI60" si="41">BU60</x:f>
        <x:v>Inner row
1st-4th module</x:v>
      </x:c>
      <x:c r="CJ60" s="1465"/>
      <x:c r="CK60" s="1465"/>
      <x:c r="CL60" s="1465"/>
      <x:c r="CM60" s="1466"/>
      <x:c r="CN60" s="1497" t="str">
        <x:f t="shared" ref="CN60" si="42">BP60</x:f>
        <x:v>Inner row
Interior modules</x:v>
      </x:c>
      <x:c r="CO60" s="1498"/>
      <x:c r="CP60" s="1498"/>
      <x:c r="CQ60" s="1498"/>
      <x:c r="CR60" s="1499"/>
      <x:c r="CS60" s="1470" t="str">
        <x:f t="shared" ref="CS60" si="43">BK60</x:f>
        <x:v>Inner row
1st-4th module</x:v>
      </x:c>
      <x:c r="CT60" s="1471"/>
      <x:c r="CU60" s="1471"/>
      <x:c r="CV60" s="1471"/>
      <x:c r="CW60" s="1472"/>
      <x:c r="CX60" s="1533" t="str">
        <x:f t="shared" ref="CX60" si="44">BF60</x:f>
        <x:v>Inner row
Interior modules</x:v>
      </x:c>
      <x:c r="CY60" s="1534"/>
      <x:c r="CZ60" s="1534"/>
      <x:c r="DA60" s="1534"/>
      <x:c r="DB60" s="1535"/>
      <x:c r="DC60" s="1524" t="str">
        <x:f t="shared" ref="DC60" si="45">BA60</x:f>
        <x:v>Inner row
1st-4th module</x:v>
      </x:c>
      <x:c r="DD60" s="1525"/>
      <x:c r="DE60" s="1525"/>
      <x:c r="DF60" s="1525"/>
      <x:c r="DG60" s="1526"/>
      <x:c r="DH60" s="1515" t="str">
        <x:f t="shared" ref="DH60" si="46">AV60</x:f>
        <x:v>Inner row
Interior modules</x:v>
      </x:c>
      <x:c r="DI60" s="1516"/>
      <x:c r="DJ60" s="1516"/>
      <x:c r="DK60" s="1516"/>
      <x:c r="DL60" s="1517"/>
      <x:c r="DM60" s="1506" t="str">
        <x:f t="shared" ref="DM60" si="47">AQ60</x:f>
        <x:v>Inner row
1st-4th module</x:v>
      </x:c>
      <x:c r="DN60" s="1507"/>
      <x:c r="DO60" s="1507"/>
      <x:c r="DP60" s="1507"/>
      <x:c r="DQ60" s="1508"/>
      <x:c r="DR60" s="1452" t="str">
        <x:f t="shared" ref="DR60" si="48">AL60</x:f>
        <x:v>Inner row
Interior modules</x:v>
      </x:c>
      <x:c r="DS60" s="1453"/>
      <x:c r="DT60" s="1453"/>
      <x:c r="DU60" s="1453"/>
      <x:c r="DV60" s="1454"/>
      <x:c r="DW60" s="1452" t="str">
        <x:f t="shared" ref="DW60" si="49">AG60</x:f>
        <x:v>Inner row
Interior modules</x:v>
      </x:c>
      <x:c r="DX60" s="1453"/>
      <x:c r="DY60" s="1453"/>
      <x:c r="DZ60" s="1453"/>
      <x:c r="EA60" s="1461"/>
      <x:c r="EB60" s="1657"/>
      <x:c r="EC60" s="1658"/>
      <x:c r="ED60" s="361"/>
      <x:c r="EE60" s="485"/>
    </x:row>
    <x:row r="61" spans="1:136" ht="13.5" customHeight="1" thickBot="1" x14ac:dyDescent="0.25">
      <x:c r="A61" s="24"/>
      <x:c r="B61" s="1761">
        <x:v>0</x:v>
      </x:c>
      <x:c r="C61" s="1762">
        <x:v>0</x:v>
      </x:c>
      <x:c r="D61" s="1763">
        <x:v>0</x:v>
      </x:c>
      <x:c r="E61" s="481" t="s">
        <x:v>21253</x:v>
      </x:c>
      <x:c r="F61" s="1231">
        <x:f t="shared" ca="1" si="39"/>
        <x:v>44.606915217258432</x:v>
      </x:c>
      <x:c r="G61" s="1231">
        <x:f t="shared" ca="1" si="40"/>
        <x:v>38.156032149336454</x:v>
      </x:c>
      <x:c r="H61" s="1231">
        <x:f t="shared" ca="1" si="25"/>
        <x:v>33.152338507181923</x:v>
      </x:c>
      <x:c r="I61" s="1232">
        <x:f t="shared" ca="1" si="26"/>
        <x:v>31.705149081414458</x:v>
      </x:c>
      <x:c r="J61" s="1231">
        <x:f t="shared" ca="1" si="27"/>
        <x:v>26.701455439259906</x:v>
      </x:c>
      <x:c r="K61" s="1239">
        <x:f t="shared" ca="1" si="28"/>
        <x:v>21.697761797105368</x:v>
      </x:c>
      <x:c r="L61" s="1067">
        <x:f t="shared" ca="1" si="29"/>
        <x:v>21.697761797105368</x:v>
      </x:c>
      <x:c r="M61" s="1248">
        <x:f t="shared" ca="1" si="30"/>
        <x:v>47.83531961313443</x:v>
      </x:c>
      <x:c r="N61" s="1244">
        <x:f ca="1">(-'int. presets cp_10d_9'!J27*COS($F$18*PI()/180)*$F$21)*$N$47*$C$25*1000/9.81/$O$99*$D$193*'int. presets cp_10d_9'!$J$214-$N$99/$O$99*$C$20*$F$21</x:f>
        <x:v>44.606915217258432</x:v>
      </x:c>
      <x:c r="O61" s="164">
        <x:f ca="1">(SQRT(((-'int. presets cp_10d_9'!E27*SIN($F$18*PI()/180)*$F$21)*$C$25*1000)^2+(0.001*$C$25*1000*$F$21)^2)/$C$30+(-'int. presets cp_10d_9'!E27*COS($F$18*PI()/180)*$F$21)*$C$25*1000)/9.81*$O$47/$O$99*$F$193*'int. presets cp_10d_9'!$E$214-$N$99/$O$99*$C$20*$F$21</x:f>
        <x:v>6.9910212016114208</x:v>
      </x:c>
      <x:c r="P61" s="199">
        <x:f ca="1">(-'int. presets cp_10d_12'!J27*COS($F$18*PI()/180)*$F$21)*$P$47*$C$25*1000/9.81/$O$99*$D$193*'int. presets cp_10d_12'!$J$214-$N$99/$O$99*$C$20*$F$21</x:f>
        <x:v>38.156032149336454</x:v>
      </x:c>
      <x:c r="Q61" s="164">
        <x:f ca="1">(SQRT(((-'int. presets cp_10d_12'!E27*SIN($F$18*PI()/180)*$F$21)*$C$25*1000)^2+(0.001*$C$25*1000*$F$21)^2)/$C$30+(-'int. presets cp_10d_12'!E27*COS($F$18*PI()/180)*$F$21)*$C$25*1000)/9.81*$Q$47/$O$99*$F$193*'int. presets cp_10d_12'!$E$214-$N$99/$O$99*$C$20*$F$21</x:f>
        <x:v>6.9910212016114208</x:v>
      </x:c>
      <x:c r="R61" s="199">
        <x:f ca="1">(-'int. presets cp_10d_15'!J27*COS($F$18*PI()/180)*$F$21)*$R$47*$C$25*1000/9.81/$O$99*$D$193*'int. presets cp_10d_15'!$J$214-$N$99/$O$99*$C$20*$F$21</x:f>
        <x:v>33.152338507181923</x:v>
      </x:c>
      <x:c r="S61" s="164">
        <x:f ca="1">(SQRT(((-'int. presets cp_10d_15'!E27*SIN($F$18*PI()/180)*$F$21)*$C$25*1000)^2+(0.001*$C$25*1000*$F$21)^2)/$C$30+(-'int. presets cp_10d_15'!E27*COS($F$18*PI()/180)*$F$21)*$C$25*1000)/9.81*$S$47/$O$99*$F$193*'int. presets cp_10d_15'!$E$214-$N$99/$O$99*$C$20*$F$21</x:f>
        <x:v>6.9910212016114208</x:v>
      </x:c>
      <x:c r="T61" s="199">
        <x:f ca="1">(-'int. presets cp_10d_16'!J27*COS($F$18*PI()/180)*$F$21)*$T$47*$C$25*1000/9.81/$O$99*$D$193*'int. presets cp_10d_16'!$J$214-$N$99/$O$99*$C$20*$F$21</x:f>
        <x:v>31.705149081414458</x:v>
      </x:c>
      <x:c r="U61" s="164">
        <x:f ca="1">(SQRT(((-'int. presets cp_10d_16'!E27*SIN($F$18*PI()/180)*$F$21)*$C$25*1000)^2+(0.001*$C$25*1000*$F$21)^2)/$C$30+(-'int. presets cp_10d_16'!E27*COS($F$18*PI()/180)*$F$21)*$C$25*1000)/9.81*$U$47/$O$99*$F$193*'int. presets cp_10d_16'!$E$214-$N$99/$O$99*$C$20*$F$21</x:f>
        <x:v>6.9910212016114208</x:v>
      </x:c>
      <x:c r="V61" s="199">
        <x:f ca="1">(-'int. presets cp_10d_20'!J27*COS($F$18*PI()/180)*$F$21)*$V$47*$C$25*1000/9.81/$O$99*$D$193*'int. presets cp_10d_20'!$J$214-$N$99/$O$99*$C$20*$F$21</x:f>
        <x:v>26.701455439259906</x:v>
      </x:c>
      <x:c r="W61" s="164">
        <x:f ca="1">(SQRT(((-'int. presets cp_10d_20'!E27*SIN($F$18*PI()/180)*$F$21)*$C$25*1000)^2+(0.001*$C$25*1000*$F$21)^2)/$C$30+(-'int. presets cp_10d_20'!E27*COS($F$18*PI()/180)*$F$21)*$C$25*1000)/9.81*$W$47/$O$99*$F$193*'int. presets cp_10d_20'!$E$214-$N$99/$O$99*$C$20*$F$21</x:f>
        <x:v>6.9910212016114208</x:v>
      </x:c>
      <x:c r="X61" s="199">
        <x:f ca="1">(-'int. presets cp_10d_25'!J27*COS($F$18*PI()/180)*$F$21)*$X$47*$C$25*1000/9.81/$O$99*$D$193*'int. presets cp_10d_25'!$J$214-$N$99/$O$99*$C$20*$F$21</x:f>
        <x:v>21.697761797105368</x:v>
      </x:c>
      <x:c r="Y61" s="164">
        <x:f ca="1">(SQRT(((-'int. presets cp_10d_25'!E27*SIN($F$18*PI()/180)*$F$21)*$C$25*1000)^2+(0.001*$C$25*1000*$F$21)^2)/$C$30+(-'int. presets cp_10d_25'!E27*COS($F$18*PI()/180)*$F$21)*$C$25*1000)/9.81*$Y$47/$O$99*$F$193*'int. presets cp_10d_25'!$E$214-$N$99/$O$99*$C$20*$F$21</x:f>
        <x:v>6.9910212016114208</x:v>
      </x:c>
      <x:c r="Z61" s="199">
        <x:f ca="1">(-'int. presets cp_10d'!J27*COS($F$18*PI()/180)*$F$21)*$Z$47*$C$25*1000/9.81/$O$99*$D$193*'int. presets cp_10d'!$J$214-$N$99/$O$99*$C$20*$F$21</x:f>
        <x:v>21.697761797105368</x:v>
      </x:c>
      <x:c r="AA61" s="1155">
        <x:f ca="1">(SQRT(((-'int. presets cp_10d'!E27*SIN($F$18*PI()/180)*$F$21)*$C$25*1000)^2+(0.001*$C$25*1000*$F$21)^2)/$C$30+(-'int. presets cp_10d'!E27*COS($F$18*PI()/180)*$F$21)*$C$25*1000)/9.81*$AA$47/$O$99*$F$193*'int. presets cp_10d'!$E$214-$N$99/$O$99*$C$20*$F$21</x:f>
        <x:v>6.9910212016114208</x:v>
      </x:c>
      <x:c r="AB61" s="18"/>
      <x:c r="AC61" s="153"/>
      <x:c r="AD61" s="20"/>
      <x:c r="AE61" s="1657"/>
      <x:c r="AF61" s="1658"/>
      <x:c r="AG61" s="1742"/>
      <x:c r="AH61" s="1456"/>
      <x:c r="AI61" s="1456"/>
      <x:c r="AJ61" s="1456"/>
      <x:c r="AK61" s="1457"/>
      <x:c r="AL61" s="1455"/>
      <x:c r="AM61" s="1456"/>
      <x:c r="AN61" s="1456"/>
      <x:c r="AO61" s="1456"/>
      <x:c r="AP61" s="1457"/>
      <x:c r="AQ61" s="1509"/>
      <x:c r="AR61" s="1510"/>
      <x:c r="AS61" s="1510"/>
      <x:c r="AT61" s="1510"/>
      <x:c r="AU61" s="1511"/>
      <x:c r="AV61" s="1518"/>
      <x:c r="AW61" s="1519"/>
      <x:c r="AX61" s="1519"/>
      <x:c r="AY61" s="1519"/>
      <x:c r="AZ61" s="1520"/>
      <x:c r="BA61" s="1527"/>
      <x:c r="BB61" s="1528"/>
      <x:c r="BC61" s="1528"/>
      <x:c r="BD61" s="1528"/>
      <x:c r="BE61" s="1529"/>
      <x:c r="BF61" s="1536"/>
      <x:c r="BG61" s="1537"/>
      <x:c r="BH61" s="1537"/>
      <x:c r="BI61" s="1537"/>
      <x:c r="BJ61" s="1538"/>
      <x:c r="BK61" s="1681"/>
      <x:c r="BL61" s="1682"/>
      <x:c r="BM61" s="1682"/>
      <x:c r="BN61" s="1682"/>
      <x:c r="BO61" s="1683"/>
      <x:c r="BP61" s="1503"/>
      <x:c r="BQ61" s="1504"/>
      <x:c r="BR61" s="1504"/>
      <x:c r="BS61" s="1504"/>
      <x:c r="BT61" s="1505"/>
      <x:c r="BU61" s="1673"/>
      <x:c r="BV61" s="1552"/>
      <x:c r="BW61" s="1552"/>
      <x:c r="BX61" s="1552"/>
      <x:c r="BY61" s="1674"/>
      <x:c r="BZ61" s="1657"/>
      <x:c r="CA61" s="1658"/>
      <x:c r="CB61" s="361"/>
      <x:c r="CC61" s="485"/>
      <x:c r="CE61" s="153"/>
      <x:c r="CF61" s="20"/>
      <x:c r="CG61" s="1657"/>
      <x:c r="CH61" s="1658"/>
      <x:c r="CI61" s="1551"/>
      <x:c r="CJ61" s="1552"/>
      <x:c r="CK61" s="1552"/>
      <x:c r="CL61" s="1552"/>
      <x:c r="CM61" s="1553"/>
      <x:c r="CN61" s="1503"/>
      <x:c r="CO61" s="1504"/>
      <x:c r="CP61" s="1504"/>
      <x:c r="CQ61" s="1504"/>
      <x:c r="CR61" s="1505"/>
      <x:c r="CS61" s="1473"/>
      <x:c r="CT61" s="1474"/>
      <x:c r="CU61" s="1474"/>
      <x:c r="CV61" s="1474"/>
      <x:c r="CW61" s="1475"/>
      <x:c r="CX61" s="1536"/>
      <x:c r="CY61" s="1537"/>
      <x:c r="CZ61" s="1537"/>
      <x:c r="DA61" s="1537"/>
      <x:c r="DB61" s="1538"/>
      <x:c r="DC61" s="1527"/>
      <x:c r="DD61" s="1528"/>
      <x:c r="DE61" s="1528"/>
      <x:c r="DF61" s="1528"/>
      <x:c r="DG61" s="1529"/>
      <x:c r="DH61" s="1518"/>
      <x:c r="DI61" s="1519"/>
      <x:c r="DJ61" s="1519"/>
      <x:c r="DK61" s="1519"/>
      <x:c r="DL61" s="1520"/>
      <x:c r="DM61" s="1509"/>
      <x:c r="DN61" s="1510"/>
      <x:c r="DO61" s="1510"/>
      <x:c r="DP61" s="1510"/>
      <x:c r="DQ61" s="1511"/>
      <x:c r="DR61" s="1455"/>
      <x:c r="DS61" s="1456"/>
      <x:c r="DT61" s="1456"/>
      <x:c r="DU61" s="1456"/>
      <x:c r="DV61" s="1457"/>
      <x:c r="DW61" s="1455"/>
      <x:c r="DX61" s="1456"/>
      <x:c r="DY61" s="1456"/>
      <x:c r="DZ61" s="1456"/>
      <x:c r="EA61" s="1462"/>
      <x:c r="EB61" s="1657"/>
      <x:c r="EC61" s="1658"/>
      <x:c r="ED61" s="361"/>
      <x:c r="EE61" s="485"/>
    </x:row>
    <x:row r="62" spans="1:136" s="75" customFormat="1" ht="13.5" customHeight="1" x14ac:dyDescent="0.2">
      <x:c r="B62" s="1755" t="s">
        <x:v>21254</x:v>
      </x:c>
      <x:c r="C62" s="1756">
        <x:v>0</x:v>
      </x:c>
      <x:c r="D62" s="1757" t="s">
        <x:v>21254</x:v>
      </x:c>
      <x:c r="E62" s="479" t="s">
        <x:v>21252</x:v>
      </x:c>
      <x:c r="F62" s="1233">
        <x:f t="shared" ca="1" si="39"/>
        <x:v>9.0789646059818061</x:v>
      </x:c>
      <x:c r="G62" s="1233">
        <x:f t="shared" ca="1" si="40"/>
        <x:v>9.0789646059818061</x:v>
      </x:c>
      <x:c r="H62" s="1233">
        <x:f t="shared" ca="1" si="25"/>
        <x:v>9.0789646059818061</x:v>
      </x:c>
      <x:c r="I62" s="1230">
        <x:f t="shared" ca="1" si="26"/>
        <x:v>9.0789646059818061</x:v>
      </x:c>
      <x:c r="J62" s="1233">
        <x:f t="shared" ca="1" si="27"/>
        <x:v>9.0789646059818061</x:v>
      </x:c>
      <x:c r="K62" s="1240">
        <x:f t="shared" ca="1" si="28"/>
        <x:v>9.0789646059818061</x:v>
      </x:c>
      <x:c r="L62" s="1066">
        <x:f t="shared" ca="1" si="29"/>
        <x:v>9.0789646059818061</x:v>
      </x:c>
      <x:c r="M62" s="1249">
        <x:f t="shared" ca="1" si="30"/>
        <x:v>20.015666949639609</x:v>
      </x:c>
      <x:c r="N62" s="1245">
        <x:f ca="1">(-'int. presets cp_10d_9'!J28*COS($F$18*PI()/180)*$F$21)*$N$47*$C$25*1000/9.81/$O$99*$D$193*'int. presets cp_10d_9'!$J$214-$N$99/$O$99*$C$20*$F$21</x:f>
        <x:v>8.6411683397497363</x:v>
      </x:c>
      <x:c r="O62" s="162">
        <x:f ca="1">(SQRT(((-'int. presets cp_10d_9'!E28*SIN($F$18*PI()/180)*$F$21)*$C$25*1000)^2+(0.001*$C$25*1000*$F$21)^2)/$C$30+(-'int. presets cp_10d_9'!E28*COS($F$18*PI()/180)*$F$21)*$C$25*1000)/9.81*$O$47/$O$99*$F$193*'int. presets cp_10d_9'!$E$214-$N$99/$O$99*$C$20*$F$21</x:f>
        <x:v>9.0789646059818061</x:v>
      </x:c>
      <x:c r="P62" s="161">
        <x:f ca="1">(-'int. presets cp_10d_12'!J28*COS($F$18*PI()/180)*$F$21)*$P$47*$C$25*1000/9.81/$O$99*$D$193*'int. presets cp_10d_12'!$J$214-$N$99/$O$99*$C$20*$F$21</x:f>
        <x:v>7.0380946125744792</x:v>
      </x:c>
      <x:c r="Q62" s="162">
        <x:f ca="1">(SQRT(((-'int. presets cp_10d_12'!E28*SIN($F$18*PI()/180)*$F$21)*$C$25*1000)^2+(0.001*$C$25*1000*$F$21)^2)/$C$30+(-'int. presets cp_10d_12'!E28*COS($F$18*PI()/180)*$F$21)*$C$25*1000)/9.81*$Q$47/$O$99*$F$193*'int. presets cp_10d_12'!$E$214-$N$99/$O$99*$C$20*$F$21</x:f>
        <x:v>9.0789646059818061</x:v>
      </x:c>
      <x:c r="R62" s="161">
        <x:f ca="1">(-'int. presets cp_10d_15'!J28*COS($F$18*PI()/180)*$F$21)*$R$47*$C$25*1000/9.81/$O$99*$D$193*'int. presets cp_10d_15'!$J$214-$N$99/$O$99*$C$20*$F$21</x:f>
        <x:v>5.7946540274460965</x:v>
      </x:c>
      <x:c r="S62" s="162">
        <x:f ca="1">(SQRT(((-'int. presets cp_10d_15'!E28*SIN($F$18*PI()/180)*$F$21)*$C$25*1000)^2+(0.001*$C$25*1000*$F$21)^2)/$C$30+(-'int. presets cp_10d_15'!E28*COS($F$18*PI()/180)*$F$21)*$C$25*1000)/9.81*$S$47/$O$99*$F$193*'int. presets cp_10d_15'!$E$214-$N$99/$O$99*$C$20*$F$21</x:f>
        <x:v>9.0789646059818061</x:v>
      </x:c>
      <x:c r="T62" s="161">
        <x:f ca="1">(-'int. presets cp_10d_16'!J28*COS($F$18*PI()/180)*$F$21)*$T$47*$C$25*1000/9.81/$O$99*$D$193*'int. presets cp_10d_16'!$J$214-$N$99/$O$99*$C$20*$F$21</x:f>
        <x:v>5.4350208853992363</x:v>
      </x:c>
      <x:c r="U62" s="162">
        <x:f ca="1">(SQRT(((-'int. presets cp_10d_16'!E28*SIN($F$18*PI()/180)*$F$21)*$C$25*1000)^2+(0.001*$C$25*1000*$F$21)^2)/$C$30+(-'int. presets cp_10d_16'!E28*COS($F$18*PI()/180)*$F$21)*$C$25*1000)/9.81*$U$47/$O$99*$F$193*'int. presets cp_10d_16'!$E$214-$N$99/$O$99*$C$20*$F$21</x:f>
        <x:v>9.0789646059818061</x:v>
      </x:c>
      <x:c r="V62" s="161">
        <x:f ca="1">(-'int. presets cp_10d_20'!J28*COS($F$18*PI()/180)*$F$21)*$V$47*$C$25*1000/9.81/$O$99*$D$193*'int. presets cp_10d_20'!$J$214-$N$99/$O$99*$C$20*$F$21</x:f>
        <x:v>4.1915803002708394</x:v>
      </x:c>
      <x:c r="W62" s="162">
        <x:f ca="1">(SQRT(((-'int. presets cp_10d_20'!E28*SIN($F$18*PI()/180)*$F$21)*$C$25*1000)^2+(0.001*$C$25*1000*$F$21)^2)/$C$30+(-'int. presets cp_10d_20'!E28*COS($F$18*PI()/180)*$F$21)*$C$25*1000)/9.81*$W$47/$O$99*$F$193*'int. presets cp_10d_20'!$E$214-$N$99/$O$99*$C$20*$F$21</x:f>
        <x:v>9.0789646059818061</x:v>
      </x:c>
      <x:c r="X62" s="161">
        <x:f ca="1">(-'int. presets cp_10d_25'!J28*COS($F$18*PI()/180)*$F$21)*$X$47*$C$25*1000/9.81/$O$99*$D$193*'int. presets cp_10d_25'!$J$214-$N$99/$O$99*$C$20*$F$21</x:f>
        <x:v>2.9481397151424495</x:v>
      </x:c>
      <x:c r="Y62" s="162">
        <x:f ca="1">(SQRT(((-'int. presets cp_10d_25'!E28*SIN($F$18*PI()/180)*$F$21)*$C$25*1000)^2+(0.001*$C$25*1000*$F$21)^2)/$C$30+(-'int. presets cp_10d_25'!E28*COS($F$18*PI()/180)*$F$21)*$C$25*1000)/9.81*$Y$47/$O$99*$F$193*'int. presets cp_10d_25'!$E$214-$N$99/$O$99*$C$20*$F$21</x:f>
        <x:v>9.0789646059818061</x:v>
      </x:c>
      <x:c r="Z62" s="161">
        <x:f ca="1">(-'int. presets cp_10d'!J28*COS($F$18*PI()/180)*$F$21)*$Z$47*$C$25*1000/9.81/$O$99*$D$193*'int. presets cp_10d'!$J$214-$N$99/$O$99*$C$20*$F$21</x:f>
        <x:v>2.9481397151424495</x:v>
      </x:c>
      <x:c r="AA62" s="1157">
        <x:f ca="1">(SQRT(((-'int. presets cp_10d'!E28*SIN($F$18*PI()/180)*$F$21)*$C$25*1000)^2+(0.001*$C$25*1000*$F$21)^2)/$C$30+(-'int. presets cp_10d'!E28*COS($F$18*PI()/180)*$F$21)*$C$25*1000)/9.81*$AA$47/$O$99*$F$193*'int. presets cp_10d'!$E$214-$N$99/$O$99*$C$20*$F$21</x:f>
        <x:v>9.0789646059818061</x:v>
      </x:c>
      <x:c r="AB62" s="18"/>
      <x:c r="AC62" s="153"/>
      <x:c r="AD62" s="20"/>
      <x:c r="AE62" s="1657"/>
      <x:c r="AF62" s="1658"/>
      <x:c r="AG62" s="1743"/>
      <x:c r="AH62" s="1459"/>
      <x:c r="AI62" s="1459"/>
      <x:c r="AJ62" s="1459"/>
      <x:c r="AK62" s="1460"/>
      <x:c r="AL62" s="1458"/>
      <x:c r="AM62" s="1459"/>
      <x:c r="AN62" s="1459"/>
      <x:c r="AO62" s="1459"/>
      <x:c r="AP62" s="1460"/>
      <x:c r="AQ62" s="1512"/>
      <x:c r="AR62" s="1513"/>
      <x:c r="AS62" s="1513"/>
      <x:c r="AT62" s="1513"/>
      <x:c r="AU62" s="1514"/>
      <x:c r="AV62" s="1521"/>
      <x:c r="AW62" s="1522"/>
      <x:c r="AX62" s="1522"/>
      <x:c r="AY62" s="1522"/>
      <x:c r="AZ62" s="1523"/>
      <x:c r="BA62" s="1530"/>
      <x:c r="BB62" s="1531"/>
      <x:c r="BC62" s="1531"/>
      <x:c r="BD62" s="1531"/>
      <x:c r="BE62" s="1532"/>
      <x:c r="BF62" s="1539"/>
      <x:c r="BG62" s="1540"/>
      <x:c r="BH62" s="1540"/>
      <x:c r="BI62" s="1540"/>
      <x:c r="BJ62" s="1541"/>
      <x:c r="BK62" s="1684"/>
      <x:c r="BL62" s="1685"/>
      <x:c r="BM62" s="1685"/>
      <x:c r="BN62" s="1685"/>
      <x:c r="BO62" s="1686"/>
      <x:c r="BP62" s="1500"/>
      <x:c r="BQ62" s="1501"/>
      <x:c r="BR62" s="1501"/>
      <x:c r="BS62" s="1501"/>
      <x:c r="BT62" s="1502"/>
      <x:c r="BU62" s="1604"/>
      <x:c r="BV62" s="1468"/>
      <x:c r="BW62" s="1468"/>
      <x:c r="BX62" s="1468"/>
      <x:c r="BY62" s="1605"/>
      <x:c r="BZ62" s="1657"/>
      <x:c r="CA62" s="1658"/>
      <x:c r="CB62" s="361"/>
      <x:c r="CC62" s="486"/>
      <x:c r="CD62" s="1"/>
      <x:c r="CE62" s="153"/>
      <x:c r="CF62" s="20"/>
      <x:c r="CG62" s="1657"/>
      <x:c r="CH62" s="1658"/>
      <x:c r="CI62" s="1467"/>
      <x:c r="CJ62" s="1468"/>
      <x:c r="CK62" s="1468"/>
      <x:c r="CL62" s="1468"/>
      <x:c r="CM62" s="1469"/>
      <x:c r="CN62" s="1500"/>
      <x:c r="CO62" s="1501"/>
      <x:c r="CP62" s="1501"/>
      <x:c r="CQ62" s="1501"/>
      <x:c r="CR62" s="1502"/>
      <x:c r="CS62" s="1476"/>
      <x:c r="CT62" s="1477"/>
      <x:c r="CU62" s="1477"/>
      <x:c r="CV62" s="1477"/>
      <x:c r="CW62" s="1478"/>
      <x:c r="CX62" s="1539"/>
      <x:c r="CY62" s="1540"/>
      <x:c r="CZ62" s="1540"/>
      <x:c r="DA62" s="1540"/>
      <x:c r="DB62" s="1541"/>
      <x:c r="DC62" s="1530"/>
      <x:c r="DD62" s="1531"/>
      <x:c r="DE62" s="1531"/>
      <x:c r="DF62" s="1531"/>
      <x:c r="DG62" s="1532"/>
      <x:c r="DH62" s="1521"/>
      <x:c r="DI62" s="1522"/>
      <x:c r="DJ62" s="1522"/>
      <x:c r="DK62" s="1522"/>
      <x:c r="DL62" s="1523"/>
      <x:c r="DM62" s="1512"/>
      <x:c r="DN62" s="1513"/>
      <x:c r="DO62" s="1513"/>
      <x:c r="DP62" s="1513"/>
      <x:c r="DQ62" s="1514"/>
      <x:c r="DR62" s="1458"/>
      <x:c r="DS62" s="1459"/>
      <x:c r="DT62" s="1459"/>
      <x:c r="DU62" s="1459"/>
      <x:c r="DV62" s="1460"/>
      <x:c r="DW62" s="1458"/>
      <x:c r="DX62" s="1459"/>
      <x:c r="DY62" s="1459"/>
      <x:c r="DZ62" s="1459"/>
      <x:c r="EA62" s="1463"/>
      <x:c r="EB62" s="1657"/>
      <x:c r="EC62" s="1658"/>
      <x:c r="ED62" s="361"/>
      <x:c r="EE62" s="486"/>
      <x:c r="EF62" s="1"/>
    </x:row>
    <x:row r="63" spans="1:136" s="75" customFormat="1" ht="13.5" customHeight="1" thickBot="1" x14ac:dyDescent="0.25">
      <x:c r="B63" s="1761" t="e">
        <x:v>#REF!</x:v>
      </x:c>
      <x:c r="C63" s="1762">
        <x:v>0</x:v>
      </x:c>
      <x:c r="D63" s="1763">
        <x:v>0</x:v>
      </x:c>
      <x:c r="E63" s="481" t="s">
        <x:v>21253</x:v>
      </x:c>
      <x:c r="F63" s="1231">
        <x:f t="shared" ca="1" si="39"/>
        <x:v>8.6824597246506521</x:v>
      </x:c>
      <x:c r="G63" s="1231">
        <x:f t="shared" ca="1" si="40"/>
        <x:v>8.6824597246506521</x:v>
      </x:c>
      <x:c r="H63" s="1231">
        <x:f t="shared" ca="1" si="25"/>
        <x:v>8.6824597246506521</x:v>
      </x:c>
      <x:c r="I63" s="1232">
        <x:f t="shared" ca="1" si="26"/>
        <x:v>8.6824597246506521</x:v>
      </x:c>
      <x:c r="J63" s="1231">
        <x:f t="shared" ca="1" si="27"/>
        <x:v>8.6824597246506521</x:v>
      </x:c>
      <x:c r="K63" s="1239">
        <x:f t="shared" ca="1" si="28"/>
        <x:v>8.6824597246506521</x:v>
      </x:c>
      <x:c r="L63" s="1067">
        <x:f t="shared" ca="1" si="29"/>
        <x:v>8.6824597246506521</x:v>
      </x:c>
      <x:c r="M63" s="1248">
        <x:f t="shared" ca="1" si="30"/>
        <x:v>19.14152435815932</x:v>
      </x:c>
      <x:c r="N63" s="1244">
        <x:f ca="1">(-'int. presets cp_10d_9'!J29*COS($F$18*PI()/180)*$F$21)*$N$47*$C$25*1000/9.81/$O$99*$D$193*'int. presets cp_10d_9'!$J$214-$N$99/$O$99*$C$20*$F$21</x:f>
        <x:v>8.1367377864166919</x:v>
      </x:c>
      <x:c r="O63" s="164">
        <x:f ca="1">(SQRT(((-'int. presets cp_10d_9'!E29*SIN($F$18*PI()/180)*$F$21)*$C$25*1000)^2+(0.001*$C$25*1000*$F$21)^2)/$C$30+(-'int. presets cp_10d_9'!E29*COS($F$18*PI()/180)*$F$21)*$C$25*1000)/9.81*$O$47/$O$99*$F$193*'int. presets cp_10d_9'!$E$214-$N$99/$O$99*$C$20*$F$21</x:f>
        <x:v>8.6824597246506521</x:v>
      </x:c>
      <x:c r="P63" s="199">
        <x:f ca="1">(-'int. presets cp_10d_12'!J29*COS($F$18*PI()/180)*$F$21)*$P$47*$C$25*1000/9.81/$O$99*$D$193*'int. presets cp_10d_12'!$J$214-$N$99/$O$99*$C$20*$F$21</x:f>
        <x:v>6.590460671527854</x:v>
      </x:c>
      <x:c r="Q63" s="164">
        <x:f ca="1">(SQRT(((-'int. presets cp_10d_12'!E29*SIN($F$18*PI()/180)*$F$21)*$C$25*1000)^2+(0.001*$C$25*1000*$F$21)^2)/$C$30+(-'int. presets cp_10d_12'!E29*COS($F$18*PI()/180)*$F$21)*$C$25*1000)/9.81*$Q$47/$O$99*$F$193*'int. presets cp_10d_12'!$E$214-$N$99/$O$99*$C$20*$F$21</x:f>
        <x:v>8.6824597246506521</x:v>
      </x:c>
      <x:c r="R63" s="199">
        <x:f ca="1">(-'int. presets cp_10d_15'!J29*COS($F$18*PI()/180)*$F$21)*$R$47*$C$25*1000/9.81/$O$99*$D$193*'int. presets cp_10d_15'!$J$214-$N$99/$O$99*$C$20*$F$21</x:f>
        <x:v>5.3910749614919062</x:v>
      </x:c>
      <x:c r="S63" s="164">
        <x:f ca="1">(SQRT(((-'int. presets cp_10d_15'!E29*SIN($F$18*PI()/180)*$F$21)*$C$25*1000)^2+(0.001*$C$25*1000*$F$21)^2)/$C$30+(-'int. presets cp_10d_15'!E29*COS($F$18*PI()/180)*$F$21)*$C$25*1000)/9.81*$S$47/$O$99*$F$193*'int. presets cp_10d_15'!$E$214-$N$99/$O$99*$C$20*$F$21</x:f>
        <x:v>8.6824597246506521</x:v>
      </x:c>
      <x:c r="T63" s="199">
        <x:f ca="1">(-'int. presets cp_10d_16'!J29*COS($F$18*PI()/180)*$F$21)*$T$47*$C$25*1000/9.81/$O$99*$D$193*'int. presets cp_10d_16'!$J$214-$N$99/$O$99*$C$20*$F$21</x:f>
        <x:v>5.0441835566390019</x:v>
      </x:c>
      <x:c r="U63" s="164">
        <x:f ca="1">(SQRT(((-'int. presets cp_10d_16'!E29*SIN($F$18*PI()/180)*$F$21)*$C$25*1000)^2+(0.001*$C$25*1000*$F$21)^2)/$C$30+(-'int. presets cp_10d_16'!E29*COS($F$18*PI()/180)*$F$21)*$C$25*1000)/9.81*$U$47/$O$99*$F$193*'int. presets cp_10d_16'!$E$214-$N$99/$O$99*$C$20*$F$21</x:f>
        <x:v>8.6824597246506521</x:v>
      </x:c>
      <x:c r="V63" s="199">
        <x:f ca="1">(-'int. presets cp_10d_20'!J29*COS($F$18*PI()/180)*$F$21)*$V$47*$C$25*1000/9.81/$O$99*$D$193*'int. presets cp_10d_20'!$J$214-$N$99/$O$99*$C$20*$F$21</x:f>
        <x:v>3.8447978466030612</x:v>
      </x:c>
      <x:c r="W63" s="164">
        <x:f ca="1">(SQRT(((-'int. presets cp_10d_20'!E29*SIN($F$18*PI()/180)*$F$21)*$C$25*1000)^2+(0.001*$C$25*1000*$F$21)^2)/$C$30+(-'int. presets cp_10d_20'!E29*COS($F$18*PI()/180)*$F$21)*$C$25*1000)/9.81*$W$47/$O$99*$F$193*'int. presets cp_10d_20'!$E$214-$N$99/$O$99*$C$20*$F$21</x:f>
        <x:v>8.6824597246506521</x:v>
      </x:c>
      <x:c r="X63" s="199">
        <x:f ca="1">(-'int. presets cp_10d_25'!J29*COS($F$18*PI()/180)*$F$21)*$X$47*$C$25*1000/9.81/$O$99*$D$193*'int. presets cp_10d_25'!$J$214-$N$99/$O$99*$C$20*$F$21</x:f>
        <x:v>2.6454121365671206</x:v>
      </x:c>
      <x:c r="Y63" s="164">
        <x:f ca="1">(SQRT(((-'int. presets cp_10d_25'!E29*SIN($F$18*PI()/180)*$F$21)*$C$25*1000)^2+(0.001*$C$25*1000*$F$21)^2)/$C$30+(-'int. presets cp_10d_25'!E29*COS($F$18*PI()/180)*$F$21)*$C$25*1000)/9.81*$Y$47/$O$99*$F$193*'int. presets cp_10d_25'!$E$214-$N$99/$O$99*$C$20*$F$21</x:f>
        <x:v>8.6824597246506521</x:v>
      </x:c>
      <x:c r="Z63" s="199">
        <x:f ca="1">(-'int. presets cp_10d'!J29*COS($F$18*PI()/180)*$F$21)*$Z$47*$C$25*1000/9.81/$O$99*$D$193*'int. presets cp_10d'!$J$214-$N$99/$O$99*$C$20*$F$21</x:f>
        <x:v>2.6454121365671206</x:v>
      </x:c>
      <x:c r="AA63" s="1155">
        <x:f ca="1">(SQRT(((-'int. presets cp_10d'!E29*SIN($F$18*PI()/180)*$F$21)*$C$25*1000)^2+(0.001*$C$25*1000*$F$21)^2)/$C$30+(-'int. presets cp_10d'!E29*COS($F$18*PI()/180)*$F$21)*$C$25*1000)/9.81*$AA$47/$O$99*$F$193*'int. presets cp_10d'!$E$214-$N$99/$O$99*$C$20*$F$21</x:f>
        <x:v>8.6824597246506521</x:v>
      </x:c>
      <x:c r="AB63" s="18"/>
      <x:c r="AC63" s="153"/>
      <x:c r="AD63" s="20"/>
      <x:c r="AE63" s="1657"/>
      <x:c r="AF63" s="1658"/>
      <x:c r="AG63" s="1744" t="str">
        <x:f>AL51</x:f>
        <x:v>Inner row
Interior modules</x:v>
      </x:c>
      <x:c r="AH63" s="1453"/>
      <x:c r="AI63" s="1453"/>
      <x:c r="AJ63" s="1453"/>
      <x:c r="AK63" s="1454"/>
      <x:c r="AL63" s="1452" t="str">
        <x:f>AL32</x:f>
        <x:v>Inner row
Interior modules</x:v>
      </x:c>
      <x:c r="AM63" s="1453"/>
      <x:c r="AN63" s="1453"/>
      <x:c r="AO63" s="1453"/>
      <x:c r="AP63" s="1454"/>
      <x:c r="AQ63" s="1506" t="str">
        <x:f>AQ32</x:f>
        <x:v>Inner row
1st-4th module</x:v>
      </x:c>
      <x:c r="AR63" s="1507"/>
      <x:c r="AS63" s="1507"/>
      <x:c r="AT63" s="1507"/>
      <x:c r="AU63" s="1508"/>
      <x:c r="AV63" s="1515" t="str">
        <x:f>AV32</x:f>
        <x:v>Inner row
Interior modules</x:v>
      </x:c>
      <x:c r="AW63" s="1516"/>
      <x:c r="AX63" s="1516"/>
      <x:c r="AY63" s="1516"/>
      <x:c r="AZ63" s="1517"/>
      <x:c r="BA63" s="1524" t="str">
        <x:f>BA32</x:f>
        <x:v>Inner row
1st-4th module</x:v>
      </x:c>
      <x:c r="BB63" s="1525"/>
      <x:c r="BC63" s="1525"/>
      <x:c r="BD63" s="1525"/>
      <x:c r="BE63" s="1526"/>
      <x:c r="BF63" s="1533" t="str">
        <x:f>BF32</x:f>
        <x:v>Inner row
Interior modules</x:v>
      </x:c>
      <x:c r="BG63" s="1534"/>
      <x:c r="BH63" s="1534"/>
      <x:c r="BI63" s="1534"/>
      <x:c r="BJ63" s="1535"/>
      <x:c r="BK63" s="1678" t="str">
        <x:f>BK32</x:f>
        <x:v>Inner row
1st-4th module</x:v>
      </x:c>
      <x:c r="BL63" s="1679"/>
      <x:c r="BM63" s="1679"/>
      <x:c r="BN63" s="1679"/>
      <x:c r="BO63" s="1680"/>
      <x:c r="BP63" s="1497" t="str">
        <x:f>BP43</x:f>
        <x:v>Inner row
Interior modules</x:v>
      </x:c>
      <x:c r="BQ63" s="1498"/>
      <x:c r="BR63" s="1498"/>
      <x:c r="BS63" s="1498"/>
      <x:c r="BT63" s="1499"/>
      <x:c r="BU63" s="1602" t="str">
        <x:f>BU43</x:f>
        <x:v>Inner row
1st-4th module</x:v>
      </x:c>
      <x:c r="BV63" s="1465"/>
      <x:c r="BW63" s="1465"/>
      <x:c r="BX63" s="1465"/>
      <x:c r="BY63" s="1603"/>
      <x:c r="BZ63" s="1657"/>
      <x:c r="CA63" s="1658"/>
      <x:c r="CB63" s="361"/>
      <x:c r="CC63" s="486"/>
      <x:c r="CD63" s="1"/>
      <x:c r="CE63" s="153"/>
      <x:c r="CF63" s="20"/>
      <x:c r="CG63" s="1657"/>
      <x:c r="CH63" s="1658"/>
      <x:c r="CI63" s="1464" t="str">
        <x:f t="shared" ref="CI63" si="50">BU63</x:f>
        <x:v>Inner row
1st-4th module</x:v>
      </x:c>
      <x:c r="CJ63" s="1465"/>
      <x:c r="CK63" s="1465"/>
      <x:c r="CL63" s="1465"/>
      <x:c r="CM63" s="1466"/>
      <x:c r="CN63" s="1497" t="str">
        <x:f t="shared" ref="CN63" si="51">BP63</x:f>
        <x:v>Inner row
Interior modules</x:v>
      </x:c>
      <x:c r="CO63" s="1498"/>
      <x:c r="CP63" s="1498"/>
      <x:c r="CQ63" s="1498"/>
      <x:c r="CR63" s="1499"/>
      <x:c r="CS63" s="1470" t="str">
        <x:f t="shared" ref="CS63" si="52">BK63</x:f>
        <x:v>Inner row
1st-4th module</x:v>
      </x:c>
      <x:c r="CT63" s="1471"/>
      <x:c r="CU63" s="1471"/>
      <x:c r="CV63" s="1471"/>
      <x:c r="CW63" s="1472"/>
      <x:c r="CX63" s="1533" t="str">
        <x:f t="shared" ref="CX63" si="53">BF63</x:f>
        <x:v>Inner row
Interior modules</x:v>
      </x:c>
      <x:c r="CY63" s="1534"/>
      <x:c r="CZ63" s="1534"/>
      <x:c r="DA63" s="1534"/>
      <x:c r="DB63" s="1535"/>
      <x:c r="DC63" s="1524" t="str">
        <x:f t="shared" ref="DC63" si="54">BA63</x:f>
        <x:v>Inner row
1st-4th module</x:v>
      </x:c>
      <x:c r="DD63" s="1525"/>
      <x:c r="DE63" s="1525"/>
      <x:c r="DF63" s="1525"/>
      <x:c r="DG63" s="1526"/>
      <x:c r="DH63" s="1515" t="str">
        <x:f t="shared" ref="DH63" si="55">AV63</x:f>
        <x:v>Inner row
Interior modules</x:v>
      </x:c>
      <x:c r="DI63" s="1516"/>
      <x:c r="DJ63" s="1516"/>
      <x:c r="DK63" s="1516"/>
      <x:c r="DL63" s="1517"/>
      <x:c r="DM63" s="1506" t="str">
        <x:f t="shared" ref="DM63" si="56">AQ63</x:f>
        <x:v>Inner row
1st-4th module</x:v>
      </x:c>
      <x:c r="DN63" s="1507"/>
      <x:c r="DO63" s="1507"/>
      <x:c r="DP63" s="1507"/>
      <x:c r="DQ63" s="1508"/>
      <x:c r="DR63" s="1452" t="str">
        <x:f t="shared" ref="DR63" si="57">AL63</x:f>
        <x:v>Inner row
Interior modules</x:v>
      </x:c>
      <x:c r="DS63" s="1453"/>
      <x:c r="DT63" s="1453"/>
      <x:c r="DU63" s="1453"/>
      <x:c r="DV63" s="1454"/>
      <x:c r="DW63" s="1452" t="str">
        <x:f t="shared" ref="DW63" si="58">AG63</x:f>
        <x:v>Inner row
Interior modules</x:v>
      </x:c>
      <x:c r="DX63" s="1453"/>
      <x:c r="DY63" s="1453"/>
      <x:c r="DZ63" s="1453"/>
      <x:c r="EA63" s="1461"/>
      <x:c r="EB63" s="1657"/>
      <x:c r="EC63" s="1658"/>
      <x:c r="ED63" s="361"/>
      <x:c r="EE63" s="486"/>
      <x:c r="EF63" s="1"/>
    </x:row>
    <x:row r="64" spans="1:136" s="75" customFormat="1" ht="13.5" customHeight="1" x14ac:dyDescent="0.2">
      <x:c r="B64" s="1755" t="s">
        <x:v>21255</x:v>
      </x:c>
      <x:c r="C64" s="1756">
        <x:v>0</x:v>
      </x:c>
      <x:c r="D64" s="1757" t="s">
        <x:v>21255</x:v>
      </x:c>
      <x:c r="E64" s="479" t="s">
        <x:v>21252</x:v>
      </x:c>
      <x:c r="F64" s="1233">
        <x:f t="shared" ca="1" si="39"/>
        <x:v>8.6144308751178222</x:v>
      </x:c>
      <x:c r="G64" s="1233">
        <x:f t="shared" ca="1" si="40"/>
        <x:v>8.5029849654329688</x:v>
      </x:c>
      <x:c r="H64" s="1233">
        <x:f t="shared" ca="1" si="25"/>
        <x:v>8.5029849654329688</x:v>
      </x:c>
      <x:c r="I64" s="1230">
        <x:f t="shared" ca="1" si="26"/>
        <x:v>8.5029849654329688</x:v>
      </x:c>
      <x:c r="J64" s="1233">
        <x:f t="shared" ca="1" si="27"/>
        <x:v>8.5029849654329688</x:v>
      </x:c>
      <x:c r="K64" s="1240">
        <x:f t="shared" ca="1" si="28"/>
        <x:v>8.5029849654329688</x:v>
      </x:c>
      <x:c r="L64" s="1066">
        <x:f t="shared" ca="1" si="29"/>
        <x:v>8.5029849654329688</x:v>
      </x:c>
      <x:c r="M64" s="1249">
        <x:f t="shared" ca="1" si="30"/>
        <x:v>18.745850714492828</x:v>
      </x:c>
      <x:c r="N64" s="1245">
        <x:f ca="1">(-'int. presets cp_10d_9'!J30*COS($F$18*PI()/180)*$F$21)*$N$47*$C$25*1000/9.81/$O$99*$D$193*'int. presets cp_10d_9'!$J$214-$N$99/$O$99*$C$20*$F$21</x:f>
        <x:v>8.6144308751178222</x:v>
      </x:c>
      <x:c r="O64" s="162">
        <x:f ca="1">(SQRT(((-'int. presets cp_10d_9'!E30*SIN($F$18*PI()/180)*$F$21)*$C$25*1000)^2+(0.001*$C$25*1000*$F$21)^2)/$C$30+(-'int. presets cp_10d_9'!E30*COS($F$18*PI()/180)*$F$21)*$C$25*1000)/9.81*$O$47/$O$99*$F$193*'int. presets cp_10d_9'!$E$214-$N$99/$O$99*$C$20*$F$21</x:f>
        <x:v>8.5029849654329688</x:v>
      </x:c>
      <x:c r="P64" s="161">
        <x:f ca="1">(-'int. presets cp_10d_12'!J30*COS($F$18*PI()/180)*$F$21)*$P$47*$C$25*1000/9.81/$O$99*$D$193*'int. presets cp_10d_12'!$J$214-$N$99/$O$99*$C$20*$F$21</x:f>
        <x:v>7.0143676662432419</x:v>
      </x:c>
      <x:c r="Q64" s="162">
        <x:f ca="1">(SQRT(((-'int. presets cp_10d_12'!E30*SIN($F$18*PI()/180)*$F$21)*$C$25*1000)^2+(0.001*$C$25*1000*$F$21)^2)/$C$30+(-'int. presets cp_10d_12'!E30*COS($F$18*PI()/180)*$F$21)*$C$25*1000)/9.81*$Q$47/$O$99*$F$193*'int. presets cp_10d_12'!$E$214-$N$99/$O$99*$C$20*$F$21</x:f>
        <x:v>8.5029849654329688</x:v>
      </x:c>
      <x:c r="R64" s="161">
        <x:f ca="1">(-'int. presets cp_10d_15'!J30*COS($F$18*PI()/180)*$F$21)*$R$47*$C$25*1000/9.81/$O$99*$D$193*'int. presets cp_10d_15'!$J$214-$N$99/$O$99*$C$20*$F$21</x:f>
        <x:v>5.7732622205247459</x:v>
      </x:c>
      <x:c r="S64" s="162">
        <x:f ca="1">(SQRT(((-'int. presets cp_10d_15'!E30*SIN($F$18*PI()/180)*$F$21)*$C$25*1000)^2+(0.001*$C$25*1000*$F$21)^2)/$C$30+(-'int. presets cp_10d_15'!E30*COS($F$18*PI()/180)*$F$21)*$C$25*1000)/9.81*$S$47/$O$99*$F$193*'int. presets cp_10d_15'!$E$214-$N$99/$O$99*$C$20*$F$21</x:f>
        <x:v>8.5029849654329688</x:v>
      </x:c>
      <x:c r="T64" s="161">
        <x:f ca="1">(-'int. presets cp_10d_16'!J30*COS($F$18*PI()/180)*$F$21)*$T$47*$C$25*1000/9.81/$O$99*$D$193*'int. presets cp_10d_16'!$J$214-$N$99/$O$99*$C$20*$F$21</x:f>
        <x:v>5.4143044573686474</x:v>
      </x:c>
      <x:c r="U64" s="162">
        <x:f ca="1">(SQRT(((-'int. presets cp_10d_16'!E30*SIN($F$18*PI()/180)*$F$21)*$C$25*1000)^2+(0.001*$C$25*1000*$F$21)^2)/$C$30+(-'int. presets cp_10d_16'!E30*COS($F$18*PI()/180)*$F$21)*$C$25*1000)/9.81*$U$47/$O$99*$F$193*'int. presets cp_10d_16'!$E$214-$N$99/$O$99*$C$20*$F$21</x:f>
        <x:v>8.5029849654329688</x:v>
      </x:c>
      <x:c r="V64" s="161">
        <x:f ca="1">(-'int. presets cp_10d_20'!J30*COS($F$18*PI()/180)*$F$21)*$V$47*$C$25*1000/9.81/$O$99*$D$193*'int. presets cp_10d_20'!$J$214-$N$99/$O$99*$C$20*$F$21</x:f>
        <x:v>4.1731990116501656</x:v>
      </x:c>
      <x:c r="W64" s="162">
        <x:f ca="1">(SQRT(((-'int. presets cp_10d_20'!E30*SIN($F$18*PI()/180)*$F$21)*$C$25*1000)^2+(0.001*$C$25*1000*$F$21)^2)/$C$30+(-'int. presets cp_10d_20'!E30*COS($F$18*PI()/180)*$F$21)*$C$25*1000)/9.81*$W$47/$O$99*$F$193*'int. presets cp_10d_20'!$E$214-$N$99/$O$99*$C$20*$F$21</x:f>
        <x:v>8.5029849654329688</x:v>
      </x:c>
      <x:c r="X64" s="161">
        <x:f ca="1">(-'int. presets cp_10d_25'!J30*COS($F$18*PI()/180)*$F$21)*$X$47*$C$25*1000/9.81/$O$99*$D$193*'int. presets cp_10d_25'!$J$214-$N$99/$O$99*$C$20*$F$21</x:f>
        <x:v>2.9320935659316696</x:v>
      </x:c>
      <x:c r="Y64" s="162">
        <x:f ca="1">(SQRT(((-'int. presets cp_10d_25'!E30*SIN($F$18*PI()/180)*$F$21)*$C$25*1000)^2+(0.001*$C$25*1000*$F$21)^2)/$C$30+(-'int. presets cp_10d_25'!E30*COS($F$18*PI()/180)*$F$21)*$C$25*1000)/9.81*$Y$47/$O$99*$F$193*'int. presets cp_10d_25'!$E$214-$N$99/$O$99*$C$20*$F$21</x:f>
        <x:v>8.5029849654329688</x:v>
      </x:c>
      <x:c r="Z64" s="161">
        <x:f ca="1">(-'int. presets cp_10d'!J30*COS($F$18*PI()/180)*$F$21)*$Z$47*$C$25*1000/9.81/$O$99*$D$193*'int. presets cp_10d'!$J$214-$N$99/$O$99*$C$20*$F$21</x:f>
        <x:v>2.9320935659316696</x:v>
      </x:c>
      <x:c r="AA64" s="1157">
        <x:f ca="1">(SQRT(((-'int. presets cp_10d'!E30*SIN($F$18*PI()/180)*$F$21)*$C$25*1000)^2+(0.001*$C$25*1000*$F$21)^2)/$C$30+(-'int. presets cp_10d'!E30*COS($F$18*PI()/180)*$F$21)*$C$25*1000)/9.81*$AA$47/$O$99*$F$193*'int. presets cp_10d'!$E$214-$N$99/$O$99*$C$20*$F$21</x:f>
        <x:v>8.5029849654329688</x:v>
      </x:c>
      <x:c r="AB64" s="18"/>
      <x:c r="AC64" s="153"/>
      <x:c r="AD64" s="20"/>
      <x:c r="AE64" s="1657"/>
      <x:c r="AF64" s="1658"/>
      <x:c r="AG64" s="1742"/>
      <x:c r="AH64" s="1456"/>
      <x:c r="AI64" s="1456"/>
      <x:c r="AJ64" s="1456"/>
      <x:c r="AK64" s="1457"/>
      <x:c r="AL64" s="1455"/>
      <x:c r="AM64" s="1456"/>
      <x:c r="AN64" s="1456"/>
      <x:c r="AO64" s="1456"/>
      <x:c r="AP64" s="1457"/>
      <x:c r="AQ64" s="1509"/>
      <x:c r="AR64" s="1510"/>
      <x:c r="AS64" s="1510"/>
      <x:c r="AT64" s="1510"/>
      <x:c r="AU64" s="1511"/>
      <x:c r="AV64" s="1518"/>
      <x:c r="AW64" s="1519"/>
      <x:c r="AX64" s="1519"/>
      <x:c r="AY64" s="1519"/>
      <x:c r="AZ64" s="1520"/>
      <x:c r="BA64" s="1527"/>
      <x:c r="BB64" s="1528"/>
      <x:c r="BC64" s="1528"/>
      <x:c r="BD64" s="1528"/>
      <x:c r="BE64" s="1529"/>
      <x:c r="BF64" s="1536"/>
      <x:c r="BG64" s="1537"/>
      <x:c r="BH64" s="1537"/>
      <x:c r="BI64" s="1537"/>
      <x:c r="BJ64" s="1538"/>
      <x:c r="BK64" s="1681"/>
      <x:c r="BL64" s="1682"/>
      <x:c r="BM64" s="1682"/>
      <x:c r="BN64" s="1682"/>
      <x:c r="BO64" s="1683"/>
      <x:c r="BP64" s="1503"/>
      <x:c r="BQ64" s="1504"/>
      <x:c r="BR64" s="1504"/>
      <x:c r="BS64" s="1504"/>
      <x:c r="BT64" s="1505"/>
      <x:c r="BU64" s="1673"/>
      <x:c r="BV64" s="1552"/>
      <x:c r="BW64" s="1552"/>
      <x:c r="BX64" s="1552"/>
      <x:c r="BY64" s="1674"/>
      <x:c r="BZ64" s="1657"/>
      <x:c r="CA64" s="1658"/>
      <x:c r="CB64" s="361"/>
      <x:c r="CC64" s="486"/>
      <x:c r="CD64" s="1"/>
      <x:c r="CE64" s="153"/>
      <x:c r="CF64" s="20"/>
      <x:c r="CG64" s="1657"/>
      <x:c r="CH64" s="1658"/>
      <x:c r="CI64" s="1551"/>
      <x:c r="CJ64" s="1552"/>
      <x:c r="CK64" s="1552"/>
      <x:c r="CL64" s="1552"/>
      <x:c r="CM64" s="1553"/>
      <x:c r="CN64" s="1503"/>
      <x:c r="CO64" s="1504"/>
      <x:c r="CP64" s="1504"/>
      <x:c r="CQ64" s="1504"/>
      <x:c r="CR64" s="1505"/>
      <x:c r="CS64" s="1473"/>
      <x:c r="CT64" s="1474"/>
      <x:c r="CU64" s="1474"/>
      <x:c r="CV64" s="1474"/>
      <x:c r="CW64" s="1475"/>
      <x:c r="CX64" s="1536"/>
      <x:c r="CY64" s="1537"/>
      <x:c r="CZ64" s="1537"/>
      <x:c r="DA64" s="1537"/>
      <x:c r="DB64" s="1538"/>
      <x:c r="DC64" s="1527"/>
      <x:c r="DD64" s="1528"/>
      <x:c r="DE64" s="1528"/>
      <x:c r="DF64" s="1528"/>
      <x:c r="DG64" s="1529"/>
      <x:c r="DH64" s="1518"/>
      <x:c r="DI64" s="1519"/>
      <x:c r="DJ64" s="1519"/>
      <x:c r="DK64" s="1519"/>
      <x:c r="DL64" s="1520"/>
      <x:c r="DM64" s="1509"/>
      <x:c r="DN64" s="1510"/>
      <x:c r="DO64" s="1510"/>
      <x:c r="DP64" s="1510"/>
      <x:c r="DQ64" s="1511"/>
      <x:c r="DR64" s="1455"/>
      <x:c r="DS64" s="1456"/>
      <x:c r="DT64" s="1456"/>
      <x:c r="DU64" s="1456"/>
      <x:c r="DV64" s="1457"/>
      <x:c r="DW64" s="1455"/>
      <x:c r="DX64" s="1456"/>
      <x:c r="DY64" s="1456"/>
      <x:c r="DZ64" s="1456"/>
      <x:c r="EA64" s="1462"/>
      <x:c r="EB64" s="1657"/>
      <x:c r="EC64" s="1658"/>
      <x:c r="ED64" s="361"/>
      <x:c r="EE64" s="486"/>
      <x:c r="EF64" s="1"/>
    </x:row>
    <x:row r="65" spans="2:136" s="75" customFormat="1" ht="13.5" customHeight="1" thickBot="1" x14ac:dyDescent="0.25">
      <x:c r="B65" s="1761" t="e">
        <x:v>#REF!</x:v>
      </x:c>
      <x:c r="C65" s="1762">
        <x:v>0</x:v>
      </x:c>
      <x:c r="D65" s="1763">
        <x:v>0</x:v>
      </x:c>
      <x:c r="E65" s="481" t="s">
        <x:v>21253</x:v>
      </x:c>
      <x:c r="F65" s="1231">
        <x:f t="shared" ca="1" si="39"/>
        <x:v>18.34091228002637</x:v>
      </x:c>
      <x:c r="G65" s="1231">
        <x:f t="shared" ca="1" si="40"/>
        <x:v>13.743280157965732</x:v>
      </x:c>
      <x:c r="H65" s="1231">
        <x:f t="shared" ca="1" si="25"/>
        <x:v>10.177079627604723</x:v>
      </x:c>
      <x:c r="I65" s="1232">
        <x:f t="shared" ca="1" si="26"/>
        <x:v>9.4960618990955474</x:v>
      </x:c>
      <x:c r="J65" s="1231">
        <x:f t="shared" ca="1" si="27"/>
        <x:v>9.4960618990955474</x:v>
      </x:c>
      <x:c r="K65" s="1239">
        <x:f t="shared" ca="1" si="28"/>
        <x:v>9.4960618990955474</x:v>
      </x:c>
      <x:c r="L65" s="1067">
        <x:f t="shared" ca="1" si="29"/>
        <x:v>9.4960618990955474</x:v>
      </x:c>
      <x:c r="M65" s="1248">
        <x:f t="shared" ca="1" si="30"/>
        <x:v>20.935207983984025</x:v>
      </x:c>
      <x:c r="N65" s="1244">
        <x:f ca="1">(-'int. presets cp_10d_9'!J31*COS($F$18*PI()/180)*$F$21)*$N$47*$C$25*1000/9.81/$O$99*$D$193*'int. presets cp_10d_9'!$J$214-$N$99/$O$99*$C$20*$F$21</x:f>
        <x:v>18.34091228002637</x:v>
      </x:c>
      <x:c r="O65" s="164">
        <x:f ca="1">(SQRT(((-'int. presets cp_10d_9'!E31*SIN($F$18*PI()/180)*$F$21)*$C$25*1000)^2+(0.001*$C$25*1000*$F$21)^2)/$C$30+(-'int. presets cp_10d_9'!E31*COS($F$18*PI()/180)*$F$21)*$C$25*1000)/9.81*$O$47/$O$99*$F$193*'int. presets cp_10d_9'!$E$214-$N$99/$O$99*$C$20*$F$21</x:f>
        <x:v>9.4960618990955474</x:v>
      </x:c>
      <x:c r="P65" s="199">
        <x:f ca="1">(-'int. presets cp_10d_12'!J31*COS($F$18*PI()/180)*$F$21)*$P$47*$C$25*1000/9.81/$O$99*$D$193*'int. presets cp_10d_12'!$J$214-$N$99/$O$99*$C$20*$F$21</x:f>
        <x:v>13.743280157965732</x:v>
      </x:c>
      <x:c r="Q65" s="164">
        <x:f ca="1">(SQRT(((-'int. presets cp_10d_12'!E31*SIN($F$18*PI()/180)*$F$21)*$C$25*1000)^2+(0.001*$C$25*1000*$F$21)^2)/$C$30+(-'int. presets cp_10d_12'!E31*COS($F$18*PI()/180)*$F$21)*$C$25*1000)/9.81*$Q$47/$O$99*$F$193*'int. presets cp_10d_12'!$E$214-$N$99/$O$99*$C$20*$F$21</x:f>
        <x:v>9.4960618990955474</x:v>
      </x:c>
      <x:c r="R65" s="199">
        <x:f ca="1">(-'int. presets cp_10d_15'!J31*COS($F$18*PI()/180)*$F$21)*$R$47*$C$25*1000/9.81/$O$99*$D$193*'int. presets cp_10d_15'!$J$214-$N$99/$O$99*$C$20*$F$21</x:f>
        <x:v>10.177079627604723</x:v>
      </x:c>
      <x:c r="S65" s="164">
        <x:f ca="1">(SQRT(((-'int. presets cp_10d_15'!E31*SIN($F$18*PI()/180)*$F$21)*$C$25*1000)^2+(0.001*$C$25*1000*$F$21)^2)/$C$30+(-'int. presets cp_10d_15'!E31*COS($F$18*PI()/180)*$F$21)*$C$25*1000)/9.81*$S$47/$O$99*$F$193*'int. presets cp_10d_15'!$E$214-$N$99/$O$99*$C$20*$F$21</x:f>
        <x:v>9.4960618990955474</x:v>
      </x:c>
      <x:c r="T65" s="199">
        <x:f ca="1">(-'int. presets cp_10d_16'!J31*COS($F$18*PI()/180)*$F$21)*$T$47*$C$25*1000/9.81/$O$99*$D$193*'int. presets cp_10d_16'!$J$214-$N$99/$O$99*$C$20*$F$21</x:f>
        <x:v>9.1456480359051007</x:v>
      </x:c>
      <x:c r="U65" s="164">
        <x:f ca="1">(SQRT(((-'int. presets cp_10d_16'!E31*SIN($F$18*PI()/180)*$F$21)*$C$25*1000)^2+(0.001*$C$25*1000*$F$21)^2)/$C$30+(-'int. presets cp_10d_16'!E31*COS($F$18*PI()/180)*$F$21)*$C$25*1000)/9.81*$U$47/$O$99*$F$193*'int. presets cp_10d_16'!$E$214-$N$99/$O$99*$C$20*$F$21</x:f>
        <x:v>9.4960618990955474</x:v>
      </x:c>
      <x:c r="V65" s="199">
        <x:f ca="1">(-'int. presets cp_10d_20'!J31*COS($F$18*PI()/180)*$F$21)*$V$47*$C$25*1000/9.81/$O$99*$D$193*'int. presets cp_10d_20'!$J$214-$N$99/$O$99*$C$20*$F$21</x:f>
        <x:v>5.579447505544092</x:v>
      </x:c>
      <x:c r="W65" s="164">
        <x:f ca="1">(SQRT(((-'int. presets cp_10d_20'!E31*SIN($F$18*PI()/180)*$F$21)*$C$25*1000)^2+(0.001*$C$25*1000*$F$21)^2)/$C$30+(-'int. presets cp_10d_20'!E31*COS($F$18*PI()/180)*$F$21)*$C$25*1000)/9.81*$W$47/$O$99*$F$193*'int. presets cp_10d_20'!$E$214-$N$99/$O$99*$C$20*$F$21</x:f>
        <x:v>9.4960618990955474</x:v>
      </x:c>
      <x:c r="X65" s="199">
        <x:f ca="1">(-'int. presets cp_10d_25'!J31*COS($F$18*PI()/180)*$F$21)*$X$47*$C$25*1000/9.81/$O$99*$D$193*'int. presets cp_10d_25'!$J$214-$N$99/$O$99*$C$20*$F$21</x:f>
        <x:v>3.9890616704635811</x:v>
      </x:c>
      <x:c r="Y65" s="164">
        <x:f ca="1">(SQRT(((-'int. presets cp_10d_25'!E31*SIN($F$18*PI()/180)*$F$21)*$C$25*1000)^2+(0.001*$C$25*1000*$F$21)^2)/$C$30+(-'int. presets cp_10d_25'!E31*COS($F$18*PI()/180)*$F$21)*$C$25*1000)/9.81*$Y$47/$O$99*$F$193*'int. presets cp_10d_25'!$E$214-$N$99/$O$99*$C$20*$F$21</x:f>
        <x:v>9.4960618990955474</x:v>
      </x:c>
      <x:c r="Z65" s="199">
        <x:f ca="1">(-'int. presets cp_10d'!J31*COS($F$18*PI()/180)*$F$21)*$Z$47*$C$25*1000/9.81/$O$99*$D$193*'int. presets cp_10d'!$J$214-$N$99/$O$99*$C$20*$F$21</x:f>
        <x:v>3.9890616704635811</x:v>
      </x:c>
      <x:c r="AA65" s="1155">
        <x:f ca="1">(SQRT(((-'int. presets cp_10d'!E31*SIN($F$18*PI()/180)*$F$21)*$C$25*1000)^2+(0.001*$C$25*1000*$F$21)^2)/$C$30+(-'int. presets cp_10d'!E31*COS($F$18*PI()/180)*$F$21)*$C$25*1000)/9.81*$AA$47/$O$99*$F$193*'int. presets cp_10d'!$E$214-$N$99/$O$99*$C$20*$F$21</x:f>
        <x:v>9.4960618990955474</x:v>
      </x:c>
      <x:c r="AB65" s="18"/>
      <x:c r="AC65" s="153"/>
      <x:c r="AD65" s="20"/>
      <x:c r="AE65" s="1657"/>
      <x:c r="AF65" s="1658"/>
      <x:c r="AG65" s="1743"/>
      <x:c r="AH65" s="1459"/>
      <x:c r="AI65" s="1459"/>
      <x:c r="AJ65" s="1459"/>
      <x:c r="AK65" s="1460"/>
      <x:c r="AL65" s="1458"/>
      <x:c r="AM65" s="1459"/>
      <x:c r="AN65" s="1459"/>
      <x:c r="AO65" s="1459"/>
      <x:c r="AP65" s="1460"/>
      <x:c r="AQ65" s="1512"/>
      <x:c r="AR65" s="1513"/>
      <x:c r="AS65" s="1513"/>
      <x:c r="AT65" s="1513"/>
      <x:c r="AU65" s="1514"/>
      <x:c r="AV65" s="1521"/>
      <x:c r="AW65" s="1522"/>
      <x:c r="AX65" s="1522"/>
      <x:c r="AY65" s="1522"/>
      <x:c r="AZ65" s="1523"/>
      <x:c r="BA65" s="1530"/>
      <x:c r="BB65" s="1531"/>
      <x:c r="BC65" s="1531"/>
      <x:c r="BD65" s="1531"/>
      <x:c r="BE65" s="1532"/>
      <x:c r="BF65" s="1539"/>
      <x:c r="BG65" s="1540"/>
      <x:c r="BH65" s="1540"/>
      <x:c r="BI65" s="1540"/>
      <x:c r="BJ65" s="1541"/>
      <x:c r="BK65" s="1684"/>
      <x:c r="BL65" s="1685"/>
      <x:c r="BM65" s="1685"/>
      <x:c r="BN65" s="1685"/>
      <x:c r="BO65" s="1686"/>
      <x:c r="BP65" s="1500"/>
      <x:c r="BQ65" s="1501"/>
      <x:c r="BR65" s="1501"/>
      <x:c r="BS65" s="1501"/>
      <x:c r="BT65" s="1502"/>
      <x:c r="BU65" s="1604"/>
      <x:c r="BV65" s="1468"/>
      <x:c r="BW65" s="1468"/>
      <x:c r="BX65" s="1468"/>
      <x:c r="BY65" s="1605"/>
      <x:c r="BZ65" s="1657"/>
      <x:c r="CA65" s="1658"/>
      <x:c r="CB65" s="361"/>
      <x:c r="CC65" s="486"/>
      <x:c r="CD65" s="1"/>
      <x:c r="CE65" s="153"/>
      <x:c r="CF65" s="20"/>
      <x:c r="CG65" s="1657"/>
      <x:c r="CH65" s="1658"/>
      <x:c r="CI65" s="1467"/>
      <x:c r="CJ65" s="1468"/>
      <x:c r="CK65" s="1468"/>
      <x:c r="CL65" s="1468"/>
      <x:c r="CM65" s="1469"/>
      <x:c r="CN65" s="1500"/>
      <x:c r="CO65" s="1501"/>
      <x:c r="CP65" s="1501"/>
      <x:c r="CQ65" s="1501"/>
      <x:c r="CR65" s="1502"/>
      <x:c r="CS65" s="1476"/>
      <x:c r="CT65" s="1477"/>
      <x:c r="CU65" s="1477"/>
      <x:c r="CV65" s="1477"/>
      <x:c r="CW65" s="1478"/>
      <x:c r="CX65" s="1539"/>
      <x:c r="CY65" s="1540"/>
      <x:c r="CZ65" s="1540"/>
      <x:c r="DA65" s="1540"/>
      <x:c r="DB65" s="1541"/>
      <x:c r="DC65" s="1530"/>
      <x:c r="DD65" s="1531"/>
      <x:c r="DE65" s="1531"/>
      <x:c r="DF65" s="1531"/>
      <x:c r="DG65" s="1532"/>
      <x:c r="DH65" s="1521"/>
      <x:c r="DI65" s="1522"/>
      <x:c r="DJ65" s="1522"/>
      <x:c r="DK65" s="1522"/>
      <x:c r="DL65" s="1523"/>
      <x:c r="DM65" s="1512"/>
      <x:c r="DN65" s="1513"/>
      <x:c r="DO65" s="1513"/>
      <x:c r="DP65" s="1513"/>
      <x:c r="DQ65" s="1514"/>
      <x:c r="DR65" s="1458"/>
      <x:c r="DS65" s="1459"/>
      <x:c r="DT65" s="1459"/>
      <x:c r="DU65" s="1459"/>
      <x:c r="DV65" s="1460"/>
      <x:c r="DW65" s="1458"/>
      <x:c r="DX65" s="1459"/>
      <x:c r="DY65" s="1459"/>
      <x:c r="DZ65" s="1459"/>
      <x:c r="EA65" s="1463"/>
      <x:c r="EB65" s="1657"/>
      <x:c r="EC65" s="1658"/>
      <x:c r="ED65" s="361"/>
      <x:c r="EE65" s="486"/>
      <x:c r="EF65" s="1"/>
    </x:row>
    <x:row r="66" spans="2:136" s="75" customFormat="1" ht="13.5" customHeight="1" x14ac:dyDescent="0.2">
      <x:c r="B66" s="1755" t="s">
        <x:v>21256</x:v>
      </x:c>
      <x:c r="C66" s="1756">
        <x:v>0</x:v>
      </x:c>
      <x:c r="D66" s="1757" t="s">
        <x:v>21256</x:v>
      </x:c>
      <x:c r="E66" s="479" t="s">
        <x:v>21252</x:v>
      </x:c>
      <x:c r="F66" s="1233">
        <x:f t="shared" ca="1" si="39"/>
        <x:v>8.8561965349982792</x:v>
      </x:c>
      <x:c r="G66" s="1233">
        <x:f t="shared" ca="1" si="40"/>
        <x:v>8.8561965349982792</x:v>
      </x:c>
      <x:c r="H66" s="1233">
        <x:f t="shared" ca="1" si="25"/>
        <x:v>8.8561965349982792</x:v>
      </x:c>
      <x:c r="I66" s="1230">
        <x:f t="shared" ca="1" si="26"/>
        <x:v>8.8561965349982792</x:v>
      </x:c>
      <x:c r="J66" s="1233">
        <x:f t="shared" ca="1" si="27"/>
        <x:v>8.8561965349982792</x:v>
      </x:c>
      <x:c r="K66" s="1240">
        <x:f t="shared" ca="1" si="28"/>
        <x:v>8.8561965349982792</x:v>
      </x:c>
      <x:c r="L66" s="1066">
        <x:f t="shared" ca="1" si="29"/>
        <x:v>8.8561965349982792</x:v>
      </x:c>
      <x:c r="M66" s="1249">
        <x:f t="shared" ca="1" si="30"/>
        <x:v>19.524548004987903</x:v>
      </x:c>
      <x:c r="N66" s="1245">
        <x:f ca="1">(-'int. presets cp_10d_9'!J32*COS($F$18*PI()/180)*$F$21)*$N$47*$C$25*1000/9.81/$O$99*$D$193*'int. presets cp_10d_9'!$J$214-$N$99/$O$99*$C$20*$F$21</x:f>
        <x:v>3.0874699429629651</x:v>
      </x:c>
      <x:c r="O66" s="198">
        <x:f ca="1">(SQRT(((-'int. presets cp_10d_9'!E32*SIN($F$18*PI()/180)*$F$21)*$C$25*1000)^2+(0.001*$C$25*1000*$F$21)^2)/$C$30+(-'int. presets cp_10d_9'!E32*COS($F$18*PI()/180)*$F$21)*$C$25*1000)/9.81*$O$47/$O$99*$F$193*'int. presets cp_10d_9'!$E$214-$N$99/$O$99*$C$20*$F$21</x:f>
        <x:v>8.8561965349982792</x:v>
      </x:c>
      <x:c r="P66" s="161">
        <x:f ca="1">(-'int. presets cp_10d_12'!J32*COS($F$18*PI()/180)*$F$21)*$P$47*$C$25*1000/9.81/$O$99*$D$193*'int. presets cp_10d_12'!$J$214-$N$99/$O$99*$C$20*$F$21</x:f>
        <x:v>3.0874699429629651</x:v>
      </x:c>
      <x:c r="Q66" s="198">
        <x:f ca="1">(SQRT(((-'int. presets cp_10d_12'!E32*SIN($F$18*PI()/180)*$F$21)*$C$25*1000)^2+(0.001*$C$25*1000*$F$21)^2)/$C$30+(-'int. presets cp_10d_12'!E32*COS($F$18*PI()/180)*$F$21)*$C$25*1000)/9.81*$Q$47/$O$99*$F$193*'int. presets cp_10d_12'!$E$214-$N$99/$O$99*$C$20*$F$21</x:f>
        <x:v>8.8561965349982792</x:v>
      </x:c>
      <x:c r="R66" s="161">
        <x:f ca="1">(-'int. presets cp_10d_15'!J32*COS($F$18*PI()/180)*$F$21)*$R$47*$C$25*1000/9.81/$O$99*$D$193*'int. presets cp_10d_15'!$J$214-$N$99/$O$99*$C$20*$F$21</x:f>
        <x:v>3.0874699429629651</x:v>
      </x:c>
      <x:c r="S66" s="198">
        <x:f ca="1">(SQRT(((-'int. presets cp_10d_15'!E32*SIN($F$18*PI()/180)*$F$21)*$C$25*1000)^2+(0.001*$C$25*1000*$F$21)^2)/$C$30+(-'int. presets cp_10d_15'!E32*COS($F$18*PI()/180)*$F$21)*$C$25*1000)/9.81*$S$47/$O$99*$F$193*'int. presets cp_10d_15'!$E$214-$N$99/$O$99*$C$20*$F$21</x:f>
        <x:v>8.8561965349982792</x:v>
      </x:c>
      <x:c r="T66" s="161">
        <x:f ca="1">(-'int. presets cp_10d_16'!J32*COS($F$18*PI()/180)*$F$21)*$T$47*$C$25*1000/9.81/$O$99*$D$193*'int. presets cp_10d_16'!$J$214-$N$99/$O$99*$C$20*$F$21</x:f>
        <x:v>3.0874699429629651</x:v>
      </x:c>
      <x:c r="U66" s="198">
        <x:f ca="1">(SQRT(((-'int. presets cp_10d_16'!E32*SIN($F$18*PI()/180)*$F$21)*$C$25*1000)^2+(0.001*$C$25*1000*$F$21)^2)/$C$30+(-'int. presets cp_10d_16'!E32*COS($F$18*PI()/180)*$F$21)*$C$25*1000)/9.81*$U$47/$O$99*$F$193*'int. presets cp_10d_16'!$E$214-$N$99/$O$99*$C$20*$F$21</x:f>
        <x:v>8.8561965349982792</x:v>
      </x:c>
      <x:c r="V66" s="161">
        <x:f ca="1">(-'int. presets cp_10d_20'!J32*COS($F$18*PI()/180)*$F$21)*$V$47*$C$25*1000/9.81/$O$99*$D$193*'int. presets cp_10d_20'!$J$214-$N$99/$O$99*$C$20*$F$21</x:f>
        <x:v>3.0874699429629651</x:v>
      </x:c>
      <x:c r="W66" s="198">
        <x:f ca="1">(SQRT(((-'int. presets cp_10d_20'!E32*SIN($F$18*PI()/180)*$F$21)*$C$25*1000)^2+(0.001*$C$25*1000*$F$21)^2)/$C$30+(-'int. presets cp_10d_20'!E32*COS($F$18*PI()/180)*$F$21)*$C$25*1000)/9.81*$W$47/$O$99*$F$193*'int. presets cp_10d_20'!$E$214-$N$99/$O$99*$C$20*$F$21</x:f>
        <x:v>8.8561965349982792</x:v>
      </x:c>
      <x:c r="X66" s="161">
        <x:f ca="1">(-'int. presets cp_10d_25'!J32*COS($F$18*PI()/180)*$F$21)*$X$47*$C$25*1000/9.81/$O$99*$D$193*'int. presets cp_10d_25'!$J$214-$N$99/$O$99*$C$20*$F$21</x:f>
        <x:v>3.0874699429629651</x:v>
      </x:c>
      <x:c r="Y66" s="198">
        <x:f ca="1">(SQRT(((-'int. presets cp_10d_25'!E32*SIN($F$18*PI()/180)*$F$21)*$C$25*1000)^2+(0.001*$C$25*1000*$F$21)^2)/$C$30+(-'int. presets cp_10d_25'!E32*COS($F$18*PI()/180)*$F$21)*$C$25*1000)/9.81*$Y$47/$O$99*$F$193*'int. presets cp_10d_25'!$E$214-$N$99/$O$99*$C$20*$F$21</x:f>
        <x:v>8.8561965349982792</x:v>
      </x:c>
      <x:c r="Z66" s="161">
        <x:f ca="1">(-'int. presets cp_10d'!J32*COS($F$18*PI()/180)*$F$21)*$Z$47*$C$25*1000/9.81/$O$99*$D$193*'int. presets cp_10d'!$J$214-$N$99/$O$99*$C$20*$F$21</x:f>
        <x:v>3.0874699429629651</x:v>
      </x:c>
      <x:c r="AA66" s="1153">
        <x:f ca="1">(SQRT(((-'int. presets cp_10d'!E32*SIN($F$18*PI()/180)*$F$21)*$C$25*1000)^2+(0.001*$C$25*1000*$F$21)^2)/$C$30+(-'int. presets cp_10d'!E32*COS($F$18*PI()/180)*$F$21)*$C$25*1000)/9.81*$AA$47/$O$99*$F$193*'int. presets cp_10d'!$E$214-$N$99/$O$99*$C$20*$F$21</x:f>
        <x:v>8.8561965349982792</x:v>
      </x:c>
      <x:c r="AB66" s="18"/>
      <x:c r="AC66" s="153"/>
      <x:c r="AD66" s="20"/>
      <x:c r="AE66" s="1657"/>
      <x:c r="AF66" s="1658"/>
      <x:c r="AG66" s="1744" t="str">
        <x:f>AL66</x:f>
        <x:v>South row
Interior modules</x:v>
      </x:c>
      <x:c r="AH66" s="1453"/>
      <x:c r="AI66" s="1453"/>
      <x:c r="AJ66" s="1453"/>
      <x:c r="AK66" s="1454"/>
      <x:c r="AL66" s="1452" t="str">
        <x:f>CONCATENATE(B93,CHAR(10),E94)</x:f>
        <x:v>South row
Interior modules</x:v>
      </x:c>
      <x:c r="AM66" s="1453"/>
      <x:c r="AN66" s="1453"/>
      <x:c r="AO66" s="1453"/>
      <x:c r="AP66" s="1454"/>
      <x:c r="AQ66" s="1506" t="str">
        <x:f>CONCATENATE(B93,CHAR(10),E93)</x:f>
        <x:v>South row
1st-4th module</x:v>
      </x:c>
      <x:c r="AR66" s="1507"/>
      <x:c r="AS66" s="1507"/>
      <x:c r="AT66" s="1507"/>
      <x:c r="AU66" s="1508"/>
      <x:c r="AV66" s="1515" t="str">
        <x:f>CONCATENATE(B84,CHAR(10),E85)</x:f>
        <x:v>South row
Interior modules</x:v>
      </x:c>
      <x:c r="AW66" s="1516"/>
      <x:c r="AX66" s="1516"/>
      <x:c r="AY66" s="1516"/>
      <x:c r="AZ66" s="1517"/>
      <x:c r="BA66" s="1524" t="str">
        <x:f>CONCATENATE(B84,CHAR(10),E84)</x:f>
        <x:v>South row
1st-4th module</x:v>
      </x:c>
      <x:c r="BB66" s="1525"/>
      <x:c r="BC66" s="1525"/>
      <x:c r="BD66" s="1525"/>
      <x:c r="BE66" s="1526"/>
      <x:c r="BF66" s="1533" t="str">
        <x:f>CONCATENATE(B75,CHAR(10),E76)</x:f>
        <x:v>South row
Interior modules</x:v>
      </x:c>
      <x:c r="BG66" s="1534"/>
      <x:c r="BH66" s="1534"/>
      <x:c r="BI66" s="1534"/>
      <x:c r="BJ66" s="1535"/>
      <x:c r="BK66" s="1678" t="str">
        <x:f>CONCATENATE(B75,CHAR(10),E75)</x:f>
        <x:v>South row
1st-4th module</x:v>
      </x:c>
      <x:c r="BL66" s="1679"/>
      <x:c r="BM66" s="1679"/>
      <x:c r="BN66" s="1679"/>
      <x:c r="BO66" s="1680"/>
      <x:c r="BP66" s="1497" t="str">
        <x:f>CONCATENATE(B66,CHAR(10),E67)</x:f>
        <x:v>South row
Interior modules</x:v>
      </x:c>
      <x:c r="BQ66" s="1498"/>
      <x:c r="BR66" s="1498"/>
      <x:c r="BS66" s="1498"/>
      <x:c r="BT66" s="1499"/>
      <x:c r="BU66" s="1602" t="str">
        <x:f>CONCATENATE(B66,CHAR(10),E66)</x:f>
        <x:v>South row
1st-4th module</x:v>
      </x:c>
      <x:c r="BV66" s="1465"/>
      <x:c r="BW66" s="1465"/>
      <x:c r="BX66" s="1465"/>
      <x:c r="BY66" s="1603"/>
      <x:c r="BZ66" s="1657"/>
      <x:c r="CA66" s="1658"/>
      <x:c r="CB66" s="361"/>
      <x:c r="CC66" s="486"/>
      <x:c r="CD66" s="1"/>
      <x:c r="CE66" s="153"/>
      <x:c r="CF66" s="20"/>
      <x:c r="CG66" s="1657"/>
      <x:c r="CH66" s="1658"/>
      <x:c r="CI66" s="1464" t="str">
        <x:f t="shared" ref="CI66" si="59">BU66</x:f>
        <x:v>South row
1st-4th module</x:v>
      </x:c>
      <x:c r="CJ66" s="1465"/>
      <x:c r="CK66" s="1465"/>
      <x:c r="CL66" s="1465"/>
      <x:c r="CM66" s="1466"/>
      <x:c r="CN66" s="1497" t="str">
        <x:f t="shared" ref="CN66" si="60">BP66</x:f>
        <x:v>South row
Interior modules</x:v>
      </x:c>
      <x:c r="CO66" s="1498"/>
      <x:c r="CP66" s="1498"/>
      <x:c r="CQ66" s="1498"/>
      <x:c r="CR66" s="1499"/>
      <x:c r="CS66" s="1470" t="str">
        <x:f t="shared" ref="CS66" si="61">BK66</x:f>
        <x:v>South row
1st-4th module</x:v>
      </x:c>
      <x:c r="CT66" s="1471"/>
      <x:c r="CU66" s="1471"/>
      <x:c r="CV66" s="1471"/>
      <x:c r="CW66" s="1472"/>
      <x:c r="CX66" s="1533" t="str">
        <x:f t="shared" ref="CX66" si="62">BF66</x:f>
        <x:v>South row
Interior modules</x:v>
      </x:c>
      <x:c r="CY66" s="1534"/>
      <x:c r="CZ66" s="1534"/>
      <x:c r="DA66" s="1534"/>
      <x:c r="DB66" s="1535"/>
      <x:c r="DC66" s="1524" t="str">
        <x:f t="shared" ref="DC66" si="63">BA66</x:f>
        <x:v>South row
1st-4th module</x:v>
      </x:c>
      <x:c r="DD66" s="1525"/>
      <x:c r="DE66" s="1525"/>
      <x:c r="DF66" s="1525"/>
      <x:c r="DG66" s="1526"/>
      <x:c r="DH66" s="1515" t="str">
        <x:f t="shared" ref="DH66" si="64">AV66</x:f>
        <x:v>South row
Interior modules</x:v>
      </x:c>
      <x:c r="DI66" s="1516"/>
      <x:c r="DJ66" s="1516"/>
      <x:c r="DK66" s="1516"/>
      <x:c r="DL66" s="1517"/>
      <x:c r="DM66" s="1506" t="str">
        <x:f t="shared" ref="DM66" si="65">AQ66</x:f>
        <x:v>South row
1st-4th module</x:v>
      </x:c>
      <x:c r="DN66" s="1507"/>
      <x:c r="DO66" s="1507"/>
      <x:c r="DP66" s="1507"/>
      <x:c r="DQ66" s="1508"/>
      <x:c r="DR66" s="1452" t="str">
        <x:f t="shared" ref="DR66" si="66">AL66</x:f>
        <x:v>South row
Interior modules</x:v>
      </x:c>
      <x:c r="DS66" s="1453"/>
      <x:c r="DT66" s="1453"/>
      <x:c r="DU66" s="1453"/>
      <x:c r="DV66" s="1454"/>
      <x:c r="DW66" s="1452" t="str">
        <x:f t="shared" ref="DW66" si="67">AG66</x:f>
        <x:v>South row
Interior modules</x:v>
      </x:c>
      <x:c r="DX66" s="1453"/>
      <x:c r="DY66" s="1453"/>
      <x:c r="DZ66" s="1453"/>
      <x:c r="EA66" s="1461"/>
      <x:c r="EB66" s="1657"/>
      <x:c r="EC66" s="1658"/>
      <x:c r="ED66" s="361"/>
      <x:c r="EE66" s="486"/>
      <x:c r="EF66" s="1"/>
    </x:row>
    <x:row r="67" spans="2:136" s="75" customFormat="1" ht="13.5" customHeight="1" thickBot="1" x14ac:dyDescent="0.25">
      <x:c r="B67" s="1758" t="e">
        <x:v>#REF!</x:v>
      </x:c>
      <x:c r="C67" s="1759">
        <x:v>0</x:v>
      </x:c>
      <x:c r="D67" s="1760">
        <x:v>0</x:v>
      </x:c>
      <x:c r="E67" s="1115" t="s">
        <x:v>21253</x:v>
      </x:c>
      <x:c r="F67" s="1231">
        <x:f t="shared" ca="1" si="39"/>
        <x:v>8.8561965349982792</x:v>
      </x:c>
      <x:c r="G67" s="1231">
        <x:f t="shared" ca="1" si="40"/>
        <x:v>8.8561965349982792</x:v>
      </x:c>
      <x:c r="H67" s="1231">
        <x:f ca="1">MAX(R67,S67)</x:f>
        <x:v>8.8561965349982792</x:v>
      </x:c>
      <x:c r="I67" s="1232">
        <x:f t="shared" ca="1" si="26"/>
        <x:v>8.8561965349982792</x:v>
      </x:c>
      <x:c r="J67" s="1231">
        <x:f t="shared" ca="1" si="27"/>
        <x:v>8.8561965349982792</x:v>
      </x:c>
      <x:c r="K67" s="1239">
        <x:f t="shared" ca="1" si="28"/>
        <x:v>8.8561965349982792</x:v>
      </x:c>
      <x:c r="L67" s="1116">
        <x:f t="shared" ca="1" si="29"/>
        <x:v>8.8561965349982792</x:v>
      </x:c>
      <x:c r="M67" s="1248">
        <x:f t="shared" ca="1" si="30"/>
        <x:v>19.524548004987903</x:v>
      </x:c>
      <x:c r="N67" s="1245">
        <x:f ca="1">(-'int. presets cp_10d_9'!J33*COS($F$18*PI()/180)*$F$21)*$N$47*$C$25*1000/9.81/$O$99*$D$193*'int. presets cp_10d_9'!$J$214-$N$99/$O$99*$C$20*$F$21</x:f>
        <x:v>4.8257971082339459</x:v>
      </x:c>
      <x:c r="O67" s="162">
        <x:f ca="1">(SQRT(((-'int. presets cp_10d_9'!E33*SIN($F$18*PI()/180)*$F$21)*$C$25*1000)^2+(0.001*$C$25*1000*$F$21)^2)/$C$30+(-'int. presets cp_10d_9'!E33*COS($F$18*PI()/180)*$F$21)*$C$25*1000)/9.81*$O$47/$O$99*$F$193*'int. presets cp_10d_9'!$E$214-$N$99/$O$99*$C$20*$F$21</x:f>
        <x:v>8.8561965349982792</x:v>
      </x:c>
      <x:c r="P67" s="161">
        <x:f ca="1">(-'int. presets cp_10d_12'!J33*COS($F$18*PI()/180)*$F$21)*$P$47*$C$25*1000/9.81/$O$99*$D$193*'int. presets cp_10d_12'!$J$214-$N$99/$O$99*$C$20*$F$21</x:f>
        <x:v>4.3969061242201484</x:v>
      </x:c>
      <x:c r="Q67" s="162">
        <x:f ca="1">(SQRT(((-'int. presets cp_10d_12'!E33*SIN($F$18*PI()/180)*$F$21)*$C$25*1000)^2+(0.001*$C$25*1000*$F$21)^2)/$C$30+(-'int. presets cp_10d_12'!E33*COS($F$18*PI()/180)*$F$21)*$C$25*1000)/9.81*$Q$47/$O$99*$F$193*'int. presets cp_10d_12'!$E$214-$N$99/$O$99*$C$20*$F$21</x:f>
        <x:v>8.8561965349982792</x:v>
      </x:c>
      <x:c r="R67" s="161">
        <x:f ca="1">(-'int. presets cp_10d_15'!J33*COS($F$18*PI()/180)*$F$21)*$R$47*$C$25*1000/9.81/$O$99*$D$193*'int. presets cp_10d_15'!$J$214-$N$99/$O$99*$C$20*$F$21</x:f>
        <x:v>4.0642324317517868</x:v>
      </x:c>
      <x:c r="S67" s="162">
        <x:f ca="1">(SQRT(((-'int. presets cp_10d_15'!E33*SIN($F$18*PI()/180)*$F$21)*$C$25*1000)^2+(0.001*$C$25*1000*$F$21)^2)/$C$30+(-'int. presets cp_10d_15'!E33*COS($F$18*PI()/180)*$F$21)*$C$25*1000)/9.81*$S$47/$O$99*$F$193*'int. presets cp_10d_15'!$E$214-$N$99/$O$99*$C$20*$F$21</x:f>
        <x:v>8.8561965349982792</x:v>
      </x:c>
      <x:c r="T67" s="161">
        <x:f ca="1">(-'int. presets cp_10d_16'!J33*COS($F$18*PI()/180)*$F$21)*$T$47*$C$25*1000/9.81/$O$99*$D$193*'int. presets cp_10d_16'!$J$214-$N$99/$O$99*$C$20*$F$21</x:f>
        <x:v>3.9680151402063579</x:v>
      </x:c>
      <x:c r="U67" s="162">
        <x:f ca="1">(SQRT(((-'int. presets cp_10d_16'!E33*SIN($F$18*PI()/180)*$F$21)*$C$25*1000)^2+(0.001*$C$25*1000*$F$21)^2)/$C$30+(-'int. presets cp_10d_16'!E33*COS($F$18*PI()/180)*$F$21)*$C$25*1000)/9.81*$U$47/$O$99*$F$193*'int. presets cp_10d_16'!$E$214-$N$99/$O$99*$C$20*$F$21</x:f>
        <x:v>8.8561965349982792</x:v>
      </x:c>
      <x:c r="V67" s="161">
        <x:f ca="1">(-'int. presets cp_10d_20'!J33*COS($F$18*PI()/180)*$F$21)*$V$47*$C$25*1000/9.81/$O$99*$D$193*'int. presets cp_10d_20'!$J$214-$N$99/$O$99*$C$20*$F$21</x:f>
        <x:v>3.6353414477379964</x:v>
      </x:c>
      <x:c r="W67" s="162">
        <x:f ca="1">(SQRT(((-'int. presets cp_10d_20'!E33*SIN($F$18*PI()/180)*$F$21)*$C$25*1000)^2+(0.001*$C$25*1000*$F$21)^2)/$C$30+(-'int. presets cp_10d_20'!E33*COS($F$18*PI()/180)*$F$21)*$C$25*1000)/9.81*$W$47/$O$99*$F$193*'int. presets cp_10d_20'!$E$214-$N$99/$O$99*$C$20*$F$21</x:f>
        <x:v>8.8561965349982792</x:v>
      </x:c>
      <x:c r="X67" s="161">
        <x:f ca="1">(-'int. presets cp_10d_25'!J33*COS($F$18*PI()/180)*$F$21)*$X$47*$C$25*1000/9.81/$O$99*$D$193*'int. presets cp_10d_25'!$J$214-$N$99/$O$99*$C$20*$F$21</x:f>
        <x:v>3.3026677552696491</x:v>
      </x:c>
      <x:c r="Y67" s="162">
        <x:f ca="1">(SQRT(((-'int. presets cp_10d_25'!E33*SIN($F$18*PI()/180)*$F$21)*$C$25*1000)^2+(0.001*$C$25*1000*$F$21)^2)/$C$30+(-'int. presets cp_10d_25'!E33*COS($F$18*PI()/180)*$F$21)*$C$25*1000)/9.81*$Y$47/$O$99*$F$193*'int. presets cp_10d_25'!$E$214-$N$99/$O$99*$C$20*$F$21</x:f>
        <x:v>8.8561965349982792</x:v>
      </x:c>
      <x:c r="Z67" s="161">
        <x:f ca="1">(-'int. presets cp_10d'!J33*COS($F$18*PI()/180)*$F$21)*$Z$47*$C$25*1000/9.81/$O$99*$D$193*'int. presets cp_10d'!$J$214-$N$99/$O$99*$C$20*$F$21</x:f>
        <x:v>3.3026677552696491</x:v>
      </x:c>
      <x:c r="AA67" s="1157">
        <x:f ca="1">(SQRT(((-'int. presets cp_10d'!E33*SIN($F$18*PI()/180)*$F$21)*$C$25*1000)^2+(0.001*$C$25*1000*$F$21)^2)/$C$30+(-'int. presets cp_10d'!E33*COS($F$18*PI()/180)*$F$21)*$C$25*1000)/9.81*$AA$47/$O$99*$F$193*'int. presets cp_10d'!$E$214-$N$99/$O$99*$C$20*$F$21</x:f>
        <x:v>8.8561965349982792</x:v>
      </x:c>
      <x:c r="AB67" s="18"/>
      <x:c r="AC67" s="153"/>
      <x:c r="AD67" s="20"/>
      <x:c r="AE67" s="1657"/>
      <x:c r="AF67" s="1658"/>
      <x:c r="AG67" s="1742"/>
      <x:c r="AH67" s="1456"/>
      <x:c r="AI67" s="1456"/>
      <x:c r="AJ67" s="1456"/>
      <x:c r="AK67" s="1457"/>
      <x:c r="AL67" s="1455"/>
      <x:c r="AM67" s="1456"/>
      <x:c r="AN67" s="1456"/>
      <x:c r="AO67" s="1456"/>
      <x:c r="AP67" s="1457"/>
      <x:c r="AQ67" s="1509"/>
      <x:c r="AR67" s="1510"/>
      <x:c r="AS67" s="1510"/>
      <x:c r="AT67" s="1510"/>
      <x:c r="AU67" s="1511"/>
      <x:c r="AV67" s="1518"/>
      <x:c r="AW67" s="1519"/>
      <x:c r="AX67" s="1519"/>
      <x:c r="AY67" s="1519"/>
      <x:c r="AZ67" s="1520"/>
      <x:c r="BA67" s="1527"/>
      <x:c r="BB67" s="1528"/>
      <x:c r="BC67" s="1528"/>
      <x:c r="BD67" s="1528"/>
      <x:c r="BE67" s="1529"/>
      <x:c r="BF67" s="1536"/>
      <x:c r="BG67" s="1537"/>
      <x:c r="BH67" s="1537"/>
      <x:c r="BI67" s="1537"/>
      <x:c r="BJ67" s="1538"/>
      <x:c r="BK67" s="1681"/>
      <x:c r="BL67" s="1682"/>
      <x:c r="BM67" s="1682"/>
      <x:c r="BN67" s="1682"/>
      <x:c r="BO67" s="1683"/>
      <x:c r="BP67" s="1503"/>
      <x:c r="BQ67" s="1504"/>
      <x:c r="BR67" s="1504"/>
      <x:c r="BS67" s="1504"/>
      <x:c r="BT67" s="1505"/>
      <x:c r="BU67" s="1673"/>
      <x:c r="BV67" s="1552"/>
      <x:c r="BW67" s="1552"/>
      <x:c r="BX67" s="1552"/>
      <x:c r="BY67" s="1674"/>
      <x:c r="BZ67" s="1657"/>
      <x:c r="CA67" s="1658"/>
      <x:c r="CB67" s="361"/>
      <x:c r="CC67" s="486"/>
      <x:c r="CD67" s="1"/>
      <x:c r="CE67" s="153"/>
      <x:c r="CF67" s="20"/>
      <x:c r="CG67" s="1657"/>
      <x:c r="CH67" s="1658"/>
      <x:c r="CI67" s="1551"/>
      <x:c r="CJ67" s="1552"/>
      <x:c r="CK67" s="1552"/>
      <x:c r="CL67" s="1552"/>
      <x:c r="CM67" s="1553"/>
      <x:c r="CN67" s="1503"/>
      <x:c r="CO67" s="1504"/>
      <x:c r="CP67" s="1504"/>
      <x:c r="CQ67" s="1504"/>
      <x:c r="CR67" s="1505"/>
      <x:c r="CS67" s="1473"/>
      <x:c r="CT67" s="1474"/>
      <x:c r="CU67" s="1474"/>
      <x:c r="CV67" s="1474"/>
      <x:c r="CW67" s="1475"/>
      <x:c r="CX67" s="1536"/>
      <x:c r="CY67" s="1537"/>
      <x:c r="CZ67" s="1537"/>
      <x:c r="DA67" s="1537"/>
      <x:c r="DB67" s="1538"/>
      <x:c r="DC67" s="1527"/>
      <x:c r="DD67" s="1528"/>
      <x:c r="DE67" s="1528"/>
      <x:c r="DF67" s="1528"/>
      <x:c r="DG67" s="1529"/>
      <x:c r="DH67" s="1518"/>
      <x:c r="DI67" s="1519"/>
      <x:c r="DJ67" s="1519"/>
      <x:c r="DK67" s="1519"/>
      <x:c r="DL67" s="1520"/>
      <x:c r="DM67" s="1509"/>
      <x:c r="DN67" s="1510"/>
      <x:c r="DO67" s="1510"/>
      <x:c r="DP67" s="1510"/>
      <x:c r="DQ67" s="1511"/>
      <x:c r="DR67" s="1455"/>
      <x:c r="DS67" s="1456"/>
      <x:c r="DT67" s="1456"/>
      <x:c r="DU67" s="1456"/>
      <x:c r="DV67" s="1457"/>
      <x:c r="DW67" s="1455"/>
      <x:c r="DX67" s="1456"/>
      <x:c r="DY67" s="1456"/>
      <x:c r="DZ67" s="1456"/>
      <x:c r="EA67" s="1462"/>
      <x:c r="EB67" s="1657"/>
      <x:c r="EC67" s="1658"/>
      <x:c r="ED67" s="361"/>
      <x:c r="EE67" s="486"/>
      <x:c r="EF67" s="1"/>
    </x:row>
    <x:row r="68" spans="2:136" s="75" customFormat="1" ht="13.5" customHeight="1" thickTop="1" thickBot="1" x14ac:dyDescent="0.25">
      <x:c r="B68" s="1837" t="s">
        <x:v>21132</x:v>
      </x:c>
      <x:c r="C68" s="1838"/>
      <x:c r="D68" s="1838"/>
      <x:c r="E68" s="1838"/>
      <x:c r="F68" s="1838"/>
      <x:c r="G68" s="1838"/>
      <x:c r="H68" s="1838"/>
      <x:c r="I68" s="1838"/>
      <x:c r="J68" s="1838"/>
      <x:c r="K68" s="1838"/>
      <x:c r="L68" s="1839"/>
      <x:c r="M68" s="1243"/>
      <x:c r="N68" s="1132"/>
      <x:c r="O68" s="1133"/>
      <x:c r="P68" s="1133"/>
      <x:c r="Q68" s="1133"/>
      <x:c r="R68" s="1133"/>
      <x:c r="S68" s="1133"/>
      <x:c r="T68" s="1133"/>
      <x:c r="U68" s="1133"/>
      <x:c r="V68" s="1133"/>
      <x:c r="W68" s="1133"/>
      <x:c r="X68" s="1133"/>
      <x:c r="Y68" s="1133"/>
      <x:c r="Z68" s="1133"/>
      <x:c r="AA68" s="1137"/>
      <x:c r="AB68" s="18"/>
      <x:c r="AC68" s="492"/>
      <x:c r="AD68" s="20"/>
      <x:c r="AE68" s="1659"/>
      <x:c r="AF68" s="1660"/>
      <x:c r="AG68" s="1883"/>
      <x:c r="AH68" s="1613"/>
      <x:c r="AI68" s="1613"/>
      <x:c r="AJ68" s="1613"/>
      <x:c r="AK68" s="1614"/>
      <x:c r="AL68" s="1612"/>
      <x:c r="AM68" s="1613"/>
      <x:c r="AN68" s="1613"/>
      <x:c r="AO68" s="1613"/>
      <x:c r="AP68" s="1614"/>
      <x:c r="AQ68" s="1716"/>
      <x:c r="AR68" s="1717"/>
      <x:c r="AS68" s="1717"/>
      <x:c r="AT68" s="1717"/>
      <x:c r="AU68" s="1718"/>
      <x:c r="AV68" s="1695"/>
      <x:c r="AW68" s="1696"/>
      <x:c r="AX68" s="1696"/>
      <x:c r="AY68" s="1696"/>
      <x:c r="AZ68" s="1697"/>
      <x:c r="BA68" s="1692"/>
      <x:c r="BB68" s="1693"/>
      <x:c r="BC68" s="1693"/>
      <x:c r="BD68" s="1693"/>
      <x:c r="BE68" s="1694"/>
      <x:c r="BF68" s="1661"/>
      <x:c r="BG68" s="1662"/>
      <x:c r="BH68" s="1662"/>
      <x:c r="BI68" s="1662"/>
      <x:c r="BJ68" s="1663"/>
      <x:c r="BK68" s="1745"/>
      <x:c r="BL68" s="1746"/>
      <x:c r="BM68" s="1746"/>
      <x:c r="BN68" s="1746"/>
      <x:c r="BO68" s="1747"/>
      <x:c r="BP68" s="1675"/>
      <x:c r="BQ68" s="1676"/>
      <x:c r="BR68" s="1676"/>
      <x:c r="BS68" s="1676"/>
      <x:c r="BT68" s="1677"/>
      <x:c r="BU68" s="1687"/>
      <x:c r="BV68" s="1555"/>
      <x:c r="BW68" s="1555"/>
      <x:c r="BX68" s="1555"/>
      <x:c r="BY68" s="1688"/>
      <x:c r="BZ68" s="1659"/>
      <x:c r="CA68" s="1660"/>
      <x:c r="CB68" s="361"/>
      <x:c r="CC68" s="486"/>
      <x:c r="CE68" s="492"/>
      <x:c r="CF68" s="20"/>
      <x:c r="CG68" s="1659"/>
      <x:c r="CH68" s="1660"/>
      <x:c r="CI68" s="1554"/>
      <x:c r="CJ68" s="1555"/>
      <x:c r="CK68" s="1555"/>
      <x:c r="CL68" s="1555"/>
      <x:c r="CM68" s="1556"/>
      <x:c r="CN68" s="1675"/>
      <x:c r="CO68" s="1676"/>
      <x:c r="CP68" s="1676"/>
      <x:c r="CQ68" s="1676"/>
      <x:c r="CR68" s="1677"/>
      <x:c r="CS68" s="1689"/>
      <x:c r="CT68" s="1690"/>
      <x:c r="CU68" s="1690"/>
      <x:c r="CV68" s="1690"/>
      <x:c r="CW68" s="1691"/>
      <x:c r="CX68" s="1661"/>
      <x:c r="CY68" s="1662"/>
      <x:c r="CZ68" s="1662"/>
      <x:c r="DA68" s="1662"/>
      <x:c r="DB68" s="1663"/>
      <x:c r="DC68" s="1692"/>
      <x:c r="DD68" s="1693"/>
      <x:c r="DE68" s="1693"/>
      <x:c r="DF68" s="1693"/>
      <x:c r="DG68" s="1694"/>
      <x:c r="DH68" s="1695"/>
      <x:c r="DI68" s="1696"/>
      <x:c r="DJ68" s="1696"/>
      <x:c r="DK68" s="1696"/>
      <x:c r="DL68" s="1697"/>
      <x:c r="DM68" s="1716"/>
      <x:c r="DN68" s="1717"/>
      <x:c r="DO68" s="1717"/>
      <x:c r="DP68" s="1717"/>
      <x:c r="DQ68" s="1718"/>
      <x:c r="DR68" s="1612"/>
      <x:c r="DS68" s="1613"/>
      <x:c r="DT68" s="1613"/>
      <x:c r="DU68" s="1613"/>
      <x:c r="DV68" s="1614"/>
      <x:c r="DW68" s="1612"/>
      <x:c r="DX68" s="1613"/>
      <x:c r="DY68" s="1613"/>
      <x:c r="DZ68" s="1613"/>
      <x:c r="EA68" s="1615"/>
      <x:c r="EB68" s="1659"/>
      <x:c r="EC68" s="1660"/>
      <x:c r="ED68" s="361"/>
      <x:c r="EE68" s="486"/>
    </x:row>
    <x:row r="69" spans="2:136" s="75" customFormat="1" ht="13.5" customHeight="1" thickTop="1" x14ac:dyDescent="0.2">
      <x:c r="B69" s="1755" t="s">
        <x:v>21251</x:v>
      </x:c>
      <x:c r="C69" s="1756">
        <x:v>0</x:v>
      </x:c>
      <x:c r="D69" s="1757">
        <x:v>0</x:v>
      </x:c>
      <x:c r="E69" s="350" t="s">
        <x:v>21252</x:v>
      </x:c>
      <x:c r="F69" s="1229">
        <x:f t="shared" ref="F69:F76" ca="1" si="68">MAX(N69,O69)</x:f>
        <x:v>65.165907061904406</x:v>
      </x:c>
      <x:c r="G69" s="1229">
        <x:f t="shared" ref="G69:G76" ca="1" si="69">MAX(P69,Q69)</x:f>
        <x:v>54.238303403264496</x:v>
      </x:c>
      <x:c r="H69" s="1229">
        <x:f t="shared" ca="1" si="25"/>
        <x:v>45.762195500670828</x:v>
      </x:c>
      <x:c r="I69" s="1237">
        <x:f t="shared" ca="1" si="26"/>
        <x:v>43.310699744624543</x:v>
      </x:c>
      <x:c r="J69" s="1229">
        <x:f t="shared" ca="1" si="27"/>
        <x:v>34.834591842030903</x:v>
      </x:c>
      <x:c r="K69" s="1238">
        <x:f t="shared" ca="1" si="28"/>
        <x:v>26.35848393943721</x:v>
      </x:c>
      <x:c r="L69" s="1066">
        <x:f t="shared" ca="1" si="29"/>
        <x:v>26.35848393943721</x:v>
      </x:c>
      <x:c r="M69" s="1247">
        <x:f t="shared" ca="1" si="30"/>
        <x:v>58.110440862562058</x:v>
      </x:c>
      <x:c r="N69" s="497">
        <x:f ca="1">(-'int. presets cp_10d_9'!K26*COS($F$18*PI()/180)*$F$21)*$N$47*$C$25*1000/9.81/$O$99*$D$193*'int. presets cp_10d_9'!$K$214-$N$99/$O$99*$C$20*$F$21</x:f>
        <x:v>65.165907061904406</x:v>
      </x:c>
      <x:c r="O69" s="198">
        <x:f ca="1">(SQRT(((-'int. presets cp_10d_9'!F26*SIN($F$18*PI()/180)*$F$21)*$C$25*1000)^2+(0.001*$C$25*1000*$F$21)^2)/$C$30+(-'int. presets cp_10d_9'!F26*COS($F$18*PI()/180)*$F$21)*$C$25*1000)/9.81*$O$47/$O$99*$F$193*'int. presets cp_10d_9'!$F$214-$N$99/$O$99*$C$20*$F$21</x:f>
        <x:v>25.438060214713406</x:v>
      </x:c>
      <x:c r="P69" s="181">
        <x:f ca="1">(-'int. presets cp_10d_12'!K26*COS($F$18*PI()/180)*$F$21)*$P$47*$C$25*1000/9.81/$O$99*$D$193*'int. presets cp_10d_12'!$K$214-$N$99/$O$99*$C$20*$F$21</x:f>
        <x:v>54.238303403264496</x:v>
      </x:c>
      <x:c r="Q69" s="198">
        <x:f ca="1">(SQRT(((-'int. presets cp_10d_12'!F26*SIN($F$18*PI()/180)*$F$21)*$C$25*1000)^2+(0.001*$C$25*1000*$F$21)^2)/$C$30+(-'int. presets cp_10d_12'!F26*COS($F$18*PI()/180)*$F$21)*$C$25*1000)/9.81*$Q$47/$O$99*$F$193*'int. presets cp_10d_12'!$F$214-$N$99/$O$99*$C$20*$F$21</x:f>
        <x:v>25.438060214713406</x:v>
      </x:c>
      <x:c r="R69" s="181">
        <x:f ca="1">(-'int. presets cp_10d_15'!K26*COS($F$18*PI()/180)*$F$21)*$R$47*$C$25*1000/9.81/$O$99*$D$193*'int. presets cp_10d_15'!$K$214-$N$99/$O$99*$C$20*$F$21</x:f>
        <x:v>45.762195500670828</x:v>
      </x:c>
      <x:c r="S69" s="198">
        <x:f ca="1">(SQRT(((-'int. presets cp_10d_15'!F26*SIN($F$18*PI()/180)*$F$21)*$C$25*1000)^2+(0.001*$C$25*1000*$F$21)^2)/$C$30+(-'int. presets cp_10d_15'!F26*COS($F$18*PI()/180)*$F$21)*$C$25*1000)/9.81*$S$47/$O$99*$F$193*'int. presets cp_10d_15'!$F$214-$N$99/$O$99*$C$20*$F$21</x:f>
        <x:v>25.438060214713406</x:v>
      </x:c>
      <x:c r="T69" s="181">
        <x:f ca="1">(-'int. presets cp_10d_16'!K26*COS($F$18*PI()/180)*$F$21)*$T$47*$C$25*1000/9.81/$O$99*$D$193*'int. presets cp_10d_16'!$K$214-$N$99/$O$99*$C$20*$F$21</x:f>
        <x:v>43.310699744624543</x:v>
      </x:c>
      <x:c r="U69" s="198">
        <x:f ca="1">(SQRT(((-'int. presets cp_10d_16'!F26*SIN($F$18*PI()/180)*$F$21)*$C$25*1000)^2+(0.001*$C$25*1000*$F$21)^2)/$C$30+(-'int. presets cp_10d_16'!F26*COS($F$18*PI()/180)*$F$21)*$C$25*1000)/9.81*$U$47/$O$99*$F$193*'int. presets cp_10d_16'!$F$214-$N$99/$O$99*$C$20*$F$21</x:f>
        <x:v>25.438060214713406</x:v>
      </x:c>
      <x:c r="V69" s="181">
        <x:f ca="1">(-'int. presets cp_10d_20'!K26*COS($F$18*PI()/180)*$F$21)*$V$47*$C$25*1000/9.81/$O$99*$D$193*'int. presets cp_10d_20'!$K$214-$N$99/$O$99*$C$20*$F$21</x:f>
        <x:v>34.834591842030903</x:v>
      </x:c>
      <x:c r="W69" s="198">
        <x:f ca="1">(SQRT(((-'int. presets cp_10d_20'!F26*SIN($F$18*PI()/180)*$F$21)*$C$25*1000)^2+(0.001*$C$25*1000*$F$21)^2)/$C$30+(-'int. presets cp_10d_20'!F26*COS($F$18*PI()/180)*$F$21)*$C$25*1000)/9.81*$W$47/$O$99*$F$193*'int. presets cp_10d_20'!$F$214-$N$99/$O$99*$C$20*$F$21</x:f>
        <x:v>25.438060214713406</x:v>
      </x:c>
      <x:c r="X69" s="181">
        <x:f ca="1">(-'int. presets cp_10d_25'!K26*COS($F$18*PI()/180)*$F$21)*$X$47*$C$25*1000/9.81/$O$99*$D$193*'int. presets cp_10d_25'!$K$214-$N$99/$O$99*$C$20*$F$21</x:f>
        <x:v>26.35848393943721</x:v>
      </x:c>
      <x:c r="Y69" s="198">
        <x:f ca="1">(SQRT(((-'int. presets cp_10d_25'!F26*SIN($F$18*PI()/180)*$F$21)*$C$25*1000)^2+(0.001*$C$25*1000*$F$21)^2)/$C$30+(-'int. presets cp_10d_25'!F26*COS($F$18*PI()/180)*$F$21)*$C$25*1000)/9.81*$Y$47/$O$99*$F$193*'int. presets cp_10d_25'!$F$214-$N$99/$O$99*$C$20*$F$21</x:f>
        <x:v>25.438060214713406</x:v>
      </x:c>
      <x:c r="Z69" s="181">
        <x:f ca="1">(-'int. presets cp_10d'!K26*COS($F$18*PI()/180)*$F$21)*$Z$47*$C$25*1000/9.81/$O$99*$D$193*'int. presets cp_10d'!$K$214-$N$99/$O$99*$C$20*$F$21</x:f>
        <x:v>26.35848393943721</x:v>
      </x:c>
      <x:c r="AA69" s="1153">
        <x:f ca="1">(SQRT(((-'int. presets cp_10d'!F26*SIN($F$18*PI()/180)*$F$21)*$C$25*1000)^2+(0.001*$C$25*1000*$F$21)^2)/$C$30+(-'int. presets cp_10d'!F26*COS($F$18*PI()/180)*$F$21)*$C$25*1000)/9.81*$AA$47/$O$99*$F$193*'int. presets cp_10d'!$F$214-$N$99/$O$99*$C$20*$F$21</x:f>
        <x:v>25.438060214713406</x:v>
      </x:c>
      <x:c r="AB69" s="18"/>
      <x:c r="AC69" s="1619" t="str">
        <x:f>AC27</x:f>
        <x:v>setback a</x:v>
      </x:c>
      <x:c r="AD69" s="19"/>
      <x:c r="AE69" s="369"/>
      <x:c r="AF69" s="179"/>
      <x:c r="AG69" s="1621" t="s">
        <x:v>21240</x:v>
      </x:c>
      <x:c r="AH69" s="1622"/>
      <x:c r="AI69" s="1622"/>
      <x:c r="AJ69" s="1622"/>
      <x:c r="AK69" s="1622"/>
      <x:c r="AL69" s="1622"/>
      <x:c r="AM69" s="1622"/>
      <x:c r="AN69" s="1622"/>
      <x:c r="AO69" s="1622"/>
      <x:c r="AP69" s="1622"/>
      <x:c r="AQ69" s="1622"/>
      <x:c r="AR69" s="1622"/>
      <x:c r="AS69" s="1622"/>
      <x:c r="AT69" s="1622"/>
      <x:c r="AU69" s="1622"/>
      <x:c r="AV69" s="1622"/>
      <x:c r="AW69" s="1622"/>
      <x:c r="AX69" s="1622"/>
      <x:c r="AY69" s="1622"/>
      <x:c r="AZ69" s="1622"/>
      <x:c r="BA69" s="1622"/>
      <x:c r="BB69" s="1622"/>
      <x:c r="BC69" s="1622"/>
      <x:c r="BD69" s="1622"/>
      <x:c r="BE69" s="1622"/>
      <x:c r="BF69" s="1622"/>
      <x:c r="BG69" s="1622"/>
      <x:c r="BH69" s="1622"/>
      <x:c r="BI69" s="1622"/>
      <x:c r="BJ69" s="1622"/>
      <x:c r="BK69" s="1622"/>
      <x:c r="BL69" s="1622"/>
      <x:c r="BM69" s="1622"/>
      <x:c r="BN69" s="1622"/>
      <x:c r="BO69" s="1622"/>
      <x:c r="BP69" s="1622"/>
      <x:c r="BQ69" s="1622"/>
      <x:c r="BR69" s="1622"/>
      <x:c r="BS69" s="1622"/>
      <x:c r="BT69" s="1622"/>
      <x:c r="BU69" s="1622"/>
      <x:c r="BV69" s="1622"/>
      <x:c r="BW69" s="1622"/>
      <x:c r="BX69" s="1622"/>
      <x:c r="BY69" s="1623"/>
      <x:c r="BZ69" s="19"/>
      <x:c r="CA69" s="370"/>
      <x:c r="CB69" s="361"/>
      <x:c r="CC69" s="486"/>
      <x:c r="CE69" s="1619" t="str">
        <x:f>CE27</x:f>
        <x:v>setback a</x:v>
      </x:c>
      <x:c r="CF69" s="19"/>
      <x:c r="CG69" s="369"/>
      <x:c r="CH69" s="179"/>
      <x:c r="CI69" s="1621" t="s">
        <x:v>21240</x:v>
      </x:c>
      <x:c r="CJ69" s="1622"/>
      <x:c r="CK69" s="1622"/>
      <x:c r="CL69" s="1622"/>
      <x:c r="CM69" s="1622"/>
      <x:c r="CN69" s="1622"/>
      <x:c r="CO69" s="1622"/>
      <x:c r="CP69" s="1622"/>
      <x:c r="CQ69" s="1622"/>
      <x:c r="CR69" s="1622"/>
      <x:c r="CS69" s="1622"/>
      <x:c r="CT69" s="1622"/>
      <x:c r="CU69" s="1622"/>
      <x:c r="CV69" s="1622"/>
      <x:c r="CW69" s="1622"/>
      <x:c r="CX69" s="1622"/>
      <x:c r="CY69" s="1622"/>
      <x:c r="CZ69" s="1622"/>
      <x:c r="DA69" s="1622"/>
      <x:c r="DB69" s="1622"/>
      <x:c r="DC69" s="1622"/>
      <x:c r="DD69" s="1622"/>
      <x:c r="DE69" s="1622"/>
      <x:c r="DF69" s="1622"/>
      <x:c r="DG69" s="1622"/>
      <x:c r="DH69" s="1622"/>
      <x:c r="DI69" s="1622"/>
      <x:c r="DJ69" s="1622"/>
      <x:c r="DK69" s="1622"/>
      <x:c r="DL69" s="1622"/>
      <x:c r="DM69" s="1622"/>
      <x:c r="DN69" s="1622"/>
      <x:c r="DO69" s="1622"/>
      <x:c r="DP69" s="1622"/>
      <x:c r="DQ69" s="1622"/>
      <x:c r="DR69" s="1622"/>
      <x:c r="DS69" s="1622"/>
      <x:c r="DT69" s="1622"/>
      <x:c r="DU69" s="1622"/>
      <x:c r="DV69" s="1622"/>
      <x:c r="DW69" s="1622"/>
      <x:c r="DX69" s="1622"/>
      <x:c r="DY69" s="1622"/>
      <x:c r="DZ69" s="1622"/>
      <x:c r="EA69" s="1623"/>
      <x:c r="EB69" s="19"/>
      <x:c r="EC69" s="370"/>
      <x:c r="ED69" s="361"/>
      <x:c r="EE69" s="486"/>
    </x:row>
    <x:row r="70" spans="2:136" s="75" customFormat="1" ht="13.5" customHeight="1" thickBot="1" x14ac:dyDescent="0.25">
      <x:c r="B70" s="1761">
        <x:v>0</x:v>
      </x:c>
      <x:c r="C70" s="1762">
        <x:v>0</x:v>
      </x:c>
      <x:c r="D70" s="1763">
        <x:v>0</x:v>
      </x:c>
      <x:c r="E70" s="344" t="s">
        <x:v>21253</x:v>
      </x:c>
      <x:c r="F70" s="1231">
        <x:f t="shared" ca="1" si="68"/>
        <x:v>49.054192576049914</x:v>
      </x:c>
      <x:c r="G70" s="1231">
        <x:f t="shared" ca="1" si="69"/>
        <x:v>39.361940953137548</x:v>
      </x:c>
      <x:c r="H70" s="1231">
        <x:f t="shared" ca="1" si="25"/>
        <x:v>31.844046532622091</x:v>
      </x:c>
      <x:c r="I70" s="1232">
        <x:f t="shared" ca="1" si="26"/>
        <x:v>29.669689330225228</x:v>
      </x:c>
      <x:c r="J70" s="1231">
        <x:f t="shared" ca="1" si="27"/>
        <x:v>25.438060214713406</x:v>
      </x:c>
      <x:c r="K70" s="1239">
        <x:f t="shared" ca="1" si="28"/>
        <x:v>25.438060214713406</x:v>
      </x:c>
      <x:c r="L70" s="1067">
        <x:f t="shared" ca="1" si="29"/>
        <x:v>25.438060214713406</x:v>
      </x:c>
      <x:c r="M70" s="1248">
        <x:f t="shared" ca="1" si="30"/>
        <x:v>56.081256310561464</x:v>
      </x:c>
      <x:c r="N70" s="1244">
        <x:f ca="1">(-'int. presets cp_10d_9'!K27*COS($F$18*PI()/180)*$F$21)*$N$47*$C$25*1000/9.81/$O$99*$D$193*'int. presets cp_10d_9'!$K$214-$N$99/$O$99*$C$20*$F$21</x:f>
        <x:v>49.054192576049914</x:v>
      </x:c>
      <x:c r="O70" s="164">
        <x:f ca="1">(SQRT(((-'int. presets cp_10d_9'!F27*SIN($F$18*PI()/180)*$F$21)*$C$25*1000)^2+(0.001*$C$25*1000*$F$21)^2)/$C$30+(-'int. presets cp_10d_9'!F27*COS($F$18*PI()/180)*$F$21)*$C$25*1000)/9.81*$O$47/$O$99*$F$193*'int. presets cp_10d_9'!$F$214-$N$99/$O$99*$C$20*$F$21</x:f>
        <x:v>25.438060214713406</x:v>
      </x:c>
      <x:c r="P70" s="199">
        <x:f ca="1">(-'int. presets cp_10d_12'!K27*COS($F$18*PI()/180)*$F$21)*$P$47*$C$25*1000/9.81/$O$99*$D$193*'int. presets cp_10d_12'!$K$214-$N$99/$O$99*$C$20*$F$21</x:f>
        <x:v>39.361940953137548</x:v>
      </x:c>
      <x:c r="Q70" s="164">
        <x:f ca="1">(SQRT(((-'int. presets cp_10d_12'!F27*SIN($F$18*PI()/180)*$F$21)*$C$25*1000)^2+(0.001*$C$25*1000*$F$21)^2)/$C$30+(-'int. presets cp_10d_12'!F27*COS($F$18*PI()/180)*$F$21)*$C$25*1000)/9.81*$Q$47/$O$99*$F$193*'int. presets cp_10d_12'!$F$214-$N$99/$O$99*$C$20*$F$21</x:f>
        <x:v>25.438060214713406</x:v>
      </x:c>
      <x:c r="R70" s="199">
        <x:f ca="1">(-'int. presets cp_10d_15'!K27*COS($F$18*PI()/180)*$F$21)*$R$47*$C$25*1000/9.81/$O$99*$D$193*'int. presets cp_10d_15'!$K$214-$N$99/$O$99*$C$20*$F$21</x:f>
        <x:v>31.844046532622091</x:v>
      </x:c>
      <x:c r="S70" s="164">
        <x:f ca="1">(SQRT(((-'int. presets cp_10d_15'!F27*SIN($F$18*PI()/180)*$F$21)*$C$25*1000)^2+(0.001*$C$25*1000*$F$21)^2)/$C$30+(-'int. presets cp_10d_15'!F27*COS($F$18*PI()/180)*$F$21)*$C$25*1000)/9.81*$S$47/$O$99*$F$193*'int. presets cp_10d_15'!$F$214-$N$99/$O$99*$C$20*$F$21</x:f>
        <x:v>25.438060214713406</x:v>
      </x:c>
      <x:c r="T70" s="199">
        <x:f ca="1">(-'int. presets cp_10d_16'!K27*COS($F$18*PI()/180)*$F$21)*$T$47*$C$25*1000/9.81/$O$99*$D$193*'int. presets cp_10d_16'!$K$214-$N$99/$O$99*$C$20*$F$21</x:f>
        <x:v>29.669689330225228</x:v>
      </x:c>
      <x:c r="U70" s="164">
        <x:f ca="1">(SQRT(((-'int. presets cp_10d_16'!F27*SIN($F$18*PI()/180)*$F$21)*$C$25*1000)^2+(0.001*$C$25*1000*$F$21)^2)/$C$30+(-'int. presets cp_10d_16'!F27*COS($F$18*PI()/180)*$F$21)*$C$25*1000)/9.81*$U$47/$O$99*$F$193*'int. presets cp_10d_16'!$F$214-$N$99/$O$99*$C$20*$F$21</x:f>
        <x:v>25.438060214713406</x:v>
      </x:c>
      <x:c r="V70" s="199">
        <x:f ca="1">(-'int. presets cp_10d_20'!K27*COS($F$18*PI()/180)*$F$21)*$V$47*$C$25*1000/9.81/$O$99*$D$193*'int. presets cp_10d_20'!$K$214-$N$99/$O$99*$C$20*$F$21</x:f>
        <x:v>22.151794909709746</x:v>
      </x:c>
      <x:c r="W70" s="164">
        <x:f ca="1">(SQRT(((-'int. presets cp_10d_20'!F27*SIN($F$18*PI()/180)*$F$21)*$C$25*1000)^2+(0.001*$C$25*1000*$F$21)^2)/$C$30+(-'int. presets cp_10d_20'!F27*COS($F$18*PI()/180)*$F$21)*$C$25*1000)/9.81*$W$47/$O$99*$F$193*'int. presets cp_10d_20'!$F$214-$N$99/$O$99*$C$20*$F$21</x:f>
        <x:v>25.438060214713406</x:v>
      </x:c>
      <x:c r="X70" s="199">
        <x:f ca="1">(-'int. presets cp_10d_25'!K27*COS($F$18*PI()/180)*$F$21)*$X$47*$C$25*1000/9.81/$O$99*$D$193*'int. presets cp_10d_25'!$K$214-$N$99/$O$99*$C$20*$F$21</x:f>
        <x:v>14.633900489194264</x:v>
      </x:c>
      <x:c r="Y70" s="164">
        <x:f ca="1">(SQRT(((-'int. presets cp_10d_25'!F27*SIN($F$18*PI()/180)*$F$21)*$C$25*1000)^2+(0.001*$C$25*1000*$F$21)^2)/$C$30+(-'int. presets cp_10d_25'!F27*COS($F$18*PI()/180)*$F$21)*$C$25*1000)/9.81*$Y$47/$O$99*$F$193*'int. presets cp_10d_25'!$F$214-$N$99/$O$99*$C$20*$F$21</x:f>
        <x:v>25.438060214713406</x:v>
      </x:c>
      <x:c r="Z70" s="199">
        <x:f ca="1">(-'int. presets cp_10d'!K27*COS($F$18*PI()/180)*$F$21)*$Z$47*$C$25*1000/9.81/$O$99*$D$193*'int. presets cp_10d'!$K$214-$N$99/$O$99*$C$20*$F$21</x:f>
        <x:v>14.633900489194264</x:v>
      </x:c>
      <x:c r="AA70" s="1155">
        <x:f ca="1">(SQRT(((-'int. presets cp_10d'!F27*SIN($F$18*PI()/180)*$F$21)*$C$25*1000)^2+(0.001*$C$25*1000*$F$21)^2)/$C$30+(-'int. presets cp_10d'!F27*COS($F$18*PI()/180)*$F$21)*$C$25*1000)/9.81*$AA$47/$O$99*$F$193*'int. presets cp_10d'!$F$214-$N$99/$O$99*$C$20*$F$21</x:f>
        <x:v>25.438060214713406</x:v>
      </x:c>
      <x:c r="AB70" s="18"/>
      <x:c r="AC70" s="1620"/>
      <x:c r="AD70" s="19"/>
      <x:c r="AE70" s="371"/>
      <x:c r="AF70" s="372"/>
      <x:c r="AG70" s="1624"/>
      <x:c r="AH70" s="1625"/>
      <x:c r="AI70" s="1625"/>
      <x:c r="AJ70" s="1625"/>
      <x:c r="AK70" s="1625"/>
      <x:c r="AL70" s="1625"/>
      <x:c r="AM70" s="1625"/>
      <x:c r="AN70" s="1625"/>
      <x:c r="AO70" s="1625"/>
      <x:c r="AP70" s="1625"/>
      <x:c r="AQ70" s="1625"/>
      <x:c r="AR70" s="1625"/>
      <x:c r="AS70" s="1625"/>
      <x:c r="AT70" s="1625"/>
      <x:c r="AU70" s="1625"/>
      <x:c r="AV70" s="1625"/>
      <x:c r="AW70" s="1625"/>
      <x:c r="AX70" s="1625"/>
      <x:c r="AY70" s="1625"/>
      <x:c r="AZ70" s="1625"/>
      <x:c r="BA70" s="1625"/>
      <x:c r="BB70" s="1625"/>
      <x:c r="BC70" s="1625"/>
      <x:c r="BD70" s="1625"/>
      <x:c r="BE70" s="1625"/>
      <x:c r="BF70" s="1625"/>
      <x:c r="BG70" s="1625"/>
      <x:c r="BH70" s="1625"/>
      <x:c r="BI70" s="1625"/>
      <x:c r="BJ70" s="1625"/>
      <x:c r="BK70" s="1625"/>
      <x:c r="BL70" s="1625"/>
      <x:c r="BM70" s="1625"/>
      <x:c r="BN70" s="1625"/>
      <x:c r="BO70" s="1625"/>
      <x:c r="BP70" s="1625"/>
      <x:c r="BQ70" s="1625"/>
      <x:c r="BR70" s="1625"/>
      <x:c r="BS70" s="1625"/>
      <x:c r="BT70" s="1625"/>
      <x:c r="BU70" s="1625"/>
      <x:c r="BV70" s="1625"/>
      <x:c r="BW70" s="1625"/>
      <x:c r="BX70" s="1625"/>
      <x:c r="BY70" s="1626"/>
      <x:c r="BZ70" s="373"/>
      <x:c r="CA70" s="374"/>
      <x:c r="CB70" s="362"/>
      <x:c r="CC70" s="487"/>
      <x:c r="CE70" s="1620"/>
      <x:c r="CF70" s="19"/>
      <x:c r="CG70" s="371"/>
      <x:c r="CH70" s="372"/>
      <x:c r="CI70" s="1624"/>
      <x:c r="CJ70" s="1625"/>
      <x:c r="CK70" s="1625"/>
      <x:c r="CL70" s="1625"/>
      <x:c r="CM70" s="1625"/>
      <x:c r="CN70" s="1625"/>
      <x:c r="CO70" s="1625"/>
      <x:c r="CP70" s="1625"/>
      <x:c r="CQ70" s="1625"/>
      <x:c r="CR70" s="1625"/>
      <x:c r="CS70" s="1625"/>
      <x:c r="CT70" s="1625"/>
      <x:c r="CU70" s="1625"/>
      <x:c r="CV70" s="1625"/>
      <x:c r="CW70" s="1625"/>
      <x:c r="CX70" s="1625"/>
      <x:c r="CY70" s="1625"/>
      <x:c r="CZ70" s="1625"/>
      <x:c r="DA70" s="1625"/>
      <x:c r="DB70" s="1625"/>
      <x:c r="DC70" s="1625"/>
      <x:c r="DD70" s="1625"/>
      <x:c r="DE70" s="1625"/>
      <x:c r="DF70" s="1625"/>
      <x:c r="DG70" s="1625"/>
      <x:c r="DH70" s="1625"/>
      <x:c r="DI70" s="1625"/>
      <x:c r="DJ70" s="1625"/>
      <x:c r="DK70" s="1625"/>
      <x:c r="DL70" s="1625"/>
      <x:c r="DM70" s="1625"/>
      <x:c r="DN70" s="1625"/>
      <x:c r="DO70" s="1625"/>
      <x:c r="DP70" s="1625"/>
      <x:c r="DQ70" s="1625"/>
      <x:c r="DR70" s="1625"/>
      <x:c r="DS70" s="1625"/>
      <x:c r="DT70" s="1625"/>
      <x:c r="DU70" s="1625"/>
      <x:c r="DV70" s="1625"/>
      <x:c r="DW70" s="1625"/>
      <x:c r="DX70" s="1625"/>
      <x:c r="DY70" s="1625"/>
      <x:c r="DZ70" s="1625"/>
      <x:c r="EA70" s="1626"/>
      <x:c r="EB70" s="373"/>
      <x:c r="EC70" s="374"/>
      <x:c r="ED70" s="362"/>
      <x:c r="EE70" s="487"/>
    </x:row>
    <x:row r="71" spans="2:136" s="75" customFormat="1" ht="13.5" customHeight="1" thickTop="1" x14ac:dyDescent="0.2">
      <x:c r="B71" s="1755" t="s">
        <x:v>21254</x:v>
      </x:c>
      <x:c r="C71" s="1756">
        <x:v>0</x:v>
      </x:c>
      <x:c r="D71" s="1757" t="s">
        <x:v>21254</x:v>
      </x:c>
      <x:c r="E71" s="348" t="s">
        <x:v>21252</x:v>
      </x:c>
      <x:c r="F71" s="1233">
        <x:f t="shared" ca="1" si="68"/>
        <x:v>25.438060214713406</x:v>
      </x:c>
      <x:c r="G71" s="1233">
        <x:f t="shared" ca="1" si="69"/>
        <x:v>25.438060214713406</x:v>
      </x:c>
      <x:c r="H71" s="1233">
        <x:f t="shared" ca="1" si="25"/>
        <x:v>25.438060214713406</x:v>
      </x:c>
      <x:c r="I71" s="1230">
        <x:f t="shared" ca="1" si="26"/>
        <x:v>25.438060214713406</x:v>
      </x:c>
      <x:c r="J71" s="1233">
        <x:f t="shared" ca="1" si="27"/>
        <x:v>25.438060214713406</x:v>
      </x:c>
      <x:c r="K71" s="1240">
        <x:f t="shared" ca="1" si="28"/>
        <x:v>25.438060214713406</x:v>
      </x:c>
      <x:c r="L71" s="1066">
        <x:f t="shared" ca="1" si="29"/>
        <x:v>25.438060214713406</x:v>
      </x:c>
      <x:c r="M71" s="1249">
        <x:f t="shared" ca="1" si="30"/>
        <x:v>56.081256310561464</x:v>
      </x:c>
      <x:c r="N71" s="1245">
        <x:f ca="1">(-'int. presets cp_10d_9'!K28*COS($F$18*PI()/180)*$F$21)*$N$47*$C$25*1000/9.81/$O$99*$D$193*'int. presets cp_10d_9'!$K$214-$N$99/$O$99*$C$20*$F$21</x:f>
        <x:v>20.834439548116162</x:v>
      </x:c>
      <x:c r="O71" s="162">
        <x:f ca="1">(SQRT(((-'int. presets cp_10d_9'!F28*SIN($F$18*PI()/180)*$F$21)*$C$25*1000)^2+(0.001*$C$25*1000*$F$21)^2)/$C$30+(-'int. presets cp_10d_9'!F28*COS($F$18*PI()/180)*$F$21)*$C$25*1000)/9.81*$O$47/$O$99*$F$193*'int. presets cp_10d_9'!$F$214-$N$99/$O$99*$C$20*$F$21</x:f>
        <x:v>25.438060214713406</x:v>
      </x:c>
      <x:c r="P71" s="161">
        <x:f ca="1">(-'int. presets cp_10d_12'!K28*COS($F$18*PI()/180)*$F$21)*$P$47*$C$25*1000/9.81/$O$99*$D$193*'int. presets cp_10d_12'!$K$214-$N$99/$O$99*$C$20*$F$21</x:f>
        <x:v>14.124708028654172</x:v>
      </x:c>
      <x:c r="Q71" s="162">
        <x:f ca="1">(SQRT(((-'int. presets cp_10d_12'!F28*SIN($F$18*PI()/180)*$F$21)*$C$25*1000)^2+(0.001*$C$25*1000*$F$21)^2)/$C$30+(-'int. presets cp_10d_12'!F28*COS($F$18*PI()/180)*$F$21)*$C$25*1000)/9.81*$Q$47/$O$99*$F$193*'int. presets cp_10d_12'!$F$214-$N$99/$O$99*$C$20*$F$21</x:f>
        <x:v>25.438060214713406</x:v>
      </x:c>
      <x:c r="R71" s="161">
        <x:f ca="1">(-'int. presets cp_10d_15'!K28*COS($F$18*PI()/180)*$F$21)*$R$47*$C$25*1000/9.81/$O$99*$D$193*'int. presets cp_10d_15'!$K$214-$N$99/$O$99*$C$20*$F$21</x:f>
        <x:v>9.0575544917847317</x:v>
      </x:c>
      <x:c r="S71" s="162">
        <x:f ca="1">(SQRT(((-'int. presets cp_10d_15'!F28*SIN($F$18*PI()/180)*$F$21)*$C$25*1000)^2+(0.001*$C$25*1000*$F$21)^2)/$C$30+(-'int. presets cp_10d_15'!F28*COS($F$18*PI()/180)*$F$21)*$C$25*1000)/9.81*$S$47/$O$99*$F$193*'int. presets cp_10d_15'!$F$214-$N$99/$O$99*$C$20*$F$21</x:f>
        <x:v>25.438060214713406</x:v>
      </x:c>
      <x:c r="T71" s="161">
        <x:f ca="1">(-'int. presets cp_10d_16'!K28*COS($F$18*PI()/180)*$F$21)*$T$47*$C$25*1000/9.81/$O$99*$D$193*'int. presets cp_10d_16'!$K$214-$N$99/$O$99*$C$20*$F$21</x:f>
        <x:v>9.0575544917847317</x:v>
      </x:c>
      <x:c r="U71" s="162">
        <x:f ca="1">(SQRT(((-'int. presets cp_10d_16'!F28*SIN($F$18*PI()/180)*$F$21)*$C$25*1000)^2+(0.001*$C$25*1000*$F$21)^2)/$C$30+(-'int. presets cp_10d_16'!F28*COS($F$18*PI()/180)*$F$21)*$C$25*1000)/9.81*$U$47/$O$99*$F$193*'int. presets cp_10d_16'!$F$214-$N$99/$O$99*$C$20*$F$21</x:f>
        <x:v>25.438060214713406</x:v>
      </x:c>
      <x:c r="V71" s="161">
        <x:f ca="1">(-'int. presets cp_10d_20'!K28*COS($F$18*PI()/180)*$F$21)*$V$47*$C$25*1000/9.81/$O$99*$D$193*'int. presets cp_10d_20'!$K$214-$N$99/$O$99*$C$20*$F$21</x:f>
        <x:v>9.0575544917847317</x:v>
      </x:c>
      <x:c r="W71" s="162">
        <x:f ca="1">(SQRT(((-'int. presets cp_10d_20'!F28*SIN($F$18*PI()/180)*$F$21)*$C$25*1000)^2+(0.001*$C$25*1000*$F$21)^2)/$C$30+(-'int. presets cp_10d_20'!F28*COS($F$18*PI()/180)*$F$21)*$C$25*1000)/9.81*$W$47/$O$99*$F$193*'int. presets cp_10d_20'!$F$214-$N$99/$O$99*$C$20*$F$21</x:f>
        <x:v>25.438060214713406</x:v>
      </x:c>
      <x:c r="X71" s="161">
        <x:f ca="1">(-'int. presets cp_10d_25'!K28*COS($F$18*PI()/180)*$F$21)*$X$47*$C$25*1000/9.81/$O$99*$D$193*'int. presets cp_10d_25'!$K$214-$N$99/$O$99*$C$20*$F$21</x:f>
        <x:v>9.0575544917847317</x:v>
      </x:c>
      <x:c r="Y71" s="162">
        <x:f ca="1">(SQRT(((-'int. presets cp_10d_25'!F28*SIN($F$18*PI()/180)*$F$21)*$C$25*1000)^2+(0.001*$C$25*1000*$F$21)^2)/$C$30+(-'int. presets cp_10d_25'!F28*COS($F$18*PI()/180)*$F$21)*$C$25*1000)/9.81*$Y$47/$O$99*$F$193*'int. presets cp_10d_25'!$F$214-$N$99/$O$99*$C$20*$F$21</x:f>
        <x:v>25.438060214713406</x:v>
      </x:c>
      <x:c r="Z71" s="161">
        <x:f ca="1">(-'int. presets cp_10d'!K28*COS($F$18*PI()/180)*$F$21)*$Z$47*$C$25*1000/9.81/$O$99*$D$193*'int. presets cp_10d'!$K$214-$N$99/$O$99*$C$20*$F$21</x:f>
        <x:v>9.0575544917847317</x:v>
      </x:c>
      <x:c r="AA71" s="1157">
        <x:f ca="1">(SQRT(((-'int. presets cp_10d'!F28*SIN($F$18*PI()/180)*$F$21)*$C$25*1000)^2+(0.001*$C$25*1000*$F$21)^2)/$C$30+(-'int. presets cp_10d'!F28*COS($F$18*PI()/180)*$F$21)*$C$25*1000)/9.81*$AA$47/$O$99*$F$193*'int. presets cp_10d'!$F$214-$N$99/$O$99*$C$20*$F$21</x:f>
        <x:v>25.438060214713406</x:v>
      </x:c>
      <x:c r="AB71" s="18"/>
      <x:c r="AC71" s="167"/>
      <x:c r="AD71" s="20"/>
      <x:c r="AE71" s="354"/>
      <x:c r="AF71" s="19"/>
      <x:c r="AG71" s="476"/>
      <x:c r="AH71" s="477"/>
      <x:c r="AI71" s="477"/>
      <x:c r="AJ71" s="477"/>
      <x:c r="AK71" s="477"/>
      <x:c r="AL71" s="489"/>
      <x:c r="AM71" s="477"/>
      <x:c r="AN71" s="477"/>
      <x:c r="AO71" s="477"/>
      <x:c r="AP71" s="477"/>
      <x:c r="AQ71" s="1415" t="s">
        <x:v>21241</x:v>
      </x:c>
      <x:c r="AR71" s="1416"/>
      <x:c r="AS71" s="1416"/>
      <x:c r="AT71" s="1416"/>
      <x:c r="AU71" s="1417"/>
      <x:c r="AV71" s="489"/>
      <x:c r="AW71" s="477"/>
      <x:c r="AX71" s="477"/>
      <x:c r="AY71" s="477"/>
      <x:c r="AZ71" s="477"/>
      <x:c r="BA71" s="1415" t="s">
        <x:v>21241</x:v>
      </x:c>
      <x:c r="BB71" s="1416"/>
      <x:c r="BC71" s="1416"/>
      <x:c r="BD71" s="1416"/>
      <x:c r="BE71" s="1417"/>
      <x:c r="BF71" s="489"/>
      <x:c r="BG71" s="489"/>
      <x:c r="BH71" s="489"/>
      <x:c r="BI71" s="489"/>
      <x:c r="BJ71" s="489"/>
      <x:c r="BK71" s="1415" t="s">
        <x:v>21241</x:v>
      </x:c>
      <x:c r="BL71" s="1416"/>
      <x:c r="BM71" s="1416"/>
      <x:c r="BN71" s="1416"/>
      <x:c r="BO71" s="1417"/>
      <x:c r="BP71" s="515"/>
      <x:c r="BQ71" s="516"/>
      <x:c r="BR71" s="516"/>
      <x:c r="BS71" s="516"/>
      <x:c r="BT71" s="516"/>
      <x:c r="BU71" s="516"/>
      <x:c r="BV71" s="516"/>
      <x:c r="BW71" s="516"/>
      <x:c r="BX71" s="516"/>
      <x:c r="BY71" s="516"/>
      <x:c r="BZ71" s="516"/>
      <x:c r="CA71" s="523"/>
      <x:c r="CB71" s="38"/>
      <x:c r="CE71" s="167"/>
      <x:c r="CF71" s="20"/>
      <x:c r="CG71" s="515"/>
      <x:c r="CH71" s="516"/>
      <x:c r="CI71" s="516"/>
      <x:c r="CJ71" s="516"/>
      <x:c r="CK71" s="516"/>
      <x:c r="CL71" s="516"/>
      <x:c r="CM71" s="516"/>
      <x:c r="CN71" s="516"/>
      <x:c r="CO71" s="516"/>
      <x:c r="CP71" s="516"/>
      <x:c r="CQ71" s="516"/>
      <x:c r="CR71" s="523"/>
      <x:c r="CS71" s="1415" t="s">
        <x:v>21241</x:v>
      </x:c>
      <x:c r="CT71" s="1416"/>
      <x:c r="CU71" s="1416"/>
      <x:c r="CV71" s="1416"/>
      <x:c r="CW71" s="1417"/>
      <x:c r="CX71" s="489"/>
      <x:c r="CY71" s="477"/>
      <x:c r="CZ71" s="477"/>
      <x:c r="DA71" s="477"/>
      <x:c r="DB71" s="477"/>
      <x:c r="DC71" s="1415" t="s">
        <x:v>21241</x:v>
      </x:c>
      <x:c r="DD71" s="1416"/>
      <x:c r="DE71" s="1416"/>
      <x:c r="DF71" s="1416"/>
      <x:c r="DG71" s="1417"/>
      <x:c r="DH71" s="489"/>
      <x:c r="DI71" s="489"/>
      <x:c r="DJ71" s="489"/>
      <x:c r="DK71" s="489"/>
      <x:c r="DL71" s="489"/>
      <x:c r="DM71" s="1415" t="s">
        <x:v>21241</x:v>
      </x:c>
      <x:c r="DN71" s="1416"/>
      <x:c r="DO71" s="1416"/>
      <x:c r="DP71" s="1416"/>
      <x:c r="DQ71" s="1417"/>
      <x:c r="DR71" s="489"/>
      <x:c r="DS71" s="489"/>
      <x:c r="DT71" s="489"/>
      <x:c r="EB71" s="494"/>
      <x:c r="EC71" s="495"/>
      <x:c r="ED71" s="38"/>
    </x:row>
    <x:row r="72" spans="2:136" s="75" customFormat="1" ht="13.5" customHeight="1" thickBot="1" x14ac:dyDescent="0.25">
      <x:c r="B72" s="1761" t="e">
        <x:v>#REF!</x:v>
      </x:c>
      <x:c r="C72" s="1762">
        <x:v>0</x:v>
      </x:c>
      <x:c r="D72" s="1763">
        <x:v>0</x:v>
      </x:c>
      <x:c r="E72" s="344" t="s">
        <x:v>21253</x:v>
      </x:c>
      <x:c r="F72" s="1231">
        <x:f t="shared" ca="1" si="68"/>
        <x:v>25.438060214713406</x:v>
      </x:c>
      <x:c r="G72" s="1231">
        <x:f t="shared" ca="1" si="69"/>
        <x:v>25.438060214713406</x:v>
      </x:c>
      <x:c r="H72" s="1231">
        <x:f t="shared" ca="1" si="25"/>
        <x:v>25.438060214713406</x:v>
      </x:c>
      <x:c r="I72" s="1232">
        <x:f t="shared" ca="1" si="26"/>
        <x:v>25.438060214713406</x:v>
      </x:c>
      <x:c r="J72" s="1231">
        <x:f t="shared" ca="1" si="27"/>
        <x:v>25.438060214713406</x:v>
      </x:c>
      <x:c r="K72" s="1239">
        <x:f t="shared" ca="1" si="28"/>
        <x:v>25.438060214713406</x:v>
      </x:c>
      <x:c r="L72" s="1067">
        <x:f t="shared" ca="1" si="29"/>
        <x:v>25.438060214713406</x:v>
      </x:c>
      <x:c r="M72" s="1248">
        <x:f t="shared" ca="1" si="30"/>
        <x:v>56.081256310561464</x:v>
      </x:c>
      <x:c r="N72" s="1244">
        <x:f ca="1">(-'int. presets cp_10d_9'!K29*COS($F$18*PI()/180)*$F$21)*$N$47*$C$25*1000/9.81/$O$99*$D$193*'int. presets cp_10d_9'!$K$214-$N$99/$O$99*$C$20*$F$21</x:f>
        <x:v>9.0575544917847317</x:v>
      </x:c>
      <x:c r="O72" s="164">
        <x:f ca="1">(SQRT(((-'int. presets cp_10d_9'!F29*SIN($F$18*PI()/180)*$F$21)*$C$25*1000)^2+(0.001*$C$25*1000*$F$21)^2)/$C$30+(-'int. presets cp_10d_9'!F29*COS($F$18*PI()/180)*$F$21)*$C$25*1000)/9.81*$O$47/$O$99*$F$193*'int. presets cp_10d_9'!$F$214-$N$99/$O$99*$C$20*$F$21</x:f>
        <x:v>25.438060214713406</x:v>
      </x:c>
      <x:c r="P72" s="199">
        <x:f ca="1">(-'int. presets cp_10d_12'!K29*COS($F$18*PI()/180)*$F$21)*$P$47*$C$25*1000/9.81/$O$99*$D$193*'int. presets cp_10d_12'!$K$214-$N$99/$O$99*$C$20*$F$21</x:f>
        <x:v>9.0575544917847317</x:v>
      </x:c>
      <x:c r="Q72" s="164">
        <x:f ca="1">(SQRT(((-'int. presets cp_10d_12'!F29*SIN($F$18*PI()/180)*$F$21)*$C$25*1000)^2+(0.001*$C$25*1000*$F$21)^2)/$C$30+(-'int. presets cp_10d_12'!F29*COS($F$18*PI()/180)*$F$21)*$C$25*1000)/9.81*$Q$47/$O$99*$F$193*'int. presets cp_10d_12'!$F$214-$N$99/$O$99*$C$20*$F$21</x:f>
        <x:v>25.438060214713406</x:v>
      </x:c>
      <x:c r="R72" s="199">
        <x:f ca="1">(-'int. presets cp_10d_15'!K29*COS($F$18*PI()/180)*$F$21)*$R$47*$C$25*1000/9.81/$O$99*$D$193*'int. presets cp_10d_15'!$K$214-$N$99/$O$99*$C$20*$F$21</x:f>
        <x:v>9.0575544917847317</x:v>
      </x:c>
      <x:c r="S72" s="164">
        <x:f ca="1">(SQRT(((-'int. presets cp_10d_15'!F29*SIN($F$18*PI()/180)*$F$21)*$C$25*1000)^2+(0.001*$C$25*1000*$F$21)^2)/$C$30+(-'int. presets cp_10d_15'!F29*COS($F$18*PI()/180)*$F$21)*$C$25*1000)/9.81*$S$47/$O$99*$F$193*'int. presets cp_10d_15'!$F$214-$N$99/$O$99*$C$20*$F$21</x:f>
        <x:v>25.438060214713406</x:v>
      </x:c>
      <x:c r="T72" s="199">
        <x:f ca="1">(-'int. presets cp_10d_16'!K29*COS($F$18*PI()/180)*$F$21)*$T$47*$C$25*1000/9.81/$O$99*$D$193*'int. presets cp_10d_16'!$K$214-$N$99/$O$99*$C$20*$F$21</x:f>
        <x:v>9.0575544917847317</x:v>
      </x:c>
      <x:c r="U72" s="164">
        <x:f ca="1">(SQRT(((-'int. presets cp_10d_16'!F29*SIN($F$18*PI()/180)*$F$21)*$C$25*1000)^2+(0.001*$C$25*1000*$F$21)^2)/$C$30+(-'int. presets cp_10d_16'!F29*COS($F$18*PI()/180)*$F$21)*$C$25*1000)/9.81*$U$47/$O$99*$F$193*'int. presets cp_10d_16'!$F$214-$N$99/$O$99*$C$20*$F$21</x:f>
        <x:v>25.438060214713406</x:v>
      </x:c>
      <x:c r="V72" s="199">
        <x:f ca="1">(-'int. presets cp_10d_20'!K29*COS($F$18*PI()/180)*$F$21)*$V$47*$C$25*1000/9.81/$O$99*$D$193*'int. presets cp_10d_20'!$K$214-$N$99/$O$99*$C$20*$F$21</x:f>
        <x:v>9.0575544917847317</x:v>
      </x:c>
      <x:c r="W72" s="164">
        <x:f ca="1">(SQRT(((-'int. presets cp_10d_20'!F29*SIN($F$18*PI()/180)*$F$21)*$C$25*1000)^2+(0.001*$C$25*1000*$F$21)^2)/$C$30+(-'int. presets cp_10d_20'!F29*COS($F$18*PI()/180)*$F$21)*$C$25*1000)/9.81*$W$47/$O$99*$F$193*'int. presets cp_10d_20'!$F$214-$N$99/$O$99*$C$20*$F$21</x:f>
        <x:v>25.438060214713406</x:v>
      </x:c>
      <x:c r="X72" s="199">
        <x:f ca="1">(-'int. presets cp_10d_25'!K29*COS($F$18*PI()/180)*$F$21)*$X$47*$C$25*1000/9.81/$O$99*$D$193*'int. presets cp_10d_25'!$K$214-$N$99/$O$99*$C$20*$F$21</x:f>
        <x:v>9.0575544917847317</x:v>
      </x:c>
      <x:c r="Y72" s="164">
        <x:f ca="1">(SQRT(((-'int. presets cp_10d_25'!F29*SIN($F$18*PI()/180)*$F$21)*$C$25*1000)^2+(0.001*$C$25*1000*$F$21)^2)/$C$30+(-'int. presets cp_10d_25'!F29*COS($F$18*PI()/180)*$F$21)*$C$25*1000)/9.81*$Y$47/$O$99*$F$193*'int. presets cp_10d_25'!$F$214-$N$99/$O$99*$C$20*$F$21</x:f>
        <x:v>25.438060214713406</x:v>
      </x:c>
      <x:c r="Z72" s="199">
        <x:f ca="1">(-'int. presets cp_10d'!K29*COS($F$18*PI()/180)*$F$21)*$Z$47*$C$25*1000/9.81/$O$99*$D$193*'int. presets cp_10d'!$K$214-$N$99/$O$99*$C$20*$F$21</x:f>
        <x:v>9.0575544917847317</x:v>
      </x:c>
      <x:c r="AA72" s="1155">
        <x:f ca="1">(SQRT(((-'int. presets cp_10d'!F29*SIN($F$18*PI()/180)*$F$21)*$C$25*1000)^2+(0.001*$C$25*1000*$F$21)^2)/$C$30+(-'int. presets cp_10d'!F29*COS($F$18*PI()/180)*$F$21)*$C$25*1000)/9.81*$AA$47/$O$99*$F$193*'int. presets cp_10d'!$F$214-$N$99/$O$99*$C$20*$F$21</x:f>
        <x:v>25.438060214713406</x:v>
      </x:c>
      <x:c r="AB72" s="18"/>
      <x:c r="AC72" s="20"/>
      <x:c r="AD72" s="20"/>
      <x:c r="AE72" s="354"/>
      <x:c r="AF72" s="19"/>
      <x:c r="AG72" s="474"/>
      <x:c r="AH72" s="475"/>
      <x:c r="AI72" s="475"/>
      <x:c r="AJ72" s="475"/>
      <x:c r="AK72" s="475"/>
      <x:c r="AL72" s="475"/>
      <x:c r="AM72" s="475"/>
      <x:c r="AN72" s="475"/>
      <x:c r="AO72" s="475"/>
      <x:c r="AP72" s="475"/>
      <x:c r="AQ72" s="1418"/>
      <x:c r="AR72" s="1419"/>
      <x:c r="AS72" s="1419"/>
      <x:c r="AT72" s="1419"/>
      <x:c r="AU72" s="1420"/>
      <x:c r="AV72" s="475"/>
      <x:c r="AW72" s="475"/>
      <x:c r="AX72" s="475"/>
      <x:c r="AY72" s="475"/>
      <x:c r="AZ72" s="475"/>
      <x:c r="BA72" s="1418"/>
      <x:c r="BB72" s="1419"/>
      <x:c r="BC72" s="1419"/>
      <x:c r="BD72" s="1419"/>
      <x:c r="BE72" s="1420"/>
      <x:c r="BF72" s="475"/>
      <x:c r="BG72" s="475"/>
      <x:c r="BH72" s="475"/>
      <x:c r="BI72" s="475"/>
      <x:c r="BJ72" s="475"/>
      <x:c r="BK72" s="1418"/>
      <x:c r="BL72" s="1419"/>
      <x:c r="BM72" s="1419"/>
      <x:c r="BN72" s="1419"/>
      <x:c r="BO72" s="1420"/>
      <x:c r="BP72" s="517"/>
      <x:c r="BQ72" s="518"/>
      <x:c r="BR72" s="518"/>
      <x:c r="BS72" s="518"/>
      <x:c r="BT72" s="518"/>
      <x:c r="BU72" s="518"/>
      <x:c r="BV72" s="518"/>
      <x:c r="BW72" s="518"/>
      <x:c r="BX72" s="518"/>
      <x:c r="BY72" s="518"/>
      <x:c r="BZ72" s="518"/>
      <x:c r="CA72" s="522"/>
      <x:c r="CB72" s="23"/>
      <x:c r="CE72" s="20"/>
      <x:c r="CF72" s="20"/>
      <x:c r="CG72" s="517"/>
      <x:c r="CH72" s="518"/>
      <x:c r="CI72" s="518"/>
      <x:c r="CJ72" s="518"/>
      <x:c r="CK72" s="518"/>
      <x:c r="CL72" s="518"/>
      <x:c r="CM72" s="518"/>
      <x:c r="CN72" s="518"/>
      <x:c r="CO72" s="518"/>
      <x:c r="CP72" s="518"/>
      <x:c r="CQ72" s="518"/>
      <x:c r="CR72" s="522"/>
      <x:c r="CS72" s="1418"/>
      <x:c r="CT72" s="1419"/>
      <x:c r="CU72" s="1419"/>
      <x:c r="CV72" s="1419"/>
      <x:c r="CW72" s="1420"/>
      <x:c r="CX72" s="475"/>
      <x:c r="CY72" s="475"/>
      <x:c r="CZ72" s="475"/>
      <x:c r="DA72" s="475"/>
      <x:c r="DB72" s="475"/>
      <x:c r="DC72" s="1418"/>
      <x:c r="DD72" s="1419"/>
      <x:c r="DE72" s="1419"/>
      <x:c r="DF72" s="1419"/>
      <x:c r="DG72" s="1420"/>
      <x:c r="DH72" s="475"/>
      <x:c r="DI72" s="475"/>
      <x:c r="DJ72" s="475"/>
      <x:c r="DK72" s="475"/>
      <x:c r="DL72" s="475"/>
      <x:c r="DM72" s="1418"/>
      <x:c r="DN72" s="1419"/>
      <x:c r="DO72" s="1419"/>
      <x:c r="DP72" s="1419"/>
      <x:c r="DQ72" s="1420"/>
      <x:c r="DR72" s="475"/>
      <x:c r="DS72" s="475"/>
      <x:c r="DT72" s="475"/>
      <x:c r="EB72" s="496"/>
      <x:c r="EC72" s="497"/>
      <x:c r="ED72" s="23"/>
    </x:row>
    <x:row r="73" spans="2:136" s="75" customFormat="1" ht="13.5" customHeight="1" x14ac:dyDescent="0.25">
      <x:c r="B73" s="1755" t="s">
        <x:v>21255</x:v>
      </x:c>
      <x:c r="C73" s="1756">
        <x:v>0</x:v>
      </x:c>
      <x:c r="D73" s="1757" t="s">
        <x:v>21255</x:v>
      </x:c>
      <x:c r="E73" s="348" t="s">
        <x:v>21252</x:v>
      </x:c>
      <x:c r="F73" s="1233">
        <x:f t="shared" ca="1" si="68"/>
        <x:v>36.492862254160414</x:v>
      </x:c>
      <x:c r="G73" s="1233">
        <x:f t="shared" ca="1" si="69"/>
        <x:v>28.109751588146334</x:v>
      </x:c>
      <x:c r="H73" s="1233">
        <x:f t="shared" ca="1" si="25"/>
        <x:v>25.438060214713406</x:v>
      </x:c>
      <x:c r="I73" s="1230">
        <x:f t="shared" ca="1" si="26"/>
        <x:v>25.438060214713406</x:v>
      </x:c>
      <x:c r="J73" s="1233">
        <x:f t="shared" ca="1" si="27"/>
        <x:v>25.438060214713406</x:v>
      </x:c>
      <x:c r="K73" s="1240">
        <x:f t="shared" ca="1" si="28"/>
        <x:v>25.438060214713406</x:v>
      </x:c>
      <x:c r="L73" s="1066">
        <x:f t="shared" ca="1" si="29"/>
        <x:v>25.438060214713406</x:v>
      </x:c>
      <x:c r="M73" s="1249">
        <x:f t="shared" ca="1" si="30"/>
        <x:v>56.081256310561464</x:v>
      </x:c>
      <x:c r="N73" s="1245">
        <x:f ca="1">(-'int. presets cp_10d_9'!K30*COS($F$18*PI()/180)*$F$21)*$N$47*$C$25*1000/9.81/$O$99*$D$193*'int. presets cp_10d_9'!$K$214-$N$99/$O$99*$C$20*$F$21</x:f>
        <x:v>36.492862254160414</x:v>
      </x:c>
      <x:c r="O73" s="162">
        <x:f ca="1">(SQRT(((-'int. presets cp_10d_9'!F30*SIN($F$18*PI()/180)*$F$21)*$C$25*1000)^2+(0.001*$C$25*1000*$F$21)^2)/$C$30+(-'int. presets cp_10d_9'!F30*COS($F$18*PI()/180)*$F$21)*$C$25*1000)/9.81*$O$47/$O$99*$F$193*'int. presets cp_10d_9'!$F$214-$N$99/$O$99*$C$20*$F$21</x:f>
        <x:v>25.438060214713406</x:v>
      </x:c>
      <x:c r="P73" s="161">
        <x:f ca="1">(-'int. presets cp_10d_12'!K30*COS($F$18*PI()/180)*$F$21)*$P$47*$C$25*1000/9.81/$O$99*$D$193*'int. presets cp_10d_12'!$K$214-$N$99/$O$99*$C$20*$F$21</x:f>
        <x:v>28.109751588146334</x:v>
      </x:c>
      <x:c r="Q73" s="162">
        <x:f ca="1">(SQRT(((-'int. presets cp_10d_12'!F30*SIN($F$18*PI()/180)*$F$21)*$C$25*1000)^2+(0.001*$C$25*1000*$F$21)^2)/$C$30+(-'int. presets cp_10d_12'!F30*COS($F$18*PI()/180)*$F$21)*$C$25*1000)/9.81*$Q$47/$O$99*$F$193*'int. presets cp_10d_12'!$F$214-$N$99/$O$99*$C$20*$F$21</x:f>
        <x:v>25.438060214713406</x:v>
      </x:c>
      <x:c r="R73" s="161">
        <x:f ca="1">(-'int. presets cp_10d_15'!K30*COS($F$18*PI()/180)*$F$21)*$R$47*$C$25*1000/9.81/$O$99*$D$193*'int. presets cp_10d_15'!$K$214-$N$99/$O$99*$C$20*$F$21</x:f>
        <x:v>21.607305783540458</x:v>
      </x:c>
      <x:c r="S73" s="162">
        <x:f ca="1">(SQRT(((-'int. presets cp_10d_15'!F30*SIN($F$18*PI()/180)*$F$21)*$C$25*1000)^2+(0.001*$C$25*1000*$F$21)^2)/$C$30+(-'int. presets cp_10d_15'!F30*COS($F$18*PI()/180)*$F$21)*$C$25*1000)/9.81*$S$47/$O$99*$F$193*'int. presets cp_10d_15'!$F$214-$N$99/$O$99*$C$20*$F$21</x:f>
        <x:v>25.438060214713406</x:v>
      </x:c>
      <x:c r="T73" s="161">
        <x:f ca="1">(-'int. presets cp_10d_16'!K30*COS($F$18*PI()/180)*$F$21)*$T$47*$C$25*1000/9.81/$O$99*$D$193*'int. presets cp_10d_16'!$K$214-$N$99/$O$99*$C$20*$F$21</x:f>
        <x:v>19.726640922132287</x:v>
      </x:c>
      <x:c r="U73" s="162">
        <x:f ca="1">(SQRT(((-'int. presets cp_10d_16'!F30*SIN($F$18*PI()/180)*$F$21)*$C$25*1000)^2+(0.001*$C$25*1000*$F$21)^2)/$C$30+(-'int. presets cp_10d_16'!F30*COS($F$18*PI()/180)*$F$21)*$C$25*1000)/9.81*$U$47/$O$99*$F$193*'int. presets cp_10d_16'!$F$214-$N$99/$O$99*$C$20*$F$21</x:f>
        <x:v>25.438060214713406</x:v>
      </x:c>
      <x:c r="V73" s="161">
        <x:f ca="1">(-'int. presets cp_10d_20'!K30*COS($F$18*PI()/180)*$F$21)*$V$47*$C$25*1000/9.81/$O$99*$D$193*'int. presets cp_10d_20'!$K$214-$N$99/$O$99*$C$20*$F$21</x:f>
        <x:v>13.224195117526417</x:v>
      </x:c>
      <x:c r="W73" s="162">
        <x:f ca="1">(SQRT(((-'int. presets cp_10d_20'!F30*SIN($F$18*PI()/180)*$F$21)*$C$25*1000)^2+(0.001*$C$25*1000*$F$21)^2)/$C$30+(-'int. presets cp_10d_20'!F30*COS($F$18*PI()/180)*$F$21)*$C$25*1000)/9.81*$W$47/$O$99*$F$193*'int. presets cp_10d_20'!$F$214-$N$99/$O$99*$C$20*$F$21</x:f>
        <x:v>25.438060214713406</x:v>
      </x:c>
      <x:c r="X73" s="161">
        <x:f ca="1">(-'int. presets cp_10d_25'!K30*COS($F$18*PI()/180)*$F$21)*$X$47*$C$25*1000/9.81/$O$99*$D$193*'int. presets cp_10d_25'!$K$214-$N$99/$O$99*$C$20*$F$21</x:f>
        <x:v>9.0575544917847317</x:v>
      </x:c>
      <x:c r="Y73" s="162">
        <x:f ca="1">(SQRT(((-'int. presets cp_10d_25'!F30*SIN($F$18*PI()/180)*$F$21)*$C$25*1000)^2+(0.001*$C$25*1000*$F$21)^2)/$C$30+(-'int. presets cp_10d_25'!F30*COS($F$18*PI()/180)*$F$21)*$C$25*1000)/9.81*$Y$47/$O$99*$F$193*'int. presets cp_10d_25'!$F$214-$N$99/$O$99*$C$20*$F$21</x:f>
        <x:v>25.438060214713406</x:v>
      </x:c>
      <x:c r="Z73" s="161">
        <x:f ca="1">(-'int. presets cp_10d'!K30*COS($F$18*PI()/180)*$F$21)*$Z$47*$C$25*1000/9.81/$O$99*$D$193*'int. presets cp_10d'!$K$214-$N$99/$O$99*$C$20*$F$21</x:f>
        <x:v>9.0575544917847317</x:v>
      </x:c>
      <x:c r="AA73" s="1157">
        <x:f ca="1">(SQRT(((-'int. presets cp_10d'!F30*SIN($F$18*PI()/180)*$F$21)*$C$25*1000)^2+(0.001*$C$25*1000*$F$21)^2)/$C$30+(-'int. presets cp_10d'!F30*COS($F$18*PI()/180)*$F$21)*$C$25*1000)/9.81*$AA$47/$O$99*$F$193*'int. presets cp_10d'!$F$214-$N$99/$O$99*$C$20*$F$21</x:f>
        <x:v>25.438060214713406</x:v>
      </x:c>
      <x:c r="AB73" s="18"/>
      <x:c r="AC73" s="20"/>
      <x:c r="AD73" s="20"/>
      <x:c r="AE73" s="355"/>
      <x:c r="AF73" s="48"/>
      <x:c r="AG73" s="472"/>
      <x:c r="AH73" s="473"/>
      <x:c r="AI73" s="473"/>
      <x:c r="AJ73" s="473"/>
      <x:c r="AK73" s="473"/>
      <x:c r="AL73" s="473"/>
      <x:c r="AM73" s="473"/>
      <x:c r="AN73" s="473"/>
      <x:c r="AO73" s="473"/>
      <x:c r="AP73" s="473"/>
      <x:c r="AQ73" s="1421"/>
      <x:c r="AR73" s="1422"/>
      <x:c r="AS73" s="1422"/>
      <x:c r="AT73" s="1422"/>
      <x:c r="AU73" s="1423"/>
      <x:c r="AV73" s="473"/>
      <x:c r="AW73" s="473"/>
      <x:c r="AX73" s="473"/>
      <x:c r="AY73" s="473"/>
      <x:c r="AZ73" s="473"/>
      <x:c r="BA73" s="1421"/>
      <x:c r="BB73" s="1422"/>
      <x:c r="BC73" s="1422"/>
      <x:c r="BD73" s="1422"/>
      <x:c r="BE73" s="1423"/>
      <x:c r="BF73" s="473"/>
      <x:c r="BG73" s="473"/>
      <x:c r="BH73" s="473"/>
      <x:c r="BI73" s="473"/>
      <x:c r="BJ73" s="473"/>
      <x:c r="BK73" s="1421"/>
      <x:c r="BL73" s="1422"/>
      <x:c r="BM73" s="1422"/>
      <x:c r="BN73" s="1422"/>
      <x:c r="BO73" s="1423"/>
      <x:c r="BP73" s="519"/>
      <x:c r="BQ73" s="520"/>
      <x:c r="BR73" s="520"/>
      <x:c r="BS73" s="520"/>
      <x:c r="BT73" s="520"/>
      <x:c r="BU73" s="520"/>
      <x:c r="BV73" s="520"/>
      <x:c r="BW73" s="520"/>
      <x:c r="BX73" s="520"/>
      <x:c r="BY73" s="520"/>
      <x:c r="BZ73" s="520"/>
      <x:c r="CA73" s="521"/>
      <x:c r="CB73" s="18"/>
      <x:c r="CE73" s="20"/>
      <x:c r="CF73" s="20"/>
      <x:c r="CG73" s="519"/>
      <x:c r="CH73" s="520"/>
      <x:c r="CI73" s="520"/>
      <x:c r="CJ73" s="520"/>
      <x:c r="CK73" s="520"/>
      <x:c r="CL73" s="520"/>
      <x:c r="CM73" s="520"/>
      <x:c r="CN73" s="520"/>
      <x:c r="CO73" s="520"/>
      <x:c r="CP73" s="520"/>
      <x:c r="CQ73" s="520"/>
      <x:c r="CR73" s="521"/>
      <x:c r="CS73" s="1421"/>
      <x:c r="CT73" s="1422"/>
      <x:c r="CU73" s="1422"/>
      <x:c r="CV73" s="1422"/>
      <x:c r="CW73" s="1423"/>
      <x:c r="CX73" s="473"/>
      <x:c r="CY73" s="473"/>
      <x:c r="CZ73" s="473"/>
      <x:c r="DA73" s="473"/>
      <x:c r="DB73" s="473"/>
      <x:c r="DC73" s="1421"/>
      <x:c r="DD73" s="1422"/>
      <x:c r="DE73" s="1422"/>
      <x:c r="DF73" s="1422"/>
      <x:c r="DG73" s="1423"/>
      <x:c r="DH73" s="473"/>
      <x:c r="DI73" s="473"/>
      <x:c r="DJ73" s="473"/>
      <x:c r="DK73" s="473"/>
      <x:c r="DL73" s="473"/>
      <x:c r="DM73" s="1421"/>
      <x:c r="DN73" s="1422"/>
      <x:c r="DO73" s="1422"/>
      <x:c r="DP73" s="1422"/>
      <x:c r="DQ73" s="1423"/>
      <x:c r="DR73" s="473"/>
      <x:c r="DS73" s="473"/>
      <x:c r="DT73" s="473"/>
      <x:c r="EB73" s="498"/>
      <x:c r="EC73" s="499"/>
      <x:c r="ED73" s="18"/>
    </x:row>
    <x:row r="74" spans="2:136" s="75" customFormat="1" ht="13.5" customHeight="1" thickBot="1" x14ac:dyDescent="0.25">
      <x:c r="B74" s="1761" t="e">
        <x:v>#REF!</x:v>
      </x:c>
      <x:c r="C74" s="1762">
        <x:v>0</x:v>
      </x:c>
      <x:c r="D74" s="1763">
        <x:v>0</x:v>
      </x:c>
      <x:c r="E74" s="344" t="s">
        <x:v>21253</x:v>
      </x:c>
      <x:c r="F74" s="1231">
        <x:f t="shared" ca="1" si="68"/>
        <x:v>25.438060214713406</x:v>
      </x:c>
      <x:c r="G74" s="1231">
        <x:f t="shared" ca="1" si="69"/>
        <x:v>25.438060214713406</x:v>
      </x:c>
      <x:c r="H74" s="1231">
        <x:f t="shared" ca="1" si="25"/>
        <x:v>25.438060214713406</x:v>
      </x:c>
      <x:c r="I74" s="1232">
        <x:f t="shared" ca="1" si="26"/>
        <x:v>25.438060214713406</x:v>
      </x:c>
      <x:c r="J74" s="1231">
        <x:f t="shared" ca="1" si="27"/>
        <x:v>25.438060214713406</x:v>
      </x:c>
      <x:c r="K74" s="1239">
        <x:f t="shared" ca="1" si="28"/>
        <x:v>25.438060214713406</x:v>
      </x:c>
      <x:c r="L74" s="1067">
        <x:f t="shared" ca="1" si="29"/>
        <x:v>25.438060214713406</x:v>
      </x:c>
      <x:c r="M74" s="1248">
        <x:f t="shared" ca="1" si="30"/>
        <x:v>56.081256310561464</x:v>
      </x:c>
      <x:c r="N74" s="1244">
        <x:f ca="1">(-'int. presets cp_10d_9'!K31*COS($F$18*PI()/180)*$F$21)*$N$47*$C$25*1000/9.81/$O$99*$D$193*'int. presets cp_10d_9'!$K$214-$N$99/$O$99*$C$20*$F$21</x:f>
        <x:v>17.62983335331332</x:v>
      </x:c>
      <x:c r="O74" s="164">
        <x:f ca="1">(SQRT(((-'int. presets cp_10d_9'!F31*SIN($F$18*PI()/180)*$F$21)*$C$25*1000)^2+(0.001*$C$25*1000*$F$21)^2)/$C$30+(-'int. presets cp_10d_9'!F31*COS($F$18*PI()/180)*$F$21)*$C$25*1000)/9.81*$O$47/$O$99*$F$193*'int. presets cp_10d_9'!$F$214-$N$99/$O$99*$C$20*$F$21</x:f>
        <x:v>25.438060214713406</x:v>
      </x:c>
      <x:c r="P74" s="199">
        <x:f ca="1">(-'int. presets cp_10d_12'!K31*COS($F$18*PI()/180)*$F$21)*$P$47*$C$25*1000/9.81/$O$99*$D$193*'int. presets cp_10d_12'!$K$214-$N$99/$O$99*$C$20*$F$21</x:f>
        <x:v>13.196262670784744</x:v>
      </x:c>
      <x:c r="Q74" s="164">
        <x:f ca="1">(SQRT(((-'int. presets cp_10d_12'!F31*SIN($F$18*PI()/180)*$F$21)*$C$25*1000)^2+(0.001*$C$25*1000*$F$21)^2)/$C$30+(-'int. presets cp_10d_12'!F31*COS($F$18*PI()/180)*$F$21)*$C$25*1000)/9.81*$Q$47/$O$99*$F$193*'int. presets cp_10d_12'!$F$214-$N$99/$O$99*$C$20*$F$21</x:f>
        <x:v>25.438060214713406</x:v>
      </x:c>
      <x:c r="R74" s="199">
        <x:f ca="1">(-'int. presets cp_10d_15'!K31*COS($F$18*PI()/180)*$F$21)*$R$47*$C$25*1000/9.81/$O$99*$D$193*'int. presets cp_10d_15'!$K$214-$N$99/$O$99*$C$20*$F$21</x:f>
        <x:v>9.7573180793805925</x:v>
      </x:c>
      <x:c r="S74" s="164">
        <x:f ca="1">(SQRT(((-'int. presets cp_10d_15'!F31*SIN($F$18*PI()/180)*$F$21)*$C$25*1000)^2+(0.001*$C$25*1000*$F$21)^2)/$C$30+(-'int. presets cp_10d_15'!F31*COS($F$18*PI()/180)*$F$21)*$C$25*1000)/9.81*$S$47/$O$99*$F$193*'int. presets cp_10d_15'!$F$214-$N$99/$O$99*$C$20*$F$21</x:f>
        <x:v>25.438060214713406</x:v>
      </x:c>
      <x:c r="T74" s="199">
        <x:f ca="1">(-'int. presets cp_10d_16'!K31*COS($F$18*PI()/180)*$F$21)*$T$47*$C$25*1000/9.81/$O$99*$D$193*'int. presets cp_10d_16'!$K$214-$N$99/$O$99*$C$20*$F$21</x:f>
        <x:v>9.0575544917847317</x:v>
      </x:c>
      <x:c r="U74" s="164">
        <x:f ca="1">(SQRT(((-'int. presets cp_10d_16'!F31*SIN($F$18*PI()/180)*$F$21)*$C$25*1000)^2+(0.001*$C$25*1000*$F$21)^2)/$C$30+(-'int. presets cp_10d_16'!F31*COS($F$18*PI()/180)*$F$21)*$C$25*1000)/9.81*$U$47/$O$99*$F$193*'int. presets cp_10d_16'!$F$214-$N$99/$O$99*$C$20*$F$21</x:f>
        <x:v>25.438060214713406</x:v>
      </x:c>
      <x:c r="V74" s="199">
        <x:f ca="1">(-'int. presets cp_10d_20'!K31*COS($F$18*PI()/180)*$F$21)*$V$47*$C$25*1000/9.81/$O$99*$D$193*'int. presets cp_10d_20'!$K$214-$N$99/$O$99*$C$20*$F$21</x:f>
        <x:v>9.0575544917847317</x:v>
      </x:c>
      <x:c r="W74" s="164">
        <x:f ca="1">(SQRT(((-'int. presets cp_10d_20'!F31*SIN($F$18*PI()/180)*$F$21)*$C$25*1000)^2+(0.001*$C$25*1000*$F$21)^2)/$C$30+(-'int. presets cp_10d_20'!F31*COS($F$18*PI()/180)*$F$21)*$C$25*1000)/9.81*$W$47/$O$99*$F$193*'int. presets cp_10d_20'!$F$214-$N$99/$O$99*$C$20*$F$21</x:f>
        <x:v>25.438060214713406</x:v>
      </x:c>
      <x:c r="X74" s="199">
        <x:f ca="1">(-'int. presets cp_10d_25'!K31*COS($F$18*PI()/180)*$F$21)*$X$47*$C$25*1000/9.81/$O$99*$D$193*'int. presets cp_10d_25'!$K$214-$N$99/$O$99*$C$20*$F$21</x:f>
        <x:v>9.0575544917847317</x:v>
      </x:c>
      <x:c r="Y74" s="164">
        <x:f ca="1">(SQRT(((-'int. presets cp_10d_25'!F31*SIN($F$18*PI()/180)*$F$21)*$C$25*1000)^2+(0.001*$C$25*1000*$F$21)^2)/$C$30+(-'int. presets cp_10d_25'!F31*COS($F$18*PI()/180)*$F$21)*$C$25*1000)/9.81*$Y$47/$O$99*$F$193*'int. presets cp_10d_25'!$F$214-$N$99/$O$99*$C$20*$F$21</x:f>
        <x:v>25.438060214713406</x:v>
      </x:c>
      <x:c r="Z74" s="199">
        <x:f ca="1">(-'int. presets cp_10d'!K31*COS($F$18*PI()/180)*$F$21)*$Z$47*$C$25*1000/9.81/$O$99*$D$193*'int. presets cp_10d'!$K$214-$N$99/$O$99*$C$20*$F$21</x:f>
        <x:v>9.0575544917847317</x:v>
      </x:c>
      <x:c r="AA74" s="1155">
        <x:f ca="1">(SQRT(((-'int. presets cp_10d'!F31*SIN($F$18*PI()/180)*$F$21)*$C$25*1000)^2+(0.001*$C$25*1000*$F$21)^2)/$C$30+(-'int. presets cp_10d'!F31*COS($F$18*PI()/180)*$F$21)*$C$25*1000)/9.81*$AA$47/$O$99*$F$193*'int. presets cp_10d'!$F$214-$N$99/$O$99*$C$20*$F$21</x:f>
        <x:v>25.438060214713406</x:v>
      </x:c>
      <x:c r="AB74" s="18"/>
      <x:c r="AE74" s="1430">
        <x:f>IF(60&lt;('building data'!$C$20),MAX(0,'building data'!$C$20-60),0)</x:f>
        <x:v>31.439999999999998</x:v>
      </x:c>
      <x:c r="AF74" s="1431"/>
      <x:c r="AG74" s="1431"/>
      <x:c r="AH74" s="1431"/>
      <x:c r="AI74" s="1431"/>
      <x:c r="AJ74" s="1431"/>
      <x:c r="AK74" s="1431"/>
      <x:c r="AL74" s="1431"/>
      <x:c r="AM74" s="1431"/>
      <x:c r="AN74" s="1431"/>
      <x:c r="AO74" s="1431"/>
      <x:c r="AP74" s="1431"/>
      <x:c r="AQ74" s="1431"/>
      <x:c r="AR74" s="1431"/>
      <x:c r="AS74" s="1431"/>
      <x:c r="AT74" s="1431"/>
      <x:c r="AU74" s="1432"/>
      <x:c r="AV74" s="1430">
        <x:f>IF(60&lt;('building data'!$C$20),20,MAX('building data'!$C$20-40,0))</x:f>
        <x:v>20</x:v>
      </x:c>
      <x:c r="AW74" s="1431"/>
      <x:c r="AX74" s="1431"/>
      <x:c r="AY74" s="1431"/>
      <x:c r="AZ74" s="1431"/>
      <x:c r="BA74" s="1431"/>
      <x:c r="BB74" s="1431"/>
      <x:c r="BC74" s="1431"/>
      <x:c r="BD74" s="1431"/>
      <x:c r="BE74" s="1432"/>
      <x:c r="BF74" s="1430">
        <x:f>IF(40&lt;('building data'!$C$20),20,MAX('building data'!$C$20-20,0))</x:f>
        <x:v>20</x:v>
      </x:c>
      <x:c r="BG74" s="1431"/>
      <x:c r="BH74" s="1431"/>
      <x:c r="BI74" s="1431"/>
      <x:c r="BJ74" s="1431"/>
      <x:c r="BK74" s="1431"/>
      <x:c r="BL74" s="1431"/>
      <x:c r="BM74" s="1431"/>
      <x:c r="BN74" s="1431"/>
      <x:c r="BO74" s="1432"/>
      <x:c r="BP74" s="1442">
        <x:f>IF(20&lt;('building data'!$C$20),20,('building data'!$C$20))</x:f>
        <x:v>20</x:v>
      </x:c>
      <x:c r="BQ74" s="1443"/>
      <x:c r="BR74" s="1443"/>
      <x:c r="BS74" s="1443"/>
      <x:c r="BT74" s="1443"/>
      <x:c r="BU74" s="1443"/>
      <x:c r="BV74" s="1443"/>
      <x:c r="BW74" s="1443"/>
      <x:c r="BX74" s="1443"/>
      <x:c r="BY74" s="1443"/>
      <x:c r="BZ74" s="1443"/>
      <x:c r="CA74" s="1444"/>
      <x:c r="CG74" s="1442">
        <x:f>IF(20&lt;('building data'!$C$20),20,('building data'!$C$20))</x:f>
        <x:v>20</x:v>
      </x:c>
      <x:c r="CH74" s="1443"/>
      <x:c r="CI74" s="1443"/>
      <x:c r="CJ74" s="1443"/>
      <x:c r="CK74" s="1443"/>
      <x:c r="CL74" s="1443"/>
      <x:c r="CM74" s="1443"/>
      <x:c r="CN74" s="1443"/>
      <x:c r="CO74" s="1443"/>
      <x:c r="CP74" s="1443"/>
      <x:c r="CQ74" s="1443"/>
      <x:c r="CR74" s="1444"/>
      <x:c r="CS74" s="1433">
        <x:f>IF(40&lt;('building data'!$C$20),20,MAX('building data'!$C$20-20,0))</x:f>
        <x:v>20</x:v>
      </x:c>
      <x:c r="CT74" s="1434"/>
      <x:c r="CU74" s="1434"/>
      <x:c r="CV74" s="1434"/>
      <x:c r="CW74" s="1434"/>
      <x:c r="CX74" s="1434"/>
      <x:c r="CY74" s="1434"/>
      <x:c r="CZ74" s="1434"/>
      <x:c r="DA74" s="1434"/>
      <x:c r="DB74" s="1435"/>
      <x:c r="DC74" s="1433">
        <x:f>IF(60&lt;('building data'!$C$20),20,MAX('building data'!$C$20-40,0))</x:f>
        <x:v>20</x:v>
      </x:c>
      <x:c r="DD74" s="1434"/>
      <x:c r="DE74" s="1434"/>
      <x:c r="DF74" s="1434"/>
      <x:c r="DG74" s="1434"/>
      <x:c r="DH74" s="1434"/>
      <x:c r="DI74" s="1434"/>
      <x:c r="DJ74" s="1434"/>
      <x:c r="DK74" s="1434"/>
      <x:c r="DL74" s="1435"/>
      <x:c r="DM74" s="1433">
        <x:f>IF(60&lt;('building data'!$C$20),MAX(0,'building data'!$C$20-60),0)</x:f>
        <x:v>31.439999999999998</x:v>
      </x:c>
      <x:c r="DN74" s="1434"/>
      <x:c r="DO74" s="1434"/>
      <x:c r="DP74" s="1434"/>
      <x:c r="DQ74" s="1434"/>
      <x:c r="DR74" s="1434"/>
      <x:c r="DS74" s="1434"/>
      <x:c r="DT74" s="1434"/>
      <x:c r="DU74" s="1434"/>
      <x:c r="DV74" s="1434"/>
      <x:c r="DW74" s="1434"/>
      <x:c r="DX74" s="1434"/>
      <x:c r="DY74" s="1434"/>
      <x:c r="DZ74" s="1434"/>
      <x:c r="EA74" s="1434"/>
      <x:c r="EB74" s="1434"/>
      <x:c r="EC74" s="1435"/>
    </x:row>
    <x:row r="75" spans="2:136" s="75" customFormat="1" ht="13.5" customHeight="1" x14ac:dyDescent="0.2">
      <x:c r="B75" s="1755" t="s">
        <x:v>21256</x:v>
      </x:c>
      <x:c r="C75" s="1756">
        <x:v>0</x:v>
      </x:c>
      <x:c r="D75" s="1757" t="s">
        <x:v>21256</x:v>
      </x:c>
      <x:c r="E75" s="348" t="s">
        <x:v>21252</x:v>
      </x:c>
      <x:c r="F75" s="1233">
        <x:f t="shared" ca="1" si="68"/>
        <x:v>25.438060214713406</x:v>
      </x:c>
      <x:c r="G75" s="1233">
        <x:f t="shared" ca="1" si="69"/>
        <x:v>25.438060214713406</x:v>
      </x:c>
      <x:c r="H75" s="1233">
        <x:f t="shared" ca="1" si="25"/>
        <x:v>25.438060214713406</x:v>
      </x:c>
      <x:c r="I75" s="1230">
        <x:f t="shared" ca="1" si="26"/>
        <x:v>25.438060214713406</x:v>
      </x:c>
      <x:c r="J75" s="1233">
        <x:f t="shared" ca="1" si="27"/>
        <x:v>25.438060214713406</x:v>
      </x:c>
      <x:c r="K75" s="1240">
        <x:f t="shared" ca="1" si="28"/>
        <x:v>25.438060214713406</x:v>
      </x:c>
      <x:c r="L75" s="1066">
        <x:f t="shared" ca="1" si="29"/>
        <x:v>25.438060214713406</x:v>
      </x:c>
      <x:c r="M75" s="1249">
        <x:f t="shared" ca="1" si="30"/>
        <x:v>56.081256310561464</x:v>
      </x:c>
      <x:c r="N75" s="1245">
        <x:f ca="1">(-'int. presets cp_10d_9'!K32*COS($F$18*PI()/180)*$F$21)*$N$47*$C$25*1000/9.81/$O$99*$D$193*'int. presets cp_10d_9'!$K$214-$N$99/$O$99*$C$20*$F$21</x:f>
        <x:v>24.797151111501176</x:v>
      </x:c>
      <x:c r="O75" s="198">
        <x:f ca="1">(SQRT(((-'int. presets cp_10d_9'!F32*SIN($F$18*PI()/180)*$F$21)*$C$25*1000)^2+(0.001*$C$25*1000*$F$21)^2)/$C$30+(-'int. presets cp_10d_9'!F32*COS($F$18*PI()/180)*$F$21)*$C$25*1000)/9.81*$O$47/$O$99*$F$193*'int. presets cp_10d_9'!$F$214-$N$99/$O$99*$C$20*$F$21</x:f>
        <x:v>25.438060214713406</x:v>
      </x:c>
      <x:c r="P75" s="161">
        <x:f ca="1">(-'int. presets cp_10d_12'!K32*COS($F$18*PI()/180)*$F$21)*$P$47*$C$25*1000/9.81/$O$99*$D$193*'int. presets cp_10d_12'!$K$214-$N$99/$O$99*$C$20*$F$21</x:f>
        <x:v>21.355053165814272</x:v>
      </x:c>
      <x:c r="Q75" s="198">
        <x:f ca="1">(SQRT(((-'int. presets cp_10d_12'!F32*SIN($F$18*PI()/180)*$F$21)*$C$25*1000)^2+(0.001*$C$25*1000*$F$21)^2)/$C$30+(-'int. presets cp_10d_12'!F32*COS($F$18*PI()/180)*$F$21)*$C$25*1000)/9.81*$Q$47/$O$99*$F$193*'int. presets cp_10d_12'!$F$214-$N$99/$O$99*$C$20*$F$21</x:f>
        <x:v>25.438060214713406</x:v>
      </x:c>
      <x:c r="R75" s="161">
        <x:f ca="1">(-'int. presets cp_10d_15'!K32*COS($F$18*PI()/180)*$F$21)*$R$47*$C$25*1000/9.81/$O$99*$D$193*'int. presets cp_10d_15'!$K$214-$N$99/$O$99*$C$20*$F$21</x:f>
        <x:v>9.311356731977785</x:v>
      </x:c>
      <x:c r="S75" s="198">
        <x:f ca="1">(SQRT(((-'int. presets cp_10d_15'!F32*SIN($F$18*PI()/180)*$F$21)*$C$25*1000)^2+(0.001*$C$25*1000*$F$21)^2)/$C$30+(-'int. presets cp_10d_15'!F32*COS($F$18*PI()/180)*$F$21)*$C$25*1000)/9.81*$S$47/$O$99*$F$193*'int. presets cp_10d_15'!$F$214-$N$99/$O$99*$C$20*$F$21</x:f>
        <x:v>25.438060214713406</x:v>
      </x:c>
      <x:c r="T75" s="161">
        <x:f ca="1">(-'int. presets cp_10d_16'!K32*COS($F$18*PI()/180)*$F$21)*$T$47*$C$25*1000/9.81/$O$99*$D$193*'int. presets cp_10d_16'!$K$214-$N$99/$O$99*$C$20*$F$21</x:f>
        <x:v>9.0575544917847317</x:v>
      </x:c>
      <x:c r="U75" s="198">
        <x:f ca="1">(SQRT(((-'int. presets cp_10d_16'!F32*SIN($F$18*PI()/180)*$F$21)*$C$25*1000)^2+(0.001*$C$25*1000*$F$21)^2)/$C$30+(-'int. presets cp_10d_16'!F32*COS($F$18*PI()/180)*$F$21)*$C$25*1000)/9.81*$U$47/$O$99*$F$193*'int. presets cp_10d_16'!$F$214-$N$99/$O$99*$C$20*$F$21</x:f>
        <x:v>25.438060214713406</x:v>
      </x:c>
      <x:c r="V75" s="161">
        <x:f ca="1">(-'int. presets cp_10d_20'!K32*COS($F$18*PI()/180)*$F$21)*$V$47*$C$25*1000/9.81/$O$99*$D$193*'int. presets cp_10d_20'!$K$214-$N$99/$O$99*$C$20*$F$21</x:f>
        <x:v>9.0575544917847317</x:v>
      </x:c>
      <x:c r="W75" s="198">
        <x:f ca="1">(SQRT(((-'int. presets cp_10d_20'!F32*SIN($F$18*PI()/180)*$F$21)*$C$25*1000)^2+(0.001*$C$25*1000*$F$21)^2)/$C$30+(-'int. presets cp_10d_20'!F32*COS($F$18*PI()/180)*$F$21)*$C$25*1000)/9.81*$W$47/$O$99*$F$193*'int. presets cp_10d_20'!$F$214-$N$99/$O$99*$C$20*$F$21</x:f>
        <x:v>25.438060214713406</x:v>
      </x:c>
      <x:c r="X75" s="161">
        <x:f ca="1">(-'int. presets cp_10d_25'!K32*COS($F$18*PI()/180)*$F$21)*$X$47*$C$25*1000/9.81/$O$99*$D$193*'int. presets cp_10d_25'!$K$214-$N$99/$O$99*$C$20*$F$21</x:f>
        <x:v>9.0575544917847317</x:v>
      </x:c>
      <x:c r="Y75" s="198">
        <x:f ca="1">(SQRT(((-'int. presets cp_10d_25'!F32*SIN($F$18*PI()/180)*$F$21)*$C$25*1000)^2+(0.001*$C$25*1000*$F$21)^2)/$C$30+(-'int. presets cp_10d_25'!F32*COS($F$18*PI()/180)*$F$21)*$C$25*1000)/9.81*$Y$47/$O$99*$F$193*'int. presets cp_10d_25'!$F$214-$N$99/$O$99*$C$20*$F$21</x:f>
        <x:v>25.438060214713406</x:v>
      </x:c>
      <x:c r="Z75" s="161">
        <x:f ca="1">(-'int. presets cp_10d'!K32*COS($F$18*PI()/180)*$F$21)*$Z$47*$C$25*1000/9.81/$O$99*$D$193*'int. presets cp_10d'!$K$214-$N$99/$O$99*$C$20*$F$21</x:f>
        <x:v>9.0575544917847317</x:v>
      </x:c>
      <x:c r="AA75" s="1153">
        <x:f ca="1">(SQRT(((-'int. presets cp_10d'!F32*SIN($F$18*PI()/180)*$F$21)*$C$25*1000)^2+(0.001*$C$25*1000*$F$21)^2)/$C$30+(-'int. presets cp_10d'!F32*COS($F$18*PI()/180)*$F$21)*$C$25*1000)/9.81*$AA$47/$O$99*$F$193*'int. presets cp_10d'!$F$214-$N$99/$O$99*$C$20*$F$21</x:f>
        <x:v>25.438060214713406</x:v>
      </x:c>
      <x:c r="AB75" s="18"/>
      <x:c r="AE75" s="1427" t="s">
        <x:v>0</x:v>
      </x:c>
      <x:c r="AF75" s="1428"/>
      <x:c r="AG75" s="1428"/>
      <x:c r="AH75" s="1428"/>
      <x:c r="AI75" s="1428"/>
      <x:c r="AJ75" s="1428"/>
      <x:c r="AK75" s="1428"/>
      <x:c r="AL75" s="1428"/>
      <x:c r="AM75" s="1428"/>
      <x:c r="AN75" s="1428"/>
      <x:c r="AO75" s="1428"/>
      <x:c r="AP75" s="1428"/>
      <x:c r="AQ75" s="1428"/>
      <x:c r="AR75" s="1428"/>
      <x:c r="AS75" s="1428"/>
      <x:c r="AT75" s="1428"/>
      <x:c r="AU75" s="1429"/>
      <x:c r="AV75" s="1427" t="s">
        <x:v>0</x:v>
      </x:c>
      <x:c r="AW75" s="1428"/>
      <x:c r="AX75" s="1428"/>
      <x:c r="AY75" s="1428"/>
      <x:c r="AZ75" s="1428"/>
      <x:c r="BA75" s="1428"/>
      <x:c r="BB75" s="1428"/>
      <x:c r="BC75" s="1428"/>
      <x:c r="BD75" s="1428"/>
      <x:c r="BE75" s="1429"/>
      <x:c r="BF75" s="1436" t="s">
        <x:v>0</x:v>
      </x:c>
      <x:c r="BG75" s="1437"/>
      <x:c r="BH75" s="1437"/>
      <x:c r="BI75" s="1437"/>
      <x:c r="BJ75" s="1437"/>
      <x:c r="BK75" s="1437"/>
      <x:c r="BL75" s="1437"/>
      <x:c r="BM75" s="1437"/>
      <x:c r="BN75" s="1437"/>
      <x:c r="BO75" s="1438"/>
      <x:c r="BP75" s="1445" t="s">
        <x:v>0</x:v>
      </x:c>
      <x:c r="BQ75" s="1446"/>
      <x:c r="BR75" s="1446"/>
      <x:c r="BS75" s="1446"/>
      <x:c r="BT75" s="1446"/>
      <x:c r="BU75" s="1446"/>
      <x:c r="BV75" s="1446"/>
      <x:c r="BW75" s="1446"/>
      <x:c r="BX75" s="1446"/>
      <x:c r="BY75" s="1446"/>
      <x:c r="BZ75" s="1446"/>
      <x:c r="CA75" s="1447"/>
      <x:c r="CG75" s="1445" t="s">
        <x:v>0</x:v>
      </x:c>
      <x:c r="CH75" s="1446"/>
      <x:c r="CI75" s="1446"/>
      <x:c r="CJ75" s="1446"/>
      <x:c r="CK75" s="1446"/>
      <x:c r="CL75" s="1446"/>
      <x:c r="CM75" s="1446"/>
      <x:c r="CN75" s="1446"/>
      <x:c r="CO75" s="1446"/>
      <x:c r="CP75" s="1446"/>
      <x:c r="CQ75" s="1446"/>
      <x:c r="CR75" s="1447"/>
      <x:c r="CS75" s="1436" t="s">
        <x:v>0</x:v>
      </x:c>
      <x:c r="CT75" s="1437"/>
      <x:c r="CU75" s="1437"/>
      <x:c r="CV75" s="1437"/>
      <x:c r="CW75" s="1437"/>
      <x:c r="CX75" s="1437"/>
      <x:c r="CY75" s="1437"/>
      <x:c r="CZ75" s="1437"/>
      <x:c r="DA75" s="1437"/>
      <x:c r="DB75" s="1438"/>
      <x:c r="DC75" s="1427" t="s">
        <x:v>0</x:v>
      </x:c>
      <x:c r="DD75" s="1428"/>
      <x:c r="DE75" s="1428"/>
      <x:c r="DF75" s="1428"/>
      <x:c r="DG75" s="1428"/>
      <x:c r="DH75" s="1428"/>
      <x:c r="DI75" s="1428"/>
      <x:c r="DJ75" s="1428"/>
      <x:c r="DK75" s="1428"/>
      <x:c r="DL75" s="1429"/>
      <x:c r="DM75" s="1427" t="s">
        <x:v>0</x:v>
      </x:c>
      <x:c r="DN75" s="1428"/>
      <x:c r="DO75" s="1428"/>
      <x:c r="DP75" s="1428"/>
      <x:c r="DQ75" s="1428"/>
      <x:c r="DR75" s="1428"/>
      <x:c r="DS75" s="1428"/>
      <x:c r="DT75" s="1428"/>
      <x:c r="DU75" s="1428"/>
      <x:c r="DV75" s="1428"/>
      <x:c r="DW75" s="1428"/>
      <x:c r="DX75" s="1428"/>
      <x:c r="DY75" s="1428"/>
      <x:c r="DZ75" s="1428"/>
      <x:c r="EA75" s="1428"/>
      <x:c r="EB75" s="1428"/>
      <x:c r="EC75" s="1429"/>
    </x:row>
    <x:row r="76" spans="2:136" s="75" customFormat="1" ht="13.5" customHeight="1" thickBot="1" x14ac:dyDescent="0.25">
      <x:c r="B76" s="1758" t="e">
        <x:v>#REF!</x:v>
      </x:c>
      <x:c r="C76" s="1759">
        <x:v>0</x:v>
      </x:c>
      <x:c r="D76" s="1760">
        <x:v>0</x:v>
      </x:c>
      <x:c r="E76" s="1118" t="s">
        <x:v>21253</x:v>
      </x:c>
      <x:c r="F76" s="1231">
        <x:f t="shared" ca="1" si="68"/>
        <x:v>25.438060214713406</x:v>
      </x:c>
      <x:c r="G76" s="1231">
        <x:f t="shared" ca="1" si="69"/>
        <x:v>25.438060214713406</x:v>
      </x:c>
      <x:c r="H76" s="1231">
        <x:f t="shared" ca="1" si="25"/>
        <x:v>25.438060214713406</x:v>
      </x:c>
      <x:c r="I76" s="1232">
        <x:f t="shared" ca="1" si="26"/>
        <x:v>25.438060214713406</x:v>
      </x:c>
      <x:c r="J76" s="1231">
        <x:f t="shared" ca="1" si="27"/>
        <x:v>25.438060214713406</x:v>
      </x:c>
      <x:c r="K76" s="1239">
        <x:f t="shared" ca="1" si="28"/>
        <x:v>25.438060214713406</x:v>
      </x:c>
      <x:c r="L76" s="1116">
        <x:f t="shared" ca="1" si="29"/>
        <x:v>25.438060214713406</x:v>
      </x:c>
      <x:c r="M76" s="1248">
        <x:f t="shared" ca="1" si="30"/>
        <x:v>56.081256310561464</x:v>
      </x:c>
      <x:c r="N76" s="1245">
        <x:f ca="1">(-'int. presets cp_10d_9'!K33*COS($F$18*PI()/180)*$F$21)*$N$47*$C$25*1000/9.81/$O$99*$D$193*'int. presets cp_10d_9'!$K$214-$N$99/$O$99*$C$20*$F$21</x:f>
        <x:v>9.7850763255120192</x:v>
      </x:c>
      <x:c r="O76" s="162">
        <x:f ca="1">(SQRT(((-'int. presets cp_10d_9'!F33*SIN($F$18*PI()/180)*$F$21)*$C$25*1000)^2+(0.001*$C$25*1000*$F$21)^2)/$C$30+(-'int. presets cp_10d_9'!F33*COS($F$18*PI()/180)*$F$21)*$C$25*1000)/9.81*$O$47/$O$99*$F$193*'int. presets cp_10d_9'!$F$214-$N$99/$O$99*$C$20*$F$21</x:f>
        <x:v>25.438060214713406</x:v>
      </x:c>
      <x:c r="P76" s="161">
        <x:f ca="1">(-'int. presets cp_10d_12'!K33*COS($F$18*PI()/180)*$F$21)*$P$47*$C$25*1000/9.81/$O$99*$D$193*'int. presets cp_10d_12'!$K$214-$N$99/$O$99*$C$20*$F$21</x:f>
        <x:v>9.0575544917847317</x:v>
      </x:c>
      <x:c r="Q76" s="162">
        <x:f ca="1">(SQRT(((-'int. presets cp_10d_12'!F33*SIN($F$18*PI()/180)*$F$21)*$C$25*1000)^2+(0.001*$C$25*1000*$F$21)^2)/$C$30+(-'int. presets cp_10d_12'!F33*COS($F$18*PI()/180)*$F$21)*$C$25*1000)/9.81*$Q$47/$O$99*$F$193*'int. presets cp_10d_12'!$F$214-$N$99/$O$99*$C$20*$F$21</x:f>
        <x:v>25.438060214713406</x:v>
      </x:c>
      <x:c r="R76" s="161">
        <x:f ca="1">(-'int. presets cp_10d_15'!K33*COS($F$18*PI()/180)*$F$21)*$R$47*$C$25*1000/9.81/$O$99*$D$193*'int. presets cp_10d_15'!$K$214-$N$99/$O$99*$C$20*$F$21</x:f>
        <x:v>9.0575544917847317</x:v>
      </x:c>
      <x:c r="S76" s="162">
        <x:f ca="1">(SQRT(((-'int. presets cp_10d_15'!F33*SIN($F$18*PI()/180)*$F$21)*$C$25*1000)^2+(0.001*$C$25*1000*$F$21)^2)/$C$30+(-'int. presets cp_10d_15'!F33*COS($F$18*PI()/180)*$F$21)*$C$25*1000)/9.81*$S$47/$O$99*$F$193*'int. presets cp_10d_15'!$F$214-$N$99/$O$99*$C$20*$F$21</x:f>
        <x:v>25.438060214713406</x:v>
      </x:c>
      <x:c r="T76" s="161">
        <x:f ca="1">(-'int. presets cp_10d_16'!K33*COS($F$18*PI()/180)*$F$21)*$T$47*$C$25*1000/9.81/$O$99*$D$193*'int. presets cp_10d_16'!$K$214-$N$99/$O$99*$C$20*$F$21</x:f>
        <x:v>9.0575544917847317</x:v>
      </x:c>
      <x:c r="U76" s="162">
        <x:f ca="1">(SQRT(((-'int. presets cp_10d_16'!F33*SIN($F$18*PI()/180)*$F$21)*$C$25*1000)^2+(0.001*$C$25*1000*$F$21)^2)/$C$30+(-'int. presets cp_10d_16'!F33*COS($F$18*PI()/180)*$F$21)*$C$25*1000)/9.81*$U$47/$O$99*$F$193*'int. presets cp_10d_16'!$F$214-$N$99/$O$99*$C$20*$F$21</x:f>
        <x:v>25.438060214713406</x:v>
      </x:c>
      <x:c r="V76" s="161">
        <x:f ca="1">(-'int. presets cp_10d_20'!K33*COS($F$18*PI()/180)*$F$21)*$V$47*$C$25*1000/9.81/$O$99*$D$193*'int. presets cp_10d_20'!$K$214-$N$99/$O$99*$C$20*$F$21</x:f>
        <x:v>9.0575544917847317</x:v>
      </x:c>
      <x:c r="W76" s="162">
        <x:f ca="1">(SQRT(((-'int. presets cp_10d_20'!F33*SIN($F$18*PI()/180)*$F$21)*$C$25*1000)^2+(0.001*$C$25*1000*$F$21)^2)/$C$30+(-'int. presets cp_10d_20'!F33*COS($F$18*PI()/180)*$F$21)*$C$25*1000)/9.81*$W$47/$O$99*$F$193*'int. presets cp_10d_20'!$F$214-$N$99/$O$99*$C$20*$F$21</x:f>
        <x:v>25.438060214713406</x:v>
      </x:c>
      <x:c r="X76" s="161">
        <x:f ca="1">(-'int. presets cp_10d_25'!K33*COS($F$18*PI()/180)*$F$21)*$X$47*$C$25*1000/9.81/$O$99*$D$193*'int. presets cp_10d_25'!$K$214-$N$99/$O$99*$C$20*$F$21</x:f>
        <x:v>9.0575544917847317</x:v>
      </x:c>
      <x:c r="Y76" s="162">
        <x:f ca="1">(SQRT(((-'int. presets cp_10d_25'!F33*SIN($F$18*PI()/180)*$F$21)*$C$25*1000)^2+(0.001*$C$25*1000*$F$21)^2)/$C$30+(-'int. presets cp_10d_25'!F33*COS($F$18*PI()/180)*$F$21)*$C$25*1000)/9.81*$Y$47/$O$99*$F$193*'int. presets cp_10d_25'!$F$214-$N$99/$O$99*$C$20*$F$21</x:f>
        <x:v>25.438060214713406</x:v>
      </x:c>
      <x:c r="Z76" s="161">
        <x:f ca="1">(-'int. presets cp_10d'!K33*COS($F$18*PI()/180)*$F$21)*$Z$47*$C$25*1000/9.81/$O$99*$D$193*'int. presets cp_10d'!$K$214-$N$99/$O$99*$C$20*$F$21</x:f>
        <x:v>9.0575544917847317</x:v>
      </x:c>
      <x:c r="AA76" s="1157">
        <x:f ca="1">(SQRT(((-'int. presets cp_10d'!F33*SIN($F$18*PI()/180)*$F$21)*$C$25*1000)^2+(0.001*$C$25*1000*$F$21)^2)/$C$30+(-'int. presets cp_10d'!F33*COS($F$18*PI()/180)*$F$21)*$C$25*1000)/9.81*$AA$47/$O$99*$F$193*'int. presets cp_10d'!$F$214-$N$99/$O$99*$C$20*$F$21</x:f>
        <x:v>25.438060214713406</x:v>
      </x:c>
      <x:c r="AB76" s="18"/>
      <x:c r="AC76" s="163"/>
      <x:c r="AE76" s="1424" t="s">
        <x:v>47</x:v>
      </x:c>
      <x:c r="AF76" s="1425"/>
      <x:c r="AG76" s="1425"/>
      <x:c r="AH76" s="1425"/>
      <x:c r="AI76" s="1425"/>
      <x:c r="AJ76" s="1425"/>
      <x:c r="AK76" s="1425"/>
      <x:c r="AL76" s="1425"/>
      <x:c r="AM76" s="1425"/>
      <x:c r="AN76" s="1425"/>
      <x:c r="AO76" s="1425"/>
      <x:c r="AP76" s="1425"/>
      <x:c r="AQ76" s="1425"/>
      <x:c r="AR76" s="1425"/>
      <x:c r="AS76" s="1425"/>
      <x:c r="AT76" s="1425"/>
      <x:c r="AU76" s="1426"/>
      <x:c r="AV76" s="1424" t="s">
        <x:v>75</x:v>
      </x:c>
      <x:c r="AW76" s="1425"/>
      <x:c r="AX76" s="1425"/>
      <x:c r="AY76" s="1425"/>
      <x:c r="AZ76" s="1425"/>
      <x:c r="BA76" s="1425"/>
      <x:c r="BB76" s="1425"/>
      <x:c r="BC76" s="1425"/>
      <x:c r="BD76" s="1425"/>
      <x:c r="BE76" s="1426"/>
      <x:c r="BF76" s="1439" t="s">
        <x:v>77</x:v>
      </x:c>
      <x:c r="BG76" s="1440"/>
      <x:c r="BH76" s="1440"/>
      <x:c r="BI76" s="1440"/>
      <x:c r="BJ76" s="1440"/>
      <x:c r="BK76" s="1440"/>
      <x:c r="BL76" s="1440"/>
      <x:c r="BM76" s="1440"/>
      <x:c r="BN76" s="1440"/>
      <x:c r="BO76" s="1441"/>
      <x:c r="BP76" s="1448" t="s">
        <x:v>79</x:v>
      </x:c>
      <x:c r="BQ76" s="1449"/>
      <x:c r="BR76" s="1449"/>
      <x:c r="BS76" s="1449"/>
      <x:c r="BT76" s="1449"/>
      <x:c r="BU76" s="1449"/>
      <x:c r="BV76" s="1449"/>
      <x:c r="BW76" s="1449"/>
      <x:c r="BX76" s="1449"/>
      <x:c r="BY76" s="1449"/>
      <x:c r="BZ76" s="1449"/>
      <x:c r="CA76" s="1450"/>
      <x:c r="CG76" s="1448" t="s">
        <x:v>79</x:v>
      </x:c>
      <x:c r="CH76" s="1449"/>
      <x:c r="CI76" s="1449"/>
      <x:c r="CJ76" s="1449"/>
      <x:c r="CK76" s="1449"/>
      <x:c r="CL76" s="1449"/>
      <x:c r="CM76" s="1449"/>
      <x:c r="CN76" s="1449"/>
      <x:c r="CO76" s="1449"/>
      <x:c r="CP76" s="1449"/>
      <x:c r="CQ76" s="1449"/>
      <x:c r="CR76" s="1450"/>
      <x:c r="CS76" s="1439" t="s">
        <x:v>77</x:v>
      </x:c>
      <x:c r="CT76" s="1440"/>
      <x:c r="CU76" s="1440"/>
      <x:c r="CV76" s="1440"/>
      <x:c r="CW76" s="1440"/>
      <x:c r="CX76" s="1440"/>
      <x:c r="CY76" s="1440"/>
      <x:c r="CZ76" s="1440"/>
      <x:c r="DA76" s="1440"/>
      <x:c r="DB76" s="1441"/>
      <x:c r="DC76" s="1424" t="s">
        <x:v>75</x:v>
      </x:c>
      <x:c r="DD76" s="1425"/>
      <x:c r="DE76" s="1425"/>
      <x:c r="DF76" s="1425"/>
      <x:c r="DG76" s="1425"/>
      <x:c r="DH76" s="1425"/>
      <x:c r="DI76" s="1425"/>
      <x:c r="DJ76" s="1425"/>
      <x:c r="DK76" s="1425"/>
      <x:c r="DL76" s="1426"/>
      <x:c r="DM76" s="1424" t="s">
        <x:v>47</x:v>
      </x:c>
      <x:c r="DN76" s="1425"/>
      <x:c r="DO76" s="1425"/>
      <x:c r="DP76" s="1425"/>
      <x:c r="DQ76" s="1425"/>
      <x:c r="DR76" s="1425"/>
      <x:c r="DS76" s="1425"/>
      <x:c r="DT76" s="1425"/>
      <x:c r="DU76" s="1425"/>
      <x:c r="DV76" s="1425"/>
      <x:c r="DW76" s="1425"/>
      <x:c r="DX76" s="1425"/>
      <x:c r="DY76" s="1425"/>
      <x:c r="DZ76" s="1425"/>
      <x:c r="EA76" s="1425"/>
      <x:c r="EB76" s="1425"/>
      <x:c r="EC76" s="1426"/>
    </x:row>
    <x:row r="77" spans="2:136" s="75" customFormat="1" ht="13.5" customHeight="1" thickTop="1" thickBot="1" x14ac:dyDescent="0.25">
      <x:c r="B77" s="1837" t="s">
        <x:v>21133</x:v>
      </x:c>
      <x:c r="C77" s="1838"/>
      <x:c r="D77" s="1838"/>
      <x:c r="E77" s="1838"/>
      <x:c r="F77" s="1838"/>
      <x:c r="G77" s="1838"/>
      <x:c r="H77" s="1838"/>
      <x:c r="I77" s="1838"/>
      <x:c r="J77" s="1838"/>
      <x:c r="K77" s="1838"/>
      <x:c r="L77" s="1839"/>
      <x:c r="M77" s="1243"/>
      <x:c r="N77" s="1132"/>
      <x:c r="O77" s="1133"/>
      <x:c r="P77" s="1133"/>
      <x:c r="Q77" s="1133"/>
      <x:c r="R77" s="1133"/>
      <x:c r="S77" s="1133"/>
      <x:c r="T77" s="1133"/>
      <x:c r="U77" s="1133"/>
      <x:c r="V77" s="1133"/>
      <x:c r="W77" s="1133"/>
      <x:c r="X77" s="1133"/>
      <x:c r="Y77" s="1133"/>
      <x:c r="Z77" s="1133"/>
      <x:c r="AA77" s="1137"/>
      <x:c r="AB77" s="18"/>
      <x:c r="AC77" s="163"/>
    </x:row>
    <x:row r="78" spans="2:136" s="75" customFormat="1" ht="13.5" customHeight="1" x14ac:dyDescent="0.2">
      <x:c r="B78" s="1755" t="s">
        <x:v>21251</x:v>
      </x:c>
      <x:c r="C78" s="1756">
        <x:v>0</x:v>
      </x:c>
      <x:c r="D78" s="1757">
        <x:v>0</x:v>
      </x:c>
      <x:c r="E78" s="545" t="s">
        <x:v>21252</x:v>
      </x:c>
      <x:c r="F78" s="1229">
        <x:f t="shared" ref="F78:F85" ca="1" si="70">MAX(N78,O78)</x:f>
        <x:v>45.577666762783025</x:v>
      </x:c>
      <x:c r="G78" s="1229">
        <x:f t="shared" ref="G78:G85" ca="1" si="71">MAX(P78,Q78)</x:f>
        <x:v>37.101524735110729</x:v>
      </x:c>
      <x:c r="H78" s="1229">
        <x:f t="shared" ca="1" si="25"/>
        <x:v>30.526918200268515</x:v>
      </x:c>
      <x:c r="I78" s="1237">
        <x:f t="shared" ca="1" si="26"/>
        <x:v>28.625382707438387</x:v>
      </x:c>
      <x:c r="J78" s="1229">
        <x:f t="shared" ca="1" si="27"/>
        <x:v>22.050776172596205</x:v>
      </x:c>
      <x:c r="K78" s="1238">
        <x:f t="shared" ca="1" si="28"/>
        <x:v>15.476169637753987</x:v>
      </x:c>
      <x:c r="L78" s="1066">
        <x:f t="shared" ca="1" si="29"/>
        <x:v>15.476169637753987</x:v>
      </x:c>
      <x:c r="M78" s="1247">
        <x:f t="shared" ca="1" si="30"/>
        <x:v>34.119073106785194</x:v>
      </x:c>
      <x:c r="N78" s="497">
        <x:f ca="1">(-'int. presets cp_10d_9'!L26*COS($F$18*PI()/180)*$F$21)*$N$47*$C$25*1000/9.81/$O$99*$D$193*'int. presets cp_10d_9'!$L$214-$N$99/$O$99*$C$20*$F$21</x:f>
        <x:v>45.577666762783025</x:v>
      </x:c>
      <x:c r="O78" s="198">
        <x:f ca="1">(SQRT(((-'int. presets cp_10d_9'!G26*SIN($F$18*PI()/180)*$F$21)*$C$25*1000)^2+(0.001*$C$25*1000*$F$21)^2)/$C$30+(-'int. presets cp_10d_9'!G26*COS($F$18*PI()/180)*$F$21)*$C$25*1000)/9.81*$O$47/$O$99*$F$193*'int. presets cp_10d_9'!$G$214-$N$99/$O$99*$C$20*$F$21</x:f>
        <x:v>13.479016563603768</x:v>
      </x:c>
      <x:c r="P78" s="181">
        <x:f ca="1">(-'int. presets cp_10d_12'!L26*COS($F$18*PI()/180)*$F$21)*$P$47*$C$25*1000/9.81/$O$99*$D$193*'int. presets cp_10d_12'!$L$214-$N$99/$O$99*$C$20*$F$21</x:f>
        <x:v>37.101524735110729</x:v>
      </x:c>
      <x:c r="Q78" s="198">
        <x:f ca="1">(SQRT(((-'int. presets cp_10d_12'!G26*SIN($F$18*PI()/180)*$F$21)*$C$25*1000)^2+(0.001*$C$25*1000*$F$21)^2)/$C$30+(-'int. presets cp_10d_12'!G26*COS($F$18*PI()/180)*$F$21)*$C$25*1000)/9.81*$Q$47/$O$99*$F$193*'int. presets cp_10d_12'!$G$214-$N$99/$O$99*$C$20*$F$21</x:f>
        <x:v>13.479016563603768</x:v>
      </x:c>
      <x:c r="R78" s="181">
        <x:f ca="1">(-'int. presets cp_10d_15'!L26*COS($F$18*PI()/180)*$F$21)*$R$47*$C$25*1000/9.81/$O$99*$D$193*'int. presets cp_10d_15'!$L$214-$N$99/$O$99*$C$20*$F$21</x:f>
        <x:v>30.526918200268515</x:v>
      </x:c>
      <x:c r="S78" s="198">
        <x:f ca="1">(SQRT(((-'int. presets cp_10d_15'!G26*SIN($F$18*PI()/180)*$F$21)*$C$25*1000)^2+(0.001*$C$25*1000*$F$21)^2)/$C$30+(-'int. presets cp_10d_15'!G26*COS($F$18*PI()/180)*$F$21)*$C$25*1000)/9.81*$S$47/$O$99*$F$193*'int. presets cp_10d_15'!$G$214-$N$99/$O$99*$C$20*$F$21</x:f>
        <x:v>13.479016563603768</x:v>
      </x:c>
      <x:c r="T78" s="181">
        <x:f ca="1">(-'int. presets cp_10d_16'!L26*COS($F$18*PI()/180)*$F$21)*$T$47*$C$25*1000/9.81/$O$99*$D$193*'int. presets cp_10d_16'!$L$214-$N$99/$O$99*$C$20*$F$21</x:f>
        <x:v>28.625382707438387</x:v>
      </x:c>
      <x:c r="U78" s="198">
        <x:f ca="1">(SQRT(((-'int. presets cp_10d_16'!G26*SIN($F$18*PI()/180)*$F$21)*$C$25*1000)^2+(0.001*$C$25*1000*$F$21)^2)/$C$30+(-'int. presets cp_10d_16'!G26*COS($F$18*PI()/180)*$F$21)*$C$25*1000)/9.81*$U$47/$O$99*$F$193*'int. presets cp_10d_16'!$G$214-$N$99/$O$99*$C$20*$F$21</x:f>
        <x:v>13.479016563603768</x:v>
      </x:c>
      <x:c r="V78" s="181">
        <x:f ca="1">(-'int. presets cp_10d_20'!L26*COS($F$18*PI()/180)*$F$21)*$V$47*$C$25*1000/9.81/$O$99*$D$193*'int. presets cp_10d_20'!$L$214-$N$99/$O$99*$C$20*$F$21</x:f>
        <x:v>22.050776172596205</x:v>
      </x:c>
      <x:c r="W78" s="198">
        <x:f ca="1">(SQRT(((-'int. presets cp_10d_20'!G26*SIN($F$18*PI()/180)*$F$21)*$C$25*1000)^2+(0.001*$C$25*1000*$F$21)^2)/$C$30+(-'int. presets cp_10d_20'!G26*COS($F$18*PI()/180)*$F$21)*$C$25*1000)/9.81*$W$47/$O$99*$F$193*'int. presets cp_10d_20'!$G$214-$N$99/$O$99*$C$20*$F$21</x:f>
        <x:v>13.479016563603768</x:v>
      </x:c>
      <x:c r="X78" s="181">
        <x:f ca="1">(-'int. presets cp_10d_25'!L26*COS($F$18*PI()/180)*$F$21)*$X$47*$C$25*1000/9.81/$O$99*$D$193*'int. presets cp_10d_25'!$L$214-$N$99/$O$99*$C$20*$F$21</x:f>
        <x:v>15.476169637753987</x:v>
      </x:c>
      <x:c r="Y78" s="198">
        <x:f ca="1">(SQRT(((-'int. presets cp_10d_25'!G26*SIN($F$18*PI()/180)*$F$21)*$C$25*1000)^2+(0.001*$C$25*1000*$F$21)^2)/$C$30+(-'int. presets cp_10d_25'!G26*COS($F$18*PI()/180)*$F$21)*$C$25*1000)/9.81*$Y$47/$O$99*$F$193*'int. presets cp_10d_25'!$G$214-$N$99/$O$99*$C$20*$F$21</x:f>
        <x:v>13.479016563603768</x:v>
      </x:c>
      <x:c r="Z78" s="181">
        <x:f ca="1">(-'int. presets cp_10d'!L26*COS($F$18*PI()/180)*$F$21)*$Z$47*$C$25*1000/9.81/$O$99*$D$193*'int. presets cp_10d'!$L$214-$N$99/$O$99*$C$20*$F$21</x:f>
        <x:v>15.476169637753987</x:v>
      </x:c>
      <x:c r="AA78" s="1153">
        <x:f ca="1">(SQRT(((-'int. presets cp_10d'!G26*SIN($F$18*PI()/180)*$F$21)*$C$25*1000)^2+(0.001*$C$25*1000*$F$21)^2)/$C$30+(-'int. presets cp_10d'!G26*COS($F$18*PI()/180)*$F$21)*$C$25*1000)/9.81*$AA$47/$O$99*$F$193*'int. presets cp_10d'!$G$214-$N$99/$O$99*$C$20*$F$21</x:f>
        <x:v>13.479016563603768</x:v>
      </x:c>
      <x:c r="AB78" s="18"/>
    </x:row>
    <x:row r="79" spans="2:136" s="75" customFormat="1" ht="13.5" customHeight="1" thickBot="1" x14ac:dyDescent="0.25">
      <x:c r="B79" s="1761">
        <x:v>0</x:v>
      </x:c>
      <x:c r="C79" s="1762">
        <x:v>0</x:v>
      </x:c>
      <x:c r="D79" s="1763">
        <x:v>0</x:v>
      </x:c>
      <x:c r="E79" s="547" t="s">
        <x:v>21253</x:v>
      </x:c>
      <x:c r="F79" s="1231">
        <x:f t="shared" ca="1" si="70"/>
        <x:v>42.906382169600448</x:v>
      </x:c>
      <x:c r="G79" s="1231">
        <x:f t="shared" ca="1" si="71"/>
        <x:v>34.578132920973076</x:v>
      </x:c>
      <x:c r="H79" s="1231">
        <x:f t="shared" ca="1" si="25"/>
        <x:v>28.118240937679236</x:v>
      </x:c>
      <x:c r="I79" s="1232">
        <x:f t="shared" ca="1" si="26"/>
        <x:v>26.249883672345685</x:v>
      </x:c>
      <x:c r="J79" s="1231">
        <x:f t="shared" ca="1" si="27"/>
        <x:v>19.789991689051885</x:v>
      </x:c>
      <x:c r="K79" s="1239">
        <x:f t="shared" ca="1" si="28"/>
        <x:v>13.479016563603768</x:v>
      </x:c>
      <x:c r="L79" s="1067">
        <x:f t="shared" ca="1" si="29"/>
        <x:v>13.479016563603768</x:v>
      </x:c>
      <x:c r="M79" s="1248">
        <x:f t="shared" ca="1" si="30"/>
        <x:v>29.716109496452138</x:v>
      </x:c>
      <x:c r="N79" s="1244">
        <x:f ca="1">(-'int. presets cp_10d_9'!L27*COS($F$18*PI()/180)*$F$21)*$N$47*$C$25*1000/9.81/$O$99*$D$193*'int. presets cp_10d_9'!$L$214-$N$99/$O$99*$C$20*$F$21</x:f>
        <x:v>42.906382169600448</x:v>
      </x:c>
      <x:c r="O79" s="164">
        <x:f ca="1">(SQRT(((-'int. presets cp_10d_9'!G27*SIN($F$18*PI()/180)*$F$21)*$C$25*1000)^2+(0.001*$C$25*1000*$F$21)^2)/$C$30+(-'int. presets cp_10d_9'!G27*COS($F$18*PI()/180)*$F$21)*$C$25*1000)/9.81*$O$47/$O$99*$F$193*'int. presets cp_10d_9'!$G$214-$N$99/$O$99*$C$20*$F$21</x:f>
        <x:v>13.479016563603768</x:v>
      </x:c>
      <x:c r="P79" s="199">
        <x:f ca="1">(-'int. presets cp_10d_12'!L27*COS($F$18*PI()/180)*$F$21)*$P$47*$C$25*1000/9.81/$O$99*$D$193*'int. presets cp_10d_12'!$L$214-$N$99/$O$99*$C$20*$F$21</x:f>
        <x:v>34.578132920973076</x:v>
      </x:c>
      <x:c r="Q79" s="164">
        <x:f ca="1">(SQRT(((-'int. presets cp_10d_12'!G27*SIN($F$18*PI()/180)*$F$21)*$C$25*1000)^2+(0.001*$C$25*1000*$F$21)^2)/$C$30+(-'int. presets cp_10d_12'!G27*COS($F$18*PI()/180)*$F$21)*$C$25*1000)/9.81*$Q$47/$O$99*$F$193*'int. presets cp_10d_12'!$G$214-$N$99/$O$99*$C$20*$F$21</x:f>
        <x:v>13.479016563603768</x:v>
      </x:c>
      <x:c r="R79" s="199">
        <x:f ca="1">(-'int. presets cp_10d_15'!L27*COS($F$18*PI()/180)*$F$21)*$R$47*$C$25*1000/9.81/$O$99*$D$193*'int. presets cp_10d_15'!$L$214-$N$99/$O$99*$C$20*$F$21</x:f>
        <x:v>28.118240937679236</x:v>
      </x:c>
      <x:c r="S79" s="164">
        <x:f ca="1">(SQRT(((-'int. presets cp_10d_15'!G27*SIN($F$18*PI()/180)*$F$21)*$C$25*1000)^2+(0.001*$C$25*1000*$F$21)^2)/$C$30+(-'int. presets cp_10d_15'!G27*COS($F$18*PI()/180)*$F$21)*$C$25*1000)/9.81*$S$47/$O$99*$F$193*'int. presets cp_10d_15'!$G$214-$N$99/$O$99*$C$20*$F$21</x:f>
        <x:v>13.479016563603768</x:v>
      </x:c>
      <x:c r="T79" s="199">
        <x:f ca="1">(-'int. presets cp_10d_16'!L27*COS($F$18*PI()/180)*$F$21)*$T$47*$C$25*1000/9.81/$O$99*$D$193*'int. presets cp_10d_16'!$L$214-$N$99/$O$99*$C$20*$F$21</x:f>
        <x:v>26.249883672345685</x:v>
      </x:c>
      <x:c r="U79" s="164">
        <x:f ca="1">(SQRT(((-'int. presets cp_10d_16'!G27*SIN($F$18*PI()/180)*$F$21)*$C$25*1000)^2+(0.001*$C$25*1000*$F$21)^2)/$C$30+(-'int. presets cp_10d_16'!G27*COS($F$18*PI()/180)*$F$21)*$C$25*1000)/9.81*$U$47/$O$99*$F$193*'int. presets cp_10d_16'!$G$214-$N$99/$O$99*$C$20*$F$21</x:f>
        <x:v>13.479016563603768</x:v>
      </x:c>
      <x:c r="V79" s="199">
        <x:f ca="1">(-'int. presets cp_10d_20'!L27*COS($F$18*PI()/180)*$F$21)*$V$47*$C$25*1000/9.81/$O$99*$D$193*'int. presets cp_10d_20'!$L$214-$N$99/$O$99*$C$20*$F$21</x:f>
        <x:v>19.789991689051885</x:v>
      </x:c>
      <x:c r="W79" s="164">
        <x:f ca="1">(SQRT(((-'int. presets cp_10d_20'!G27*SIN($F$18*PI()/180)*$F$21)*$C$25*1000)^2+(0.001*$C$25*1000*$F$21)^2)/$C$30+(-'int. presets cp_10d_20'!G27*COS($F$18*PI()/180)*$F$21)*$C$25*1000)/9.81*$W$47/$O$99*$F$193*'int. presets cp_10d_20'!$G$214-$N$99/$O$99*$C$20*$F$21</x:f>
        <x:v>13.479016563603768</x:v>
      </x:c>
      <x:c r="X79" s="199">
        <x:f ca="1">(-'int. presets cp_10d_25'!L27*COS($F$18*PI()/180)*$F$21)*$X$47*$C$25*1000/9.81/$O$99*$D$193*'int. presets cp_10d_25'!$L$214-$N$99/$O$99*$C$20*$F$21</x:f>
        <x:v>13.330099705758069</x:v>
      </x:c>
      <x:c r="Y79" s="164">
        <x:f ca="1">(SQRT(((-'int. presets cp_10d_25'!G27*SIN($F$18*PI()/180)*$F$21)*$C$25*1000)^2+(0.001*$C$25*1000*$F$21)^2)/$C$30+(-'int. presets cp_10d_25'!G27*COS($F$18*PI()/180)*$F$21)*$C$25*1000)/9.81*$Y$47/$O$99*$F$193*'int. presets cp_10d_25'!$G$214-$N$99/$O$99*$C$20*$F$21</x:f>
        <x:v>13.479016563603768</x:v>
      </x:c>
      <x:c r="Z79" s="199">
        <x:f ca="1">(-'int. presets cp_10d'!L27*COS($F$18*PI()/180)*$F$21)*$Z$47*$C$25*1000/9.81/$O$99*$D$193*'int. presets cp_10d'!$L$214-$N$99/$O$99*$C$20*$F$21</x:f>
        <x:v>13.330099705758069</x:v>
      </x:c>
      <x:c r="AA79" s="1155">
        <x:f ca="1">(SQRT(((-'int. presets cp_10d'!G27*SIN($F$18*PI()/180)*$F$21)*$C$25*1000)^2+(0.001*$C$25*1000*$F$21)^2)/$C$30+(-'int. presets cp_10d'!G27*COS($F$18*PI()/180)*$F$21)*$C$25*1000)/9.81*$AA$47/$O$99*$F$193*'int. presets cp_10d'!$G$214-$N$99/$O$99*$C$20*$F$21</x:f>
        <x:v>13.479016563603768</x:v>
      </x:c>
      <x:c r="AB79" s="18"/>
      <x:c r="AC79" s="163"/>
    </x:row>
    <x:row r="80" spans="2:136" s="75" customFormat="1" ht="13.5" customHeight="1" x14ac:dyDescent="0.2">
      <x:c r="B80" s="1755" t="s">
        <x:v>21254</x:v>
      </x:c>
      <x:c r="C80" s="1756">
        <x:v>0</x:v>
      </x:c>
      <x:c r="D80" s="1757" t="s">
        <x:v>21254</x:v>
      </x:c>
      <x:c r="E80" s="546" t="s">
        <x:v>21252</x:v>
      </x:c>
      <x:c r="F80" s="1233">
        <x:f t="shared" ca="1" si="70"/>
        <x:v>13.479016563603768</x:v>
      </x:c>
      <x:c r="G80" s="1233">
        <x:f t="shared" ca="1" si="71"/>
        <x:v>13.479016563603768</x:v>
      </x:c>
      <x:c r="H80" s="1233">
        <x:f t="shared" ca="1" si="25"/>
        <x:v>13.479016563603768</x:v>
      </x:c>
      <x:c r="I80" s="1230">
        <x:f t="shared" ca="1" si="26"/>
        <x:v>13.479016563603768</x:v>
      </x:c>
      <x:c r="J80" s="1233">
        <x:f t="shared" ca="1" si="27"/>
        <x:v>13.479016563603768</x:v>
      </x:c>
      <x:c r="K80" s="1240">
        <x:f t="shared" ca="1" si="28"/>
        <x:v>13.479016563603768</x:v>
      </x:c>
      <x:c r="L80" s="1066">
        <x:f ca="1">MAX(Z80,AA80)</x:f>
        <x:v>13.479016563603768</x:v>
      </x:c>
      <x:c r="M80" s="1249">
        <x:f t="shared" ca="1" si="30"/>
        <x:v>29.716109496452138</x:v>
      </x:c>
      <x:c r="N80" s="1245">
        <x:f ca="1">(-'int. presets cp_10d_9'!L28*COS($F$18*PI()/180)*$F$21)*$N$47*$C$25*1000/9.81/$O$99*$D$193*'int. presets cp_10d_9'!$L$214-$N$99/$O$99*$C$20*$F$21</x:f>
        <x:v>3.4872040462342007</x:v>
      </x:c>
      <x:c r="O80" s="162">
        <x:f ca="1">(SQRT(((-'int. presets cp_10d_9'!G28*SIN($F$18*PI()/180)*$F$21)*$C$25*1000)^2+(0.001*$C$25*1000*$F$21)^2)/$C$30+(-'int. presets cp_10d_9'!G28*COS($F$18*PI()/180)*$F$21)*$C$25*1000)/9.81*$O$47/$O$99*$F$193*'int. presets cp_10d_9'!$G$214-$N$99/$O$99*$C$20*$F$21</x:f>
        <x:v>13.479016563603768</x:v>
      </x:c>
      <x:c r="P80" s="161">
        <x:f ca="1">(-'int. presets cp_10d_12'!L28*COS($F$18*PI()/180)*$F$21)*$P$47*$C$25*1000/9.81/$O$99*$D$193*'int. presets cp_10d_12'!$L$214-$N$99/$O$99*$C$20*$F$21</x:f>
        <x:v>2.7257808585556909</x:v>
      </x:c>
      <x:c r="Q80" s="162">
        <x:f ca="1">(SQRT(((-'int. presets cp_10d_12'!G28*SIN($F$18*PI()/180)*$F$21)*$C$25*1000)^2+(0.001*$C$25*1000*$F$21)^2)/$C$30+(-'int. presets cp_10d_12'!G28*COS($F$18*PI()/180)*$F$21)*$C$25*1000)/9.81*$Q$47/$O$99*$F$193*'int. presets cp_10d_12'!$G$214-$N$99/$O$99*$C$20*$F$21</x:f>
        <x:v>13.479016563603768</x:v>
      </x:c>
      <x:c r="R80" s="161">
        <x:f ca="1">(-'int. presets cp_10d_15'!L28*COS($F$18*PI()/180)*$F$21)*$R$47*$C$25*1000/9.81/$O$99*$D$193*'int. presets cp_10d_15'!$L$214-$N$99/$O$99*$C$20*$F$21</x:f>
        <x:v>2.135175150304466</x:v>
      </x:c>
      <x:c r="S80" s="162">
        <x:f ca="1">(SQRT(((-'int. presets cp_10d_15'!G28*SIN($F$18*PI()/180)*$F$21)*$C$25*1000)^2+(0.001*$C$25*1000*$F$21)^2)/$C$30+(-'int. presets cp_10d_15'!G28*COS($F$18*PI()/180)*$F$21)*$C$25*1000)/9.81*$S$47/$O$99*$F$193*'int. presets cp_10d_15'!$G$214-$N$99/$O$99*$C$20*$F$21</x:f>
        <x:v>13.479016563603768</x:v>
      </x:c>
      <x:c r="T80" s="161">
        <x:f ca="1">(-'int. presets cp_10d_16'!L28*COS($F$18*PI()/180)*$F$21)*$T$47*$C$25*1000/9.81/$O$99*$D$193*'int. presets cp_10d_16'!$L$214-$N$99/$O$99*$C$20*$F$21</x:f>
        <x:v>1.9643576708771953</x:v>
      </x:c>
      <x:c r="U80" s="162">
        <x:f ca="1">(SQRT(((-'int. presets cp_10d_16'!G28*SIN($F$18*PI()/180)*$F$21)*$C$25*1000)^2+(0.001*$C$25*1000*$F$21)^2)/$C$30+(-'int. presets cp_10d_16'!G28*COS($F$18*PI()/180)*$F$21)*$C$25*1000)/9.81*$U$47/$O$99*$F$193*'int. presets cp_10d_16'!$G$214-$N$99/$O$99*$C$20*$F$21</x:f>
        <x:v>13.479016563603768</x:v>
      </x:c>
      <x:c r="V80" s="161">
        <x:f ca="1">(-'int. presets cp_10d_20'!L28*COS($F$18*PI()/180)*$F$21)*$V$47*$C$25*1000/9.81/$O$99*$D$193*'int. presets cp_10d_20'!$L$214-$N$99/$O$99*$C$20*$F$21</x:f>
        <x:v>1.3737519626259633</x:v>
      </x:c>
      <x:c r="W80" s="162">
        <x:f ca="1">(SQRT(((-'int. presets cp_10d_20'!G28*SIN($F$18*PI()/180)*$F$21)*$C$25*1000)^2+(0.001*$C$25*1000*$F$21)^2)/$C$30+(-'int. presets cp_10d_20'!G28*COS($F$18*PI()/180)*$F$21)*$C$25*1000)/9.81*$W$47/$O$99*$F$193*'int. presets cp_10d_20'!$G$214-$N$99/$O$99*$C$20*$F$21</x:f>
        <x:v>13.479016563603768</x:v>
      </x:c>
      <x:c r="X80" s="161">
        <x:f ca="1">(-'int. presets cp_10d_25'!L28*COS($F$18*PI()/180)*$F$21)*$X$47*$C$25*1000/9.81/$O$99*$D$193*'int. presets cp_10d_25'!$L$214-$N$99/$O$99*$C$20*$F$21</x:f>
        <x:v>0.78314625437472429</x:v>
      </x:c>
      <x:c r="Y80" s="162">
        <x:f ca="1">(SQRT(((-'int. presets cp_10d_25'!G28*SIN($F$18*PI()/180)*$F$21)*$C$25*1000)^2+(0.001*$C$25*1000*$F$21)^2)/$C$30+(-'int. presets cp_10d_25'!G28*COS($F$18*PI()/180)*$F$21)*$C$25*1000)/9.81*$Y$47/$O$99*$F$193*'int. presets cp_10d_25'!$G$214-$N$99/$O$99*$C$20*$F$21</x:f>
        <x:v>13.479016563603768</x:v>
      </x:c>
      <x:c r="Z80" s="161">
        <x:f ca="1">(-'int. presets cp_10d'!L28*COS($F$18*PI()/180)*$F$21)*$Z$47*$C$25*1000/9.81/$O$99*$D$193*'int. presets cp_10d'!$L$214-$N$99/$O$99*$C$20*$F$21</x:f>
        <x:v>0.78314625437472429</x:v>
      </x:c>
      <x:c r="AA80" s="1157">
        <x:f ca="1">(SQRT(((-'int. presets cp_10d'!G28*SIN($F$18*PI()/180)*$F$21)*$C$25*1000)^2+(0.001*$C$25*1000*$F$21)^2)/$C$30+(-'int. presets cp_10d'!G28*COS($F$18*PI()/180)*$F$21)*$C$25*1000)/9.81*$AA$47/$O$99*$F$193*'int. presets cp_10d'!$G$214-$N$99/$O$99*$C$20*$F$21</x:f>
        <x:v>13.479016563603768</x:v>
      </x:c>
      <x:c r="AB80" s="18"/>
      <x:c r="AC80" s="163"/>
    </x:row>
    <x:row r="81" spans="2:136" s="75" customFormat="1" ht="13.5" customHeight="1" thickBot="1" x14ac:dyDescent="0.25">
      <x:c r="B81" s="1761" t="e">
        <x:v>#REF!</x:v>
      </x:c>
      <x:c r="C81" s="1762">
        <x:v>0</x:v>
      </x:c>
      <x:c r="D81" s="1763">
        <x:v>0</x:v>
      </x:c>
      <x:c r="E81" s="547" t="s">
        <x:v>21253</x:v>
      </x:c>
      <x:c r="F81" s="1231">
        <x:f t="shared" ca="1" si="70"/>
        <x:v>13.479016563603768</x:v>
      </x:c>
      <x:c r="G81" s="1231">
        <x:f t="shared" ca="1" si="71"/>
        <x:v>13.479016563603768</x:v>
      </x:c>
      <x:c r="H81" s="1231">
        <x:f t="shared" ca="1" si="25"/>
        <x:v>13.479016563603768</x:v>
      </x:c>
      <x:c r="I81" s="1232">
        <x:f t="shared" ca="1" si="26"/>
        <x:v>13.479016563603768</x:v>
      </x:c>
      <x:c r="J81" s="1231">
        <x:f t="shared" ca="1" si="27"/>
        <x:v>13.479016563603768</x:v>
      </x:c>
      <x:c r="K81" s="1239">
        <x:f t="shared" ca="1" si="28"/>
        <x:v>13.479016563603768</x:v>
      </x:c>
      <x:c r="L81" s="1067">
        <x:f t="shared" ca="1" si="29"/>
        <x:v>13.479016563603768</x:v>
      </x:c>
      <x:c r="M81" s="1248">
        <x:f t="shared" ca="1" si="30"/>
        <x:v>29.716109496452138</x:v>
      </x:c>
      <x:c r="N81" s="1244">
        <x:f ca="1">(-'int. presets cp_10d_9'!L29*COS($F$18*PI()/180)*$F$21)*$N$47*$C$25*1000/9.81/$O$99*$D$193*'int. presets cp_10d_9'!$L$214-$N$99/$O$99*$C$20*$F$21</x:f>
        <x:v>1.5234483779012429</x:v>
      </x:c>
      <x:c r="O81" s="164">
        <x:f ca="1">(SQRT(((-'int. presets cp_10d_9'!G29*SIN($F$18*PI()/180)*$F$21)*$C$25*1000)^2+(0.001*$C$25*1000*$F$21)^2)/$C$30+(-'int. presets cp_10d_9'!G29*COS($F$18*PI()/180)*$F$21)*$C$25*1000)/9.81*$O$47/$O$99*$F$193*'int. presets cp_10d_9'!$G$214-$N$99/$O$99*$C$20*$F$21</x:f>
        <x:v>13.479016563603768</x:v>
      </x:c>
      <x:c r="P81" s="199">
        <x:f ca="1">(-'int. presets cp_10d_12'!L29*COS($F$18*PI()/180)*$F$21)*$P$47*$C$25*1000/9.81/$O$99*$D$193*'int. presets cp_10d_12'!$L$214-$N$99/$O$99*$C$20*$F$21</x:f>
        <x:v>1.1427367840619986</x:v>
      </x:c>
      <x:c r="Q81" s="164">
        <x:f ca="1">(SQRT(((-'int. presets cp_10d_12'!G29*SIN($F$18*PI()/180)*$F$21)*$C$25*1000)^2+(0.001*$C$25*1000*$F$21)^2)/$C$30+(-'int. presets cp_10d_12'!G29*COS($F$18*PI()/180)*$F$21)*$C$25*1000)/9.81*$Q$47/$O$99*$F$193*'int. presets cp_10d_12'!$G$214-$N$99/$O$99*$C$20*$F$21</x:f>
        <x:v>13.479016563603768</x:v>
      </x:c>
      <x:c r="R81" s="199">
        <x:f ca="1">(-'int. presets cp_10d_15'!L29*COS($F$18*PI()/180)*$F$21)*$R$47*$C$25*1000/9.81/$O$99*$D$193*'int. presets cp_10d_15'!$L$214-$N$99/$O$99*$C$20*$F$21</x:f>
        <x:v>0.84743392993638267</x:v>
      </x:c>
      <x:c r="S81" s="164">
        <x:f ca="1">(SQRT(((-'int. presets cp_10d_15'!G29*SIN($F$18*PI()/180)*$F$21)*$C$25*1000)^2+(0.001*$C$25*1000*$F$21)^2)/$C$30+(-'int. presets cp_10d_15'!G29*COS($F$18*PI()/180)*$F$21)*$C$25*1000)/9.81*$S$47/$O$99*$F$193*'int. presets cp_10d_15'!$G$214-$N$99/$O$99*$C$20*$F$21</x:f>
        <x:v>13.479016563603768</x:v>
      </x:c>
      <x:c r="T81" s="199">
        <x:f ca="1">(-'int. presets cp_10d_16'!L29*COS($F$18*PI()/180)*$F$21)*$T$47*$C$25*1000/9.81/$O$99*$D$193*'int. presets cp_10d_16'!$L$214-$N$99/$O$99*$C$20*$F$21</x:f>
        <x:v>0.76202519022274018</x:v>
      </x:c>
      <x:c r="U81" s="164">
        <x:f ca="1">(SQRT(((-'int. presets cp_10d_16'!G29*SIN($F$18*PI()/180)*$F$21)*$C$25*1000)^2+(0.001*$C$25*1000*$F$21)^2)/$C$30+(-'int. presets cp_10d_16'!G29*COS($F$18*PI()/180)*$F$21)*$C$25*1000)/9.81*$U$47/$O$99*$F$193*'int. presets cp_10d_16'!$G$214-$N$99/$O$99*$C$20*$F$21</x:f>
        <x:v>13.479016563603768</x:v>
      </x:c>
      <x:c r="V81" s="199">
        <x:f ca="1">(-'int. presets cp_10d_20'!L29*COS($F$18*PI()/180)*$F$21)*$V$47*$C$25*1000/9.81/$O$99*$D$193*'int. presets cp_10d_20'!$L$214-$N$99/$O$99*$C$20*$F$21</x:f>
        <x:v>0.46672233609712421</x:v>
      </x:c>
      <x:c r="W81" s="164">
        <x:f ca="1">(SQRT(((-'int. presets cp_10d_20'!G29*SIN($F$18*PI()/180)*$F$21)*$C$25*1000)^2+(0.001*$C$25*1000*$F$21)^2)/$C$30+(-'int. presets cp_10d_20'!G29*COS($F$18*PI()/180)*$F$21)*$C$25*1000)/9.81*$W$47/$O$99*$F$193*'int. presets cp_10d_20'!$G$214-$N$99/$O$99*$C$20*$F$21</x:f>
        <x:v>13.479016563603768</x:v>
      </x:c>
      <x:c r="X81" s="199">
        <x:f ca="1">(-'int. presets cp_10d_25'!L29*COS($F$18*PI()/180)*$F$21)*$X$47*$C$25*1000/9.81/$O$99*$D$193*'int. presets cp_10d_25'!$L$214-$N$99/$O$99*$C$20*$F$21</x:f>
        <x:v>0.1714194819715118</x:v>
      </x:c>
      <x:c r="Y81" s="164">
        <x:f ca="1">(SQRT(((-'int. presets cp_10d_25'!G29*SIN($F$18*PI()/180)*$F$21)*$C$25*1000)^2+(0.001*$C$25*1000*$F$21)^2)/$C$30+(-'int. presets cp_10d_25'!G29*COS($F$18*PI()/180)*$F$21)*$C$25*1000)/9.81*$Y$47/$O$99*$F$193*'int. presets cp_10d_25'!$G$214-$N$99/$O$99*$C$20*$F$21</x:f>
        <x:v>13.479016563603768</x:v>
      </x:c>
      <x:c r="Z81" s="199">
        <x:f ca="1">(-'int. presets cp_10d'!L29*COS($F$18*PI()/180)*$F$21)*$Z$47*$C$25*1000/9.81/$O$99*$D$193*'int. presets cp_10d'!$L$214-$N$99/$O$99*$C$20*$F$21</x:f>
        <x:v>0.1714194819715118</x:v>
      </x:c>
      <x:c r="AA81" s="1155">
        <x:f ca="1">(SQRT(((-'int. presets cp_10d'!G29*SIN($F$18*PI()/180)*$F$21)*$C$25*1000)^2+(0.001*$C$25*1000*$F$21)^2)/$C$30+(-'int. presets cp_10d'!G29*COS($F$18*PI()/180)*$F$21)*$C$25*1000)/9.81*$AA$47/$O$99*$F$193*'int. presets cp_10d'!$G$214-$N$99/$O$99*$C$20*$F$21</x:f>
        <x:v>13.479016563603768</x:v>
      </x:c>
      <x:c r="AB81" s="18"/>
      <x:c r="AC81" s="163"/>
    </x:row>
    <x:row r="82" spans="2:136" s="75" customFormat="1" ht="13.5" customHeight="1" x14ac:dyDescent="0.2">
      <x:c r="B82" s="1755" t="s">
        <x:v>21255</x:v>
      </x:c>
      <x:c r="C82" s="1756">
        <x:v>0</x:v>
      </x:c>
      <x:c r="D82" s="1757" t="s">
        <x:v>21255</x:v>
      </x:c>
      <x:c r="E82" s="546" t="s">
        <x:v>21252</x:v>
      </x:c>
      <x:c r="F82" s="1233">
        <x:f t="shared" ca="1" si="70"/>
        <x:v>13.479016563603768</x:v>
      </x:c>
      <x:c r="G82" s="1233">
        <x:f t="shared" ca="1" si="71"/>
        <x:v>13.479016563603768</x:v>
      </x:c>
      <x:c r="H82" s="1233">
        <x:f t="shared" ca="1" si="25"/>
        <x:v>13.479016563603768</x:v>
      </x:c>
      <x:c r="I82" s="1230">
        <x:f t="shared" ca="1" si="26"/>
        <x:v>13.479016563603768</x:v>
      </x:c>
      <x:c r="J82" s="1233">
        <x:f t="shared" ca="1" si="27"/>
        <x:v>13.479016563603768</x:v>
      </x:c>
      <x:c r="K82" s="1240">
        <x:f t="shared" ca="1" si="28"/>
        <x:v>13.479016563603768</x:v>
      </x:c>
      <x:c r="L82" s="1066">
        <x:f t="shared" ca="1" si="29"/>
        <x:v>13.479016563603768</x:v>
      </x:c>
      <x:c r="M82" s="1249">
        <x:f t="shared" ca="1" si="30"/>
        <x:v>29.716109496452138</x:v>
      </x:c>
      <x:c r="N82" s="1245">
        <x:f ca="1">(-'int. presets cp_10d_9'!L30*COS($F$18*PI()/180)*$F$21)*$N$47*$C$25*1000/9.81/$O$99*$D$193*'int. presets cp_10d_9'!$L$214-$N$99/$O$99*$C$20*$F$21</x:f>
        <x:v>10.231120504820918</x:v>
      </x:c>
      <x:c r="O82" s="162">
        <x:f ca="1">(SQRT(((-'int. presets cp_10d_9'!G30*SIN($F$18*PI()/180)*$F$21)*$C$25*1000)^2+(0.001*$C$25*1000*$F$21)^2)/$C$30+(-'int. presets cp_10d_9'!G30*COS($F$18*PI()/180)*$F$21)*$C$25*1000)/9.81*$O$47/$O$99*$F$193*'int. presets cp_10d_9'!$G$214-$N$99/$O$99*$C$20*$F$21</x:f>
        <x:v>13.479016563603768</x:v>
      </x:c>
      <x:c r="P82" s="161">
        <x:f ca="1">(-'int. presets cp_10d_12'!L30*COS($F$18*PI()/180)*$F$21)*$P$47*$C$25*1000/9.81/$O$99*$D$193*'int. presets cp_10d_12'!$L$214-$N$99/$O$99*$C$20*$F$21</x:f>
        <x:v>7.0347432110263064</x:v>
      </x:c>
      <x:c r="Q82" s="162">
        <x:f ca="1">(SQRT(((-'int. presets cp_10d_12'!G30*SIN($F$18*PI()/180)*$F$21)*$C$25*1000)^2+(0.001*$C$25*1000*$F$21)^2)/$C$30+(-'int. presets cp_10d_12'!G30*COS($F$18*PI()/180)*$F$21)*$C$25*1000)/9.81*$Q$47/$O$99*$F$193*'int. presets cp_10d_12'!$G$214-$N$99/$O$99*$C$20*$F$21</x:f>
        <x:v>13.479016563603768</x:v>
      </x:c>
      <x:c r="R82" s="161">
        <x:f ca="1">(-'int. presets cp_10d_15'!L30*COS($F$18*PI()/180)*$F$21)*$R$47*$C$25*1000/9.81/$O$99*$D$193*'int. presets cp_10d_15'!$L$214-$N$99/$O$99*$C$20*$F$21</x:f>
        <x:v>4.1804902550937264</x:v>
      </x:c>
      <x:c r="S82" s="162">
        <x:f ca="1">(SQRT(((-'int. presets cp_10d_15'!G30*SIN($F$18*PI()/180)*$F$21)*$C$25*1000)^2+(0.001*$C$25*1000*$F$21)^2)/$C$30+(-'int. presets cp_10d_15'!G30*COS($F$18*PI()/180)*$F$21)*$C$25*1000)/9.81*$S$47/$O$99*$F$193*'int. presets cp_10d_15'!$G$214-$N$99/$O$99*$C$20*$F$21</x:f>
        <x:v>13.479016563603768</x:v>
      </x:c>
      <x:c r="T82" s="161">
        <x:f ca="1">(-'int. presets cp_10d_16'!L30*COS($F$18*PI()/180)*$F$21)*$T$47*$C$25*1000/9.81/$O$99*$D$193*'int. presets cp_10d_16'!$L$214-$N$99/$O$99*$C$20*$F$21</x:f>
        <x:v>3.2475803719328731</x:v>
      </x:c>
      <x:c r="U82" s="162">
        <x:f ca="1">(SQRT(((-'int. presets cp_10d_16'!G30*SIN($F$18*PI()/180)*$F$21)*$C$25*1000)^2+(0.001*$C$25*1000*$F$21)^2)/$C$30+(-'int. presets cp_10d_16'!G30*COS($F$18*PI()/180)*$F$21)*$C$25*1000)/9.81*$U$47/$O$99*$F$193*'int. presets cp_10d_16'!$G$214-$N$99/$O$99*$C$20*$F$21</x:f>
        <x:v>13.479016563603768</x:v>
      </x:c>
      <x:c r="V82" s="161">
        <x:f ca="1">(-'int. presets cp_10d_20'!L30*COS($F$18*PI()/180)*$F$21)*$V$47*$C$25*1000/9.81/$O$99*$D$193*'int. presets cp_10d_20'!$L$214-$N$99/$O$99*$C$20*$F$21</x:f>
        <x:v>2.2021113441464735E-2</x:v>
      </x:c>
      <x:c r="W82" s="162">
        <x:f ca="1">(SQRT(((-'int. presets cp_10d_20'!G30*SIN($F$18*PI()/180)*$F$21)*$C$25*1000)^2+(0.001*$C$25*1000*$F$21)^2)/$C$30+(-'int. presets cp_10d_20'!G30*COS($F$18*PI()/180)*$F$21)*$C$25*1000)/9.81*$W$47/$O$99*$F$193*'int. presets cp_10d_20'!$G$214-$N$99/$O$99*$C$20*$F$21</x:f>
        <x:v>13.479016563603768</x:v>
      </x:c>
      <x:c r="X82" s="161">
        <x:f ca="1">(-'int. presets cp_10d_25'!L30*COS($F$18*PI()/180)*$F$21)*$X$47*$C$25*1000/9.81/$O$99*$D$193*'int. presets cp_10d_25'!$L$214-$N$99/$O$99*$C$20*$F$21</x:f>
        <x:v>-0.4403072904317078</x:v>
      </x:c>
      <x:c r="Y82" s="162">
        <x:f ca="1">(SQRT(((-'int. presets cp_10d_25'!G30*SIN($F$18*PI()/180)*$F$21)*$C$25*1000)^2+(0.001*$C$25*1000*$F$21)^2)/$C$30+(-'int. presets cp_10d_25'!G30*COS($F$18*PI()/180)*$F$21)*$C$25*1000)/9.81*$Y$47/$O$99*$F$193*'int. presets cp_10d_25'!$G$214-$N$99/$O$99*$C$20*$F$21</x:f>
        <x:v>13.479016563603768</x:v>
      </x:c>
      <x:c r="Z82" s="161">
        <x:f ca="1">(-'int. presets cp_10d'!L30*COS($F$18*PI()/180)*$F$21)*$Z$47*$C$25*1000/9.81/$O$99*$D$193*'int. presets cp_10d'!$L$214-$N$99/$O$99*$C$20*$F$21</x:f>
        <x:v>-0.4403072904317078</x:v>
      </x:c>
      <x:c r="AA82" s="1157">
        <x:f ca="1">(SQRT(((-'int. presets cp_10d'!G30*SIN($F$18*PI()/180)*$F$21)*$C$25*1000)^2+(0.001*$C$25*1000*$F$21)^2)/$C$30+(-'int. presets cp_10d'!G30*COS($F$18*PI()/180)*$F$21)*$C$25*1000)/9.81*$AA$47/$O$99*$F$193*'int. presets cp_10d'!$G$214-$N$99/$O$99*$C$20*$F$21</x:f>
        <x:v>13.479016563603768</x:v>
      </x:c>
      <x:c r="AB82" s="18"/>
      <x:c r="AC82" s="163"/>
    </x:row>
    <x:row r="83" spans="2:136" s="75" customFormat="1" ht="13.5" customHeight="1" thickBot="1" x14ac:dyDescent="0.25">
      <x:c r="B83" s="1761" t="e">
        <x:v>#REF!</x:v>
      </x:c>
      <x:c r="C83" s="1762">
        <x:v>0</x:v>
      </x:c>
      <x:c r="D83" s="1763">
        <x:v>0</x:v>
      </x:c>
      <x:c r="E83" s="547" t="s">
        <x:v>21253</x:v>
      </x:c>
      <x:c r="F83" s="1231">
        <x:f t="shared" ca="1" si="70"/>
        <x:v>13.479016563603768</x:v>
      </x:c>
      <x:c r="G83" s="1231">
        <x:f t="shared" ca="1" si="71"/>
        <x:v>13.479016563603768</x:v>
      </x:c>
      <x:c r="H83" s="1231">
        <x:f t="shared" ca="1" si="25"/>
        <x:v>13.479016563603768</x:v>
      </x:c>
      <x:c r="I83" s="1232">
        <x:f t="shared" ca="1" si="26"/>
        <x:v>13.479016563603768</x:v>
      </x:c>
      <x:c r="J83" s="1231">
        <x:f t="shared" ca="1" si="27"/>
        <x:v>13.479016563603768</x:v>
      </x:c>
      <x:c r="K83" s="1239">
        <x:f t="shared" ca="1" si="28"/>
        <x:v>13.479016563603768</x:v>
      </x:c>
      <x:c r="L83" s="1067">
        <x:f t="shared" ca="1" si="29"/>
        <x:v>13.479016563603768</x:v>
      </x:c>
      <x:c r="M83" s="1248">
        <x:f t="shared" ca="1" si="30"/>
        <x:v>29.716109496452138</x:v>
      </x:c>
      <x:c r="N83" s="1244">
        <x:f ca="1">(-'int. presets cp_10d_9'!L31*COS($F$18*PI()/180)*$F$21)*$N$47*$C$25*1000/9.81/$O$99*$D$193*'int. presets cp_10d_9'!$L$214-$N$99/$O$99*$C$20*$F$21</x:f>
        <x:v>8.9971144089913402</x:v>
      </x:c>
      <x:c r="O83" s="164">
        <x:f ca="1">(SQRT(((-'int. presets cp_10d_9'!G31*SIN($F$18*PI()/180)*$F$21)*$C$25*1000)^2+(0.001*$C$25*1000*$F$21)^2)/$C$30+(-'int. presets cp_10d_9'!G31*COS($F$18*PI()/180)*$F$21)*$C$25*1000)/9.81*$O$47/$O$99*$F$193*'int. presets cp_10d_9'!$G$214-$N$99/$O$99*$C$20*$F$21</x:f>
        <x:v>13.479016563603768</x:v>
      </x:c>
      <x:c r="P83" s="199">
        <x:f ca="1">(-'int. presets cp_10d_12'!L31*COS($F$18*PI()/180)*$F$21)*$P$47*$C$25*1000/9.81/$O$99*$D$193*'int. presets cp_10d_12'!$L$214-$N$99/$O$99*$C$20*$F$21</x:f>
        <x:v>6.1470266291203508</x:v>
      </x:c>
      <x:c r="Q83" s="164">
        <x:f ca="1">(SQRT(((-'int. presets cp_10d_12'!G31*SIN($F$18*PI()/180)*$F$21)*$C$25*1000)^2+(0.001*$C$25*1000*$F$21)^2)/$C$30+(-'int. presets cp_10d_12'!G31*COS($F$18*PI()/180)*$F$21)*$C$25*1000)/9.81*$Q$47/$O$99*$F$193*'int. presets cp_10d_12'!$G$214-$N$99/$O$99*$C$20*$F$21</x:f>
        <x:v>13.479016563603768</x:v>
      </x:c>
      <x:c r="R83" s="199">
        <x:f ca="1">(-'int. presets cp_10d_15'!L31*COS($F$18*PI()/180)*$F$21)*$R$47*$C$25*1000/9.81/$O$99*$D$193*'int. presets cp_10d_15'!$L$214-$N$99/$O$99*$C$20*$F$21</x:f>
        <x:v>3.9363267987920558</x:v>
      </x:c>
      <x:c r="S83" s="164">
        <x:f ca="1">(SQRT(((-'int. presets cp_10d_15'!G31*SIN($F$18*PI()/180)*$F$21)*$C$25*1000)^2+(0.001*$C$25*1000*$F$21)^2)/$C$30+(-'int. presets cp_10d_15'!G31*COS($F$18*PI()/180)*$F$21)*$C$25*1000)/9.81*$S$47/$O$99*$F$193*'int. presets cp_10d_15'!$G$214-$N$99/$O$99*$C$20*$F$21</x:f>
        <x:v>13.479016563603768</x:v>
      </x:c>
      <x:c r="T83" s="199">
        <x:f ca="1">(-'int. presets cp_10d_16'!L31*COS($F$18*PI()/180)*$F$21)*$T$47*$C$25*1000/9.81/$O$99*$D$193*'int. presets cp_10d_16'!$L$214-$N$99/$O$99*$C$20*$F$21</x:f>
        <x:v>3.2969388492493614</x:v>
      </x:c>
      <x:c r="U83" s="164">
        <x:f ca="1">(SQRT(((-'int. presets cp_10d_16'!G31*SIN($F$18*PI()/180)*$F$21)*$C$25*1000)^2+(0.001*$C$25*1000*$F$21)^2)/$C$30+(-'int. presets cp_10d_16'!G31*COS($F$18*PI()/180)*$F$21)*$C$25*1000)/9.81*$U$47/$O$99*$F$193*'int. presets cp_10d_16'!$G$214-$N$99/$O$99*$C$20*$F$21</x:f>
        <x:v>13.479016563603768</x:v>
      </x:c>
      <x:c r="V83" s="199">
        <x:f ca="1">(-'int. presets cp_10d_20'!L31*COS($F$18*PI()/180)*$F$21)*$V$47*$C$25*1000/9.81/$O$99*$D$193*'int. presets cp_10d_20'!$L$214-$N$99/$O$99*$C$20*$F$21</x:f>
        <x:v>1.0862390189210807</x:v>
      </x:c>
      <x:c r="W83" s="164">
        <x:f ca="1">(SQRT(((-'int. presets cp_10d_20'!G31*SIN($F$18*PI()/180)*$F$21)*$C$25*1000)^2+(0.001*$C$25*1000*$F$21)^2)/$C$30+(-'int. presets cp_10d_20'!G31*COS($F$18*PI()/180)*$F$21)*$C$25*1000)/9.81*$W$47/$O$99*$F$193*'int. presets cp_10d_20'!$G$214-$N$99/$O$99*$C$20*$F$21</x:f>
        <x:v>13.479016563603768</x:v>
      </x:c>
      <x:c r="X83" s="199">
        <x:f ca="1">(-'int. presets cp_10d_25'!L31*COS($F$18*PI()/180)*$F$21)*$X$47*$C$25*1000/9.81/$O$99*$D$193*'int. presets cp_10d_25'!$L$214-$N$99/$O$99*$C$20*$F$21</x:f>
        <x:v>-0.4403072904317078</x:v>
      </x:c>
      <x:c r="Y83" s="164">
        <x:f ca="1">(SQRT(((-'int. presets cp_10d_25'!G31*SIN($F$18*PI()/180)*$F$21)*$C$25*1000)^2+(0.001*$C$25*1000*$F$21)^2)/$C$30+(-'int. presets cp_10d_25'!G31*COS($F$18*PI()/180)*$F$21)*$C$25*1000)/9.81*$Y$47/$O$99*$F$193*'int. presets cp_10d_25'!$G$214-$N$99/$O$99*$C$20*$F$21</x:f>
        <x:v>13.479016563603768</x:v>
      </x:c>
      <x:c r="Z83" s="199">
        <x:f ca="1">(-'int. presets cp_10d'!L31*COS($F$18*PI()/180)*$F$21)*$Z$47*$C$25*1000/9.81/$O$99*$D$193*'int. presets cp_10d'!$L$214-$N$99/$O$99*$C$20*$F$21</x:f>
        <x:v>-0.4403072904317078</x:v>
      </x:c>
      <x:c r="AA83" s="1155">
        <x:f ca="1">(SQRT(((-'int. presets cp_10d'!G31*SIN($F$18*PI()/180)*$F$21)*$C$25*1000)^2+(0.001*$C$25*1000*$F$21)^2)/$C$30+(-'int. presets cp_10d'!G31*COS($F$18*PI()/180)*$F$21)*$C$25*1000)/9.81*$AA$47/$O$99*$F$193*'int. presets cp_10d'!$G$214-$N$99/$O$99*$C$20*$F$21</x:f>
        <x:v>13.479016563603768</x:v>
      </x:c>
      <x:c r="AB83" s="18"/>
      <x:c r="AC83" s="163"/>
    </x:row>
    <x:row r="84" spans="2:136" s="75" customFormat="1" ht="13.5" customHeight="1" x14ac:dyDescent="0.2">
      <x:c r="B84" s="1755" t="s">
        <x:v>21256</x:v>
      </x:c>
      <x:c r="C84" s="1756">
        <x:v>0</x:v>
      </x:c>
      <x:c r="D84" s="1757" t="s">
        <x:v>21256</x:v>
      </x:c>
      <x:c r="E84" s="546" t="s">
        <x:v>21252</x:v>
      </x:c>
      <x:c r="F84" s="1233">
        <x:f t="shared" ca="1" si="70"/>
        <x:v>13.479016563603768</x:v>
      </x:c>
      <x:c r="G84" s="1233">
        <x:f t="shared" ca="1" si="71"/>
        <x:v>13.479016563603768</x:v>
      </x:c>
      <x:c r="H84" s="1233">
        <x:f t="shared" ca="1" si="25"/>
        <x:v>13.479016563603768</x:v>
      </x:c>
      <x:c r="I84" s="1230">
        <x:f t="shared" ca="1" si="26"/>
        <x:v>13.479016563603768</x:v>
      </x:c>
      <x:c r="J84" s="1233">
        <x:f t="shared" ca="1" si="27"/>
        <x:v>13.479016563603768</x:v>
      </x:c>
      <x:c r="K84" s="1240">
        <x:f t="shared" ca="1" si="28"/>
        <x:v>13.479016563603768</x:v>
      </x:c>
      <x:c r="L84" s="1066">
        <x:f t="shared" ca="1" si="29"/>
        <x:v>13.479016563603768</x:v>
      </x:c>
      <x:c r="M84" s="1249">
        <x:f t="shared" ca="1" si="30"/>
        <x:v>29.716109496452138</x:v>
      </x:c>
      <x:c r="N84" s="1245">
        <x:f ca="1">(-'int. presets cp_10d_9'!L32*COS($F$18*PI()/180)*$F$21)*$N$47*$C$25*1000/9.81/$O$99*$D$193*'int. presets cp_10d_9'!$L$214-$N$99/$O$99*$C$20*$F$21</x:f>
        <x:v>-0.4403072904317078</x:v>
      </x:c>
      <x:c r="O84" s="198">
        <x:f ca="1">(SQRT(((-'int. presets cp_10d_9'!G32*SIN($F$18*PI()/180)*$F$21)*$C$25*1000)^2+(0.001*$C$25*1000*$F$21)^2)/$C$30+(-'int. presets cp_10d_9'!G32*COS($F$18*PI()/180)*$F$21)*$C$25*1000)/9.81*$O$47/$O$99*$F$193*'int. presets cp_10d_9'!$G$214-$N$99/$O$99*$C$20*$F$21</x:f>
        <x:v>13.479016563603768</x:v>
      </x:c>
      <x:c r="P84" s="161">
        <x:f ca="1">(-'int. presets cp_10d_12'!L32*COS($F$18*PI()/180)*$F$21)*$P$47*$C$25*1000/9.81/$O$99*$D$193*'int. presets cp_10d_12'!$L$214-$N$99/$O$99*$C$20*$F$21</x:f>
        <x:v>-0.4403072904317078</x:v>
      </x:c>
      <x:c r="Q84" s="198">
        <x:f ca="1">(SQRT(((-'int. presets cp_10d_12'!G32*SIN($F$18*PI()/180)*$F$21)*$C$25*1000)^2+(0.001*$C$25*1000*$F$21)^2)/$C$30+(-'int. presets cp_10d_12'!G32*COS($F$18*PI()/180)*$F$21)*$C$25*1000)/9.81*$Q$47/$O$99*$F$193*'int. presets cp_10d_12'!$G$214-$N$99/$O$99*$C$20*$F$21</x:f>
        <x:v>13.479016563603768</x:v>
      </x:c>
      <x:c r="R84" s="161">
        <x:f ca="1">(-'int. presets cp_10d_15'!L32*COS($F$18*PI()/180)*$F$21)*$R$47*$C$25*1000/9.81/$O$99*$D$193*'int. presets cp_10d_15'!$L$214-$N$99/$O$99*$C$20*$F$21</x:f>
        <x:v>-0.4403072904317078</x:v>
      </x:c>
      <x:c r="S84" s="198">
        <x:f ca="1">(SQRT(((-'int. presets cp_10d_15'!G32*SIN($F$18*PI()/180)*$F$21)*$C$25*1000)^2+(0.001*$C$25*1000*$F$21)^2)/$C$30+(-'int. presets cp_10d_15'!G32*COS($F$18*PI()/180)*$F$21)*$C$25*1000)/9.81*$S$47/$O$99*$F$193*'int. presets cp_10d_15'!$G$214-$N$99/$O$99*$C$20*$F$21</x:f>
        <x:v>13.479016563603768</x:v>
      </x:c>
      <x:c r="T84" s="161">
        <x:f ca="1">(-'int. presets cp_10d_16'!L32*COS($F$18*PI()/180)*$F$21)*$T$47*$C$25*1000/9.81/$O$99*$D$193*'int. presets cp_10d_16'!$L$214-$N$99/$O$99*$C$20*$F$21</x:f>
        <x:v>-0.4403072904317078</x:v>
      </x:c>
      <x:c r="U84" s="198">
        <x:f ca="1">(SQRT(((-'int. presets cp_10d_16'!G32*SIN($F$18*PI()/180)*$F$21)*$C$25*1000)^2+(0.001*$C$25*1000*$F$21)^2)/$C$30+(-'int. presets cp_10d_16'!G32*COS($F$18*PI()/180)*$F$21)*$C$25*1000)/9.81*$U$47/$O$99*$F$193*'int. presets cp_10d_16'!$G$214-$N$99/$O$99*$C$20*$F$21</x:f>
        <x:v>13.479016563603768</x:v>
      </x:c>
      <x:c r="V84" s="161">
        <x:f ca="1">(-'int. presets cp_10d_20'!L32*COS($F$18*PI()/180)*$F$21)*$V$47*$C$25*1000/9.81/$O$99*$D$193*'int. presets cp_10d_20'!$L$214-$N$99/$O$99*$C$20*$F$21</x:f>
        <x:v>-0.4403072904317078</x:v>
      </x:c>
      <x:c r="W84" s="198">
        <x:f ca="1">(SQRT(((-'int. presets cp_10d_20'!G32*SIN($F$18*PI()/180)*$F$21)*$C$25*1000)^2+(0.001*$C$25*1000*$F$21)^2)/$C$30+(-'int. presets cp_10d_20'!G32*COS($F$18*PI()/180)*$F$21)*$C$25*1000)/9.81*$W$47/$O$99*$F$193*'int. presets cp_10d_20'!$G$214-$N$99/$O$99*$C$20*$F$21</x:f>
        <x:v>13.479016563603768</x:v>
      </x:c>
      <x:c r="X84" s="161">
        <x:f ca="1">(-'int. presets cp_10d_25'!L32*COS($F$18*PI()/180)*$F$21)*$X$47*$C$25*1000/9.81/$O$99*$D$193*'int. presets cp_10d_25'!$L$214-$N$99/$O$99*$C$20*$F$21</x:f>
        <x:v>-0.4403072904317078</x:v>
      </x:c>
      <x:c r="Y84" s="198">
        <x:f ca="1">(SQRT(((-'int. presets cp_10d_25'!G32*SIN($F$18*PI()/180)*$F$21)*$C$25*1000)^2+(0.001*$C$25*1000*$F$21)^2)/$C$30+(-'int. presets cp_10d_25'!G32*COS($F$18*PI()/180)*$F$21)*$C$25*1000)/9.81*$Y$47/$O$99*$F$193*'int. presets cp_10d_25'!$G$214-$N$99/$O$99*$C$20*$F$21</x:f>
        <x:v>13.479016563603768</x:v>
      </x:c>
      <x:c r="Z84" s="161">
        <x:f ca="1">(-'int. presets cp_10d'!L32*COS($F$18*PI()/180)*$F$21)*$Z$47*$C$25*1000/9.81/$O$99*$D$193*'int. presets cp_10d'!$L$214-$N$99/$O$99*$C$20*$F$21</x:f>
        <x:v>-0.4403072904317078</x:v>
      </x:c>
      <x:c r="AA84" s="1153">
        <x:f ca="1">(SQRT(((-'int. presets cp_10d'!G32*SIN($F$18*PI()/180)*$F$21)*$C$25*1000)^2+(0.001*$C$25*1000*$F$21)^2)/$C$30+(-'int. presets cp_10d'!G32*COS($F$18*PI()/180)*$F$21)*$C$25*1000)/9.81*$AA$47/$O$99*$F$193*'int. presets cp_10d'!$G$214-$N$99/$O$99*$C$20*$F$21</x:f>
        <x:v>13.479016563603768</x:v>
      </x:c>
      <x:c r="AB84" s="18"/>
      <x:c r="AC84" s="163"/>
    </x:row>
    <x:row r="85" spans="2:136" s="75" customFormat="1" ht="13.5" customHeight="1" thickBot="1" x14ac:dyDescent="0.25">
      <x:c r="B85" s="1758" t="e">
        <x:v>#REF!</x:v>
      </x:c>
      <x:c r="C85" s="1759">
        <x:v>0</x:v>
      </x:c>
      <x:c r="D85" s="1760">
        <x:v>0</x:v>
      </x:c>
      <x:c r="E85" s="1119" t="s">
        <x:v>21253</x:v>
      </x:c>
      <x:c r="F85" s="1231">
        <x:f t="shared" ca="1" si="70"/>
        <x:v>13.479016563603768</x:v>
      </x:c>
      <x:c r="G85" s="1231">
        <x:f t="shared" ca="1" si="71"/>
        <x:v>13.479016563603768</x:v>
      </x:c>
      <x:c r="H85" s="1231">
        <x:f t="shared" ca="1" si="25"/>
        <x:v>13.479016563603768</x:v>
      </x:c>
      <x:c r="I85" s="1232">
        <x:f t="shared" ca="1" si="26"/>
        <x:v>13.479016563603768</x:v>
      </x:c>
      <x:c r="J85" s="1231">
        <x:f t="shared" ca="1" si="27"/>
        <x:v>13.479016563603768</x:v>
      </x:c>
      <x:c r="K85" s="1239">
        <x:f t="shared" ca="1" si="28"/>
        <x:v>13.479016563603768</x:v>
      </x:c>
      <x:c r="L85" s="1116">
        <x:f t="shared" ca="1" si="29"/>
        <x:v>13.479016563603768</x:v>
      </x:c>
      <x:c r="M85" s="1248">
        <x:f t="shared" ca="1" si="30"/>
        <x:v>29.716109496452138</x:v>
      </x:c>
      <x:c r="N85" s="1245">
        <x:f ca="1">(-'int. presets cp_10d_9'!L33*COS($F$18*PI()/180)*$F$21)*$N$47*$C$25*1000/9.81/$O$99*$D$193*'int. presets cp_10d_9'!$L$214-$N$99/$O$99*$C$20*$F$21</x:f>
        <x:v>-0.4403072904317078</x:v>
      </x:c>
      <x:c r="O85" s="162">
        <x:f ca="1">(SQRT(((-'int. presets cp_10d_9'!G33*SIN($F$18*PI()/180)*$F$21)*$C$25*1000)^2+(0.001*$C$25*1000*$F$21)^2)/$C$30+(-'int. presets cp_10d_9'!G33*COS($F$18*PI()/180)*$F$21)*$C$25*1000)/9.81*$O$47/$O$99*$F$193*'int. presets cp_10d_9'!$G$214-$N$99/$O$99*$C$20*$F$21</x:f>
        <x:v>13.479016563603768</x:v>
      </x:c>
      <x:c r="P85" s="161">
        <x:f ca="1">(-'int. presets cp_10d_12'!L33*COS($F$18*PI()/180)*$F$21)*$P$47*$C$25*1000/9.81/$O$99*$D$193*'int. presets cp_10d_12'!$L$214-$N$99/$O$99*$C$20*$F$21</x:f>
        <x:v>-0.4403072904317078</x:v>
      </x:c>
      <x:c r="Q85" s="162">
        <x:f ca="1">(SQRT(((-'int. presets cp_10d_12'!G33*SIN($F$18*PI()/180)*$F$21)*$C$25*1000)^2+(0.001*$C$25*1000*$F$21)^2)/$C$30+(-'int. presets cp_10d_12'!G33*COS($F$18*PI()/180)*$F$21)*$C$25*1000)/9.81*$Q$47/$O$99*$F$193*'int. presets cp_10d_12'!$G$214-$N$99/$O$99*$C$20*$F$21</x:f>
        <x:v>13.479016563603768</x:v>
      </x:c>
      <x:c r="R85" s="161">
        <x:f ca="1">(-'int. presets cp_10d_15'!L33*COS($F$18*PI()/180)*$F$21)*$R$47*$C$25*1000/9.81/$O$99*$D$193*'int. presets cp_10d_15'!$L$214-$N$99/$O$99*$C$20*$F$21</x:f>
        <x:v>-0.4403072904317078</x:v>
      </x:c>
      <x:c r="S85" s="162">
        <x:f ca="1">(SQRT(((-'int. presets cp_10d_15'!G33*SIN($F$18*PI()/180)*$F$21)*$C$25*1000)^2+(0.001*$C$25*1000*$F$21)^2)/$C$30+(-'int. presets cp_10d_15'!G33*COS($F$18*PI()/180)*$F$21)*$C$25*1000)/9.81*$S$47/$O$99*$F$193*'int. presets cp_10d_15'!$G$214-$N$99/$O$99*$C$20*$F$21</x:f>
        <x:v>13.479016563603768</x:v>
      </x:c>
      <x:c r="T85" s="161">
        <x:f ca="1">(-'int. presets cp_10d_16'!L33*COS($F$18*PI()/180)*$F$21)*$T$47*$C$25*1000/9.81/$O$99*$D$193*'int. presets cp_10d_16'!$L$214-$N$99/$O$99*$C$20*$F$21</x:f>
        <x:v>-0.4403072904317078</x:v>
      </x:c>
      <x:c r="U85" s="162">
        <x:f ca="1">(SQRT(((-'int. presets cp_10d_16'!G33*SIN($F$18*PI()/180)*$F$21)*$C$25*1000)^2+(0.001*$C$25*1000*$F$21)^2)/$C$30+(-'int. presets cp_10d_16'!G33*COS($F$18*PI()/180)*$F$21)*$C$25*1000)/9.81*$U$47/$O$99*$F$193*'int. presets cp_10d_16'!$G$214-$N$99/$O$99*$C$20*$F$21</x:f>
        <x:v>13.479016563603768</x:v>
      </x:c>
      <x:c r="V85" s="161">
        <x:f ca="1">(-'int. presets cp_10d_20'!L33*COS($F$18*PI()/180)*$F$21)*$V$47*$C$25*1000/9.81/$O$99*$D$193*'int. presets cp_10d_20'!$L$214-$N$99/$O$99*$C$20*$F$21</x:f>
        <x:v>-0.4403072904317078</x:v>
      </x:c>
      <x:c r="W85" s="162">
        <x:f ca="1">(SQRT(((-'int. presets cp_10d_20'!G33*SIN($F$18*PI()/180)*$F$21)*$C$25*1000)^2+(0.001*$C$25*1000*$F$21)^2)/$C$30+(-'int. presets cp_10d_20'!G33*COS($F$18*PI()/180)*$F$21)*$C$25*1000)/9.81*$W$47/$O$99*$F$193*'int. presets cp_10d_20'!$G$214-$N$99/$O$99*$C$20*$F$21</x:f>
        <x:v>13.479016563603768</x:v>
      </x:c>
      <x:c r="X85" s="161">
        <x:f ca="1">(-'int. presets cp_10d_25'!L33*COS($F$18*PI()/180)*$F$21)*$X$47*$C$25*1000/9.81/$O$99*$D$193*'int. presets cp_10d_25'!$L$214-$N$99/$O$99*$C$20*$F$21</x:f>
        <x:v>-0.4403072904317078</x:v>
      </x:c>
      <x:c r="Y85" s="162">
        <x:f ca="1">(SQRT(((-'int. presets cp_10d_25'!G33*SIN($F$18*PI()/180)*$F$21)*$C$25*1000)^2+(0.001*$C$25*1000*$F$21)^2)/$C$30+(-'int. presets cp_10d_25'!G33*COS($F$18*PI()/180)*$F$21)*$C$25*1000)/9.81*$Y$47/$O$99*$F$193*'int. presets cp_10d_25'!$G$214-$N$99/$O$99*$C$20*$F$21</x:f>
        <x:v>13.479016563603768</x:v>
      </x:c>
      <x:c r="Z85" s="161">
        <x:f ca="1">(-'int. presets cp_10d'!L33*COS($F$18*PI()/180)*$F$21)*$Z$47*$C$25*1000/9.81/$O$99*$D$193*'int. presets cp_10d'!$L$214-$N$99/$O$99*$C$20*$F$21</x:f>
        <x:v>-0.4403072904317078</x:v>
      </x:c>
      <x:c r="AA85" s="1157">
        <x:f ca="1">(SQRT(((-'int. presets cp_10d'!G33*SIN($F$18*PI()/180)*$F$21)*$C$25*1000)^2+(0.001*$C$25*1000*$F$21)^2)/$C$30+(-'int. presets cp_10d'!G33*COS($F$18*PI()/180)*$F$21)*$C$25*1000)/9.81*$AA$47/$O$99*$F$193*'int. presets cp_10d'!$G$214-$N$99/$O$99*$C$20*$F$21</x:f>
        <x:v>13.479016563603768</x:v>
      </x:c>
      <x:c r="AB85" s="18"/>
      <x:c r="AC85" s="163"/>
    </x:row>
    <x:row r="86" spans="2:136" s="75" customFormat="1" ht="13.5" customHeight="1" thickTop="1" thickBot="1" x14ac:dyDescent="0.25">
      <x:c r="B86" s="1837" t="s">
        <x:v>21134</x:v>
      </x:c>
      <x:c r="C86" s="1838"/>
      <x:c r="D86" s="1838"/>
      <x:c r="E86" s="1838"/>
      <x:c r="F86" s="1838"/>
      <x:c r="G86" s="1838"/>
      <x:c r="H86" s="1838"/>
      <x:c r="I86" s="1838"/>
      <x:c r="J86" s="1838"/>
      <x:c r="K86" s="1838"/>
      <x:c r="L86" s="1839"/>
      <x:c r="M86" s="1243"/>
      <x:c r="N86" s="1132"/>
      <x:c r="O86" s="1133"/>
      <x:c r="P86" s="1133"/>
      <x:c r="Q86" s="1133"/>
      <x:c r="R86" s="1133"/>
      <x:c r="S86" s="1133"/>
      <x:c r="T86" s="1133"/>
      <x:c r="U86" s="1133"/>
      <x:c r="V86" s="1133"/>
      <x:c r="W86" s="1133"/>
      <x:c r="X86" s="1133"/>
      <x:c r="Y86" s="1133"/>
      <x:c r="Z86" s="1133"/>
      <x:c r="AA86" s="1137"/>
      <x:c r="AB86" s="18"/>
      <x:c r="AC86" s="163"/>
    </x:row>
    <x:row r="87" spans="2:136" s="75" customFormat="1" ht="13.5" customHeight="1" x14ac:dyDescent="0.2">
      <x:c r="B87" s="1755" t="s">
        <x:v>21251</x:v>
      </x:c>
      <x:c r="C87" s="1756"/>
      <x:c r="D87" s="1757"/>
      <x:c r="E87" s="351" t="s">
        <x:v>21252</x:v>
      </x:c>
      <x:c r="F87" s="1229">
        <x:f t="shared" ref="F87:F94" ca="1" si="72">MAX(N87,O87)</x:f>
        <x:v>26.041527167219261</x:v>
      </x:c>
      <x:c r="G87" s="1229">
        <x:f t="shared" ref="G87:G94" ca="1" si="73">MAX(P87,Q87)</x:f>
        <x:v>19.817063858517113</x:v>
      </x:c>
      <x:c r="H87" s="1229">
        <x:f t="shared" ca="1" si="25"/>
        <x:v>14.988995025824732</x:v>
      </x:c>
      <x:c r="I87" s="1237">
        <x:f t="shared" ca="1" si="26"/>
        <x:v>13.592600549814964</x:v>
      </x:c>
      <x:c r="J87" s="1229">
        <x:f t="shared" ca="1" si="27"/>
        <x:v>8.7645317171225834</x:v>
      </x:c>
      <x:c r="K87" s="1238">
        <x:f t="shared" ca="1" si="28"/>
        <x:v>3.9364628844302025</x:v>
      </x:c>
      <x:c r="L87" s="1066">
        <x:f t="shared" ca="1" si="29"/>
        <x:v>3.9364628844302025</x:v>
      </x:c>
      <x:c r="M87" s="1247">
        <x:f t="shared" ca="1" si="30"/>
        <x:v>8.6784048042725122</x:v>
      </x:c>
      <x:c r="N87" s="497">
        <x:f ca="1">(-'int. presets cp_10d_9'!M26*COS($F$18*PI()/180)*$F$21)*$N$47*$C$25*1000/9.81/$O$99*$D$193*'int. presets cp_10d_9'!$M$214-$N$99/$O$99*$C$20*$F$21</x:f>
        <x:v>26.041527167219261</x:v>
      </x:c>
      <x:c r="O87" s="198">
        <x:f ca="1">(SQRT(((-'int. presets cp_10d_9'!H26*SIN($F$18*PI()/180)*$F$21)*$C$25*1000)^2+(0.001*$C$25*1000*$F$21)^2)/$C$30+(-'int. presets cp_10d_9'!H26*COS($F$18*PI()/180)*$F$21)*$C$25*1000)/9.81*$O$47/$O$99*$F$193*'int. presets cp_10d_9'!$H$214-$N$99/$O$99*$C$20*$F$21</x:f>
        <x:v>-0.61018878200905391</x:v>
      </x:c>
      <x:c r="P87" s="181">
        <x:f ca="1">(-'int. presets cp_10d_12'!M26*COS($F$18*PI()/180)*$F$21)*$P$47*$C$25*1000/9.81/$O$99*$D$193*'int. presets cp_10d_12'!$M$214-$N$99/$O$99*$C$20*$F$21</x:f>
        <x:v>19.817063858517113</x:v>
      </x:c>
      <x:c r="Q87" s="198">
        <x:f ca="1">(SQRT(((-'int. presets cp_10d_12'!H26*SIN($F$18*PI()/180)*$F$21)*$C$25*1000)^2+(0.001*$C$25*1000*$F$21)^2)/$C$30+(-'int. presets cp_10d_12'!H26*COS($F$18*PI()/180)*$F$21)*$C$25*1000)/9.81*$Q$47/$O$99*$F$193*'int. presets cp_10d_12'!$H$214-$N$99/$O$99*$C$20*$F$21</x:f>
        <x:v>-0.61018878200905391</x:v>
      </x:c>
      <x:c r="R87" s="181">
        <x:f ca="1">(-'int. presets cp_10d_15'!M26*COS($F$18*PI()/180)*$F$21)*$R$47*$C$25*1000/9.81/$O$99*$D$193*'int. presets cp_10d_15'!$M$214-$N$99/$O$99*$C$20*$F$21</x:f>
        <x:v>14.988995025824732</x:v>
      </x:c>
      <x:c r="S87" s="198">
        <x:f ca="1">(SQRT(((-'int. presets cp_10d_15'!H26*SIN($F$18*PI()/180)*$F$21)*$C$25*1000)^2+(0.001*$C$25*1000*$F$21)^2)/$C$30+(-'int. presets cp_10d_15'!H26*COS($F$18*PI()/180)*$F$21)*$C$25*1000)/9.81*$S$47/$O$99*$F$193*'int. presets cp_10d_15'!$H$214-$N$99/$O$99*$C$20*$F$21</x:f>
        <x:v>-0.61018878200905391</x:v>
      </x:c>
      <x:c r="T87" s="181">
        <x:f ca="1">(-'int. presets cp_10d_16'!M26*COS($F$18*PI()/180)*$F$21)*$T$47*$C$25*1000/9.81/$O$99*$D$193*'int. presets cp_10d_16'!$M$214-$N$99/$O$99*$C$20*$F$21</x:f>
        <x:v>13.592600549814964</x:v>
      </x:c>
      <x:c r="U87" s="198">
        <x:f ca="1">(SQRT(((-'int. presets cp_10d_16'!H26*SIN($F$18*PI()/180)*$F$21)*$C$25*1000)^2+(0.001*$C$25*1000*$F$21)^2)/$C$30+(-'int. presets cp_10d_16'!H26*COS($F$18*PI()/180)*$F$21)*$C$25*1000)/9.81*$U$47/$O$99*$F$193*'int. presets cp_10d_16'!$H$214-$N$99/$O$99*$C$20*$F$21</x:f>
        <x:v>-0.61018878200905391</x:v>
      </x:c>
      <x:c r="V87" s="181">
        <x:f ca="1">(-'int. presets cp_10d_20'!M26*COS($F$18*PI()/180)*$F$21)*$V$47*$C$25*1000/9.81/$O$99*$D$193*'int. presets cp_10d_20'!$M$214-$N$99/$O$99*$C$20*$F$21</x:f>
        <x:v>8.7645317171225834</x:v>
      </x:c>
      <x:c r="W87" s="198">
        <x:f ca="1">(SQRT(((-'int. presets cp_10d_20'!H26*SIN($F$18*PI()/180)*$F$21)*$C$25*1000)^2+(0.001*$C$25*1000*$F$21)^2)/$C$30+(-'int. presets cp_10d_20'!H26*COS($F$18*PI()/180)*$F$21)*$C$25*1000)/9.81*$W$47/$O$99*$F$193*'int. presets cp_10d_20'!$H$214-$N$99/$O$99*$C$20*$F$21</x:f>
        <x:v>-0.61018878200905391</x:v>
      </x:c>
      <x:c r="X87" s="181">
        <x:f ca="1">(-'int. presets cp_10d_25'!M26*COS($F$18*PI()/180)*$F$21)*$X$47*$C$25*1000/9.81/$O$99*$D$193*'int. presets cp_10d_25'!$M$214-$N$99/$O$99*$C$20*$F$21</x:f>
        <x:v>3.9364628844302025</x:v>
      </x:c>
      <x:c r="Y87" s="198">
        <x:f ca="1">(SQRT(((-'int. presets cp_10d_25'!H26*SIN($F$18*PI()/180)*$F$21)*$C$25*1000)^2+(0.001*$C$25*1000*$F$21)^2)/$C$30+(-'int. presets cp_10d_25'!H26*COS($F$18*PI()/180)*$F$21)*$C$25*1000)/9.81*$Y$47/$O$99*$F$193*'int. presets cp_10d_25'!$H$214-$N$99/$O$99*$C$20*$F$21</x:f>
        <x:v>-0.61018878200905391</x:v>
      </x:c>
      <x:c r="Z87" s="181">
        <x:f ca="1">(-'int. presets cp_10d'!M26*COS($F$18*PI()/180)*$F$21)*$Z$47*$C$25*1000/9.81/$O$99*$D$193*'int. presets cp_10d'!$M$214-$N$99/$O$99*$C$20*$F$21</x:f>
        <x:v>3.9364628844302025</x:v>
      </x:c>
      <x:c r="AA87" s="1153">
        <x:f ca="1">(SQRT(((-'int. presets cp_10d'!H26*SIN($F$18*PI()/180)*$F$21)*$C$25*1000)^2+(0.001*$C$25*1000*$F$21)^2)/$C$30+(-'int. presets cp_10d'!H26*COS($F$18*PI()/180)*$F$21)*$C$25*1000)/9.81*$AA$47/$O$99*$F$193*'int. presets cp_10d'!$H$214-$N$99/$O$99*$C$20*$F$21</x:f>
        <x:v>-0.61018878200905391</x:v>
      </x:c>
      <x:c r="AB87" s="18"/>
    </x:row>
    <x:row r="88" spans="2:136" s="75" customFormat="1" ht="13.5" customHeight="1" thickBot="1" x14ac:dyDescent="0.25">
      <x:c r="B88" s="1761"/>
      <x:c r="C88" s="1762"/>
      <x:c r="D88" s="1763"/>
      <x:c r="E88" s="345" t="s">
        <x:v>21253</x:v>
      </x:c>
      <x:c r="F88" s="1231">
        <x:f t="shared" ca="1" si="72"/>
        <x:v>27.131559310225395</x:v>
      </x:c>
      <x:c r="G88" s="1231">
        <x:f t="shared" ca="1" si="73"/>
        <x:v>20.712402742340135</x:v>
      </x:c>
      <x:c r="H88" s="1231">
        <x:f t="shared" ca="1" si="25"/>
        <x:v>15.73331808547491</x:v>
      </x:c>
      <x:c r="I88" s="1232">
        <x:f t="shared" ca="1" si="26"/>
        <x:v>14.293246174454861</x:v>
      </x:c>
      <x:c r="J88" s="1231">
        <x:f t="shared" ca="1" si="27"/>
        <x:v>9.3141615175896355</x:v>
      </x:c>
      <x:c r="K88" s="1239">
        <x:f t="shared" ca="1" si="28"/>
        <x:v>4.3350768607244099</x:v>
      </x:c>
      <x:c r="L88" s="1067">
        <x:f t="shared" ca="1" si="29"/>
        <x:v>4.3350768607244099</x:v>
      </x:c>
      <x:c r="M88" s="1248">
        <x:f t="shared" ca="1" si="30"/>
        <x:v>9.5571971486902481</x:v>
      </x:c>
      <x:c r="N88" s="1244">
        <x:f ca="1">(-'int. presets cp_10d_9'!M27*COS($F$18*PI()/180)*$F$21)*$N$47*$C$25*1000/9.81/$O$99*$D$193*'int. presets cp_10d_9'!$M$214-$N$99/$O$99*$C$20*$F$21</x:f>
        <x:v>27.131559310225395</x:v>
      </x:c>
      <x:c r="O88" s="164">
        <x:f ca="1">(SQRT(((-'int. presets cp_10d_9'!H27*SIN($F$18*PI()/180)*$F$21)*$C$25*1000)^2+(0.001*$C$25*1000*$F$21)^2)/$C$30+(-'int. presets cp_10d_9'!H27*COS($F$18*PI()/180)*$F$21)*$C$25*1000)/9.81*$O$47/$O$99*$F$193*'int. presets cp_10d_9'!$H$214-$N$99/$O$99*$C$20*$F$21</x:f>
        <x:v>-0.61018878200905391</x:v>
      </x:c>
      <x:c r="P88" s="199">
        <x:f ca="1">(-'int. presets cp_10d_12'!M27*COS($F$18*PI()/180)*$F$21)*$P$47*$C$25*1000/9.81/$O$99*$D$193*'int. presets cp_10d_12'!$M$214-$N$99/$O$99*$C$20*$F$21</x:f>
        <x:v>20.712402742340135</x:v>
      </x:c>
      <x:c r="Q88" s="164">
        <x:f ca="1">(SQRT(((-'int. presets cp_10d_12'!H27*SIN($F$18*PI()/180)*$F$21)*$C$25*1000)^2+(0.001*$C$25*1000*$F$21)^2)/$C$30+(-'int. presets cp_10d_12'!H27*COS($F$18*PI()/180)*$F$21)*$C$25*1000)/9.81*$Q$47/$O$99*$F$193*'int. presets cp_10d_12'!$H$214-$N$99/$O$99*$C$20*$F$21</x:f>
        <x:v>-0.61018878200905391</x:v>
      </x:c>
      <x:c r="R88" s="199">
        <x:f ca="1">(-'int. presets cp_10d_15'!M27*COS($F$18*PI()/180)*$F$21)*$R$47*$C$25*1000/9.81/$O$99*$D$193*'int. presets cp_10d_15'!$M$214-$N$99/$O$99*$C$20*$F$21</x:f>
        <x:v>15.73331808547491</x:v>
      </x:c>
      <x:c r="S88" s="164">
        <x:f ca="1">(SQRT(((-'int. presets cp_10d_15'!H27*SIN($F$18*PI()/180)*$F$21)*$C$25*1000)^2+(0.001*$C$25*1000*$F$21)^2)/$C$30+(-'int. presets cp_10d_15'!H27*COS($F$18*PI()/180)*$F$21)*$C$25*1000)/9.81*$S$47/$O$99*$F$193*'int. presets cp_10d_15'!$H$214-$N$99/$O$99*$C$20*$F$21</x:f>
        <x:v>-0.61018878200905391</x:v>
      </x:c>
      <x:c r="T88" s="199">
        <x:f ca="1">(-'int. presets cp_10d_16'!M27*COS($F$18*PI()/180)*$F$21)*$T$47*$C$25*1000/9.81/$O$99*$D$193*'int. presets cp_10d_16'!$M$214-$N$99/$O$99*$C$20*$F$21</x:f>
        <x:v>14.293246174454861</x:v>
      </x:c>
      <x:c r="U88" s="164">
        <x:f ca="1">(SQRT(((-'int. presets cp_10d_16'!H27*SIN($F$18*PI()/180)*$F$21)*$C$25*1000)^2+(0.001*$C$25*1000*$F$21)^2)/$C$30+(-'int. presets cp_10d_16'!H27*COS($F$18*PI()/180)*$F$21)*$C$25*1000)/9.81*$U$47/$O$99*$F$193*'int. presets cp_10d_16'!$H$214-$N$99/$O$99*$C$20*$F$21</x:f>
        <x:v>-0.61018878200905391</x:v>
      </x:c>
      <x:c r="V88" s="199">
        <x:f ca="1">(-'int. presets cp_10d_20'!M27*COS($F$18*PI()/180)*$F$21)*$V$47*$C$25*1000/9.81/$O$99*$D$193*'int. presets cp_10d_20'!$M$214-$N$99/$O$99*$C$20*$F$21</x:f>
        <x:v>9.3141615175896355</x:v>
      </x:c>
      <x:c r="W88" s="164">
        <x:f ca="1">(SQRT(((-'int. presets cp_10d_20'!H27*SIN($F$18*PI()/180)*$F$21)*$C$25*1000)^2+(0.001*$C$25*1000*$F$21)^2)/$C$30+(-'int. presets cp_10d_20'!H27*COS($F$18*PI()/180)*$F$21)*$C$25*1000)/9.81*$W$47/$O$99*$F$193*'int. presets cp_10d_20'!$H$214-$N$99/$O$99*$C$20*$F$21</x:f>
        <x:v>-0.61018878200905391</x:v>
      </x:c>
      <x:c r="X88" s="199">
        <x:f ca="1">(-'int. presets cp_10d_25'!M27*COS($F$18*PI()/180)*$F$21)*$X$47*$C$25*1000/9.81/$O$99*$D$193*'int. presets cp_10d_25'!$M$214-$N$99/$O$99*$C$20*$F$21</x:f>
        <x:v>4.3350768607244099</x:v>
      </x:c>
      <x:c r="Y88" s="164">
        <x:f ca="1">(SQRT(((-'int. presets cp_10d_25'!H27*SIN($F$18*PI()/180)*$F$21)*$C$25*1000)^2+(0.001*$C$25*1000*$F$21)^2)/$C$30+(-'int. presets cp_10d_25'!H27*COS($F$18*PI()/180)*$F$21)*$C$25*1000)/9.81*$Y$47/$O$99*$F$193*'int. presets cp_10d_25'!$H$214-$N$99/$O$99*$C$20*$F$21</x:f>
        <x:v>-0.61018878200905391</x:v>
      </x:c>
      <x:c r="Z88" s="199">
        <x:f ca="1">(-'int. presets cp_10d'!M27*COS($F$18*PI()/180)*$F$21)*$Z$47*$C$25*1000/9.81/$O$99*$D$193*'int. presets cp_10d'!$M$214-$N$99/$O$99*$C$20*$F$21</x:f>
        <x:v>4.3350768607244099</x:v>
      </x:c>
      <x:c r="AA88" s="1155">
        <x:f ca="1">(SQRT(((-'int. presets cp_10d'!H27*SIN($F$18*PI()/180)*$F$21)*$C$25*1000)^2+(0.001*$C$25*1000*$F$21)^2)/$C$30+(-'int. presets cp_10d'!H27*COS($F$18*PI()/180)*$F$21)*$C$25*1000)/9.81*$AA$47/$O$99*$F$193*'int. presets cp_10d'!$H$214-$N$99/$O$99*$C$20*$F$21</x:f>
        <x:v>-0.61018878200905391</x:v>
      </x:c>
      <x:c r="AB88" s="18"/>
    </x:row>
    <x:row r="89" spans="2:136" s="75" customFormat="1" ht="13.5" customHeight="1" x14ac:dyDescent="0.2">
      <x:c r="B89" s="1755" t="s">
        <x:v>21254</x:v>
      </x:c>
      <x:c r="C89" s="1756"/>
      <x:c r="D89" s="1757"/>
      <x:c r="E89" s="347" t="s">
        <x:v>21252</x:v>
      </x:c>
      <x:c r="F89" s="1233">
        <x:f t="shared" ca="1" si="72"/>
        <x:v>-0.61018878200905391</x:v>
      </x:c>
      <x:c r="G89" s="1233">
        <x:f t="shared" ca="1" si="73"/>
        <x:v>-0.61018878200905391</x:v>
      </x:c>
      <x:c r="H89" s="1233">
        <x:f t="shared" ca="1" si="25"/>
        <x:v>-0.61018878200905391</x:v>
      </x:c>
      <x:c r="I89" s="1230">
        <x:f t="shared" ca="1" si="26"/>
        <x:v>-0.61018878200905391</x:v>
      </x:c>
      <x:c r="J89" s="1233">
        <x:f t="shared" ca="1" si="27"/>
        <x:v>-0.61018878200905391</x:v>
      </x:c>
      <x:c r="K89" s="1240">
        <x:f t="shared" ca="1" si="28"/>
        <x:v>-0.61018878200905391</x:v>
      </x:c>
      <x:c r="L89" s="1066">
        <x:f t="shared" ca="1" si="29"/>
        <x:v>-0.61018878200905391</x:v>
      </x:c>
      <x:c r="M89" s="1249">
        <x:f t="shared" ca="1" si="30"/>
        <x:v>-1.3452343925928003</x:v>
      </x:c>
      <x:c r="N89" s="1245">
        <x:f ca="1">(-'int. presets cp_10d_9'!M28*COS($F$18*PI()/180)*$F$21)*$N$47*$C$25*1000/9.81/$O$99*$D$193*'int. presets cp_10d_9'!$M$214-$N$99/$O$99*$C$20*$F$21</x:f>
        <x:v>-8.8074712414319016</x:v>
      </x:c>
      <x:c r="O89" s="162">
        <x:f ca="1">(SQRT(((-'int. presets cp_10d_9'!H28*SIN($F$18*PI()/180)*$F$21)*$C$25*1000)^2+(0.001*$C$25*1000*$F$21)^2)/$C$30+(-'int. presets cp_10d_9'!H28*COS($F$18*PI()/180)*$F$21)*$C$25*1000)/9.81*$O$47/$O$99*$F$193*'int. presets cp_10d_9'!$H$214-$N$99/$O$99*$C$20*$F$21</x:f>
        <x:v>-0.61018878200905391</x:v>
      </x:c>
      <x:c r="P89" s="161">
        <x:f ca="1">(-'int. presets cp_10d_12'!M28*COS($F$18*PI()/180)*$F$21)*$P$47*$C$25*1000/9.81/$O$99*$D$193*'int. presets cp_10d_12'!$M$214-$N$99/$O$99*$C$20*$F$21</x:f>
        <x:v>-8.8074712414319016</x:v>
      </x:c>
      <x:c r="Q89" s="162">
        <x:f ca="1">(SQRT(((-'int. presets cp_10d_12'!H28*SIN($F$18*PI()/180)*$F$21)*$C$25*1000)^2+(0.001*$C$25*1000*$F$21)^2)/$C$30+(-'int. presets cp_10d_12'!H28*COS($F$18*PI()/180)*$F$21)*$C$25*1000)/9.81*$Q$47/$O$99*$F$193*'int. presets cp_10d_12'!$H$214-$N$99/$O$99*$C$20*$F$21</x:f>
        <x:v>-0.61018878200905391</x:v>
      </x:c>
      <x:c r="R89" s="161">
        <x:f ca="1">(-'int. presets cp_10d_15'!M28*COS($F$18*PI()/180)*$F$21)*$R$47*$C$25*1000/9.81/$O$99*$D$193*'int. presets cp_10d_15'!$M$214-$N$99/$O$99*$C$20*$F$21</x:f>
        <x:v>-8.8074712414319016</x:v>
      </x:c>
      <x:c r="S89" s="162">
        <x:f ca="1">(SQRT(((-'int. presets cp_10d_15'!H28*SIN($F$18*PI()/180)*$F$21)*$C$25*1000)^2+(0.001*$C$25*1000*$F$21)^2)/$C$30+(-'int. presets cp_10d_15'!H28*COS($F$18*PI()/180)*$F$21)*$C$25*1000)/9.81*$S$47/$O$99*$F$193*'int. presets cp_10d_15'!$H$214-$N$99/$O$99*$C$20*$F$21</x:f>
        <x:v>-0.61018878200905391</x:v>
      </x:c>
      <x:c r="T89" s="161">
        <x:f ca="1">(-'int. presets cp_10d_16'!M28*COS($F$18*PI()/180)*$F$21)*$T$47*$C$25*1000/9.81/$O$99*$D$193*'int. presets cp_10d_16'!$M$214-$N$99/$O$99*$C$20*$F$21</x:f>
        <x:v>-8.8074712414319016</x:v>
      </x:c>
      <x:c r="U89" s="162">
        <x:f ca="1">(SQRT(((-'int. presets cp_10d_16'!H28*SIN($F$18*PI()/180)*$F$21)*$C$25*1000)^2+(0.001*$C$25*1000*$F$21)^2)/$C$30+(-'int. presets cp_10d_16'!H28*COS($F$18*PI()/180)*$F$21)*$C$25*1000)/9.81*$U$47/$O$99*$F$193*'int. presets cp_10d_16'!$H$214-$N$99/$O$99*$C$20*$F$21</x:f>
        <x:v>-0.61018878200905391</x:v>
      </x:c>
      <x:c r="V89" s="161">
        <x:f ca="1">(-'int. presets cp_10d_20'!M28*COS($F$18*PI()/180)*$F$21)*$V$47*$C$25*1000/9.81/$O$99*$D$193*'int. presets cp_10d_20'!$M$214-$N$99/$O$99*$C$20*$F$21</x:f>
        <x:v>-8.8074712414319016</x:v>
      </x:c>
      <x:c r="W89" s="162">
        <x:f ca="1">(SQRT(((-'int. presets cp_10d_20'!H28*SIN($F$18*PI()/180)*$F$21)*$C$25*1000)^2+(0.001*$C$25*1000*$F$21)^2)/$C$30+(-'int. presets cp_10d_20'!H28*COS($F$18*PI()/180)*$F$21)*$C$25*1000)/9.81*$W$47/$O$99*$F$193*'int. presets cp_10d_20'!$H$214-$N$99/$O$99*$C$20*$F$21</x:f>
        <x:v>-0.61018878200905391</x:v>
      </x:c>
      <x:c r="X89" s="161">
        <x:f ca="1">(-'int. presets cp_10d_25'!M28*COS($F$18*PI()/180)*$F$21)*$X$47*$C$25*1000/9.81/$O$99*$D$193*'int. presets cp_10d_25'!$M$214-$N$99/$O$99*$C$20*$F$21</x:f>
        <x:v>-8.8074712414319016</x:v>
      </x:c>
      <x:c r="Y89" s="162">
        <x:f ca="1">(SQRT(((-'int. presets cp_10d_25'!H28*SIN($F$18*PI()/180)*$F$21)*$C$25*1000)^2+(0.001*$C$25*1000*$F$21)^2)/$C$30+(-'int. presets cp_10d_25'!H28*COS($F$18*PI()/180)*$F$21)*$C$25*1000)/9.81*$Y$47/$O$99*$F$193*'int. presets cp_10d_25'!$H$214-$N$99/$O$99*$C$20*$F$21</x:f>
        <x:v>-0.61018878200905391</x:v>
      </x:c>
      <x:c r="Z89" s="161">
        <x:f ca="1">(-'int. presets cp_10d'!M28*COS($F$18*PI()/180)*$F$21)*$Z$47*$C$25*1000/9.81/$O$99*$D$193*'int. presets cp_10d'!$M$214-$N$99/$O$99*$C$20*$F$21</x:f>
        <x:v>-8.8074712414319016</x:v>
      </x:c>
      <x:c r="AA89" s="1157">
        <x:f ca="1">(SQRT(((-'int. presets cp_10d'!H28*SIN($F$18*PI()/180)*$F$21)*$C$25*1000)^2+(0.001*$C$25*1000*$F$21)^2)/$C$30+(-'int. presets cp_10d'!H28*COS($F$18*PI()/180)*$F$21)*$C$25*1000)/9.81*$AA$47/$O$99*$F$193*'int. presets cp_10d'!$H$214-$N$99/$O$99*$C$20*$F$21</x:f>
        <x:v>-0.61018878200905391</x:v>
      </x:c>
      <x:c r="AB89" s="18"/>
    </x:row>
    <x:row r="90" spans="2:136" s="75" customFormat="1" ht="13.5" customHeight="1" thickBot="1" x14ac:dyDescent="0.25">
      <x:c r="B90" s="1761"/>
      <x:c r="C90" s="1762"/>
      <x:c r="D90" s="1763"/>
      <x:c r="E90" s="345" t="s">
        <x:v>21253</x:v>
      </x:c>
      <x:c r="F90" s="1231">
        <x:f t="shared" ca="1" si="72"/>
        <x:v>-0.61018878200905391</x:v>
      </x:c>
      <x:c r="G90" s="1231">
        <x:f t="shared" ca="1" si="73"/>
        <x:v>-0.61018878200905391</x:v>
      </x:c>
      <x:c r="H90" s="1231">
        <x:f t="shared" ca="1" si="25"/>
        <x:v>-0.61018878200905391</x:v>
      </x:c>
      <x:c r="I90" s="1232">
        <x:f t="shared" ca="1" si="26"/>
        <x:v>-0.61018878200905391</x:v>
      </x:c>
      <x:c r="J90" s="1231">
        <x:f t="shared" ca="1" si="27"/>
        <x:v>-0.61018878200905391</x:v>
      </x:c>
      <x:c r="K90" s="1239">
        <x:f t="shared" ca="1" si="28"/>
        <x:v>-0.61018878200905391</x:v>
      </x:c>
      <x:c r="L90" s="1067">
        <x:f t="shared" ca="1" si="29"/>
        <x:v>-0.61018878200905391</x:v>
      </x:c>
      <x:c r="M90" s="1248">
        <x:f t="shared" ca="1" si="30"/>
        <x:v>-1.3452343925928003</x:v>
      </x:c>
      <x:c r="N90" s="1244">
        <x:f ca="1">(-'int. presets cp_10d_9'!M29*COS($F$18*PI()/180)*$F$21)*$N$47*$C$25*1000/9.81/$O$99*$D$193*'int. presets cp_10d_9'!$M$214-$N$99/$O$99*$C$20*$F$21</x:f>
        <x:v>-8.8074712414319016</x:v>
      </x:c>
      <x:c r="O90" s="164">
        <x:f ca="1">(SQRT(((-'int. presets cp_10d_9'!H29*SIN($F$18*PI()/180)*$F$21)*$C$25*1000)^2+(0.001*$C$25*1000*$F$21)^2)/$C$30+(-'int. presets cp_10d_9'!H29*COS($F$18*PI()/180)*$F$21)*$C$25*1000)/9.81*$O$47/$O$99*$F$193*'int. presets cp_10d_9'!$H$214-$N$99/$O$99*$C$20*$F$21</x:f>
        <x:v>-0.61018878200905391</x:v>
      </x:c>
      <x:c r="P90" s="199">
        <x:f ca="1">(-'int. presets cp_10d_12'!M29*COS($F$18*PI()/180)*$F$21)*$P$47*$C$25*1000/9.81/$O$99*$D$193*'int. presets cp_10d_12'!$M$214-$N$99/$O$99*$C$20*$F$21</x:f>
        <x:v>-8.8074712414319016</x:v>
      </x:c>
      <x:c r="Q90" s="164">
        <x:f ca="1">(SQRT(((-'int. presets cp_10d_12'!H29*SIN($F$18*PI()/180)*$F$21)*$C$25*1000)^2+(0.001*$C$25*1000*$F$21)^2)/$C$30+(-'int. presets cp_10d_12'!H29*COS($F$18*PI()/180)*$F$21)*$C$25*1000)/9.81*$Q$47/$O$99*$F$193*'int. presets cp_10d_12'!$H$214-$N$99/$O$99*$C$20*$F$21</x:f>
        <x:v>-0.61018878200905391</x:v>
      </x:c>
      <x:c r="R90" s="199">
        <x:f ca="1">(-'int. presets cp_10d_15'!M29*COS($F$18*PI()/180)*$F$21)*$R$47*$C$25*1000/9.81/$O$99*$D$193*'int. presets cp_10d_15'!$M$214-$N$99/$O$99*$C$20*$F$21</x:f>
        <x:v>-8.8074712414319016</x:v>
      </x:c>
      <x:c r="S90" s="164">
        <x:f ca="1">(SQRT(((-'int. presets cp_10d_15'!H29*SIN($F$18*PI()/180)*$F$21)*$C$25*1000)^2+(0.001*$C$25*1000*$F$21)^2)/$C$30+(-'int. presets cp_10d_15'!H29*COS($F$18*PI()/180)*$F$21)*$C$25*1000)/9.81*$S$47/$O$99*$F$193*'int. presets cp_10d_15'!$H$214-$N$99/$O$99*$C$20*$F$21</x:f>
        <x:v>-0.61018878200905391</x:v>
      </x:c>
      <x:c r="T90" s="199">
        <x:f ca="1">(-'int. presets cp_10d_16'!M29*COS($F$18*PI()/180)*$F$21)*$T$47*$C$25*1000/9.81/$O$99*$D$193*'int. presets cp_10d_16'!$M$214-$N$99/$O$99*$C$20*$F$21</x:f>
        <x:v>-8.8074712414319016</x:v>
      </x:c>
      <x:c r="U90" s="164">
        <x:f ca="1">(SQRT(((-'int. presets cp_10d_16'!H29*SIN($F$18*PI()/180)*$F$21)*$C$25*1000)^2+(0.001*$C$25*1000*$F$21)^2)/$C$30+(-'int. presets cp_10d_16'!H29*COS($F$18*PI()/180)*$F$21)*$C$25*1000)/9.81*$U$47/$O$99*$F$193*'int. presets cp_10d_16'!$H$214-$N$99/$O$99*$C$20*$F$21</x:f>
        <x:v>-0.61018878200905391</x:v>
      </x:c>
      <x:c r="V90" s="199">
        <x:f ca="1">(-'int. presets cp_10d_20'!M29*COS($F$18*PI()/180)*$F$21)*$V$47*$C$25*1000/9.81/$O$99*$D$193*'int. presets cp_10d_20'!$M$214-$N$99/$O$99*$C$20*$F$21</x:f>
        <x:v>-8.8074712414319016</x:v>
      </x:c>
      <x:c r="W90" s="164">
        <x:f ca="1">(SQRT(((-'int. presets cp_10d_20'!H29*SIN($F$18*PI()/180)*$F$21)*$C$25*1000)^2+(0.001*$C$25*1000*$F$21)^2)/$C$30+(-'int. presets cp_10d_20'!H29*COS($F$18*PI()/180)*$F$21)*$C$25*1000)/9.81*$W$47/$O$99*$F$193*'int. presets cp_10d_20'!$H$214-$N$99/$O$99*$C$20*$F$21</x:f>
        <x:v>-0.61018878200905391</x:v>
      </x:c>
      <x:c r="X90" s="199">
        <x:f ca="1">(-'int. presets cp_10d_25'!M29*COS($F$18*PI()/180)*$F$21)*$X$47*$C$25*1000/9.81/$O$99*$D$193*'int. presets cp_10d_25'!$M$214-$N$99/$O$99*$C$20*$F$21</x:f>
        <x:v>-8.8074712414319016</x:v>
      </x:c>
      <x:c r="Y90" s="164">
        <x:f ca="1">(SQRT(((-'int. presets cp_10d_25'!H29*SIN($F$18*PI()/180)*$F$21)*$C$25*1000)^2+(0.001*$C$25*1000*$F$21)^2)/$C$30+(-'int. presets cp_10d_25'!H29*COS($F$18*PI()/180)*$F$21)*$C$25*1000)/9.81*$Y$47/$O$99*$F$193*'int. presets cp_10d_25'!$H$214-$N$99/$O$99*$C$20*$F$21</x:f>
        <x:v>-0.61018878200905391</x:v>
      </x:c>
      <x:c r="Z90" s="199">
        <x:f ca="1">(-'int. presets cp_10d'!M29*COS($F$18*PI()/180)*$F$21)*$Z$47*$C$25*1000/9.81/$O$99*$D$193*'int. presets cp_10d'!$M$214-$N$99/$O$99*$C$20*$F$21</x:f>
        <x:v>-8.8074712414319016</x:v>
      </x:c>
      <x:c r="AA90" s="1155">
        <x:f ca="1">(SQRT(((-'int. presets cp_10d'!H29*SIN($F$18*PI()/180)*$F$21)*$C$25*1000)^2+(0.001*$C$25*1000*$F$21)^2)/$C$30+(-'int. presets cp_10d'!H29*COS($F$18*PI()/180)*$F$21)*$C$25*1000)/9.81*$AA$47/$O$99*$F$193*'int. presets cp_10d'!$H$214-$N$99/$O$99*$C$20*$F$21</x:f>
        <x:v>-0.61018878200905391</x:v>
      </x:c>
      <x:c r="AB90" s="18"/>
    </x:row>
    <x:row r="91" spans="2:136" s="75" customFormat="1" ht="13.5" customHeight="1" x14ac:dyDescent="0.2">
      <x:c r="B91" s="1755" t="s">
        <x:v>21255</x:v>
      </x:c>
      <x:c r="C91" s="1756"/>
      <x:c r="D91" s="1757"/>
      <x:c r="E91" s="347" t="s">
        <x:v>21252</x:v>
      </x:c>
      <x:c r="F91" s="1233">
        <x:f t="shared" ca="1" si="72"/>
        <x:v>-0.61018878200905391</x:v>
      </x:c>
      <x:c r="G91" s="1233">
        <x:f t="shared" ca="1" si="73"/>
        <x:v>-0.61018878200905391</x:v>
      </x:c>
      <x:c r="H91" s="1233">
        <x:f t="shared" ca="1" si="25"/>
        <x:v>-0.61018878200905391</x:v>
      </x:c>
      <x:c r="I91" s="1230">
        <x:f t="shared" ca="1" si="26"/>
        <x:v>-0.61018878200905391</x:v>
      </x:c>
      <x:c r="J91" s="1233">
        <x:f t="shared" ca="1" si="27"/>
        <x:v>-0.61018878200905391</x:v>
      </x:c>
      <x:c r="K91" s="1240">
        <x:f t="shared" ca="1" si="28"/>
        <x:v>-0.61018878200905391</x:v>
      </x:c>
      <x:c r="L91" s="1066">
        <x:f t="shared" ca="1" si="29"/>
        <x:v>-0.61018878200905391</x:v>
      </x:c>
      <x:c r="M91" s="1249">
        <x:f t="shared" ca="1" si="30"/>
        <x:v>-1.3452343925928003</x:v>
      </x:c>
      <x:c r="N91" s="1245">
        <x:f ca="1">(-'int. presets cp_10d_9'!M30*COS($F$18*PI()/180)*$F$21)*$N$47*$C$25*1000/9.81/$O$99*$D$193*'int. presets cp_10d_9'!$M$214-$N$99/$O$99*$C$20*$F$21</x:f>
        <x:v>-0.9325598705659921</x:v>
      </x:c>
      <x:c r="O91" s="162">
        <x:f ca="1">(SQRT(((-'int. presets cp_10d_9'!H30*SIN($F$18*PI()/180)*$F$21)*$C$25*1000)^2+(0.001*$C$25*1000*$F$21)^2)/$C$30+(-'int. presets cp_10d_9'!H30*COS($F$18*PI()/180)*$F$21)*$C$25*1000)/9.81*$O$47/$O$99*$F$193*'int. presets cp_10d_9'!$H$214-$N$99/$O$99*$C$20*$F$21</x:f>
        <x:v>-0.61018878200905391</x:v>
      </x:c>
      <x:c r="P91" s="161">
        <x:f ca="1">(-'int. presets cp_10d_12'!M30*COS($F$18*PI()/180)*$F$21)*$P$47*$C$25*1000/9.81/$O$99*$D$193*'int. presets cp_10d_12'!$M$214-$N$99/$O$99*$C$20*$F$21</x:f>
        <x:v>-2.8408608221050322</x:v>
      </x:c>
      <x:c r="Q91" s="162">
        <x:f ca="1">(SQRT(((-'int. presets cp_10d_12'!H30*SIN($F$18*PI()/180)*$F$21)*$C$25*1000)^2+(0.001*$C$25*1000*$F$21)^2)/$C$30+(-'int. presets cp_10d_12'!H30*COS($F$18*PI()/180)*$F$21)*$C$25*1000)/9.81*$Q$47/$O$99*$F$193*'int. presets cp_10d_12'!$H$214-$N$99/$O$99*$C$20*$F$21</x:f>
        <x:v>-0.61018878200905391</x:v>
      </x:c>
      <x:c r="R91" s="161">
        <x:f ca="1">(-'int. presets cp_10d_15'!M30*COS($F$18*PI()/180)*$F$21)*$R$47*$C$25*1000/9.81/$O$99*$D$193*'int. presets cp_10d_15'!$M$214-$N$99/$O$99*$C$20*$F$21</x:f>
        <x:v>-4.3210540356535816</x:v>
      </x:c>
      <x:c r="S91" s="162">
        <x:f ca="1">(SQRT(((-'int. presets cp_10d_15'!H30*SIN($F$18*PI()/180)*$F$21)*$C$25*1000)^2+(0.001*$C$25*1000*$F$21)^2)/$C$30+(-'int. presets cp_10d_15'!H30*COS($F$18*PI()/180)*$F$21)*$C$25*1000)/9.81*$S$47/$O$99*$F$193*'int. presets cp_10d_15'!$H$214-$N$99/$O$99*$C$20*$F$21</x:f>
        <x:v>-0.61018878200905391</x:v>
      </x:c>
      <x:c r="T91" s="161">
        <x:f ca="1">(-'int. presets cp_10d_16'!M30*COS($F$18*PI()/180)*$F$21)*$T$47*$C$25*1000/9.81/$O$99*$D$193*'int. presets cp_10d_16'!$M$214-$N$99/$O$99*$C$20*$F$21</x:f>
        <x:v>-4.749161773644083</x:v>
      </x:c>
      <x:c r="U91" s="162">
        <x:f ca="1">(SQRT(((-'int. presets cp_10d_16'!H30*SIN($F$18*PI()/180)*$F$21)*$C$25*1000)^2+(0.001*$C$25*1000*$F$21)^2)/$C$30+(-'int. presets cp_10d_16'!H30*COS($F$18*PI()/180)*$F$21)*$C$25*1000)/9.81*$U$47/$O$99*$F$193*'int. presets cp_10d_16'!$H$214-$N$99/$O$99*$C$20*$F$21</x:f>
        <x:v>-0.61018878200905391</x:v>
      </x:c>
      <x:c r="V91" s="161">
        <x:f ca="1">(-'int. presets cp_10d_20'!M30*COS($F$18*PI()/180)*$F$21)*$V$47*$C$25*1000/9.81/$O$99*$D$193*'int. presets cp_10d_20'!$M$214-$N$99/$O$99*$C$20*$F$21</x:f>
        <x:v>-6.2293549871926253</x:v>
      </x:c>
      <x:c r="W91" s="162">
        <x:f ca="1">(SQRT(((-'int. presets cp_10d_20'!H30*SIN($F$18*PI()/180)*$F$21)*$C$25*1000)^2+(0.001*$C$25*1000*$F$21)^2)/$C$30+(-'int. presets cp_10d_20'!H30*COS($F$18*PI()/180)*$F$21)*$C$25*1000)/9.81*$W$47/$O$99*$F$193*'int. presets cp_10d_20'!$H$214-$N$99/$O$99*$C$20*$F$21</x:f>
        <x:v>-0.61018878200905391</x:v>
      </x:c>
      <x:c r="X91" s="161">
        <x:f ca="1">(-'int. presets cp_10d_25'!M30*COS($F$18*PI()/180)*$F$21)*$X$47*$C$25*1000/9.81/$O$99*$D$193*'int. presets cp_10d_25'!$M$214-$N$99/$O$99*$C$20*$F$21</x:f>
        <x:v>-7.7095482007411817</x:v>
      </x:c>
      <x:c r="Y91" s="162">
        <x:f ca="1">(SQRT(((-'int. presets cp_10d_25'!H30*SIN($F$18*PI()/180)*$F$21)*$C$25*1000)^2+(0.001*$C$25*1000*$F$21)^2)/$C$30+(-'int. presets cp_10d_25'!H30*COS($F$18*PI()/180)*$F$21)*$C$25*1000)/9.81*$Y$47/$O$99*$F$193*'int. presets cp_10d_25'!$H$214-$N$99/$O$99*$C$20*$F$21</x:f>
        <x:v>-0.61018878200905391</x:v>
      </x:c>
      <x:c r="Z91" s="161">
        <x:f ca="1">(-'int. presets cp_10d'!M30*COS($F$18*PI()/180)*$F$21)*$Z$47*$C$25*1000/9.81/$O$99*$D$193*'int. presets cp_10d'!$M$214-$N$99/$O$99*$C$20*$F$21</x:f>
        <x:v>-7.7095482007411817</x:v>
      </x:c>
      <x:c r="AA91" s="1157">
        <x:f ca="1">(SQRT(((-'int. presets cp_10d'!H30*SIN($F$18*PI()/180)*$F$21)*$C$25*1000)^2+(0.001*$C$25*1000*$F$21)^2)/$C$30+(-'int. presets cp_10d'!H30*COS($F$18*PI()/180)*$F$21)*$C$25*1000)/9.81*$AA$47/$O$99*$F$193*'int. presets cp_10d'!$H$214-$N$99/$O$99*$C$20*$F$21</x:f>
        <x:v>-0.61018878200905391</x:v>
      </x:c>
      <x:c r="AB91" s="18"/>
    </x:row>
    <x:row r="92" spans="2:136" s="75" customFormat="1" ht="13.5" customHeight="1" thickBot="1" x14ac:dyDescent="0.25">
      <x:c r="B92" s="1761"/>
      <x:c r="C92" s="1762"/>
      <x:c r="D92" s="1763"/>
      <x:c r="E92" s="345" t="s">
        <x:v>21253</x:v>
      </x:c>
      <x:c r="F92" s="1231">
        <x:f t="shared" ca="1" si="72"/>
        <x:v>-0.61018878200905391</x:v>
      </x:c>
      <x:c r="G92" s="1231">
        <x:f t="shared" ca="1" si="73"/>
        <x:v>-0.61018878200905391</x:v>
      </x:c>
      <x:c r="H92" s="1231">
        <x:f t="shared" ca="1" si="25"/>
        <x:v>-0.61018878200905391</x:v>
      </x:c>
      <x:c r="I92" s="1232">
        <x:f t="shared" ca="1" si="26"/>
        <x:v>-0.61018878200905391</x:v>
      </x:c>
      <x:c r="J92" s="1231">
        <x:f t="shared" ca="1" si="27"/>
        <x:v>-0.61018878200905391</x:v>
      </x:c>
      <x:c r="K92" s="1239">
        <x:f t="shared" ca="1" si="28"/>
        <x:v>-0.61018878200905391</x:v>
      </x:c>
      <x:c r="L92" s="1067">
        <x:f t="shared" ca="1" si="29"/>
        <x:v>-0.61018878200905391</x:v>
      </x:c>
      <x:c r="M92" s="1248">
        <x:f t="shared" ca="1" si="30"/>
        <x:v>-1.3452343925928003</x:v>
      </x:c>
      <x:c r="N92" s="1244">
        <x:f ca="1">(-'int. presets cp_10d_9'!M31*COS($F$18*PI()/180)*$F$21)*$N$47*$C$25*1000/9.81/$O$99*$D$193*'int. presets cp_10d_9'!$M$214-$N$99/$O$99*$C$20*$F$21</x:f>
        <x:v>-0.9325598705659921</x:v>
      </x:c>
      <x:c r="O92" s="164">
        <x:f ca="1">(SQRT(((-'int. presets cp_10d_9'!H31*SIN($F$18*PI()/180)*$F$21)*$C$25*1000)^2+(0.001*$C$25*1000*$F$21)^2)/$C$30+(-'int. presets cp_10d_9'!H31*COS($F$18*PI()/180)*$F$21)*$C$25*1000)/9.81*$O$47/$O$99*$F$193*'int. presets cp_10d_9'!$H$214-$N$99/$O$99*$C$20*$F$21</x:f>
        <x:v>-0.61018878200905391</x:v>
      </x:c>
      <x:c r="P92" s="199">
        <x:f ca="1">(-'int. presets cp_10d_12'!M31*COS($F$18*PI()/180)*$F$21)*$P$47*$C$25*1000/9.81/$O$99*$D$193*'int. presets cp_10d_12'!$M$214-$N$99/$O$99*$C$20*$F$21</x:f>
        <x:v>-2.8408608221050322</x:v>
      </x:c>
      <x:c r="Q92" s="164">
        <x:f ca="1">(SQRT(((-'int. presets cp_10d_12'!H31*SIN($F$18*PI()/180)*$F$21)*$C$25*1000)^2+(0.001*$C$25*1000*$F$21)^2)/$C$30+(-'int. presets cp_10d_12'!H31*COS($F$18*PI()/180)*$F$21)*$C$25*1000)/9.81*$Q$47/$O$99*$F$193*'int. presets cp_10d_12'!$H$214-$N$99/$O$99*$C$20*$F$21</x:f>
        <x:v>-0.61018878200905391</x:v>
      </x:c>
      <x:c r="R92" s="199">
        <x:f ca="1">(-'int. presets cp_10d_15'!M31*COS($F$18*PI()/180)*$F$21)*$R$47*$C$25*1000/9.81/$O$99*$D$193*'int. presets cp_10d_15'!$M$214-$N$99/$O$99*$C$20*$F$21</x:f>
        <x:v>-4.3210540356535816</x:v>
      </x:c>
      <x:c r="S92" s="164">
        <x:f ca="1">(SQRT(((-'int. presets cp_10d_15'!H31*SIN($F$18*PI()/180)*$F$21)*$C$25*1000)^2+(0.001*$C$25*1000*$F$21)^2)/$C$30+(-'int. presets cp_10d_15'!H31*COS($F$18*PI()/180)*$F$21)*$C$25*1000)/9.81*$S$47/$O$99*$F$193*'int. presets cp_10d_15'!$H$214-$N$99/$O$99*$C$20*$F$21</x:f>
        <x:v>-0.61018878200905391</x:v>
      </x:c>
      <x:c r="T92" s="199">
        <x:f ca="1">(-'int. presets cp_10d_16'!M31*COS($F$18*PI()/180)*$F$21)*$T$47*$C$25*1000/9.81/$O$99*$D$193*'int. presets cp_10d_16'!$M$214-$N$99/$O$99*$C$20*$F$21</x:f>
        <x:v>-4.749161773644083</x:v>
      </x:c>
      <x:c r="U92" s="164">
        <x:f ca="1">(SQRT(((-'int. presets cp_10d_16'!H31*SIN($F$18*PI()/180)*$F$21)*$C$25*1000)^2+(0.001*$C$25*1000*$F$21)^2)/$C$30+(-'int. presets cp_10d_16'!H31*COS($F$18*PI()/180)*$F$21)*$C$25*1000)/9.81*$U$47/$O$99*$F$193*'int. presets cp_10d_16'!$H$214-$N$99/$O$99*$C$20*$F$21</x:f>
        <x:v>-0.61018878200905391</x:v>
      </x:c>
      <x:c r="V92" s="199">
        <x:f ca="1">(-'int. presets cp_10d_20'!M31*COS($F$18*PI()/180)*$F$21)*$V$47*$C$25*1000/9.81/$O$99*$D$193*'int. presets cp_10d_20'!$M$214-$N$99/$O$99*$C$20*$F$21</x:f>
        <x:v>-6.2293549871926253</x:v>
      </x:c>
      <x:c r="W92" s="164">
        <x:f ca="1">(SQRT(((-'int. presets cp_10d_20'!H31*SIN($F$18*PI()/180)*$F$21)*$C$25*1000)^2+(0.001*$C$25*1000*$F$21)^2)/$C$30+(-'int. presets cp_10d_20'!H31*COS($F$18*PI()/180)*$F$21)*$C$25*1000)/9.81*$W$47/$O$99*$F$193*'int. presets cp_10d_20'!$H$214-$N$99/$O$99*$C$20*$F$21</x:f>
        <x:v>-0.61018878200905391</x:v>
      </x:c>
      <x:c r="X92" s="199">
        <x:f ca="1">(-'int. presets cp_10d_25'!M31*COS($F$18*PI()/180)*$F$21)*$X$47*$C$25*1000/9.81/$O$99*$D$193*'int. presets cp_10d_25'!$M$214-$N$99/$O$99*$C$20*$F$21</x:f>
        <x:v>-7.7095482007411817</x:v>
      </x:c>
      <x:c r="Y92" s="164">
        <x:f ca="1">(SQRT(((-'int. presets cp_10d_25'!H31*SIN($F$18*PI()/180)*$F$21)*$C$25*1000)^2+(0.001*$C$25*1000*$F$21)^2)/$C$30+(-'int. presets cp_10d_25'!H31*COS($F$18*PI()/180)*$F$21)*$C$25*1000)/9.81*$Y$47/$O$99*$F$193*'int. presets cp_10d_25'!$H$214-$N$99/$O$99*$C$20*$F$21</x:f>
        <x:v>-0.61018878200905391</x:v>
      </x:c>
      <x:c r="Z92" s="199">
        <x:f ca="1">(-'int. presets cp_10d'!M31*COS($F$18*PI()/180)*$F$21)*$Z$47*$C$25*1000/9.81/$O$99*$D$193*'int. presets cp_10d'!$M$214-$N$99/$O$99*$C$20*$F$21</x:f>
        <x:v>-7.7095482007411817</x:v>
      </x:c>
      <x:c r="AA92" s="1155">
        <x:f ca="1">(SQRT(((-'int. presets cp_10d'!H31*SIN($F$18*PI()/180)*$F$21)*$C$25*1000)^2+(0.001*$C$25*1000*$F$21)^2)/$C$30+(-'int. presets cp_10d'!H31*COS($F$18*PI()/180)*$F$21)*$C$25*1000)/9.81*$AA$47/$O$99*$F$193*'int. presets cp_10d'!$H$214-$N$99/$O$99*$C$20*$F$21</x:f>
        <x:v>-0.61018878200905391</x:v>
      </x:c>
      <x:c r="AB92" s="18"/>
    </x:row>
    <x:row r="93" spans="2:136" s="75" customFormat="1" ht="13.5" customHeight="1" x14ac:dyDescent="0.2">
      <x:c r="B93" s="1755" t="s">
        <x:v>21256</x:v>
      </x:c>
      <x:c r="C93" s="1756"/>
      <x:c r="D93" s="1757"/>
      <x:c r="E93" s="347" t="s">
        <x:v>21252</x:v>
      </x:c>
      <x:c r="F93" s="1233">
        <x:f t="shared" ca="1" si="72"/>
        <x:v>-0.61018878200905391</x:v>
      </x:c>
      <x:c r="G93" s="1233">
        <x:f t="shared" ca="1" si="73"/>
        <x:v>-0.61018878200905391</x:v>
      </x:c>
      <x:c r="H93" s="1233">
        <x:f t="shared" ca="1" si="25"/>
        <x:v>-0.61018878200905391</x:v>
      </x:c>
      <x:c r="I93" s="1230">
        <x:f t="shared" ca="1" si="26"/>
        <x:v>-0.61018878200905391</x:v>
      </x:c>
      <x:c r="J93" s="1233">
        <x:f t="shared" ca="1" si="27"/>
        <x:v>-0.61018878200905391</x:v>
      </x:c>
      <x:c r="K93" s="1240">
        <x:f t="shared" ca="1" si="28"/>
        <x:v>-0.61018878200905391</x:v>
      </x:c>
      <x:c r="L93" s="1066">
        <x:f t="shared" ca="1" si="29"/>
        <x:v>-0.61018878200905391</x:v>
      </x:c>
      <x:c r="M93" s="1249">
        <x:f t="shared" ca="1" si="30"/>
        <x:v>-1.3452343925928003</x:v>
      </x:c>
      <x:c r="N93" s="1245">
        <x:f ca="1">(-'int. presets cp_10d_9'!M32*COS($F$18*PI()/180)*$F$21)*$N$47*$C$25*1000/9.81/$O$99*$D$193*'int. presets cp_10d_9'!$M$214-$N$99/$O$99*$C$20*$F$21</x:f>
        <x:v>-8.8074712414319016</x:v>
      </x:c>
      <x:c r="O93" s="198">
        <x:f ca="1">(SQRT(((-'int. presets cp_10d_9'!H32*SIN($F$18*PI()/180)*$F$21)*$C$25*1000)^2+(0.001*$C$25*1000*$F$21)^2)/$C$30+(-'int. presets cp_10d_9'!H32*COS($F$18*PI()/180)*$F$21)*$C$25*1000)/9.81*$O$47/$O$99*$F$193*'int. presets cp_10d_9'!$H$214-$N$99/$O$99*$C$20*$F$21</x:f>
        <x:v>-0.61018878200905391</x:v>
      </x:c>
      <x:c r="P93" s="161">
        <x:f ca="1">(-'int. presets cp_10d_12'!M32*COS($F$18*PI()/180)*$F$21)*$P$47*$C$25*1000/9.81/$O$99*$D$193*'int. presets cp_10d_12'!$M$214-$N$99/$O$99*$C$20*$F$21</x:f>
        <x:v>-8.8074712414319016</x:v>
      </x:c>
      <x:c r="Q93" s="198">
        <x:f ca="1">(SQRT(((-'int. presets cp_10d_12'!H32*SIN($F$18*PI()/180)*$F$21)*$C$25*1000)^2+(0.001*$C$25*1000*$F$21)^2)/$C$30+(-'int. presets cp_10d_12'!H32*COS($F$18*PI()/180)*$F$21)*$C$25*1000)/9.81*$Q$47/$O$99*$F$193*'int. presets cp_10d_12'!$H$214-$N$99/$O$99*$C$20*$F$21</x:f>
        <x:v>-0.61018878200905391</x:v>
      </x:c>
      <x:c r="R93" s="161">
        <x:f ca="1">(-'int. presets cp_10d_15'!M32*COS($F$18*PI()/180)*$F$21)*$R$47*$C$25*1000/9.81/$O$99*$D$193*'int. presets cp_10d_15'!$M$214-$N$99/$O$99*$C$20*$F$21</x:f>
        <x:v>-8.8074712414319016</x:v>
      </x:c>
      <x:c r="S93" s="198">
        <x:f ca="1">(SQRT(((-'int. presets cp_10d_15'!H32*SIN($F$18*PI()/180)*$F$21)*$C$25*1000)^2+(0.001*$C$25*1000*$F$21)^2)/$C$30+(-'int. presets cp_10d_15'!H32*COS($F$18*PI()/180)*$F$21)*$C$25*1000)/9.81*$S$47/$O$99*$F$193*'int. presets cp_10d_15'!$H$214-$N$99/$O$99*$C$20*$F$21</x:f>
        <x:v>-0.61018878200905391</x:v>
      </x:c>
      <x:c r="T93" s="161">
        <x:f ca="1">(-'int. presets cp_10d_16'!M32*COS($F$18*PI()/180)*$F$21)*$T$47*$C$25*1000/9.81/$O$99*$D$193*'int. presets cp_10d_16'!$M$214-$N$99/$O$99*$C$20*$F$21</x:f>
        <x:v>-8.8074712414319016</x:v>
      </x:c>
      <x:c r="U93" s="198">
        <x:f ca="1">(SQRT(((-'int. presets cp_10d_16'!H32*SIN($F$18*PI()/180)*$F$21)*$C$25*1000)^2+(0.001*$C$25*1000*$F$21)^2)/$C$30+(-'int. presets cp_10d_16'!H32*COS($F$18*PI()/180)*$F$21)*$C$25*1000)/9.81*$U$47/$O$99*$F$193*'int. presets cp_10d_16'!$H$214-$N$99/$O$99*$C$20*$F$21</x:f>
        <x:v>-0.61018878200905391</x:v>
      </x:c>
      <x:c r="V93" s="161">
        <x:f ca="1">(-'int. presets cp_10d_20'!M32*COS($F$18*PI()/180)*$F$21)*$V$47*$C$25*1000/9.81/$O$99*$D$193*'int. presets cp_10d_20'!$M$214-$N$99/$O$99*$C$20*$F$21</x:f>
        <x:v>-8.8074712414319016</x:v>
      </x:c>
      <x:c r="W93" s="198">
        <x:f ca="1">(SQRT(((-'int. presets cp_10d_20'!H32*SIN($F$18*PI()/180)*$F$21)*$C$25*1000)^2+(0.001*$C$25*1000*$F$21)^2)/$C$30+(-'int. presets cp_10d_20'!H32*COS($F$18*PI()/180)*$F$21)*$C$25*1000)/9.81*$W$47/$O$99*$F$193*'int. presets cp_10d_20'!$H$214-$N$99/$O$99*$C$20*$F$21</x:f>
        <x:v>-0.61018878200905391</x:v>
      </x:c>
      <x:c r="X93" s="161">
        <x:f ca="1">(-'int. presets cp_10d_25'!M32*COS($F$18*PI()/180)*$F$21)*$X$47*$C$25*1000/9.81/$O$99*$D$193*'int. presets cp_10d_25'!$M$214-$N$99/$O$99*$C$20*$F$21</x:f>
        <x:v>-8.8074712414319016</x:v>
      </x:c>
      <x:c r="Y93" s="198">
        <x:f ca="1">(SQRT(((-'int. presets cp_10d_25'!H32*SIN($F$18*PI()/180)*$F$21)*$C$25*1000)^2+(0.001*$C$25*1000*$F$21)^2)/$C$30+(-'int. presets cp_10d_25'!H32*COS($F$18*PI()/180)*$F$21)*$C$25*1000)/9.81*$Y$47/$O$99*$F$193*'int. presets cp_10d_25'!$H$214-$N$99/$O$99*$C$20*$F$21</x:f>
        <x:v>-0.61018878200905391</x:v>
      </x:c>
      <x:c r="Z93" s="161">
        <x:f ca="1">(-'int. presets cp_10d'!M32*COS($F$18*PI()/180)*$F$21)*$Z$47*$C$25*1000/9.81/$O$99*$D$193*'int. presets cp_10d'!$M$214-$N$99/$O$99*$C$20*$F$21</x:f>
        <x:v>-8.8074712414319016</x:v>
      </x:c>
      <x:c r="AA93" s="1153">
        <x:f ca="1">(SQRT(((-'int. presets cp_10d'!H32*SIN($F$18*PI()/180)*$F$21)*$C$25*1000)^2+(0.001*$C$25*1000*$F$21)^2)/$C$30+(-'int. presets cp_10d'!H32*COS($F$18*PI()/180)*$F$21)*$C$25*1000)/9.81*$AA$47/$O$99*$F$193*'int. presets cp_10d'!$H$214-$N$99/$O$99*$C$20*$F$21</x:f>
        <x:v>-0.61018878200905391</x:v>
      </x:c>
      <x:c r="AB93" s="18"/>
    </x:row>
    <x:row r="94" spans="2:136" s="75" customFormat="1" ht="13.5" customHeight="1" thickBot="1" x14ac:dyDescent="0.25">
      <x:c r="B94" s="1758"/>
      <x:c r="C94" s="1759"/>
      <x:c r="D94" s="1760"/>
      <x:c r="E94" s="346" t="s">
        <x:v>21253</x:v>
      </x:c>
      <x:c r="F94" s="1231">
        <x:f t="shared" ca="1" si="72"/>
        <x:v>-0.61018878200905391</x:v>
      </x:c>
      <x:c r="G94" s="1231">
        <x:f t="shared" ca="1" si="73"/>
        <x:v>-0.61018878200905391</x:v>
      </x:c>
      <x:c r="H94" s="1231">
        <x:f t="shared" ca="1" si="25"/>
        <x:v>-0.61018878200905391</x:v>
      </x:c>
      <x:c r="I94" s="1232">
        <x:f t="shared" ca="1" si="26"/>
        <x:v>-0.61018878200905391</x:v>
      </x:c>
      <x:c r="J94" s="1231">
        <x:f t="shared" ca="1" si="27"/>
        <x:v>-0.61018878200905391</x:v>
      </x:c>
      <x:c r="K94" s="1239">
        <x:f t="shared" ca="1" si="28"/>
        <x:v>-0.61018878200905391</x:v>
      </x:c>
      <x:c r="L94" s="1068">
        <x:f t="shared" ca="1" si="29"/>
        <x:v>-0.61018878200905391</x:v>
      </x:c>
      <x:c r="M94" s="1248">
        <x:f t="shared" ca="1" si="30"/>
        <x:v>-1.3452343925928003</x:v>
      </x:c>
      <x:c r="N94" s="1246">
        <x:f ca="1">(-'int. presets cp_10d_9'!M33*COS($F$18*PI()/180)*$F$21)*$N$47*$C$25*1000/9.81/$O$99*$D$193*'int. presets cp_10d_9'!$M$214-$N$99/$O$99*$C$20*$F$21</x:f>
        <x:v>-8.8074712414319016</x:v>
      </x:c>
      <x:c r="O94" s="240">
        <x:f ca="1">(SQRT(((-'int. presets cp_10d_9'!H33*SIN($F$18*PI()/180)*$F$21)*$C$25*1000)^2+(0.001*$C$25*1000*$F$21)^2)/$C$30+(-'int. presets cp_10d_9'!H33*COS($F$18*PI()/180)*$F$21)*$C$25*1000)/9.81*$O$47/$O$99*$F$193*'int. presets cp_10d_9'!$H$214-$N$99/$O$99*$C$20*$F$21</x:f>
        <x:v>-0.61018878200905391</x:v>
      </x:c>
      <x:c r="P94" s="239">
        <x:f ca="1">(-'int. presets cp_10d_12'!M33*COS($F$18*PI()/180)*$F$21)*$P$47*$C$25*1000/9.81/$O$99*$D$193*'int. presets cp_10d_12'!$M$214-$N$99/$O$99*$C$20*$F$21</x:f>
        <x:v>-8.8074712414319016</x:v>
      </x:c>
      <x:c r="Q94" s="240">
        <x:f ca="1">(SQRT(((-'int. presets cp_10d_12'!H33*SIN($F$18*PI()/180)*$F$21)*$C$25*1000)^2+(0.001*$C$25*1000*$F$21)^2)/$C$30+(-'int. presets cp_10d_12'!H33*COS($F$18*PI()/180)*$F$21)*$C$25*1000)/9.81*$Q$47/$O$99*$F$193*'int. presets cp_10d_12'!$H$214-$N$99/$O$99*$C$20*$F$21</x:f>
        <x:v>-0.61018878200905391</x:v>
      </x:c>
      <x:c r="R94" s="239">
        <x:f ca="1">(-'int. presets cp_10d_15'!M33*COS($F$18*PI()/180)*$F$21)*$R$47*$C$25*1000/9.81/$O$99*$D$193*'int. presets cp_10d_15'!$M$214-$N$99/$O$99*$C$20*$F$21</x:f>
        <x:v>-8.8074712414319016</x:v>
      </x:c>
      <x:c r="S94" s="240">
        <x:f ca="1">(SQRT(((-'int. presets cp_10d_15'!H33*SIN($F$18*PI()/180)*$F$21)*$C$25*1000)^2+(0.001*$C$25*1000*$F$21)^2)/$C$30+(-'int. presets cp_10d_15'!H33*COS($F$18*PI()/180)*$F$21)*$C$25*1000)/9.81*$S$47/$O$99*$F$193*'int. presets cp_10d_15'!$H$214-$N$99/$O$99*$C$20*$F$21</x:f>
        <x:v>-0.61018878200905391</x:v>
      </x:c>
      <x:c r="T94" s="239">
        <x:f ca="1">(-'int. presets cp_10d_16'!M33*COS($F$18*PI()/180)*$F$21)*$T$47*$C$25*1000/9.81/$O$99*$D$193*'int. presets cp_10d_16'!$M$214-$N$99/$O$99*$C$20*$F$21</x:f>
        <x:v>-8.8074712414319016</x:v>
      </x:c>
      <x:c r="U94" s="240">
        <x:f ca="1">(SQRT(((-'int. presets cp_10d_16'!H33*SIN($F$18*PI()/180)*$F$21)*$C$25*1000)^2+(0.001*$C$25*1000*$F$21)^2)/$C$30+(-'int. presets cp_10d_16'!H33*COS($F$18*PI()/180)*$F$21)*$C$25*1000)/9.81*$U$47/$O$99*$F$193*'int. presets cp_10d_16'!$H$214-$N$99/$O$99*$C$20*$F$21</x:f>
        <x:v>-0.61018878200905391</x:v>
      </x:c>
      <x:c r="V94" s="239">
        <x:f ca="1">(-'int. presets cp_10d_20'!M33*COS($F$18*PI()/180)*$F$21)*$V$47*$C$25*1000/9.81/$O$99*$D$193*'int. presets cp_10d_20'!$M$214-$N$99/$O$99*$C$20*$F$21</x:f>
        <x:v>-8.8074712414319016</x:v>
      </x:c>
      <x:c r="W94" s="240">
        <x:f ca="1">(SQRT(((-'int. presets cp_10d_20'!H33*SIN($F$18*PI()/180)*$F$21)*$C$25*1000)^2+(0.001*$C$25*1000*$F$21)^2)/$C$30+(-'int. presets cp_10d_20'!H33*COS($F$18*PI()/180)*$F$21)*$C$25*1000)/9.81*$W$47/$O$99*$F$193*'int. presets cp_10d_20'!$H$214-$N$99/$O$99*$C$20*$F$21</x:f>
        <x:v>-0.61018878200905391</x:v>
      </x:c>
      <x:c r="X94" s="239">
        <x:f ca="1">(-'int. presets cp_10d_25'!M33*COS($F$18*PI()/180)*$F$21)*$X$47*$C$25*1000/9.81/$O$99*$D$193*'int. presets cp_10d_25'!$M$214-$N$99/$O$99*$C$20*$F$21</x:f>
        <x:v>-8.8074712414319016</x:v>
      </x:c>
      <x:c r="Y94" s="240">
        <x:f ca="1">(SQRT(((-'int. presets cp_10d_25'!H33*SIN($F$18*PI()/180)*$F$21)*$C$25*1000)^2+(0.001*$C$25*1000*$F$21)^2)/$C$30+(-'int. presets cp_10d_25'!H33*COS($F$18*PI()/180)*$F$21)*$C$25*1000)/9.81*$Y$47/$O$99*$F$193*'int. presets cp_10d_25'!$H$214-$N$99/$O$99*$C$20*$F$21</x:f>
        <x:v>-0.61018878200905391</x:v>
      </x:c>
      <x:c r="Z94" s="239">
        <x:f ca="1">(-'int. presets cp_10d'!M33*COS($F$18*PI()/180)*$F$21)*$Z$47*$C$25*1000/9.81/$O$99*$D$193*'int. presets cp_10d'!$M$214-$N$99/$O$99*$C$20*$F$21</x:f>
        <x:v>-8.8074712414319016</x:v>
      </x:c>
      <x:c r="AA94" s="1159">
        <x:f ca="1">(SQRT(((-'int. presets cp_10d'!H33*SIN($F$18*PI()/180)*$F$21)*$C$25*1000)^2+(0.001*$C$25*1000*$F$21)^2)/$C$30+(-'int. presets cp_10d'!H33*COS($F$18*PI()/180)*$F$21)*$C$25*1000)/9.81*$AA$47/$O$99*$F$193*'int. presets cp_10d'!$H$214-$N$99/$O$99*$C$20*$F$21</x:f>
        <x:v>-0.61018878200905391</x:v>
      </x:c>
      <x:c r="AB94" s="18"/>
    </x:row>
    <x:row r="95" spans="2:136" s="178" customFormat="1" ht="13.5" customHeight="1" thickTop="1" thickBot="1" x14ac:dyDescent="0.25">
      <x:c r="B95" s="75"/>
      <x:c r="C95" s="75"/>
      <x:c r="D95" s="75"/>
      <x:c r="E95" s="75"/>
      <x:c r="F95" s="75"/>
      <x:c r="G95" s="75"/>
      <x:c r="H95" s="75"/>
      <x:c r="I95" s="75"/>
      <x:c r="J95" s="75"/>
      <x:c r="K95" s="75"/>
      <x:c r="L95" s="75"/>
      <x:c r="M95" s="75"/>
      <x:c r="N95" s="75"/>
      <x:c r="O95" s="75"/>
      <x:c r="P95" s="75"/>
      <x:c r="Q95" s="75"/>
      <x:c r="R95" s="75"/>
      <x:c r="S95" s="75"/>
      <x:c r="T95" s="75"/>
      <x:c r="U95" s="75"/>
      <x:c r="V95" s="75"/>
      <x:c r="W95" s="75"/>
      <x:c r="X95" s="75"/>
      <x:c r="Y95" s="75"/>
      <x:c r="Z95" s="75"/>
      <x:c r="AA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BC95" s="75"/>
      <x:c r="BD95" s="75"/>
      <x:c r="BE95" s="75"/>
      <x:c r="BF95" s="75"/>
      <x:c r="BG95" s="75"/>
      <x:c r="BH95" s="75"/>
      <x:c r="BI95" s="75"/>
      <x:c r="BJ95" s="75"/>
      <x:c r="BK95" s="75"/>
      <x:c r="BL95" s="75"/>
      <x:c r="BM95" s="75"/>
      <x:c r="BN95" s="75"/>
      <x:c r="BO95" s="75"/>
      <x:c r="BP95" s="75"/>
      <x:c r="BQ95" s="75"/>
      <x:c r="BR95" s="75"/>
      <x:c r="BS95" s="75"/>
      <x:c r="BT95" s="75"/>
      <x:c r="BU95" s="75"/>
      <x:c r="BV95" s="75"/>
      <x:c r="BW95" s="75"/>
      <x:c r="BX95" s="75"/>
      <x:c r="BY95" s="75"/>
      <x:c r="BZ95" s="75"/>
      <x:c r="CA95" s="75"/>
      <x:c r="CB95" s="75"/>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c r="DQ95" s="1"/>
      <x:c r="DR95" s="1"/>
      <x:c r="DS95" s="1"/>
      <x:c r="DT95" s="1"/>
      <x:c r="DU95" s="1"/>
      <x:c r="DV95" s="1"/>
      <x:c r="DW95" s="1"/>
      <x:c r="DX95" s="1"/>
      <x:c r="DY95" s="1"/>
      <x:c r="DZ95" s="1"/>
      <x:c r="EA95" s="1"/>
      <x:c r="EB95" s="1"/>
      <x:c r="EC95" s="1"/>
      <x:c r="ED95" s="1"/>
      <x:c r="EE95" s="1"/>
      <x:c r="EF95" s="1"/>
    </x:row>
    <x:row r="96" spans="2:136" s="178" customFormat="1" ht="13.5" customHeight="1" thickTop="1" thickBot="1" x14ac:dyDescent="0.3">
      <x:c r="B96" s="1850" t="s">
        <x:v>21216</x:v>
      </x:c>
      <x:c r="C96" s="1851"/>
      <x:c r="D96" s="1852"/>
      <x:c r="E96" s="1834" t="s">
        <x:v>21145</x:v>
      </x:c>
      <x:c r="F96" s="1835"/>
      <x:c r="G96" s="1835"/>
      <x:c r="H96" s="1835"/>
      <x:c r="I96" s="1835"/>
      <x:c r="J96" s="1835"/>
      <x:c r="K96" s="1835"/>
      <x:c r="L96" s="1836"/>
      <x:c r="M96" s="1227"/>
      <x:c r="N96" s="1871" t="s">
        <x:v>21279</x:v>
      </x:c>
      <x:c r="O96" s="1863"/>
      <x:c r="P96" s="1871" t="s">
        <x:v>21280</x:v>
      </x:c>
      <x:c r="Q96" s="1863"/>
      <x:c r="R96" s="1862" t="s">
        <x:v>21281</x:v>
      </x:c>
      <x:c r="S96" s="1863"/>
      <x:c r="T96" s="1862" t="s">
        <x:v>21282</x:v>
      </x:c>
      <x:c r="U96" s="1863"/>
      <x:c r="V96" s="1862" t="s">
        <x:v>21283</x:v>
      </x:c>
      <x:c r="W96" s="1863"/>
      <x:c r="X96" s="1862" t="s">
        <x:v>21284</x:v>
      </x:c>
      <x:c r="Y96" s="1863"/>
      <x:c r="Z96" s="1862" t="str">
        <x:f>C39&amp;"-Module Load-Sharing Area"</x:f>
        <x:v>25-Module Load-Sharing Area</x:v>
      </x:c>
      <x:c r="AA96" s="1864"/>
      <x:c r="AC96" s="75"/>
      <x:c r="AD96" s="75"/>
      <x:c r="AE96" s="75"/>
      <x:c r="AF96" s="75"/>
      <x:c r="AG96" s="75"/>
      <x:c r="AH96" s="75"/>
      <x:c r="AI96" s="75"/>
      <x:c r="AJ96" s="75"/>
      <x:c r="AK96" s="75"/>
      <x:c r="AL96" s="75"/>
      <x:c r="AM96" s="75"/>
      <x:c r="AN96" s="75"/>
      <x:c r="AO96" s="75"/>
      <x:c r="AP96" s="75"/>
      <x:c r="AQ96" s="75"/>
      <x:c r="AR96" s="75"/>
      <x:c r="AS96" s="75"/>
      <x:c r="AT96" s="75"/>
      <x:c r="AU96" s="75"/>
      <x:c r="AV96" s="75"/>
      <x:c r="AW96" s="75"/>
      <x:c r="AX96" s="75"/>
      <x:c r="AY96" s="75"/>
      <x:c r="AZ96" s="75"/>
      <x:c r="BA96" s="75"/>
      <x:c r="BB96" s="75"/>
      <x:c r="BC96" s="75"/>
      <x:c r="BD96" s="75"/>
      <x:c r="BE96" s="75"/>
      <x:c r="BF96" s="75"/>
      <x:c r="BG96" s="75"/>
      <x:c r="BH96" s="75"/>
      <x:c r="BI96" s="75"/>
      <x:c r="BJ96" s="75"/>
      <x:c r="BK96" s="75"/>
      <x:c r="BL96" s="75"/>
      <x:c r="BM96" s="75"/>
      <x:c r="BN96" s="75"/>
      <x:c r="BO96" s="75"/>
      <x:c r="BP96" s="75"/>
      <x:c r="BQ96" s="75"/>
      <x:c r="BR96" s="75"/>
      <x:c r="BS96" s="75"/>
      <x:c r="BT96" s="75"/>
      <x:c r="BU96" s="75"/>
      <x:c r="BV96" s="75"/>
      <x:c r="BW96" s="75"/>
      <x:c r="BX96" s="75"/>
      <x:c r="BY96" s="75"/>
      <x:c r="BZ96" s="75"/>
      <x:c r="CA96" s="75"/>
      <x:c r="CB96" s="75"/>
    </x:row>
    <x:row r="97" spans="2:134" s="178" customFormat="1" ht="13.5" customHeight="1" x14ac:dyDescent="0.25">
      <x:c r="B97" s="1853"/>
      <x:c r="C97" s="1854"/>
      <x:c r="D97" s="1855"/>
      <x:c r="E97" s="1356" t="s">
        <x:v>21215</x:v>
      </x:c>
      <x:c r="F97" s="1371" t="s">
        <x:v>21273</x:v>
      </x:c>
      <x:c r="G97" s="1371" t="s">
        <x:v>21274</x:v>
      </x:c>
      <x:c r="H97" s="1371" t="s">
        <x:v>21275</x:v>
      </x:c>
      <x:c r="I97" s="1371" t="s">
        <x:v>21276</x:v>
      </x:c>
      <x:c r="J97" s="1371" t="s">
        <x:v>21278</x:v>
      </x:c>
      <x:c r="K97" s="1371" t="s">
        <x:v>21277</x:v>
      </x:c>
      <x:c r="L97" s="1847" t="str">
        <x:f>C39&amp;"-Module
Load-Sharing Area"</x:f>
        <x:v>25-Module
Load-Sharing Area</x:v>
      </x:c>
      <x:c r="M97" s="1241" t="s">
        <x:v>21320</x:v>
      </x:c>
      <x:c r="N97" s="1873" t="s">
        <x:v>21148</x:v>
      </x:c>
      <x:c r="O97" s="1876" t="s">
        <x:v>21149</x:v>
      </x:c>
      <x:c r="P97" s="1873" t="s">
        <x:v>21148</x:v>
      </x:c>
      <x:c r="Q97" s="1876" t="s">
        <x:v>21149</x:v>
      </x:c>
      <x:c r="R97" s="1873" t="s">
        <x:v>21148</x:v>
      </x:c>
      <x:c r="S97" s="1876" t="s">
        <x:v>21149</x:v>
      </x:c>
      <x:c r="T97" s="1873" t="s">
        <x:v>21148</x:v>
      </x:c>
      <x:c r="U97" s="1876" t="s">
        <x:v>21149</x:v>
      </x:c>
      <x:c r="V97" s="1873" t="s">
        <x:v>21148</x:v>
      </x:c>
      <x:c r="W97" s="1876" t="s">
        <x:v>21149</x:v>
      </x:c>
      <x:c r="X97" s="1873" t="s">
        <x:v>21148</x:v>
      </x:c>
      <x:c r="Y97" s="1876" t="s">
        <x:v>21149</x:v>
      </x:c>
      <x:c r="Z97" s="1873" t="s">
        <x:v>21148</x:v>
      </x:c>
      <x:c r="AA97" s="1876" t="s">
        <x:v>21149</x:v>
      </x:c>
      <x:c r="AC97" s="75"/>
      <x:c r="AD97" s="75"/>
      <x:c r="AE97" s="75"/>
      <x:c r="AF97" s="75"/>
      <x:c r="AG97" s="75"/>
      <x:c r="AH97" s="75"/>
      <x:c r="AI97" s="75"/>
      <x:c r="AJ97" s="75"/>
      <x:c r="AK97" s="75"/>
      <x:c r="AL97" s="75"/>
      <x:c r="AM97" s="75"/>
      <x:c r="AN97" s="75"/>
      <x:c r="AO97" s="75"/>
      <x:c r="AP97" s="75"/>
      <x:c r="AQ97" s="75"/>
      <x:c r="AR97" s="75"/>
      <x:c r="AS97" s="75"/>
      <x:c r="AT97" s="75"/>
      <x:c r="AU97" s="75"/>
      <x:c r="AV97" s="75"/>
      <x:c r="AW97" s="75"/>
      <x:c r="AX97" s="75"/>
      <x:c r="AY97" s="75"/>
      <x:c r="AZ97" s="75"/>
      <x:c r="BA97" s="75"/>
      <x:c r="BB97" s="75"/>
      <x:c r="BC97" s="75"/>
      <x:c r="BD97" s="75"/>
      <x:c r="BE97" s="75"/>
      <x:c r="BF97" s="75"/>
      <x:c r="BG97" s="75"/>
      <x:c r="BH97" s="75"/>
      <x:c r="BI97" s="75"/>
      <x:c r="BJ97" s="75"/>
      <x:c r="BK97" s="75"/>
      <x:c r="BL97" s="75"/>
      <x:c r="BM97" s="75"/>
      <x:c r="BN97" s="75"/>
      <x:c r="BO97" s="75"/>
      <x:c r="BP97" s="75"/>
      <x:c r="BQ97" s="75"/>
      <x:c r="BR97" s="75"/>
      <x:c r="BS97" s="75"/>
      <x:c r="BT97" s="75"/>
      <x:c r="BU97" s="75"/>
      <x:c r="BV97" s="75"/>
      <x:c r="BW97" s="75"/>
      <x:c r="BX97" s="75"/>
      <x:c r="BY97" s="75"/>
      <x:c r="BZ97" s="75"/>
      <x:c r="CA97" s="75"/>
      <x:c r="CB97" s="75"/>
    </x:row>
    <x:row r="98" spans="2:134" s="178" customFormat="1" ht="13.5" customHeight="1" thickBot="1" x14ac:dyDescent="0.25">
      <x:c r="B98" s="1853"/>
      <x:c r="C98" s="1854"/>
      <x:c r="D98" s="1855"/>
      <x:c r="E98" s="1357"/>
      <x:c r="F98" s="1845"/>
      <x:c r="G98" s="1845"/>
      <x:c r="H98" s="1845"/>
      <x:c r="I98" s="1845"/>
      <x:c r="J98" s="1845"/>
      <x:c r="K98" s="1845"/>
      <x:c r="L98" s="1848"/>
      <x:c r="M98" s="1242" t="s">
        <x:v>21322</x:v>
      </x:c>
      <x:c r="N98" s="1874"/>
      <x:c r="O98" s="1877"/>
      <x:c r="P98" s="1874"/>
      <x:c r="Q98" s="1877"/>
      <x:c r="R98" s="1874"/>
      <x:c r="S98" s="1877"/>
      <x:c r="T98" s="1874"/>
      <x:c r="U98" s="1877"/>
      <x:c r="V98" s="1874"/>
      <x:c r="W98" s="1877"/>
      <x:c r="X98" s="1874"/>
      <x:c r="Y98" s="1877"/>
      <x:c r="Z98" s="1874"/>
      <x:c r="AA98" s="1877"/>
      <x:c r="AC98" s="1"/>
      <x:c r="AD98" s="1"/>
      <x:c r="AE98" s="1"/>
      <x:c r="AF98" s="57"/>
      <x:c r="AG98" s="57"/>
      <x:c r="AH98" s="57"/>
      <x:c r="AI98" s="57"/>
      <x:c r="AJ98" s="57"/>
      <x:c r="AK98" s="57"/>
      <x:c r="AL98" s="57"/>
      <x:c r="AM98" s="57"/>
      <x:c r="AN98" s="57"/>
      <x:c r="AO98" s="57"/>
      <x:c r="AP98" s="1076"/>
      <x:c r="AQ98" s="1076"/>
      <x:c r="AR98" s="1076"/>
      <x:c r="AS98" s="1076"/>
      <x:c r="AT98" s="1076"/>
      <x:c r="AU98" s="1076"/>
      <x:c r="AV98" s="1076"/>
      <x:c r="AW98" s="1076"/>
      <x:c r="AX98" s="1076"/>
      <x:c r="AY98" s="1076"/>
      <x:c r="AZ98" s="1076"/>
      <x:c r="BA98" s="1076"/>
      <x:c r="BB98" s="1076"/>
      <x:c r="BC98" s="1076"/>
      <x:c r="BD98" s="1076"/>
      <x:c r="BE98" s="1076"/>
      <x:c r="BF98" s="1076"/>
      <x:c r="BG98" s="1076"/>
      <x:c r="BH98" s="1076"/>
      <x:c r="BI98" s="57"/>
      <x:c r="BJ98" s="57"/>
      <x:c r="BK98" s="57"/>
      <x:c r="BL98" s="57"/>
      <x:c r="BM98" s="57"/>
      <x:c r="BN98" s="57"/>
      <x:c r="BO98" s="57"/>
      <x:c r="BP98" s="57"/>
      <x:c r="BQ98" s="57"/>
      <x:c r="BR98" s="57"/>
      <x:c r="BS98" s="57"/>
      <x:c r="BT98" s="57"/>
      <x:c r="BU98" s="57"/>
      <x:c r="BV98" s="57"/>
      <x:c r="BW98" s="57"/>
      <x:c r="BX98" s="57"/>
      <x:c r="BY98" s="18"/>
      <x:c r="BZ98" s="18"/>
      <x:c r="CA98" s="18"/>
      <x:c r="CB98" s="18"/>
    </x:row>
    <x:row r="99" spans="2:134" s="178" customFormat="1" ht="13.5" customHeight="1" thickBot="1" x14ac:dyDescent="0.3">
      <x:c r="B99" s="1856"/>
      <x:c r="C99" s="1857"/>
      <x:c r="D99" s="1858"/>
      <x:c r="E99" s="1764"/>
      <x:c r="F99" s="1846"/>
      <x:c r="G99" s="1846"/>
      <x:c r="H99" s="1846"/>
      <x:c r="I99" s="1846"/>
      <x:c r="J99" s="1846"/>
      <x:c r="K99" s="1846"/>
      <x:c r="L99" s="1849"/>
      <x:c r="M99" s="1242" t="s">
        <x:v>21321</x:v>
      </x:c>
      <x:c r="N99" s="1160">
        <x:f>VLOOKUP(F11,C196:J211,7,FALSE)</x:f>
        <x:v>0.9</x:v>
      </x:c>
      <x:c r="O99" s="404">
        <x:f>VLOOKUP(F11,C196:J211,8,FALSE)</x:f>
        <x:v>0.9</x:v>
      </x:c>
      <x:c r="P99" s="1160">
        <x:f>VLOOKUP(F11,C196:J211,7,FALSE)</x:f>
        <x:v>0.9</x:v>
      </x:c>
      <x:c r="Q99" s="404">
        <x:f>VLOOKUP(F11,C196:J211,8,FALSE)</x:f>
        <x:v>0.9</x:v>
      </x:c>
      <x:c r="R99" s="1160">
        <x:f>VLOOKUP(F11,C196:J211,7,FALSE)</x:f>
        <x:v>0.9</x:v>
      </x:c>
      <x:c r="S99" s="404">
        <x:f>VLOOKUP(F11,C196:J211,8,FALSE)</x:f>
        <x:v>0.9</x:v>
      </x:c>
      <x:c r="T99" s="1160">
        <x:f>VLOOKUP(F11,C196:J211,7,FALSE)</x:f>
        <x:v>0.9</x:v>
      </x:c>
      <x:c r="U99" s="404">
        <x:f>VLOOKUP(F11,C196:J211,8,FALSE)</x:f>
        <x:v>0.9</x:v>
      </x:c>
      <x:c r="V99" s="1160">
        <x:f>VLOOKUP(F11,C196:J211,7,FALSE)</x:f>
        <x:v>0.9</x:v>
      </x:c>
      <x:c r="W99" s="404">
        <x:f>VLOOKUP(F11,C196:J211,8,FALSE)</x:f>
        <x:v>0.9</x:v>
      </x:c>
      <x:c r="X99" s="1160">
        <x:f>VLOOKUP(F11,C196:J211,7,FALSE)</x:f>
        <x:v>0.9</x:v>
      </x:c>
      <x:c r="Y99" s="404">
        <x:f>VLOOKUP(F11,C196:J211,8,FALSE)</x:f>
        <x:v>0.9</x:v>
      </x:c>
      <x:c r="Z99" s="1160">
        <x:f>VLOOKUP(F11,C196:J211,7,FALSE)</x:f>
        <x:v>0.9</x:v>
      </x:c>
      <x:c r="AA99" s="404">
        <x:f>VLOOKUP(F11,C196:J211,8,FALSE)</x:f>
        <x:v>0.9</x:v>
      </x:c>
    </x:row>
    <x:row r="100" spans="2:134" s="178" customFormat="1" ht="13.5" customHeight="1" thickTop="1" thickBot="1" x14ac:dyDescent="0.3">
      <x:c r="B100" s="1765" t="s">
        <x:v>21217</x:v>
      </x:c>
      <x:c r="C100" s="1766"/>
      <x:c r="D100" s="1766"/>
      <x:c r="E100" s="1767"/>
      <x:c r="F100" s="1827" t="s">
        <x:v>21096</x:v>
      </x:c>
      <x:c r="G100" s="1827" t="s">
        <x:v>21096</x:v>
      </x:c>
      <x:c r="H100" s="1827" t="s">
        <x:v>21096</x:v>
      </x:c>
      <x:c r="I100" s="1827" t="s">
        <x:v>21096</x:v>
      </x:c>
      <x:c r="J100" s="1827" t="s">
        <x:v>21096</x:v>
      </x:c>
      <x:c r="K100" s="1827" t="s">
        <x:v>21096</x:v>
      </x:c>
      <x:c r="L100" s="1827" t="s">
        <x:v>21096</x:v>
      </x:c>
      <x:c r="M100" s="1880" t="s">
        <x:v>21096</x:v>
      </x:c>
      <x:c r="N100" s="1875" t="s">
        <x:v>21219</x:v>
      </x:c>
      <x:c r="O100" s="1882"/>
      <x:c r="P100" s="1875" t="s">
        <x:v>21219</x:v>
      </x:c>
      <x:c r="Q100" s="1882"/>
      <x:c r="R100" s="1875" t="s">
        <x:v>21219</x:v>
      </x:c>
      <x:c r="S100" s="1882"/>
      <x:c r="T100" s="1875" t="s">
        <x:v>21219</x:v>
      </x:c>
      <x:c r="U100" s="1882"/>
      <x:c r="V100" s="1875" t="s">
        <x:v>21219</x:v>
      </x:c>
      <x:c r="W100" s="1882"/>
      <x:c r="X100" s="1875" t="s">
        <x:v>21219</x:v>
      </x:c>
      <x:c r="Y100" s="1882"/>
      <x:c r="Z100" s="1875" t="s">
        <x:v>21219</x:v>
      </x:c>
      <x:c r="AA100" s="1882"/>
    </x:row>
    <x:row r="101" spans="2:134" s="178" customFormat="1" ht="26.25" customHeight="1" thickBot="1" x14ac:dyDescent="0.3">
      <x:c r="B101" s="1859" t="s">
        <x:v>21220</x:v>
      </x:c>
      <x:c r="C101" s="1860"/>
      <x:c r="D101" s="1861"/>
      <x:c r="E101" s="349" t="s">
        <x:v>21221</x:v>
      </x:c>
      <x:c r="F101" s="1828"/>
      <x:c r="G101" s="1828"/>
      <x:c r="H101" s="1828"/>
      <x:c r="I101" s="1828"/>
      <x:c r="J101" s="1828"/>
      <x:c r="K101" s="1828"/>
      <x:c r="L101" s="1828"/>
      <x:c r="M101" s="1881"/>
      <x:c r="N101" s="1144" t="s">
        <x:v>21222</x:v>
      </x:c>
      <x:c r="O101" s="1111" t="s">
        <x:v>21223</x:v>
      </x:c>
      <x:c r="P101" s="1144" t="s">
        <x:v>21222</x:v>
      </x:c>
      <x:c r="Q101" s="1111" t="s">
        <x:v>21223</x:v>
      </x:c>
      <x:c r="R101" s="1144" t="s">
        <x:v>21222</x:v>
      </x:c>
      <x:c r="S101" s="1111" t="s">
        <x:v>21223</x:v>
      </x:c>
      <x:c r="T101" s="1144" t="s">
        <x:v>21222</x:v>
      </x:c>
      <x:c r="U101" s="1111" t="s">
        <x:v>21223</x:v>
      </x:c>
      <x:c r="V101" s="1144" t="s">
        <x:v>21222</x:v>
      </x:c>
      <x:c r="W101" s="1111" t="s">
        <x:v>21223</x:v>
      </x:c>
      <x:c r="X101" s="1144" t="s">
        <x:v>21222</x:v>
      </x:c>
      <x:c r="Y101" s="1111" t="s">
        <x:v>21223</x:v>
      </x:c>
      <x:c r="Z101" s="1144" t="s">
        <x:v>21222</x:v>
      </x:c>
      <x:c r="AA101" s="606" t="s">
        <x:v>21223</x:v>
      </x:c>
    </x:row>
    <x:row r="102" spans="2:134" s="178" customFormat="1" ht="13.5" customHeight="1" thickTop="1" thickBot="1" x14ac:dyDescent="0.3">
      <x:c r="B102" s="1842" t="s">
        <x:v>21130</x:v>
      </x:c>
      <x:c r="C102" s="1843"/>
      <x:c r="D102" s="1843"/>
      <x:c r="E102" s="1843"/>
      <x:c r="F102" s="1843"/>
      <x:c r="G102" s="1843"/>
      <x:c r="H102" s="1843"/>
      <x:c r="I102" s="1843"/>
      <x:c r="J102" s="1843"/>
      <x:c r="K102" s="1843"/>
      <x:c r="L102" s="1844"/>
      <x:c r="M102" s="1225"/>
      <x:c r="N102" s="1130"/>
      <x:c r="O102" s="1131"/>
      <x:c r="P102" s="1131"/>
      <x:c r="Q102" s="1131"/>
      <x:c r="R102" s="1131"/>
      <x:c r="S102" s="1131"/>
      <x:c r="T102" s="1131"/>
      <x:c r="U102" s="1131"/>
      <x:c r="V102" s="1131"/>
      <x:c r="W102" s="1131"/>
      <x:c r="X102" s="1131"/>
      <x:c r="Y102" s="1131"/>
      <x:c r="Z102" s="1131"/>
      <x:c r="AA102" s="1136"/>
    </x:row>
    <x:row r="103" spans="2:134" s="178" customFormat="1" ht="13.5" customHeight="1" x14ac:dyDescent="0.25">
      <x:c r="B103" s="1755" t="s">
        <x:v>21251</x:v>
      </x:c>
      <x:c r="C103" s="1756"/>
      <x:c r="D103" s="1757"/>
      <x:c r="E103" s="342" t="s">
        <x:v>21252</x:v>
      </x:c>
      <x:c r="F103" s="1229">
        <x:f t="shared" ref="F103:F110" ca="1" si="74">MAX(N103,O103)</x:f>
        <x:v>5.1860935290851593</x:v>
      </x:c>
      <x:c r="G103" s="1229">
        <x:f ca="1">MAX(P103,Q103)</x:f>
        <x:v>1.8678286054538624</x:v>
      </x:c>
      <x:c r="H103" s="1229">
        <x:f ca="1">MAX(R103,S103)</x:f>
        <x:v>-0.70601763025333142</x:v>
      </x:c>
      <x:c r="I103" s="1237">
        <x:f ca="1">MAX(T103,U103)</x:f>
        <x:v>-1.4504363181774238</x:v>
      </x:c>
      <x:c r="J103" s="1229">
        <x:f ca="1">MAX(V103,W103)</x:f>
        <x:v>-2.5286765865106027</x:v>
      </x:c>
      <x:c r="K103" s="1238">
        <x:f ca="1">MAX(X103,Y103)</x:f>
        <x:v>-2.5286765865106027</x:v>
      </x:c>
      <x:c r="L103" s="1120">
        <x:f ca="1">MAX(Z103,AA103)</x:f>
        <x:v>-2.5286765865106027</x:v>
      </x:c>
      <x:c r="M103" s="1069">
        <x:f ca="1">L103*2.20462</x:f>
        <x:v>-5.5747709761530047</x:v>
      </x:c>
      <x:c r="N103" s="1161">
        <x:f ca="1">(-'int. presets cp_10d+wd_9'!I26*COS($F$18*PI()/180)*$F$21-'int. presets cp_10d+wd_9'!I35*COS($I$18*PI()/180)*$I$21)*$N$47*$C$25*1000/9.81/$O$99*$D$193*'int. presets cp_10d+wd_9'!$I$246-$N$99/$O$99*$C$20*$F$21</x:f>
        <x:v>5.1860935290851593</x:v>
      </x:c>
      <x:c r="O103" s="1060">
        <x:f ca="1">(SQRT(((-'int. presets cp_10d+wd_9'!D26*SIN($F$18*PI()/180)*$F$21+'int. presets cp_10d+wd_9'!D35*SIN($I$18*PI()/180)*$I$21)*$C$25*1000)^2+(0.001*$C$25*1000*$F$21)^2)/$C$30+(-'int. presets cp_10d+wd_9'!D26*COS($F$18*PI()/180)*$F$21-'int. presets cp_10d+wd_9'!D35*COS($I$18*PI()/180)*$I$21)*$C$25*1000)/9.81*$O$47/$O$99*$F$193*'int. presets cp_10d+wd_9'!$D$246-$N$99/$O$99*$C$20*$F$21</x:f>
        <x:v>-2.5286765865106027</x:v>
      </x:c>
      <x:c r="P103" s="405">
        <x:f ca="1">(-'int. presets cp_10d+wd_12'!I26*COS($F$18*PI()/180)*$F$21-'int. presets cp_10d+wd_12'!I35*COS($I$18*PI()/180)*$I$21)*$N$47*$C$25*1000/9.81/$Q$99*$D$193*'int. presets cp_10d+wd_12'!$I$246-$P$99/$Q$99*$C$20*$F$21</x:f>
        <x:v>1.8678286054538624</x:v>
      </x:c>
      <x:c r="Q103" s="406">
        <x:f ca="1">(SQRT(((-'int. presets cp_10d+wd_12'!D26*SIN($F$18*PI()/180)*$F$21+'int. presets cp_10d+wd_12'!D35*SIN($I$18*PI()/180)*$I$21)*$C$25*1000)^2+(0.001*$C$25*1000*$F$21)^2)/$C$30+(-'int. presets cp_10d+wd_12'!D26*COS($F$18*PI()/180)*$F$21-'int. presets cp_10d+wd_12'!D35*COS($I$18*PI()/180)*$I$21)*$C$25*1000)/9.81*$O$47/$Q$99*$F$193*'int. presets cp_10d+wd_12'!$D$246-$P$99/$Q$99*$C$20*$F$21</x:f>
        <x:v>-2.5286765865106027</x:v>
      </x:c>
      <x:c r="R103" s="405">
        <x:f ca="1">(-'int. presets cp_10d+wd_15'!I26*COS($F$18*PI()/180)*$F$21-'int. presets cp_10d+wd_15'!I35*COS($I$18*PI()/180)*$I$21)*$N$47*$C$25*1000/9.81/$S$99*$D$193*'int. presets cp_10d+wd_15'!$I$246-$R$99/$S$99*$C$20*$F$21</x:f>
        <x:v>-0.70601763025333142</x:v>
      </x:c>
      <x:c r="S103" s="406">
        <x:f ca="1">(SQRT(((-'int. presets cp_10d+wd_15'!D26*SIN($F$18*PI()/180)*$F$21+'int. presets cp_10d+wd_15'!D35*SIN($I$18*PI()/180)*$I$21)*$C$25*1000)^2+(0.001*$C$25*1000*$F$21)^2)/$C$30+(-'int. presets cp_10d+wd_15'!D26*COS($F$18*PI()/180)*$F$21-'int. presets cp_10d+wd_15'!D35*COS($I$18*PI()/180)*$I$21)*$C$25*1000)/9.81*$O$47/$S$99*$F$193*'int. presets cp_10d+wd_15'!$D$246-$R$99/$S$99*$C$20*$F$21</x:f>
        <x:v>-2.5286765865106027</x:v>
      </x:c>
      <x:c r="T103" s="405">
        <x:f ca="1">(-'int. presets cp_10d+wd_16'!I26*COS($F$18*PI()/180)*$F$21-'int. presets cp_10d+wd_16'!I35*COS($I$18*PI()/180)*$I$21)*$N$47*$C$25*1000/9.81/$U$99*$D$193*'int. presets cp_10d+wd_16'!$I$246-$T$99/$U$99*$C$20*$F$21</x:f>
        <x:v>-1.4504363181774238</x:v>
      </x:c>
      <x:c r="U103" s="406">
        <x:f ca="1">(SQRT(((-'int. presets cp_10d+wd_16'!D26*SIN($F$18*PI()/180)*$F$21+'int. presets cp_10d+wd_16'!D35*SIN($I$18*PI()/180)*$I$21)*$C$25*1000)^2+(0.001*$C$25*1000*$F$21)^2)/$C$30+(-'int. presets cp_10d+wd_16'!D26*COS($F$18*PI()/180)*$F$21-'int. presets cp_10d+wd_16'!D35*COS($I$18*PI()/180)*$I$21)*$C$25*1000)/9.81*$O$47/$U$99*$F$193*'int. presets cp_10d+wd_16'!$D$246-$T$99/$U$99*$C$20*$F$21</x:f>
        <x:v>-2.5286765865106027</x:v>
      </x:c>
      <x:c r="V103" s="405">
        <x:f ca="1">(-'int. presets cp_10d+wd_20'!I26*COS($F$18*PI()/180)*$F$21-'int. presets cp_10d+wd_20'!I35*COS($I$18*PI()/180)*$I$21)*$N$47*$C$25*1000/9.81/$W$99*$D$193*'int. presets cp_10d+wd_20'!$I$246-$V$99/$W$99*$C$20*$F$21</x:f>
        <x:v>-4.1380783292380201</x:v>
      </x:c>
      <x:c r="W103" s="406">
        <x:f ca="1">(SQRT(((-'int. presets cp_10d+wd_20'!D26*SIN($F$18*PI()/180)*$F$21+'int. presets cp_10d+wd_20'!D35*SIN($I$18*PI()/180)*$I$21)*$C$25*1000)^2+(0.001*$C$25*1000*$F$21)^2)/$C$30+(-'int. presets cp_10d+wd_20'!D26*COS($F$18*PI()/180)*$F$21-'int. presets cp_10d+wd_20'!D35*COS($I$18*PI()/180)*$I$21)*$C$25*1000)/9.81*$O$47/$W$99*$F$193*'int. presets cp_10d+wd_20'!$D$246-$V$99/$W$99*$C$20*$F$21</x:f>
        <x:v>-2.5286765865106027</x:v>
      </x:c>
      <x:c r="X103" s="405">
        <x:f ca="1">(-'int. presets cp_10d+wd_25'!I26*COS($F$18*PI()/180)*$F$21-'int. presets cp_10d+wd_25'!I35*COS($I$18*PI()/180)*$I$21)*$N$47*$C$25*1000/9.81/$Y$99*$D$193*'int. presets cp_10d+wd_25'!$I$246-$X$99/$Y$99*$C$20*$F$21</x:f>
        <x:v>-6.8383973931176207</x:v>
      </x:c>
      <x:c r="Y103" s="406">
        <x:f ca="1">(SQRT(((-'int. presets cp_10d+wd_25'!D26*SIN($F$18*PI()/180)*$F$21+'int. presets cp_10d+wd_25'!D35*SIN($I$18*PI()/180)*$I$21)*$C$25*1000)^2+(0.001*$C$25*1000*$F$21)^2)/$C$30+(-'int. presets cp_10d+wd_25'!D26*COS($F$18*PI()/180)*$F$21-'int. presets cp_10d+wd_25'!D35*COS($I$18*PI()/180)*$I$21)*$C$25*1000)/9.81*$O$47/$Y$99*$F$193*'int. presets cp_10d+wd_25'!$D$246-$X$99/$Y$99*$C$20*$F$21</x:f>
        <x:v>-2.5286765865106027</x:v>
      </x:c>
      <x:c r="Z103" s="405">
        <x:f ca="1">(-'int. presets cp_10d+wd'!I26*COS($F$18*PI()/180)*$F$21-'int. presets cp_10d+wd'!I35*COS($I$18*PI()/180)*$I$21)*$N$47*$C$25*1000/9.81/$AA$99*$D$193*'int. presets cp_10d+wd'!$I$246-$Z$99/$AA$99*$C$20*$F$21</x:f>
        <x:v>-6.8383973931176207</x:v>
      </x:c>
      <x:c r="AA103" s="1147">
        <x:f ca="1">(SQRT(((-'int. presets cp_10d+wd'!D26*SIN($F$18*PI()/180)*$F$21+'int. presets cp_10d+wd'!D35*SIN($I$18*PI()/180)*$I$21)*$C$25*1000)^2+(0.001*$C$25*1000*$F$21)^2)/$C$30+(-'int. presets cp_10d+wd'!D26*COS($F$18*PI()/180)*$F$21-'int. presets cp_10d+wd'!D35*COS($I$18*PI()/180)*$I$21)*$C$25*1000)/9.81*$O$47/$AA$99*$F$193*'int. presets cp_10d+wd'!$D$246-$Z$99/$AA$99*$C$20*$F$21</x:f>
        <x:v>-2.5286765865106027</x:v>
      </x:c>
    </x:row>
    <x:row r="104" spans="2:134" ht="13.5" customHeight="1" thickBot="1" x14ac:dyDescent="0.25">
      <x:c r="B104" s="1761"/>
      <x:c r="C104" s="1762"/>
      <x:c r="D104" s="1763"/>
      <x:c r="E104" s="343" t="s">
        <x:v>21253</x:v>
      </x:c>
      <x:c r="F104" s="1231">
        <x:f t="shared" ca="1" si="74"/>
        <x:v>-2.5286765865106027</x:v>
      </x:c>
      <x:c r="G104" s="1231">
        <x:f t="shared" ref="G104:G146" ca="1" si="75">MAX(P104,Q104)</x:f>
        <x:v>-2.5286765865106027</x:v>
      </x:c>
      <x:c r="H104" s="1231">
        <x:f t="shared" ref="H104:H146" ca="1" si="76">MAX(R104,S104)</x:f>
        <x:v>-2.5286765865106027</x:v>
      </x:c>
      <x:c r="I104" s="1232">
        <x:f t="shared" ref="I104:I146" ca="1" si="77">MAX(T104,U104)</x:f>
        <x:v>-2.5286765865106027</x:v>
      </x:c>
      <x:c r="J104" s="1231">
        <x:f t="shared" ref="J104:J146" ca="1" si="78">MAX(V104,W104)</x:f>
        <x:v>-2.5286765865106027</x:v>
      </x:c>
      <x:c r="K104" s="1239">
        <x:f t="shared" ref="K104:K146" ca="1" si="79">MAX(X104,Y104)</x:f>
        <x:v>-2.5286765865106027</x:v>
      </x:c>
      <x:c r="L104" s="1121">
        <x:f t="shared" ref="L104:L146" ca="1" si="80">MAX(Z104,AA104)</x:f>
        <x:v>-2.5286765865106027</x:v>
      </x:c>
      <x:c r="M104" s="1065">
        <x:f t="shared" ref="M104:M146" ca="1" si="81">L104*2.20462</x:f>
        <x:v>-5.5747709761530047</x:v>
      </x:c>
      <x:c r="N104" s="1148">
        <x:f ca="1">(-'int. presets cp_10d+wd_9'!I27*COS($F$18*PI()/180)*$F$21-'int. presets cp_10d+wd_9'!I36*COS($I$18*PI()/180)*$I$21)*$N$47*$C$25*1000/9.81/$O$99*$D$193*'int. presets cp_10d+wd_9'!$I$246-$N$99/$O$99*$C$20*$F$21</x:f>
        <x:v>-9.7829054702142955</x:v>
      </x:c>
      <x:c r="O104" s="1061">
        <x:f ca="1">(SQRT(((-'int. presets cp_10d+wd_9'!D27*SIN($F$18*PI()/180)*$F$21+'int. presets cp_10d+wd_9'!D36*SIN($I$18*PI()/180)*$I$21)*$C$25*1000)^2+(0.001*$C$25*1000*$F$21)^2)/$C$30+(-'int. presets cp_10d+wd_9'!D27*COS($F$18*PI()/180)*$F$21-'int. presets cp_10d+wd_9'!D36*COS($I$18*PI()/180)*$I$21)*$C$25*1000)/9.81*$O$47/$O$99*$F$193*'int. presets cp_10d+wd_9'!$D$246-$N$99/$O$99*$C$20*$F$21</x:f>
        <x:v>-2.5286765865106027</x:v>
      </x:c>
      <x:c r="P104" s="407">
        <x:f ca="1">(-'int. presets cp_10d+wd_12'!I27*COS($F$18*PI()/180)*$F$21-'int. presets cp_10d+wd_12'!I36*COS($I$18*PI()/180)*$I$21)*$N$47*$C$25*1000/9.81/$Q$99*$D$193*'int. presets cp_10d+wd_12'!$I$246-$P$99/$Q$99*$C$20*$F$21</x:f>
        <x:v>-9.7829054702142955</x:v>
      </x:c>
      <x:c r="Q104" s="408">
        <x:f ca="1">(SQRT(((-'int. presets cp_10d+wd_12'!D27*SIN($F$18*PI()/180)*$F$21+'int. presets cp_10d+wd_12'!D36*SIN($I$18*PI()/180)*$I$21)*$C$25*1000)^2+(0.001*$C$25*1000*$F$21)^2)/$C$30+(-'int. presets cp_10d+wd_12'!D27*COS($F$18*PI()/180)*$F$21-'int. presets cp_10d+wd_12'!D36*COS($I$18*PI()/180)*$I$21)*$C$25*1000)/9.81*$O$47/$Q$99*$F$193*'int. presets cp_10d+wd_12'!$D$246-$P$99/$Q$99*$C$20*$F$21</x:f>
        <x:v>-2.5286765865106027</x:v>
      </x:c>
      <x:c r="R104" s="407">
        <x:f ca="1">(-'int. presets cp_10d+wd_15'!I27*COS($F$18*PI()/180)*$F$21-'int. presets cp_10d+wd_15'!I36*COS($I$18*PI()/180)*$I$21)*$N$47*$C$25*1000/9.81/$S$99*$D$193*'int. presets cp_10d+wd_15'!$I$246-$R$99/$S$99*$C$20*$F$21</x:f>
        <x:v>-9.7829054702142955</x:v>
      </x:c>
      <x:c r="S104" s="408">
        <x:f ca="1">(SQRT(((-'int. presets cp_10d+wd_15'!D27*SIN($F$18*PI()/180)*$F$21+'int. presets cp_10d+wd_15'!D36*SIN($I$18*PI()/180)*$I$21)*$C$25*1000)^2+(0.001*$C$25*1000*$F$21)^2)/$C$30+(-'int. presets cp_10d+wd_15'!D27*COS($F$18*PI()/180)*$F$21-'int. presets cp_10d+wd_15'!D36*COS($I$18*PI()/180)*$I$21)*$C$25*1000)/9.81*$O$47/$S$99*$F$193*'int. presets cp_10d+wd_15'!$D$246-$R$99/$S$99*$C$20*$F$21</x:f>
        <x:v>-2.5286765865106027</x:v>
      </x:c>
      <x:c r="T104" s="407">
        <x:f ca="1">(-'int. presets cp_10d+wd_16'!I27*COS($F$18*PI()/180)*$F$21-'int. presets cp_10d+wd_16'!I36*COS($I$18*PI()/180)*$I$21)*$N$47*$C$25*1000/9.81/$U$99*$D$193*'int. presets cp_10d+wd_16'!$I$246-$T$99/$U$99*$C$20*$F$21</x:f>
        <x:v>-9.7829054702142955</x:v>
      </x:c>
      <x:c r="U104" s="408">
        <x:f ca="1">(SQRT(((-'int. presets cp_10d+wd_16'!D27*SIN($F$18*PI()/180)*$F$21+'int. presets cp_10d+wd_16'!D36*SIN($I$18*PI()/180)*$I$21)*$C$25*1000)^2+(0.001*$C$25*1000*$F$21)^2)/$C$30+(-'int. presets cp_10d+wd_16'!D27*COS($F$18*PI()/180)*$F$21-'int. presets cp_10d+wd_16'!D36*COS($I$18*PI()/180)*$I$21)*$C$25*1000)/9.81*$O$47/$U$99*$F$193*'int. presets cp_10d+wd_16'!$D$246-$T$99/$U$99*$C$20*$F$21</x:f>
        <x:v>-2.5286765865106027</x:v>
      </x:c>
      <x:c r="V104" s="407">
        <x:f ca="1">(-'int. presets cp_10d+wd_20'!I27*COS($F$18*PI()/180)*$F$21-'int. presets cp_10d+wd_20'!I36*COS($I$18*PI()/180)*$I$21)*$N$47*$C$25*1000/9.81/$W$99*$D$193*'int. presets cp_10d+wd_20'!$I$246-$V$99/$W$99*$C$20*$F$21</x:f>
        <x:v>-9.8729782538010333</x:v>
      </x:c>
      <x:c r="W104" s="408">
        <x:f ca="1">(SQRT(((-'int. presets cp_10d+wd_20'!D27*SIN($F$18*PI()/180)*$F$21+'int. presets cp_10d+wd_20'!D36*SIN($I$18*PI()/180)*$I$21)*$C$25*1000)^2+(0.001*$C$25*1000*$F$21)^2)/$C$30+(-'int. presets cp_10d+wd_20'!D27*COS($F$18*PI()/180)*$F$21-'int. presets cp_10d+wd_20'!D36*COS($I$18*PI()/180)*$I$21)*$C$25*1000)/9.81*$O$47/$W$99*$F$193*'int. presets cp_10d+wd_20'!$D$246-$V$99/$W$99*$C$20*$F$21</x:f>
        <x:v>-2.5286765865106027</x:v>
      </x:c>
      <x:c r="X104" s="407">
        <x:f ca="1">(-'int. presets cp_10d+wd_25'!I27*COS($F$18*PI()/180)*$F$21-'int. presets cp_10d+wd_25'!I36*COS($I$18*PI()/180)*$I$21)*$N$47*$C$25*1000/9.81/$Y$99*$D$193*'int. presets cp_10d+wd_25'!$I$246-$X$99/$Y$99*$C$20*$F$21</x:f>
        <x:v>-9.9926264093186106</x:v>
      </x:c>
      <x:c r="Y104" s="408">
        <x:f ca="1">(SQRT(((-'int. presets cp_10d+wd_25'!D27*SIN($F$18*PI()/180)*$F$21+'int. presets cp_10d+wd_25'!D36*SIN($I$18*PI()/180)*$I$21)*$C$25*1000)^2+(0.001*$C$25*1000*$F$21)^2)/$C$30+(-'int. presets cp_10d+wd_25'!D27*COS($F$18*PI()/180)*$F$21-'int. presets cp_10d+wd_25'!D36*COS($I$18*PI()/180)*$I$21)*$C$25*1000)/9.81*$O$47/$Y$99*$F$193*'int. presets cp_10d+wd_25'!$D$246-$X$99/$Y$99*$C$20*$F$21</x:f>
        <x:v>-2.5286765865106027</x:v>
      </x:c>
      <x:c r="Z104" s="407">
        <x:f ca="1">(-'int. presets cp_10d+wd'!I27*COS($F$18*PI()/180)*$F$21-'int. presets cp_10d+wd'!I36*COS($I$18*PI()/180)*$I$21)*$N$47*$C$25*1000/9.81/$AA$99*$D$193*'int. presets cp_10d+wd'!$I$246-$Z$99/$AA$99*$C$20*$F$21</x:f>
        <x:v>-9.9926264093186106</x:v>
      </x:c>
      <x:c r="AA104" s="1149">
        <x:f ca="1">(SQRT(((-'int. presets cp_10d+wd'!D27*SIN($F$18*PI()/180)*$F$21+'int. presets cp_10d+wd'!D36*SIN($I$18*PI()/180)*$I$21)*$C$25*1000)^2+(0.001*$C$25*1000*$F$21)^2)/$C$30+(-'int. presets cp_10d+wd'!D27*COS($F$18*PI()/180)*$F$21-'int. presets cp_10d+wd'!D36*COS($I$18*PI()/180)*$I$21)*$C$25*1000)/9.81*$O$47/$AA$99*$F$193*'int. presets cp_10d+wd'!$D$246-$Z$99/$AA$99*$C$20*$F$21</x:f>
        <x:v>-2.5286765865106027</x:v>
      </x:c>
      <x:c r="AB104" s="178"/>
      <x:c r="AC104" s="178"/>
      <x:c r="AD104" s="178"/>
      <x:c r="AE104" s="178"/>
      <x:c r="AF104" s="178"/>
      <x:c r="AG104" s="178"/>
      <x:c r="AH104" s="178"/>
      <x:c r="AI104" s="178"/>
      <x:c r="AJ104" s="178"/>
      <x:c r="AK104" s="178"/>
      <x:c r="AL104" s="178"/>
      <x:c r="AM104" s="178"/>
      <x:c r="AN104" s="178"/>
      <x:c r="AO104" s="178"/>
      <x:c r="AP104" s="178"/>
      <x:c r="AQ104" s="178"/>
      <x:c r="AR104" s="178"/>
      <x:c r="AS104" s="178"/>
      <x:c r="AT104" s="178"/>
      <x:c r="AU104" s="178"/>
      <x:c r="AV104" s="178"/>
      <x:c r="AW104" s="178"/>
      <x:c r="AX104" s="178"/>
      <x:c r="AY104" s="178"/>
      <x:c r="AZ104" s="178"/>
      <x:c r="BA104" s="178"/>
      <x:c r="BB104" s="178"/>
      <x:c r="BC104" s="178"/>
      <x:c r="BD104" s="178"/>
      <x:c r="BE104" s="178"/>
      <x:c r="BF104" s="178"/>
      <x:c r="BG104" s="178"/>
      <x:c r="BH104" s="178"/>
      <x:c r="BI104" s="178"/>
      <x:c r="BJ104" s="178"/>
      <x:c r="BK104" s="178"/>
      <x:c r="BL104" s="178"/>
      <x:c r="BM104" s="178"/>
      <x:c r="BN104" s="178"/>
      <x:c r="BO104" s="178"/>
      <x:c r="BP104" s="178"/>
      <x:c r="BQ104" s="178"/>
      <x:c r="BR104" s="178"/>
      <x:c r="BS104" s="178"/>
      <x:c r="BT104" s="178"/>
      <x:c r="BU104" s="178"/>
      <x:c r="BV104" s="178"/>
      <x:c r="BW104" s="178"/>
      <x:c r="BX104" s="178"/>
      <x:c r="BY104" s="178"/>
      <x:c r="BZ104" s="178"/>
      <x:c r="CA104" s="178"/>
      <x:c r="CB104" s="178"/>
      <x:c r="CC104" s="178"/>
      <x:c r="CD104" s="178"/>
      <x:c r="CE104" s="178"/>
      <x:c r="CF104" s="178"/>
      <x:c r="CG104" s="178"/>
      <x:c r="CH104" s="178"/>
      <x:c r="CI104" s="178"/>
      <x:c r="CJ104" s="178"/>
      <x:c r="CK104" s="178"/>
      <x:c r="CL104" s="178"/>
      <x:c r="CM104" s="178"/>
      <x:c r="CN104" s="178"/>
      <x:c r="CO104" s="178"/>
      <x:c r="CP104" s="178"/>
      <x:c r="CQ104" s="178"/>
      <x:c r="CR104" s="178"/>
      <x:c r="CS104" s="178"/>
      <x:c r="CT104" s="178"/>
      <x:c r="CU104" s="178"/>
      <x:c r="CV104" s="178"/>
      <x:c r="CW104" s="178"/>
      <x:c r="CX104" s="178"/>
      <x:c r="CY104" s="178"/>
      <x:c r="CZ104" s="178"/>
      <x:c r="DA104" s="178"/>
      <x:c r="DB104" s="178"/>
      <x:c r="DC104" s="178"/>
      <x:c r="DD104" s="178"/>
      <x:c r="DE104" s="178"/>
      <x:c r="DF104" s="178"/>
      <x:c r="DG104" s="178"/>
      <x:c r="DH104" s="178"/>
      <x:c r="DI104" s="178"/>
      <x:c r="DJ104" s="178"/>
      <x:c r="DK104" s="178"/>
      <x:c r="DL104" s="178"/>
      <x:c r="DM104" s="178"/>
      <x:c r="DN104" s="178"/>
      <x:c r="DO104" s="178"/>
      <x:c r="DP104" s="178"/>
      <x:c r="DQ104" s="178"/>
      <x:c r="DR104" s="178"/>
      <x:c r="DS104" s="178"/>
      <x:c r="DT104" s="178"/>
      <x:c r="DU104" s="178"/>
      <x:c r="DV104" s="178"/>
      <x:c r="DW104" s="178"/>
      <x:c r="DX104" s="178"/>
      <x:c r="DY104" s="178"/>
      <x:c r="DZ104" s="178"/>
      <x:c r="EA104" s="178"/>
      <x:c r="EB104" s="178"/>
      <x:c r="EC104" s="178"/>
      <x:c r="ED104" s="178"/>
    </x:row>
    <x:row r="105" spans="2:134" ht="13.5" customHeight="1" x14ac:dyDescent="0.2">
      <x:c r="B105" s="1755" t="s">
        <x:v>21254</x:v>
      </x:c>
      <x:c r="C105" s="1756">
        <x:v>0</x:v>
      </x:c>
      <x:c r="D105" s="1757" t="s">
        <x:v>21254</x:v>
      </x:c>
      <x:c r="E105" s="342" t="s">
        <x:v>21252</x:v>
      </x:c>
      <x:c r="F105" s="1233">
        <x:f t="shared" ca="1" si="74"/>
        <x:v>7.8670187739209361</x:v>
      </x:c>
      <x:c r="G105" s="1233">
        <x:f t="shared" ca="1" si="75"/>
        <x:v>3.7334013512841118</x:v>
      </x:c>
      <x:c r="H105" s="1233">
        <x:f t="shared" ca="1" si="76"/>
        <x:v>0.52711858364284225</x:v>
      </x:c>
      <x:c r="I105" s="1230">
        <x:f t="shared" ca="1" si="77"/>
        <x:v>-0.40021607135271964</x:v>
      </x:c>
      <x:c r="J105" s="1233">
        <x:f t="shared" ca="1" si="78"/>
        <x:v>-2.5286765865106027</x:v>
      </x:c>
      <x:c r="K105" s="1240">
        <x:f t="shared" ca="1" si="79"/>
        <x:v>-2.5286765865106027</x:v>
      </x:c>
      <x:c r="L105" s="1122">
        <x:f t="shared" ca="1" si="80"/>
        <x:v>-2.5286765865106027</x:v>
      </x:c>
      <x:c r="M105" s="1064">
        <x:f t="shared" ca="1" si="81"/>
        <x:v>-5.5747709761530047</x:v>
      </x:c>
      <x:c r="N105" s="1146">
        <x:f ca="1">(-'int. presets cp_10d+wd_9'!I28*COS($F$18*PI()/180)*$F$21-'int. presets cp_10d+wd_9'!I37*COS($I$18*PI()/180)*$I$21)*$N$47*$C$25*1000/9.81/$O$99*$D$193*'int. presets cp_10d+wd_9'!$I$246-$N$99/$O$99*$C$20*$F$21</x:f>
        <x:v>7.8670187739209361</x:v>
      </x:c>
      <x:c r="O105" s="1060">
        <x:f ca="1">(SQRT(((-'int. presets cp_10d+wd_9'!D28*SIN($F$18*PI()/180)*$F$21+'int. presets cp_10d+wd_9'!D37*SIN($I$18*PI()/180)*$I$21)*$C$25*1000)^2+(0.001*$C$25*1000*$F$21)^2)/$C$30+(-'int. presets cp_10d+wd_9'!D28*COS($F$18*PI()/180)*$F$21-'int. presets cp_10d+wd_9'!D37*COS($I$18*PI()/180)*$I$21)*$C$25*1000)/9.81*$O$47/$O$99*$F$193*'int. presets cp_10d+wd_9'!$D$246-$N$99/$O$99*$C$20*$F$21</x:f>
        <x:v>-2.5286765865106027</x:v>
      </x:c>
      <x:c r="P105" s="409">
        <x:f ca="1">(-'int. presets cp_10d+wd_12'!I28*COS($F$18*PI()/180)*$F$21-'int. presets cp_10d+wd_12'!I37*COS($I$18*PI()/180)*$I$21)*$N$47*$C$25*1000/9.81/$Q$99*$D$193*'int. presets cp_10d+wd_12'!$I$246-$P$99/$Q$99*$C$20*$F$21</x:f>
        <x:v>3.7334013512841118</x:v>
      </x:c>
      <x:c r="Q105" s="410">
        <x:f ca="1">(SQRT(((-'int. presets cp_10d+wd_12'!D28*SIN($F$18*PI()/180)*$F$21+'int. presets cp_10d+wd_12'!D37*SIN($I$18*PI()/180)*$I$21)*$C$25*1000)^2+(0.001*$C$25*1000*$F$21)^2)/$C$30+(-'int. presets cp_10d+wd_12'!D28*COS($F$18*PI()/180)*$F$21-'int. presets cp_10d+wd_12'!D37*COS($I$18*PI()/180)*$I$21)*$C$25*1000)/9.81*$O$47/$Q$99*$F$193*'int. presets cp_10d+wd_12'!$D$246-$P$99/$Q$99*$C$20*$F$21</x:f>
        <x:v>-2.5286765865106027</x:v>
      </x:c>
      <x:c r="R105" s="409">
        <x:f ca="1">(-'int. presets cp_10d+wd_15'!I28*COS($F$18*PI()/180)*$F$21-'int. presets cp_10d+wd_15'!I37*COS($I$18*PI()/180)*$I$21)*$N$47*$C$25*1000/9.81/$S$99*$D$193*'int. presets cp_10d+wd_15'!$I$246-$R$99/$S$99*$C$20*$F$21</x:f>
        <x:v>0.52711858364284225</x:v>
      </x:c>
      <x:c r="S105" s="410">
        <x:f ca="1">(SQRT(((-'int. presets cp_10d+wd_15'!D28*SIN($F$18*PI()/180)*$F$21+'int. presets cp_10d+wd_15'!D37*SIN($I$18*PI()/180)*$I$21)*$C$25*1000)^2+(0.001*$C$25*1000*$F$21)^2)/$C$30+(-'int. presets cp_10d+wd_15'!D28*COS($F$18*PI()/180)*$F$21-'int. presets cp_10d+wd_15'!D37*COS($I$18*PI()/180)*$I$21)*$C$25*1000)/9.81*$O$47/$S$99*$F$193*'int. presets cp_10d+wd_15'!$D$246-$R$99/$S$99*$C$20*$F$21</x:f>
        <x:v>-2.5286765865106027</x:v>
      </x:c>
      <x:c r="T105" s="409">
        <x:f ca="1">(-'int. presets cp_10d+wd_16'!I28*COS($F$18*PI()/180)*$F$21-'int. presets cp_10d+wd_16'!I37*COS($I$18*PI()/180)*$I$21)*$N$47*$C$25*1000/9.81/$U$99*$D$193*'int. presets cp_10d+wd_16'!$I$246-$T$99/$U$99*$C$20*$F$21</x:f>
        <x:v>-0.40021607135271964</x:v>
      </x:c>
      <x:c r="U105" s="410">
        <x:f ca="1">(SQRT(((-'int. presets cp_10d+wd_16'!D28*SIN($F$18*PI()/180)*$F$21+'int. presets cp_10d+wd_16'!D37*SIN($I$18*PI()/180)*$I$21)*$C$25*1000)^2+(0.001*$C$25*1000*$F$21)^2)/$C$30+(-'int. presets cp_10d+wd_16'!D28*COS($F$18*PI()/180)*$F$21-'int. presets cp_10d+wd_16'!D37*COS($I$18*PI()/180)*$I$21)*$C$25*1000)/9.81*$O$47/$U$99*$F$193*'int. presets cp_10d+wd_16'!$D$246-$T$99/$U$99*$C$20*$F$21</x:f>
        <x:v>-2.5286765865106027</x:v>
      </x:c>
      <x:c r="V105" s="409">
        <x:f ca="1">(-'int. presets cp_10d+wd_20'!I28*COS($F$18*PI()/180)*$F$21-'int. presets cp_10d+wd_20'!I37*COS($I$18*PI()/180)*$I$21)*$N$47*$C$25*1000/9.81/$W$99*$D$193*'int. presets cp_10d+wd_20'!$I$246-$V$99/$W$99*$C$20*$F$21</x:f>
        <x:v>-3.7220156993659117</x:v>
      </x:c>
      <x:c r="W105" s="410">
        <x:f ca="1">(SQRT(((-'int. presets cp_10d+wd_20'!D28*SIN($F$18*PI()/180)*$F$21+'int. presets cp_10d+wd_20'!D37*SIN($I$18*PI()/180)*$I$21)*$C$25*1000)^2+(0.001*$C$25*1000*$F$21)^2)/$C$30+(-'int. presets cp_10d+wd_20'!D28*COS($F$18*PI()/180)*$F$21-'int. presets cp_10d+wd_20'!D37*COS($I$18*PI()/180)*$I$21)*$C$25*1000)/9.81*$O$47/$W$99*$F$193*'int. presets cp_10d+wd_20'!$D$246-$V$99/$W$99*$C$20*$F$21</x:f>
        <x:v>-2.5286765865106027</x:v>
      </x:c>
      <x:c r="X105" s="409">
        <x:f ca="1">(-'int. presets cp_10d+wd_25'!I28*COS($F$18*PI()/180)*$F$21-'int. presets cp_10d+wd_25'!I37*COS($I$18*PI()/180)*$I$21)*$N$47*$C$25*1000/9.81/$Y$99*$D$193*'int. presets cp_10d+wd_25'!$I$246-$X$99/$Y$99*$C$20*$F$21</x:f>
        <x:v>-7.0509913084295732</x:v>
      </x:c>
      <x:c r="Y105" s="410">
        <x:f ca="1">(SQRT(((-'int. presets cp_10d+wd_25'!D28*SIN($F$18*PI()/180)*$F$21+'int. presets cp_10d+wd_25'!D37*SIN($I$18*PI()/180)*$I$21)*$C$25*1000)^2+(0.001*$C$25*1000*$F$21)^2)/$C$30+(-'int. presets cp_10d+wd_25'!D28*COS($F$18*PI()/180)*$F$21-'int. presets cp_10d+wd_25'!D37*COS($I$18*PI()/180)*$I$21)*$C$25*1000)/9.81*$O$47/$Y$99*$F$193*'int. presets cp_10d+wd_25'!$D$246-$X$99/$Y$99*$C$20*$F$21</x:f>
        <x:v>-2.5286765865106027</x:v>
      </x:c>
      <x:c r="Z105" s="409">
        <x:f ca="1">(-'int. presets cp_10d+wd'!I28*COS($F$18*PI()/180)*$F$21-'int. presets cp_10d+wd'!I37*COS($I$18*PI()/180)*$I$21)*$N$47*$C$25*1000/9.81/$AA$99*$D$193*'int. presets cp_10d+wd'!$I$246-$Z$99/$AA$99*$C$20*$F$21</x:f>
        <x:v>-7.0509913084295732</x:v>
      </x:c>
      <x:c r="AA105" s="1151">
        <x:f ca="1">(SQRT(((-'int. presets cp_10d+wd'!D28*SIN($F$18*PI()/180)*$F$21+'int. presets cp_10d+wd'!D37*SIN($I$18*PI()/180)*$I$21)*$C$25*1000)^2+(0.001*$C$25*1000*$F$21)^2)/$C$30+(-'int. presets cp_10d+wd'!D28*COS($F$18*PI()/180)*$F$21-'int. presets cp_10d+wd'!D37*COS($I$18*PI()/180)*$I$21)*$C$25*1000)/9.81*$O$47/$AA$99*$F$193*'int. presets cp_10d+wd'!$D$246-$Z$99/$AA$99*$C$20*$F$21</x:f>
        <x:v>-2.5286765865106027</x:v>
      </x:c>
      <x:c r="AB105" s="178"/>
      <x:c r="AC105" s="178"/>
      <x:c r="AD105" s="178"/>
      <x:c r="AE105" s="178"/>
      <x:c r="AF105" s="178"/>
      <x:c r="AG105" s="178"/>
      <x:c r="AH105" s="178"/>
      <x:c r="AI105" s="178"/>
      <x:c r="AJ105" s="178"/>
      <x:c r="AK105" s="178"/>
      <x:c r="AL105" s="178"/>
      <x:c r="AM105" s="178"/>
      <x:c r="AN105" s="178"/>
      <x:c r="AO105" s="178"/>
      <x:c r="AP105" s="178"/>
      <x:c r="AQ105" s="178"/>
      <x:c r="AR105" s="178"/>
      <x:c r="AS105" s="178"/>
      <x:c r="AT105" s="178"/>
      <x:c r="AU105" s="178"/>
      <x:c r="AV105" s="178"/>
      <x:c r="AW105" s="178"/>
      <x:c r="AX105" s="178"/>
      <x:c r="AY105" s="178"/>
      <x:c r="AZ105" s="178"/>
      <x:c r="BA105" s="178"/>
      <x:c r="BB105" s="178"/>
      <x:c r="BC105" s="178"/>
      <x:c r="BD105" s="178"/>
      <x:c r="BE105" s="178"/>
      <x:c r="BF105" s="178"/>
      <x:c r="BG105" s="178"/>
      <x:c r="BH105" s="178"/>
      <x:c r="BI105" s="178"/>
      <x:c r="BJ105" s="178"/>
      <x:c r="BK105" s="178"/>
      <x:c r="BL105" s="178"/>
      <x:c r="BM105" s="178"/>
      <x:c r="BN105" s="178"/>
      <x:c r="BO105" s="178"/>
      <x:c r="BP105" s="178"/>
      <x:c r="BQ105" s="178"/>
      <x:c r="BR105" s="178"/>
      <x:c r="BS105" s="178"/>
      <x:c r="BT105" s="178"/>
      <x:c r="BU105" s="178"/>
      <x:c r="BV105" s="178"/>
      <x:c r="BW105" s="178"/>
      <x:c r="BX105" s="178"/>
      <x:c r="BY105" s="178"/>
      <x:c r="BZ105" s="178"/>
      <x:c r="CA105" s="178"/>
      <x:c r="CB105" s="178"/>
      <x:c r="CC105" s="178"/>
      <x:c r="CD105" s="178"/>
      <x:c r="CE105" s="178"/>
      <x:c r="CF105" s="178"/>
      <x:c r="CG105" s="178"/>
      <x:c r="CH105" s="178"/>
      <x:c r="CI105" s="178"/>
      <x:c r="CJ105" s="178"/>
      <x:c r="CK105" s="178"/>
      <x:c r="CL105" s="178"/>
      <x:c r="CM105" s="178"/>
      <x:c r="CN105" s="178"/>
      <x:c r="CO105" s="178"/>
      <x:c r="CP105" s="178"/>
      <x:c r="CQ105" s="178"/>
      <x:c r="CR105" s="178"/>
      <x:c r="CS105" s="178"/>
      <x:c r="CT105" s="178"/>
      <x:c r="CU105" s="178"/>
      <x:c r="CV105" s="178"/>
      <x:c r="CW105" s="178"/>
      <x:c r="CX105" s="178"/>
      <x:c r="CY105" s="178"/>
      <x:c r="CZ105" s="178"/>
      <x:c r="DA105" s="178"/>
      <x:c r="DB105" s="178"/>
      <x:c r="DC105" s="178"/>
      <x:c r="DD105" s="178"/>
      <x:c r="DE105" s="178"/>
      <x:c r="DF105" s="178"/>
      <x:c r="DG105" s="178"/>
      <x:c r="DH105" s="178"/>
      <x:c r="DI105" s="178"/>
      <x:c r="DJ105" s="178"/>
      <x:c r="DK105" s="178"/>
      <x:c r="DL105" s="178"/>
      <x:c r="DM105" s="178"/>
      <x:c r="DN105" s="178"/>
      <x:c r="DO105" s="178"/>
      <x:c r="DP105" s="178"/>
      <x:c r="DQ105" s="178"/>
      <x:c r="DR105" s="178"/>
      <x:c r="DS105" s="178"/>
      <x:c r="DT105" s="178"/>
      <x:c r="DU105" s="178"/>
      <x:c r="DV105" s="178"/>
      <x:c r="DW105" s="178"/>
      <x:c r="DX105" s="178"/>
      <x:c r="DY105" s="178"/>
      <x:c r="DZ105" s="178"/>
      <x:c r="EA105" s="178"/>
      <x:c r="EB105" s="178"/>
      <x:c r="EC105" s="178"/>
      <x:c r="ED105" s="178"/>
    </x:row>
    <x:row r="106" spans="2:134" ht="13.5" customHeight="1" thickBot="1" x14ac:dyDescent="0.25">
      <x:c r="B106" s="1761" t="e">
        <x:v>#REF!</x:v>
      </x:c>
      <x:c r="C106" s="1762">
        <x:v>0</x:v>
      </x:c>
      <x:c r="D106" s="1763">
        <x:v>0</x:v>
      </x:c>
      <x:c r="E106" s="343" t="s">
        <x:v>21253</x:v>
      </x:c>
      <x:c r="F106" s="1231">
        <x:f t="shared" ca="1" si="74"/>
        <x:v>-2.5286765865106027</x:v>
      </x:c>
      <x:c r="G106" s="1231">
        <x:f t="shared" ca="1" si="75"/>
        <x:v>-2.5286765865106027</x:v>
      </x:c>
      <x:c r="H106" s="1231">
        <x:f t="shared" ca="1" si="76"/>
        <x:v>-2.5286765865106027</x:v>
      </x:c>
      <x:c r="I106" s="1232">
        <x:f t="shared" ca="1" si="77"/>
        <x:v>-2.5286765865106027</x:v>
      </x:c>
      <x:c r="J106" s="1231">
        <x:f t="shared" ca="1" si="78"/>
        <x:v>-2.5286765865106027</x:v>
      </x:c>
      <x:c r="K106" s="1239">
        <x:f t="shared" ca="1" si="79"/>
        <x:v>-2.5286765865106027</x:v>
      </x:c>
      <x:c r="L106" s="1121">
        <x:f t="shared" ca="1" si="80"/>
        <x:v>-2.5286765865106027</x:v>
      </x:c>
      <x:c r="M106" s="1065">
        <x:f t="shared" ca="1" si="81"/>
        <x:v>-5.5747709761530047</x:v>
      </x:c>
      <x:c r="N106" s="1148">
        <x:f ca="1">(-'int. presets cp_10d+wd_9'!I29*COS($F$18*PI()/180)*$F$21-'int. presets cp_10d+wd_9'!I38*COS($I$18*PI()/180)*$I$21)*$N$47*$C$25*1000/9.81/$O$99*$D$193*'int. presets cp_10d+wd_9'!$I$246-$N$99/$O$99*$C$20*$F$21</x:f>
        <x:v>-9.7829054702142955</x:v>
      </x:c>
      <x:c r="O106" s="1061">
        <x:f ca="1">(SQRT(((-'int. presets cp_10d+wd_9'!D29*SIN($F$18*PI()/180)*$F$21+'int. presets cp_10d+wd_9'!D38*SIN($I$18*PI()/180)*$I$21)*$C$25*1000)^2+(0.001*$C$25*1000*$F$21)^2)/$C$30+(-'int. presets cp_10d+wd_9'!D29*COS($F$18*PI()/180)*$F$21-'int. presets cp_10d+wd_9'!D38*COS($I$18*PI()/180)*$I$21)*$C$25*1000)/9.81*$O$47/$O$99*$F$193*'int. presets cp_10d+wd_9'!$D$246-$N$99/$O$99*$C$20*$F$21</x:f>
        <x:v>-2.5286765865106027</x:v>
      </x:c>
      <x:c r="P106" s="407">
        <x:f ca="1">(-'int. presets cp_10d+wd_12'!I29*COS($F$18*PI()/180)*$F$21-'int. presets cp_10d+wd_12'!I38*COS($I$18*PI()/180)*$I$21)*$N$47*$C$25*1000/9.81/$Q$99*$D$193*'int. presets cp_10d+wd_12'!$I$246-$P$99/$Q$99*$C$20*$F$21</x:f>
        <x:v>-9.7829054702142955</x:v>
      </x:c>
      <x:c r="Q106" s="408">
        <x:f ca="1">(SQRT(((-'int. presets cp_10d+wd_12'!D29*SIN($F$18*PI()/180)*$F$21+'int. presets cp_10d+wd_12'!D38*SIN($I$18*PI()/180)*$I$21)*$C$25*1000)^2+(0.001*$C$25*1000*$F$21)^2)/$C$30+(-'int. presets cp_10d+wd_12'!D29*COS($F$18*PI()/180)*$F$21-'int. presets cp_10d+wd_12'!D38*COS($I$18*PI()/180)*$I$21)*$C$25*1000)/9.81*$O$47/$Q$99*$F$193*'int. presets cp_10d+wd_12'!$D$246-$P$99/$Q$99*$C$20*$F$21</x:f>
        <x:v>-2.5286765865106027</x:v>
      </x:c>
      <x:c r="R106" s="407">
        <x:f ca="1">(-'int. presets cp_10d+wd_15'!I29*COS($F$18*PI()/180)*$F$21-'int. presets cp_10d+wd_15'!I38*COS($I$18*PI()/180)*$I$21)*$N$47*$C$25*1000/9.81/$S$99*$D$193*'int. presets cp_10d+wd_15'!$I$246-$R$99/$S$99*$C$20*$F$21</x:f>
        <x:v>-9.7829054702142955</x:v>
      </x:c>
      <x:c r="S106" s="408">
        <x:f ca="1">(SQRT(((-'int. presets cp_10d+wd_15'!D29*SIN($F$18*PI()/180)*$F$21+'int. presets cp_10d+wd_15'!D38*SIN($I$18*PI()/180)*$I$21)*$C$25*1000)^2+(0.001*$C$25*1000*$F$21)^2)/$C$30+(-'int. presets cp_10d+wd_15'!D29*COS($F$18*PI()/180)*$F$21-'int. presets cp_10d+wd_15'!D38*COS($I$18*PI()/180)*$I$21)*$C$25*1000)/9.81*$O$47/$S$99*$F$193*'int. presets cp_10d+wd_15'!$D$246-$R$99/$S$99*$C$20*$F$21</x:f>
        <x:v>-2.5286765865106027</x:v>
      </x:c>
      <x:c r="T106" s="407">
        <x:f ca="1">(-'int. presets cp_10d+wd_16'!I29*COS($F$18*PI()/180)*$F$21-'int. presets cp_10d+wd_16'!I38*COS($I$18*PI()/180)*$I$21)*$N$47*$C$25*1000/9.81/$U$99*$D$193*'int. presets cp_10d+wd_16'!$I$246-$T$99/$U$99*$C$20*$F$21</x:f>
        <x:v>-9.7829054702142955</x:v>
      </x:c>
      <x:c r="U106" s="408">
        <x:f ca="1">(SQRT(((-'int. presets cp_10d+wd_16'!D29*SIN($F$18*PI()/180)*$F$21+'int. presets cp_10d+wd_16'!D38*SIN($I$18*PI()/180)*$I$21)*$C$25*1000)^2+(0.001*$C$25*1000*$F$21)^2)/$C$30+(-'int. presets cp_10d+wd_16'!D29*COS($F$18*PI()/180)*$F$21-'int. presets cp_10d+wd_16'!D38*COS($I$18*PI()/180)*$I$21)*$C$25*1000)/9.81*$O$47/$U$99*$F$193*'int. presets cp_10d+wd_16'!$D$246-$T$99/$U$99*$C$20*$F$21</x:f>
        <x:v>-2.5286765865106027</x:v>
      </x:c>
      <x:c r="V106" s="407">
        <x:f ca="1">(-'int. presets cp_10d+wd_20'!I29*COS($F$18*PI()/180)*$F$21-'int. presets cp_10d+wd_20'!I38*COS($I$18*PI()/180)*$I$21)*$N$47*$C$25*1000/9.81/$W$99*$D$193*'int. presets cp_10d+wd_20'!$I$246-$V$99/$W$99*$C$20*$F$21</x:f>
        <x:v>-9.8729782538010333</x:v>
      </x:c>
      <x:c r="W106" s="408">
        <x:f ca="1">(SQRT(((-'int. presets cp_10d+wd_20'!D29*SIN($F$18*PI()/180)*$F$21+'int. presets cp_10d+wd_20'!D38*SIN($I$18*PI()/180)*$I$21)*$C$25*1000)^2+(0.001*$C$25*1000*$F$21)^2)/$C$30+(-'int. presets cp_10d+wd_20'!D29*COS($F$18*PI()/180)*$F$21-'int. presets cp_10d+wd_20'!D38*COS($I$18*PI()/180)*$I$21)*$C$25*1000)/9.81*$O$47/$W$99*$F$193*'int. presets cp_10d+wd_20'!$D$246-$V$99/$W$99*$C$20*$F$21</x:f>
        <x:v>-2.5286765865106027</x:v>
      </x:c>
      <x:c r="X106" s="407">
        <x:f ca="1">(-'int. presets cp_10d+wd_25'!I29*COS($F$18*PI()/180)*$F$21-'int. presets cp_10d+wd_25'!I38*COS($I$18*PI()/180)*$I$21)*$N$47*$C$25*1000/9.81/$Y$99*$D$193*'int. presets cp_10d+wd_25'!$I$246-$X$99/$Y$99*$C$20*$F$21</x:f>
        <x:v>-9.9926264093186106</x:v>
      </x:c>
      <x:c r="Y106" s="408">
        <x:f ca="1">(SQRT(((-'int. presets cp_10d+wd_25'!D29*SIN($F$18*PI()/180)*$F$21+'int. presets cp_10d+wd_25'!D38*SIN($I$18*PI()/180)*$I$21)*$C$25*1000)^2+(0.001*$C$25*1000*$F$21)^2)/$C$30+(-'int. presets cp_10d+wd_25'!D29*COS($F$18*PI()/180)*$F$21-'int. presets cp_10d+wd_25'!D38*COS($I$18*PI()/180)*$I$21)*$C$25*1000)/9.81*$O$47/$Y$99*$F$193*'int. presets cp_10d+wd_25'!$D$246-$X$99/$Y$99*$C$20*$F$21</x:f>
        <x:v>-2.5286765865106027</x:v>
      </x:c>
      <x:c r="Z106" s="407">
        <x:f ca="1">(-'int. presets cp_10d+wd'!I29*COS($F$18*PI()/180)*$F$21-'int. presets cp_10d+wd'!I38*COS($I$18*PI()/180)*$I$21)*$N$47*$C$25*1000/9.81/$AA$99*$D$193*'int. presets cp_10d+wd'!$I$246-$Z$99/$AA$99*$C$20*$F$21</x:f>
        <x:v>-9.9926264093186106</x:v>
      </x:c>
      <x:c r="AA106" s="1149">
        <x:f ca="1">(SQRT(((-'int. presets cp_10d+wd'!D29*SIN($F$18*PI()/180)*$F$21+'int. presets cp_10d+wd'!D38*SIN($I$18*PI()/180)*$I$21)*$C$25*1000)^2+(0.001*$C$25*1000*$F$21)^2)/$C$30+(-'int. presets cp_10d+wd'!D29*COS($F$18*PI()/180)*$F$21-'int. presets cp_10d+wd'!D38*COS($I$18*PI()/180)*$I$21)*$C$25*1000)/9.81*$O$47/$AA$99*$F$193*'int. presets cp_10d+wd'!$D$246-$Z$99/$AA$99*$C$20*$F$21</x:f>
        <x:v>-2.5286765865106027</x:v>
      </x:c>
      <x:c r="AB106" s="178"/>
      <x:c r="AC106" s="178"/>
      <x:c r="AD106" s="178"/>
      <x:c r="AE106" s="178"/>
      <x:c r="AF106" s="178"/>
      <x:c r="AG106" s="178"/>
      <x:c r="AH106" s="178"/>
      <x:c r="AI106" s="178"/>
      <x:c r="AJ106" s="178"/>
      <x:c r="AK106" s="178"/>
      <x:c r="AL106" s="178"/>
      <x:c r="AM106" s="178"/>
      <x:c r="AN106" s="178"/>
      <x:c r="AO106" s="178"/>
      <x:c r="AP106" s="178"/>
      <x:c r="AQ106" s="178"/>
      <x:c r="AR106" s="178"/>
      <x:c r="AS106" s="178"/>
      <x:c r="AT106" s="178"/>
      <x:c r="AU106" s="178"/>
      <x:c r="AV106" s="178"/>
      <x:c r="AW106" s="178"/>
      <x:c r="AX106" s="178"/>
      <x:c r="AY106" s="178"/>
      <x:c r="AZ106" s="178"/>
      <x:c r="BA106" s="178"/>
      <x:c r="BB106" s="178"/>
      <x:c r="BC106" s="178"/>
      <x:c r="BD106" s="178"/>
      <x:c r="BE106" s="178"/>
      <x:c r="BF106" s="178"/>
      <x:c r="BG106" s="178"/>
      <x:c r="BH106" s="178"/>
      <x:c r="BI106" s="178"/>
      <x:c r="BJ106" s="178"/>
      <x:c r="BK106" s="178"/>
      <x:c r="BL106" s="178"/>
      <x:c r="BM106" s="178"/>
      <x:c r="BN106" s="178"/>
      <x:c r="BO106" s="178"/>
      <x:c r="BP106" s="178"/>
      <x:c r="BQ106" s="178"/>
      <x:c r="BR106" s="178"/>
      <x:c r="BS106" s="178"/>
      <x:c r="BT106" s="178"/>
      <x:c r="BU106" s="178"/>
      <x:c r="BV106" s="178"/>
      <x:c r="BW106" s="178"/>
      <x:c r="BX106" s="178"/>
      <x:c r="BY106" s="178"/>
      <x:c r="BZ106" s="178"/>
      <x:c r="CA106" s="178"/>
      <x:c r="CB106" s="178"/>
      <x:c r="CC106" s="178"/>
      <x:c r="CD106" s="178"/>
      <x:c r="CE106" s="178"/>
      <x:c r="CF106" s="178"/>
      <x:c r="CG106" s="178"/>
      <x:c r="CH106" s="178"/>
      <x:c r="CI106" s="178"/>
      <x:c r="CJ106" s="178"/>
      <x:c r="CK106" s="178"/>
      <x:c r="CL106" s="178"/>
      <x:c r="CM106" s="178"/>
      <x:c r="CN106" s="178"/>
      <x:c r="CO106" s="178"/>
      <x:c r="CP106" s="178"/>
      <x:c r="CQ106" s="178"/>
      <x:c r="CR106" s="178"/>
      <x:c r="CS106" s="178"/>
      <x:c r="CT106" s="178"/>
      <x:c r="CU106" s="178"/>
      <x:c r="C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c r="DO106" s="178"/>
      <x:c r="DP106" s="178"/>
      <x:c r="DQ106" s="178"/>
      <x:c r="DR106" s="178"/>
      <x:c r="DS106" s="178"/>
      <x:c r="DT106" s="178"/>
      <x:c r="DU106" s="178"/>
      <x:c r="DV106" s="178"/>
      <x:c r="DW106" s="178"/>
      <x:c r="DX106" s="178"/>
      <x:c r="DY106" s="178"/>
      <x:c r="DZ106" s="178"/>
      <x:c r="EA106" s="178"/>
      <x:c r="EB106" s="178"/>
      <x:c r="EC106" s="178"/>
      <x:c r="ED106" s="178"/>
    </x:row>
    <x:row r="107" spans="2:134" ht="13.5" customHeight="1" x14ac:dyDescent="0.2">
      <x:c r="B107" s="1755" t="s">
        <x:v>21255</x:v>
      </x:c>
      <x:c r="C107" s="1756">
        <x:v>0</x:v>
      </x:c>
      <x:c r="D107" s="1757" t="s">
        <x:v>21255</x:v>
      </x:c>
      <x:c r="E107" s="342" t="s">
        <x:v>21252</x:v>
      </x:c>
      <x:c r="F107" s="1233">
        <x:f t="shared" ca="1" si="74"/>
        <x:v>3.2348345974654329</x:v>
      </x:c>
      <x:c r="G107" s="1233">
        <x:f t="shared" ca="1" si="75"/>
        <x:v>-0.74630890998516719</x:v>
      </x:c>
      <x:c r="H107" s="1233">
        <x:f t="shared" ca="1" si="76"/>
        <x:v>-2.5286765865106027</x:v>
      </x:c>
      <x:c r="I107" s="1230">
        <x:f t="shared" ca="1" si="77"/>
        <x:v>-2.5286765865106027</x:v>
      </x:c>
      <x:c r="J107" s="1233">
        <x:f t="shared" ca="1" si="78"/>
        <x:v>-2.5286765865106027</x:v>
      </x:c>
      <x:c r="K107" s="1240">
        <x:f t="shared" ca="1" si="79"/>
        <x:v>-2.5286765865106027</x:v>
      </x:c>
      <x:c r="L107" s="1122">
        <x:f t="shared" ca="1" si="80"/>
        <x:v>-2.5286765865106027</x:v>
      </x:c>
      <x:c r="M107" s="1064">
        <x:f t="shared" ca="1" si="81"/>
        <x:v>-5.5747709761530047</x:v>
      </x:c>
      <x:c r="N107" s="1146">
        <x:f ca="1">(-'int. presets cp_10d+wd_9'!I30*COS($F$18*PI()/180)*$F$21-'int. presets cp_10d+wd_9'!I39*COS($I$18*PI()/180)*$I$21)*$N$47*$C$25*1000/9.81/$O$99*$D$193*'int. presets cp_10d+wd_9'!$I$246-$N$99/$O$99*$C$20*$F$21</x:f>
        <x:v>3.2348345974654329</x:v>
      </x:c>
      <x:c r="O107" s="1060">
        <x:f ca="1">(SQRT(((-'int. presets cp_10d+wd_9'!D30*SIN($F$18*PI()/180)*$F$21+'int. presets cp_10d+wd_9'!D39*SIN($I$18*PI()/180)*$I$21)*$C$25*1000)^2+(0.001*$C$25*1000*$F$21)^2)/$C$30+(-'int. presets cp_10d+wd_9'!D30*COS($F$18*PI()/180)*$F$21-'int. presets cp_10d+wd_9'!D39*COS($I$18*PI()/180)*$I$21)*$C$25*1000)/9.81*$O$47/$O$99*$F$193*'int. presets cp_10d+wd_9'!$D$246-$N$99/$O$99*$C$20*$F$21</x:f>
        <x:v>-2.5286765865106027</x:v>
      </x:c>
      <x:c r="P107" s="409">
        <x:f ca="1">(-'int. presets cp_10d+wd_12'!I30*COS($F$18*PI()/180)*$F$21-'int. presets cp_10d+wd_12'!I39*COS($I$18*PI()/180)*$I$21)*$N$47*$C$25*1000/9.81/$Q$99*$D$193*'int. presets cp_10d+wd_12'!$I$246-$P$99/$Q$99*$C$20*$F$21</x:f>
        <x:v>-0.74630890998516719</x:v>
      </x:c>
      <x:c r="Q107" s="410">
        <x:f ca="1">(SQRT(((-'int. presets cp_10d+wd_12'!D30*SIN($F$18*PI()/180)*$F$21+'int. presets cp_10d+wd_12'!D39*SIN($I$18*PI()/180)*$I$21)*$C$25*1000)^2+(0.001*$C$25*1000*$F$21)^2)/$C$30+(-'int. presets cp_10d+wd_12'!D30*COS($F$18*PI()/180)*$F$21-'int. presets cp_10d+wd_12'!D39*COS($I$18*PI()/180)*$I$21)*$C$25*1000)/9.81*$O$47/$Q$99*$F$193*'int. presets cp_10d+wd_12'!$D$246-$P$99/$Q$99*$C$20*$F$21</x:f>
        <x:v>-2.5286765865106027</x:v>
      </x:c>
      <x:c r="R107" s="409">
        <x:f ca="1">(-'int. presets cp_10d+wd_15'!I30*COS($F$18*PI()/180)*$F$21-'int. presets cp_10d+wd_15'!I39*COS($I$18*PI()/180)*$I$21)*$N$47*$C$25*1000/9.81/$S$99*$D$193*'int. presets cp_10d+wd_15'!$I$246-$R$99/$S$99*$C$20*$F$21</x:f>
        <x:v>-3.8343237208244254</x:v>
      </x:c>
      <x:c r="S107" s="410">
        <x:f ca="1">(SQRT(((-'int. presets cp_10d+wd_15'!D30*SIN($F$18*PI()/180)*$F$21+'int. presets cp_10d+wd_15'!D39*SIN($I$18*PI()/180)*$I$21)*$C$25*1000)^2+(0.001*$C$25*1000*$F$21)^2)/$C$30+(-'int. presets cp_10d+wd_15'!D30*COS($F$18*PI()/180)*$F$21-'int. presets cp_10d+wd_15'!D39*COS($I$18*PI()/180)*$I$21)*$C$25*1000)/9.81*$O$47/$S$99*$F$193*'int. presets cp_10d+wd_15'!$D$246-$R$99/$S$99*$C$20*$F$21</x:f>
        <x:v>-2.5286765865106027</x:v>
      </x:c>
      <x:c r="T107" s="409">
        <x:f ca="1">(-'int. presets cp_10d+wd_16'!I30*COS($F$18*PI()/180)*$F$21-'int. presets cp_10d+wd_16'!I39*COS($I$18*PI()/180)*$I$21)*$N$47*$C$25*1000/9.81/$U$99*$D$193*'int. presets cp_10d+wd_16'!$I$246-$T$99/$U$99*$C$20*$F$21</x:f>
        <x:v>-4.7274524174357495</x:v>
      </x:c>
      <x:c r="U107" s="410">
        <x:f ca="1">(SQRT(((-'int. presets cp_10d+wd_16'!D30*SIN($F$18*PI()/180)*$F$21+'int. presets cp_10d+wd_16'!D39*SIN($I$18*PI()/180)*$I$21)*$C$25*1000)^2+(0.001*$C$25*1000*$F$21)^2)/$C$30+(-'int. presets cp_10d+wd_16'!D30*COS($F$18*PI()/180)*$F$21-'int. presets cp_10d+wd_16'!D39*COS($I$18*PI()/180)*$I$21)*$C$25*1000)/9.81*$O$47/$U$99*$F$193*'int. presets cp_10d+wd_16'!$D$246-$T$99/$U$99*$C$20*$F$21</x:f>
        <x:v>-2.5286765865106027</x:v>
      </x:c>
      <x:c r="V107" s="409">
        <x:f ca="1">(-'int. presets cp_10d+wd_20'!I30*COS($F$18*PI()/180)*$F$21-'int. presets cp_10d+wd_20'!I39*COS($I$18*PI()/180)*$I$21)*$N$47*$C$25*1000/9.81/$W$99*$D$193*'int. presets cp_10d+wd_20'!$I$246-$V$99/$W$99*$C$20*$F$21</x:f>
        <x:v>-7.913644991453765</x:v>
      </x:c>
      <x:c r="W107" s="410">
        <x:f ca="1">(SQRT(((-'int. presets cp_10d+wd_20'!D30*SIN($F$18*PI()/180)*$F$21+'int. presets cp_10d+wd_20'!D39*SIN($I$18*PI()/180)*$I$21)*$C$25*1000)^2+(0.001*$C$25*1000*$F$21)^2)/$C$30+(-'int. presets cp_10d+wd_20'!D30*COS($F$18*PI()/180)*$F$21-'int. presets cp_10d+wd_20'!D39*COS($I$18*PI()/180)*$I$21)*$C$25*1000)/9.81*$O$47/$W$99*$F$193*'int. presets cp_10d+wd_20'!$D$246-$V$99/$W$99*$C$20*$F$21</x:f>
        <x:v>-2.5286765865106027</x:v>
      </x:c>
      <x:c r="X107" s="409">
        <x:f ca="1">(-'int. presets cp_10d+wd_25'!I30*COS($F$18*PI()/180)*$F$21-'int. presets cp_10d+wd_25'!I39*COS($I$18*PI()/180)*$I$21)*$N$47*$C$25*1000/9.81/$Y$99*$D$193*'int. presets cp_10d+wd_25'!$I$246-$X$99/$Y$99*$C$20*$F$21</x:f>
        <x:v>-9.9926264093186106</x:v>
      </x:c>
      <x:c r="Y107" s="410">
        <x:f ca="1">(SQRT(((-'int. presets cp_10d+wd_25'!D30*SIN($F$18*PI()/180)*$F$21+'int. presets cp_10d+wd_25'!D39*SIN($I$18*PI()/180)*$I$21)*$C$25*1000)^2+(0.001*$C$25*1000*$F$21)^2)/$C$30+(-'int. presets cp_10d+wd_25'!D30*COS($F$18*PI()/180)*$F$21-'int. presets cp_10d+wd_25'!D39*COS($I$18*PI()/180)*$I$21)*$C$25*1000)/9.81*$O$47/$Y$99*$F$193*'int. presets cp_10d+wd_25'!$D$246-$X$99/$Y$99*$C$20*$F$21</x:f>
        <x:v>-2.5286765865106027</x:v>
      </x:c>
      <x:c r="Z107" s="409">
        <x:f ca="1">(-'int. presets cp_10d+wd'!I30*COS($F$18*PI()/180)*$F$21-'int. presets cp_10d+wd'!I39*COS($I$18*PI()/180)*$I$21)*$N$47*$C$25*1000/9.81/$AA$99*$D$193*'int. presets cp_10d+wd'!$I$246-$Z$99/$AA$99*$C$20*$F$21</x:f>
        <x:v>-9.9926264093186106</x:v>
      </x:c>
      <x:c r="AA107" s="1151">
        <x:f ca="1">(SQRT(((-'int. presets cp_10d+wd'!D30*SIN($F$18*PI()/180)*$F$21+'int. presets cp_10d+wd'!D39*SIN($I$18*PI()/180)*$I$21)*$C$25*1000)^2+(0.001*$C$25*1000*$F$21)^2)/$C$30+(-'int. presets cp_10d+wd'!D30*COS($F$18*PI()/180)*$F$21-'int. presets cp_10d+wd'!D39*COS($I$18*PI()/180)*$I$21)*$C$25*1000)/9.81*$O$47/$AA$99*$F$193*'int. presets cp_10d+wd'!$D$246-$Z$99/$AA$99*$C$20*$F$21</x:f>
        <x:v>-2.5286765865106027</x:v>
      </x:c>
      <x:c r="AB107" s="178"/>
      <x:c r="AC107" s="178"/>
      <x:c r="AD107" s="178"/>
      <x:c r="AE107" s="178"/>
      <x:c r="AF107" s="178"/>
      <x:c r="AG107" s="178"/>
      <x:c r="AH107" s="178"/>
      <x:c r="AI107" s="178"/>
      <x:c r="AJ107" s="178"/>
      <x:c r="AK107" s="178"/>
      <x:c r="AL107" s="178"/>
      <x:c r="AM107" s="178"/>
      <x:c r="AN107" s="178"/>
      <x:c r="AO107" s="178"/>
      <x:c r="AP107" s="178"/>
      <x:c r="AQ107" s="178"/>
      <x:c r="AR107" s="178"/>
      <x:c r="AS107" s="178"/>
      <x:c r="AT107" s="178"/>
      <x:c r="AU107" s="178"/>
      <x:c r="AV107" s="178"/>
      <x:c r="AW107" s="178"/>
      <x:c r="AX107" s="178"/>
      <x:c r="AY107" s="178"/>
      <x:c r="AZ107" s="178"/>
      <x:c r="BA107" s="178"/>
      <x:c r="BB107" s="178"/>
      <x:c r="BC107" s="178"/>
      <x:c r="BD107" s="178"/>
      <x:c r="BE107" s="178"/>
      <x:c r="BF107" s="178"/>
      <x:c r="BG107" s="178"/>
      <x:c r="BH107" s="178"/>
      <x:c r="BI107" s="178"/>
      <x:c r="BJ107" s="178"/>
      <x:c r="BK107" s="178"/>
      <x:c r="BL107" s="178"/>
      <x:c r="BM107" s="178"/>
      <x:c r="BN107" s="178"/>
      <x:c r="BO107" s="178"/>
      <x:c r="BP107" s="178"/>
      <x:c r="BQ107" s="178"/>
      <x:c r="BR107" s="178"/>
      <x:c r="BS107" s="178"/>
      <x:c r="BT107" s="178"/>
      <x:c r="BU107" s="178"/>
      <x:c r="BV107" s="178"/>
      <x:c r="BW107" s="178"/>
      <x:c r="BX107" s="178"/>
      <x:c r="BY107" s="178"/>
      <x:c r="BZ107" s="178"/>
      <x:c r="CA107" s="178"/>
      <x:c r="CB107" s="178"/>
      <x:c r="CC107" s="178"/>
      <x:c r="CD107" s="178"/>
      <x:c r="CE107" s="178"/>
      <x:c r="CF107" s="178"/>
      <x:c r="CG107" s="178"/>
      <x:c r="CH107" s="178"/>
      <x:c r="CI107" s="178"/>
      <x:c r="CJ107" s="178"/>
      <x:c r="CK107" s="178"/>
      <x:c r="CL107" s="178"/>
      <x:c r="CM107" s="178"/>
      <x:c r="CN107" s="178"/>
      <x:c r="CO107" s="178"/>
      <x:c r="CP107" s="178"/>
      <x:c r="CQ107" s="178"/>
      <x:c r="CR107" s="178"/>
      <x:c r="CS107" s="178"/>
      <x:c r="CT107" s="178"/>
      <x:c r="CU107" s="178"/>
      <x:c r="C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c r="DO107" s="178"/>
      <x:c r="DP107" s="178"/>
      <x:c r="DQ107" s="178"/>
      <x:c r="DR107" s="178"/>
      <x:c r="DS107" s="178"/>
      <x:c r="DT107" s="178"/>
      <x:c r="DU107" s="178"/>
      <x:c r="DV107" s="178"/>
      <x:c r="DW107" s="178"/>
      <x:c r="DX107" s="178"/>
      <x:c r="DY107" s="178"/>
      <x:c r="DZ107" s="178"/>
      <x:c r="EA107" s="178"/>
      <x:c r="EB107" s="178"/>
      <x:c r="EC107" s="178"/>
      <x:c r="ED107" s="178"/>
    </x:row>
    <x:row r="108" spans="2:134" ht="13.5" customHeight="1" thickBot="1" x14ac:dyDescent="0.25">
      <x:c r="B108" s="1761" t="e">
        <x:v>#REF!</x:v>
      </x:c>
      <x:c r="C108" s="1762">
        <x:v>0</x:v>
      </x:c>
      <x:c r="D108" s="1763">
        <x:v>0</x:v>
      </x:c>
      <x:c r="E108" s="343" t="s">
        <x:v>21253</x:v>
      </x:c>
      <x:c r="F108" s="1231">
        <x:f t="shared" ca="1" si="74"/>
        <x:v>-0.48271101157825314</x:v>
      </x:c>
      <x:c r="G108" s="1231">
        <x:f t="shared" ca="1" si="75"/>
        <x:v>-2.5286765865106027</x:v>
      </x:c>
      <x:c r="H108" s="1231">
        <x:f t="shared" ca="1" si="76"/>
        <x:v>-2.5286765865106027</x:v>
      </x:c>
      <x:c r="I108" s="1232">
        <x:f t="shared" ca="1" si="77"/>
        <x:v>-2.5286765865106027</x:v>
      </x:c>
      <x:c r="J108" s="1231">
        <x:f t="shared" ca="1" si="78"/>
        <x:v>-2.5286765865106027</x:v>
      </x:c>
      <x:c r="K108" s="1239">
        <x:f t="shared" ca="1" si="79"/>
        <x:v>-2.5286765865106027</x:v>
      </x:c>
      <x:c r="L108" s="1121">
        <x:f t="shared" ca="1" si="80"/>
        <x:v>-2.5286765865106027</x:v>
      </x:c>
      <x:c r="M108" s="1065">
        <x:f t="shared" ca="1" si="81"/>
        <x:v>-5.5747709761530047</x:v>
      </x:c>
      <x:c r="N108" s="1148">
        <x:f ca="1">(-'int. presets cp_10d+wd_9'!I31*COS($F$18*PI()/180)*$F$21-'int. presets cp_10d+wd_9'!I40*COS($I$18*PI()/180)*$I$21)*$N$47*$C$25*1000/9.81/$O$99*$D$193*'int. presets cp_10d+wd_9'!$I$246-$N$99/$O$99*$C$20*$F$21</x:f>
        <x:v>-0.48271101157825314</x:v>
      </x:c>
      <x:c r="O108" s="1061">
        <x:f ca="1">(SQRT(((-'int. presets cp_10d+wd_9'!D31*SIN($F$18*PI()/180)*$F$21+'int. presets cp_10d+wd_9'!D40*SIN($I$18*PI()/180)*$I$21)*$C$25*1000)^2+(0.001*$C$25*1000*$F$21)^2)/$C$30+(-'int. presets cp_10d+wd_9'!D31*COS($F$18*PI()/180)*$F$21-'int. presets cp_10d+wd_9'!D40*COS($I$18*PI()/180)*$I$21)*$C$25*1000)/9.81*$O$47/$O$99*$F$193*'int. presets cp_10d+wd_9'!$D$246-$N$99/$O$99*$C$20*$F$21</x:f>
        <x:v>-2.5286765865106027</x:v>
      </x:c>
      <x:c r="P108" s="407">
        <x:f ca="1">(-'int. presets cp_10d+wd_12'!I31*COS($F$18*PI()/180)*$F$21-'int. presets cp_10d+wd_12'!I40*COS($I$18*PI()/180)*$I$21)*$N$47*$C$25*1000/9.81/$Q$99*$D$193*'int. presets cp_10d+wd_12'!$I$246-$P$99/$Q$99*$C$20*$F$21</x:f>
        <x:v>-3.3269380889765081</x:v>
      </x:c>
      <x:c r="Q108" s="408">
        <x:f ca="1">(SQRT(((-'int. presets cp_10d+wd_12'!D31*SIN($F$18*PI()/180)*$F$21+'int. presets cp_10d+wd_12'!D40*SIN($I$18*PI()/180)*$I$21)*$C$25*1000)^2+(0.001*$C$25*1000*$F$21)^2)/$C$30+(-'int. presets cp_10d+wd_12'!D31*COS($F$18*PI()/180)*$F$21-'int. presets cp_10d+wd_12'!D40*COS($I$18*PI()/180)*$I$21)*$C$25*1000)/9.81*$O$47/$Q$99*$F$193*'int. presets cp_10d+wd_12'!$D$246-$P$99/$Q$99*$C$20*$F$21</x:f>
        <x:v>-2.5286765865106027</x:v>
      </x:c>
      <x:c r="R108" s="407">
        <x:f ca="1">(-'int. presets cp_10d+wd_15'!I31*COS($F$18*PI()/180)*$F$21-'int. presets cp_10d+wd_15'!I40*COS($I$18*PI()/180)*$I$21)*$N$47*$C$25*1000/9.81/$S$99*$D$193*'int. presets cp_10d+wd_15'!$I$246-$R$99/$S$99*$C$20*$F$21</x:f>
        <x:v>-5.533092005296961</x:v>
      </x:c>
      <x:c r="S108" s="408">
        <x:f ca="1">(SQRT(((-'int. presets cp_10d+wd_15'!D31*SIN($F$18*PI()/180)*$F$21+'int. presets cp_10d+wd_15'!D40*SIN($I$18*PI()/180)*$I$21)*$C$25*1000)^2+(0.001*$C$25*1000*$F$21)^2)/$C$30+(-'int. presets cp_10d+wd_15'!D31*COS($F$18*PI()/180)*$F$21-'int. presets cp_10d+wd_15'!D40*COS($I$18*PI()/180)*$I$21)*$C$25*1000)/9.81*$O$47/$S$99*$F$193*'int. presets cp_10d+wd_15'!$D$246-$R$99/$S$99*$C$20*$F$21</x:f>
        <x:v>-2.5286765865106027</x:v>
      </x:c>
      <x:c r="T108" s="407">
        <x:f ca="1">(-'int. presets cp_10d+wd_16'!I31*COS($F$18*PI()/180)*$F$21-'int. presets cp_10d+wd_16'!I40*COS($I$18*PI()/180)*$I$21)*$N$47*$C$25*1000/9.81/$U$99*$D$193*'int. presets cp_10d+wd_16'!$I$246-$T$99/$U$99*$C$20*$F$21</x:f>
        <x:v>-6.1711651663747666</x:v>
      </x:c>
      <x:c r="U108" s="408">
        <x:f ca="1">(SQRT(((-'int. presets cp_10d+wd_16'!D31*SIN($F$18*PI()/180)*$F$21+'int. presets cp_10d+wd_16'!D40*SIN($I$18*PI()/180)*$I$21)*$C$25*1000)^2+(0.001*$C$25*1000*$F$21)^2)/$C$30+(-'int. presets cp_10d+wd_16'!D31*COS($F$18*PI()/180)*$F$21-'int. presets cp_10d+wd_16'!D40*COS($I$18*PI()/180)*$I$21)*$C$25*1000)/9.81*$O$47/$U$99*$F$193*'int. presets cp_10d+wd_16'!$D$246-$T$99/$U$99*$C$20*$F$21</x:f>
        <x:v>-2.5286765865106027</x:v>
      </x:c>
      <x:c r="V108" s="407">
        <x:f ca="1">(-'int. presets cp_10d+wd_20'!I31*COS($F$18*PI()/180)*$F$21-'int. presets cp_10d+wd_20'!I40*COS($I$18*PI()/180)*$I$21)*$N$47*$C$25*1000/9.81/$W$99*$D$193*'int. presets cp_10d+wd_20'!$I$246-$V$99/$W$99*$C$20*$F$21</x:f>
        <x:v>-8.4731822635319389</x:v>
      </x:c>
      <x:c r="W108" s="408">
        <x:f ca="1">(SQRT(((-'int. presets cp_10d+wd_20'!D31*SIN($F$18*PI()/180)*$F$21+'int. presets cp_10d+wd_20'!D40*SIN($I$18*PI()/180)*$I$21)*$C$25*1000)^2+(0.001*$C$25*1000*$F$21)^2)/$C$30+(-'int. presets cp_10d+wd_20'!D31*COS($F$18*PI()/180)*$F$21-'int. presets cp_10d+wd_20'!D40*COS($I$18*PI()/180)*$I$21)*$C$25*1000)/9.81*$O$47/$W$99*$F$193*'int. presets cp_10d+wd_20'!$D$246-$V$99/$W$99*$C$20*$F$21</x:f>
        <x:v>-2.5286765865106027</x:v>
      </x:c>
      <x:c r="X108" s="407">
        <x:f ca="1">(-'int. presets cp_10d+wd_25'!I31*COS($F$18*PI()/180)*$F$21-'int. presets cp_10d+wd_25'!I40*COS($I$18*PI()/180)*$I$21)*$N$47*$C$25*1000/9.81/$Y$99*$D$193*'int. presets cp_10d+wd_25'!$I$246-$X$99/$Y$99*$C$20*$F$21</x:f>
        <x:v>-9.9926264093186106</x:v>
      </x:c>
      <x:c r="Y108" s="408">
        <x:f ca="1">(SQRT(((-'int. presets cp_10d+wd_25'!D31*SIN($F$18*PI()/180)*$F$21+'int. presets cp_10d+wd_25'!D40*SIN($I$18*PI()/180)*$I$21)*$C$25*1000)^2+(0.001*$C$25*1000*$F$21)^2)/$C$30+(-'int. presets cp_10d+wd_25'!D31*COS($F$18*PI()/180)*$F$21-'int. presets cp_10d+wd_25'!D40*COS($I$18*PI()/180)*$I$21)*$C$25*1000)/9.81*$O$47/$Y$99*$F$193*'int. presets cp_10d+wd_25'!$D$246-$X$99/$Y$99*$C$20*$F$21</x:f>
        <x:v>-2.5286765865106027</x:v>
      </x:c>
      <x:c r="Z108" s="407">
        <x:f ca="1">(-'int. presets cp_10d+wd'!I31*COS($F$18*PI()/180)*$F$21-'int. presets cp_10d+wd'!I40*COS($I$18*PI()/180)*$I$21)*$N$47*$C$25*1000/9.81/$AA$99*$D$193*'int. presets cp_10d+wd'!$I$246-$Z$99/$AA$99*$C$20*$F$21</x:f>
        <x:v>-9.9926264093186106</x:v>
      </x:c>
      <x:c r="AA108" s="1149">
        <x:f ca="1">(SQRT(((-'int. presets cp_10d+wd'!D31*SIN($F$18*PI()/180)*$F$21+'int. presets cp_10d+wd'!D40*SIN($I$18*PI()/180)*$I$21)*$C$25*1000)^2+(0.001*$C$25*1000*$F$21)^2)/$C$30+(-'int. presets cp_10d+wd'!D31*COS($F$18*PI()/180)*$F$21-'int. presets cp_10d+wd'!D40*COS($I$18*PI()/180)*$I$21)*$C$25*1000)/9.81*$O$47/$AA$99*$F$193*'int. presets cp_10d+wd'!$D$246-$Z$99/$AA$99*$C$20*$F$21</x:f>
        <x:v>-2.5286765865106027</x:v>
      </x:c>
      <x:c r="AB108" s="178"/>
      <x:c r="AC108" s="178"/>
      <x:c r="AD108" s="178"/>
      <x:c r="AE108" s="178"/>
      <x:c r="AF108" s="178"/>
      <x:c r="AG108" s="178"/>
      <x:c r="AH108" s="178"/>
      <x:c r="AI108" s="178"/>
      <x:c r="AJ108" s="178"/>
      <x:c r="AK108" s="178"/>
      <x:c r="AL108" s="178"/>
      <x:c r="AM108" s="178"/>
      <x:c r="AN108" s="178"/>
      <x:c r="AO108" s="178"/>
      <x:c r="AP108" s="178"/>
      <x:c r="AQ108" s="178"/>
      <x:c r="AR108" s="178"/>
      <x:c r="AS108" s="178"/>
      <x:c r="AT108" s="178"/>
      <x:c r="AU108" s="178"/>
      <x:c r="AV108" s="178"/>
      <x:c r="AW108" s="178"/>
      <x:c r="AX108" s="178"/>
      <x:c r="AY108" s="178"/>
      <x:c r="AZ108" s="178"/>
      <x:c r="BA108" s="178"/>
      <x:c r="BB108" s="178"/>
      <x:c r="BC108" s="178"/>
      <x:c r="BD108" s="178"/>
      <x:c r="BE108" s="178"/>
      <x:c r="BF108" s="178"/>
      <x:c r="BG108" s="178"/>
      <x:c r="BH108" s="178"/>
      <x:c r="BI108" s="178"/>
      <x:c r="BJ108" s="178"/>
      <x:c r="BK108" s="178"/>
      <x:c r="BL108" s="178"/>
      <x:c r="BM108" s="178"/>
      <x:c r="BN108" s="178"/>
      <x:c r="BO108" s="178"/>
      <x:c r="BP108" s="178"/>
      <x:c r="BQ108" s="178"/>
      <x:c r="BR108" s="178"/>
      <x:c r="BS108" s="178"/>
      <x:c r="BT108" s="178"/>
      <x:c r="BU108" s="178"/>
      <x:c r="BV108" s="178"/>
      <x:c r="BW108" s="178"/>
      <x:c r="BX108" s="178"/>
      <x:c r="BY108" s="178"/>
      <x:c r="BZ108" s="178"/>
      <x:c r="CA108" s="178"/>
      <x:c r="CB108" s="178"/>
      <x:c r="CC108" s="178"/>
      <x:c r="CD108" s="178"/>
      <x:c r="CE108" s="178"/>
      <x:c r="CF108" s="178"/>
      <x:c r="CG108" s="178"/>
      <x:c r="CH108" s="178"/>
      <x:c r="CI108" s="178"/>
      <x:c r="CJ108" s="178"/>
      <x:c r="CK108" s="178"/>
      <x:c r="CL108" s="178"/>
      <x:c r="CM108" s="178"/>
      <x:c r="CN108" s="178"/>
      <x:c r="CO108" s="178"/>
      <x:c r="CP108" s="178"/>
      <x:c r="CQ108" s="178"/>
      <x:c r="CR108" s="178"/>
      <x:c r="CS108" s="178"/>
      <x:c r="CT108" s="178"/>
      <x:c r="CU108" s="178"/>
      <x:c r="C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c r="DO108" s="178"/>
      <x:c r="DP108" s="178"/>
      <x:c r="DQ108" s="178"/>
      <x:c r="DR108" s="178"/>
      <x:c r="DS108" s="178"/>
      <x:c r="DT108" s="178"/>
      <x:c r="DU108" s="178"/>
      <x:c r="DV108" s="178"/>
      <x:c r="DW108" s="178"/>
      <x:c r="DX108" s="178"/>
      <x:c r="DY108" s="178"/>
      <x:c r="DZ108" s="178"/>
      <x:c r="EA108" s="178"/>
      <x:c r="EB108" s="178"/>
      <x:c r="EC108" s="178"/>
      <x:c r="ED108" s="178"/>
    </x:row>
    <x:row r="109" spans="2:134" ht="13.5" customHeight="1" x14ac:dyDescent="0.2">
      <x:c r="B109" s="1755" t="s">
        <x:v>21256</x:v>
      </x:c>
      <x:c r="C109" s="1756">
        <x:v>0</x:v>
      </x:c>
      <x:c r="D109" s="1757" t="s">
        <x:v>21256</x:v>
      </x:c>
      <x:c r="E109" s="342" t="s">
        <x:v>21252</x:v>
      </x:c>
      <x:c r="F109" s="1233">
        <x:f t="shared" ca="1" si="74"/>
        <x:v>5.2424215225069766</x:v>
      </x:c>
      <x:c r="G109" s="1233">
        <x:f t="shared" ca="1" si="75"/>
        <x:v>1.7234855441519521</x:v>
      </x:c>
      <x:c r="H109" s="1233">
        <x:f t="shared" ca="1" si="76"/>
        <x:v>-1.0060132541754783</x:v>
      </x:c>
      <x:c r="I109" s="1230">
        <x:f t="shared" ca="1" si="77"/>
        <x:v>-1.7954504342030795</x:v>
      </x:c>
      <x:c r="J109" s="1233">
        <x:f t="shared" ca="1" si="78"/>
        <x:v>-2.5286765865106027</x:v>
      </x:c>
      <x:c r="K109" s="1240">
        <x:f t="shared" ca="1" si="79"/>
        <x:v>-2.5286765865106027</x:v>
      </x:c>
      <x:c r="L109" s="1122">
        <x:f t="shared" ca="1" si="80"/>
        <x:v>-2.5286765865106027</x:v>
      </x:c>
      <x:c r="M109" s="1064">
        <x:f t="shared" ca="1" si="81"/>
        <x:v>-5.5747709761530047</x:v>
      </x:c>
      <x:c r="N109" s="1146">
        <x:f ca="1">(-'int. presets cp_10d+wd_9'!I32*COS($F$18*PI()/180)*$F$21-'int. presets cp_10d+wd_9'!I41*COS($I$18*PI()/180)*$I$21)*$N$47*$C$25*1000/9.81/$O$99*$D$193*'int. presets cp_10d+wd_9'!$I$246-$N$99/$O$99*$C$20*$F$21</x:f>
        <x:v>5.2424215225069766</x:v>
      </x:c>
      <x:c r="O109" s="1060">
        <x:f ca="1">(SQRT(((-'int. presets cp_10d+wd_9'!D32*SIN($F$18*PI()/180)*$F$21+'int. presets cp_10d+wd_9'!D41*SIN($I$18*PI()/180)*$I$21)*$C$25*1000)^2+(0.001*$C$25*1000*$F$21)^2)/$C$30+(-'int. presets cp_10d+wd_9'!D32*COS($F$18*PI()/180)*$F$21-'int. presets cp_10d+wd_9'!D41*COS($I$18*PI()/180)*$I$21)*$C$25*1000)/9.81*$O$47/$O$99*$F$193*'int. presets cp_10d+wd_9'!$D$246-$N$99/$O$99*$C$20*$F$21</x:f>
        <x:v>-2.5286765865106027</x:v>
      </x:c>
      <x:c r="P109" s="409">
        <x:f ca="1">(-'int. presets cp_10d+wd_12'!I32*COS($F$18*PI()/180)*$F$21-'int. presets cp_10d+wd_12'!I41*COS($I$18*PI()/180)*$I$21)*$N$47*$C$25*1000/9.81/$Q$99*$D$193*'int. presets cp_10d+wd_12'!$I$246-$P$99/$Q$99*$C$20*$F$21</x:f>
        <x:v>1.7234855441519521</x:v>
      </x:c>
      <x:c r="Q109" s="406">
        <x:f ca="1">(SQRT(((-'int. presets cp_10d+wd_12'!D32*SIN($F$18*PI()/180)*$F$21+'int. presets cp_10d+wd_12'!D41*SIN($I$18*PI()/180)*$I$21)*$C$25*1000)^2+(0.001*$C$25*1000*$F$21)^2)/$C$30+(-'int. presets cp_10d+wd_12'!D32*COS($F$18*PI()/180)*$F$21-'int. presets cp_10d+wd_12'!D41*COS($I$18*PI()/180)*$I$21)*$C$25*1000)/9.81*$O$47/$Q$99*$F$193*'int. presets cp_10d+wd_12'!$D$246-$P$99/$Q$99*$C$20*$F$21</x:f>
        <x:v>-2.5286765865106027</x:v>
      </x:c>
      <x:c r="R109" s="409">
        <x:f ca="1">(-'int. presets cp_10d+wd_15'!I32*COS($F$18*PI()/180)*$F$21-'int. presets cp_10d+wd_15'!I41*COS($I$18*PI()/180)*$I$21)*$N$47*$C$25*1000/9.81/$S$99*$D$193*'int. presets cp_10d+wd_15'!$I$246-$R$99/$S$99*$C$20*$F$21</x:f>
        <x:v>-1.0060132541754783</x:v>
      </x:c>
      <x:c r="S109" s="406">
        <x:f ca="1">(SQRT(((-'int. presets cp_10d+wd_15'!D32*SIN($F$18*PI()/180)*$F$21+'int. presets cp_10d+wd_15'!D41*SIN($I$18*PI()/180)*$I$21)*$C$25*1000)^2+(0.001*$C$25*1000*$F$21)^2)/$C$30+(-'int. presets cp_10d+wd_15'!D32*COS($F$18*PI()/180)*$F$21-'int. presets cp_10d+wd_15'!D41*COS($I$18*PI()/180)*$I$21)*$C$25*1000)/9.81*$O$47/$S$99*$F$193*'int. presets cp_10d+wd_15'!$D$246-$R$99/$S$99*$C$20*$F$21</x:f>
        <x:v>-2.5286765865106027</x:v>
      </x:c>
      <x:c r="T109" s="409">
        <x:f ca="1">(-'int. presets cp_10d+wd_16'!I32*COS($F$18*PI()/180)*$F$21-'int. presets cp_10d+wd_16'!I41*COS($I$18*PI()/180)*$I$21)*$N$47*$C$25*1000/9.81/$U$99*$D$193*'int. presets cp_10d+wd_16'!$I$246-$T$99/$U$99*$C$20*$F$21</x:f>
        <x:v>-1.7954504342030795</x:v>
      </x:c>
      <x:c r="U109" s="406">
        <x:f ca="1">(SQRT(((-'int. presets cp_10d+wd_16'!D32*SIN($F$18*PI()/180)*$F$21+'int. presets cp_10d+wd_16'!D41*SIN($I$18*PI()/180)*$I$21)*$C$25*1000)^2+(0.001*$C$25*1000*$F$21)^2)/$C$30+(-'int. presets cp_10d+wd_16'!D32*COS($F$18*PI()/180)*$F$21-'int. presets cp_10d+wd_16'!D41*COS($I$18*PI()/180)*$I$21)*$C$25*1000)/9.81*$O$47/$U$99*$F$193*'int. presets cp_10d+wd_16'!$D$246-$T$99/$U$99*$C$20*$F$21</x:f>
        <x:v>-2.5286765865106027</x:v>
      </x:c>
      <x:c r="V109" s="409">
        <x:f ca="1">(-'int. presets cp_10d+wd_20'!I32*COS($F$18*PI()/180)*$F$21-'int. presets cp_10d+wd_20'!I41*COS($I$18*PI()/180)*$I$21)*$N$47*$C$25*1000/9.81/$W$99*$D$193*'int. presets cp_10d+wd_20'!$I$246-$V$99/$W$99*$C$20*$F$21</x:f>
        <x:v>-4.6366824815355123</x:v>
      </x:c>
      <x:c r="W109" s="406">
        <x:f ca="1">(SQRT(((-'int. presets cp_10d+wd_20'!D32*SIN($F$18*PI()/180)*$F$21+'int. presets cp_10d+wd_20'!D41*SIN($I$18*PI()/180)*$I$21)*$C$25*1000)^2+(0.001*$C$25*1000*$F$21)^2)/$C$30+(-'int. presets cp_10d+wd_20'!D32*COS($F$18*PI()/180)*$F$21-'int. presets cp_10d+wd_20'!D41*COS($I$18*PI()/180)*$I$21)*$C$25*1000)/9.81*$O$47/$W$99*$F$193*'int. presets cp_10d+wd_20'!$D$246-$V$99/$W$99*$C$20*$F$21</x:f>
        <x:v>-2.5286765865106027</x:v>
      </x:c>
      <x:c r="X109" s="409">
        <x:f ca="1">(-'int. presets cp_10d+wd_25'!I32*COS($F$18*PI()/180)*$F$21-'int. presets cp_10d+wd_25'!I41*COS($I$18*PI()/180)*$I$21)*$N$47*$C$25*1000/9.81/$Y$99*$D$193*'int. presets cp_10d+wd_25'!$I$246-$X$99/$Y$99*$C$20*$F$21</x:f>
        <x:v>-7.4884213672595195</x:v>
      </x:c>
      <x:c r="Y109" s="406">
        <x:f ca="1">(SQRT(((-'int. presets cp_10d+wd_25'!D32*SIN($F$18*PI()/180)*$F$21+'int. presets cp_10d+wd_25'!D41*SIN($I$18*PI()/180)*$I$21)*$C$25*1000)^2+(0.001*$C$25*1000*$F$21)^2)/$C$30+(-'int. presets cp_10d+wd_25'!D32*COS($F$18*PI()/180)*$F$21-'int. presets cp_10d+wd_25'!D41*COS($I$18*PI()/180)*$I$21)*$C$25*1000)/9.81*$O$47/$Y$99*$F$193*'int. presets cp_10d+wd_25'!$D$246-$X$99/$Y$99*$C$20*$F$21</x:f>
        <x:v>-2.5286765865106027</x:v>
      </x:c>
      <x:c r="Z109" s="409">
        <x:f ca="1">(-'int. presets cp_10d+wd'!I32*COS($F$18*PI()/180)*$F$21-'int. presets cp_10d+wd'!I41*COS($I$18*PI()/180)*$I$21)*$N$47*$C$25*1000/9.81/$AA$99*$D$193*'int. presets cp_10d+wd'!$I$246-$Z$99/$AA$99*$C$20*$F$21</x:f>
        <x:v>-7.4884213672595195</x:v>
      </x:c>
      <x:c r="AA109" s="1147">
        <x:f ca="1">(SQRT(((-'int. presets cp_10d+wd'!D32*SIN($F$18*PI()/180)*$F$21+'int. presets cp_10d+wd'!D41*SIN($I$18*PI()/180)*$I$21)*$C$25*1000)^2+(0.001*$C$25*1000*$F$21)^2)/$C$30+(-'int. presets cp_10d+wd'!D32*COS($F$18*PI()/180)*$F$21-'int. presets cp_10d+wd'!D41*COS($I$18*PI()/180)*$I$21)*$C$25*1000)/9.81*$O$47/$AA$99*$F$193*'int. presets cp_10d+wd'!$D$246-$Z$99/$AA$99*$C$20*$F$21</x:f>
        <x:v>-2.5286765865106027</x:v>
      </x:c>
      <x:c r="AB109" s="178"/>
      <x:c r="AC109" s="178"/>
      <x:c r="AD109" s="178"/>
      <x:c r="AE109" s="178"/>
      <x:c r="AF109" s="178"/>
      <x:c r="AG109" s="178"/>
      <x:c r="AH109" s="178"/>
      <x:c r="AI109" s="178"/>
      <x:c r="AJ109" s="178"/>
      <x:c r="AK109" s="178"/>
      <x:c r="AL109" s="178"/>
      <x:c r="AM109" s="178"/>
      <x:c r="AN109" s="178"/>
      <x:c r="AO109" s="178"/>
      <x:c r="AP109" s="178"/>
      <x:c r="AQ109" s="178"/>
      <x:c r="AR109" s="178"/>
      <x:c r="AS109" s="178"/>
      <x:c r="AT109" s="178"/>
      <x:c r="AU109" s="178"/>
      <x:c r="AV109" s="178"/>
      <x:c r="AW109" s="178"/>
      <x:c r="AX109" s="178"/>
      <x:c r="AY109" s="178"/>
      <x:c r="AZ109" s="178"/>
      <x:c r="BA109" s="178"/>
      <x:c r="BB109" s="178"/>
      <x:c r="BC109" s="178"/>
      <x:c r="BD109" s="178"/>
      <x:c r="BE109" s="178"/>
      <x:c r="BF109" s="178"/>
      <x:c r="BG109" s="178"/>
      <x:c r="BH109" s="178"/>
      <x:c r="BI109" s="178"/>
      <x:c r="BJ109" s="178"/>
      <x:c r="BK109" s="178"/>
      <x:c r="BL109" s="178"/>
      <x:c r="BM109" s="178"/>
      <x:c r="BN109" s="178"/>
      <x:c r="BO109" s="178"/>
      <x:c r="BP109" s="178"/>
      <x:c r="BQ109" s="178"/>
      <x:c r="BR109" s="178"/>
      <x:c r="BS109" s="178"/>
      <x:c r="BT109" s="178"/>
      <x:c r="BU109" s="178"/>
      <x:c r="BV109" s="178"/>
      <x:c r="BW109" s="178"/>
      <x:c r="BX109" s="178"/>
      <x:c r="BY109" s="178"/>
      <x:c r="BZ109" s="178"/>
      <x:c r="CA109" s="178"/>
      <x:c r="CB109" s="178"/>
      <x:c r="CC109" s="178"/>
      <x:c r="CD109" s="178"/>
      <x:c r="CE109" s="178"/>
      <x:c r="CF109" s="178"/>
      <x:c r="CG109" s="178"/>
      <x:c r="CH109" s="178"/>
      <x:c r="CI109" s="178"/>
      <x:c r="CJ109" s="178"/>
      <x:c r="CK109" s="178"/>
      <x:c r="CL109" s="178"/>
      <x:c r="CM109" s="178"/>
      <x:c r="CN109" s="178"/>
      <x:c r="CO109" s="178"/>
      <x:c r="CP109" s="178"/>
      <x:c r="CQ109" s="178"/>
      <x:c r="CR109" s="178"/>
      <x:c r="CS109" s="178"/>
      <x:c r="CT109" s="178"/>
      <x:c r="CU109" s="178"/>
      <x:c r="C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c r="DO109" s="178"/>
      <x:c r="DP109" s="178"/>
      <x:c r="DQ109" s="178"/>
      <x:c r="DR109" s="178"/>
      <x:c r="DS109" s="178"/>
      <x:c r="DT109" s="178"/>
      <x:c r="DU109" s="178"/>
      <x:c r="DV109" s="178"/>
      <x:c r="DW109" s="178"/>
      <x:c r="DX109" s="178"/>
      <x:c r="DY109" s="178"/>
      <x:c r="DZ109" s="178"/>
      <x:c r="EA109" s="178"/>
      <x:c r="EB109" s="178"/>
      <x:c r="EC109" s="178"/>
      <x:c r="ED109" s="178"/>
    </x:row>
    <x:row r="110" spans="2:134" ht="13.5" customHeight="1" thickBot="1" x14ac:dyDescent="0.25">
      <x:c r="B110" s="1758" t="e">
        <x:v>#REF!</x:v>
      </x:c>
      <x:c r="C110" s="1759">
        <x:v>0</x:v>
      </x:c>
      <x:c r="D110" s="1760">
        <x:v>0</x:v>
      </x:c>
      <x:c r="E110" s="1112" t="s">
        <x:v>21253</x:v>
      </x:c>
      <x:c r="F110" s="1231">
        <x:f t="shared" ca="1" si="74"/>
        <x:v>1.8530120294222492</x:v>
      </x:c>
      <x:c r="G110" s="1231">
        <x:f t="shared" ca="1" si="75"/>
        <x:v>-0.87212325385495504</x:v>
      </x:c>
      <x:c r="H110" s="1231">
        <x:f t="shared" ca="1" si="76"/>
        <x:v>-2.5286765865106027</x:v>
      </x:c>
      <x:c r="I110" s="1232">
        <x:f t="shared" ca="1" si="77"/>
        <x:v>-2.5286765865106027</x:v>
      </x:c>
      <x:c r="J110" s="1231">
        <x:f t="shared" ca="1" si="78"/>
        <x:v>-2.5286765865106027</x:v>
      </x:c>
      <x:c r="K110" s="1239">
        <x:f t="shared" ca="1" si="79"/>
        <x:v>-2.5286765865106027</x:v>
      </x:c>
      <x:c r="L110" s="1123">
        <x:f t="shared" ca="1" si="80"/>
        <x:v>-2.5286765865106027</x:v>
      </x:c>
      <x:c r="M110" s="1113">
        <x:f t="shared" ca="1" si="81"/>
        <x:v>-5.5747709761530047</x:v>
      </x:c>
      <x:c r="N110" s="1150">
        <x:f ca="1">(-'int. presets cp_10d+wd_9'!I33*COS($F$18*PI()/180)*$F$21-'int. presets cp_10d+wd_9'!I42*COS($I$18*PI()/180)*$I$21)*$N$47*$C$25*1000/9.81/$O$99*$D$193*'int. presets cp_10d+wd_9'!$I$246-$N$99/$O$99*$C$20*$F$21</x:f>
        <x:v>1.8530120294222492</x:v>
      </x:c>
      <x:c r="O110" s="1114">
        <x:f ca="1">(SQRT(((-'int. presets cp_10d+wd_9'!D33*SIN($F$18*PI()/180)*$F$21+'int. presets cp_10d+wd_9'!D42*SIN($I$18*PI()/180)*$I$21)*$C$25*1000)^2+(0.001*$C$25*1000*$F$21)^2)/$C$30+(-'int. presets cp_10d+wd_9'!D33*COS($F$18*PI()/180)*$F$21-'int. presets cp_10d+wd_9'!D42*COS($I$18*PI()/180)*$I$21)*$C$25*1000)/9.81*$O$47/$O$99*$F$193*'int. presets cp_10d+wd_9'!$D$246-$N$99/$O$99*$C$20*$F$21</x:f>
        <x:v>-2.5286765865106027</x:v>
      </x:c>
      <x:c r="P110" s="409">
        <x:f ca="1">(-'int. presets cp_10d+wd_12'!I33*COS($F$18*PI()/180)*$F$21-'int. presets cp_10d+wd_12'!I42*COS($I$18*PI()/180)*$I$21)*$N$47*$C$25*1000/9.81/$Q$99*$D$193*'int. presets cp_10d+wd_12'!$I$246-$P$99/$Q$99*$C$20*$F$21</x:f>
        <x:v>-0.87212325385495504</x:v>
      </x:c>
      <x:c r="Q110" s="410">
        <x:f ca="1">(SQRT(((-'int. presets cp_10d+wd_12'!D33*SIN($F$18*PI()/180)*$F$21+'int. presets cp_10d+wd_12'!D42*SIN($I$18*PI()/180)*$I$21)*$C$25*1000)^2+(0.001*$C$25*1000*$F$21)^2)/$C$30+(-'int. presets cp_10d+wd_12'!D33*COS($F$18*PI()/180)*$F$21-'int. presets cp_10d+wd_12'!D42*COS($I$18*PI()/180)*$I$21)*$C$25*1000)/9.81*$O$47/$Q$99*$F$193*'int. presets cp_10d+wd_12'!$D$246-$P$99/$Q$99*$C$20*$F$21</x:f>
        <x:v>-2.5286765865106027</x:v>
      </x:c>
      <x:c r="R110" s="409">
        <x:f ca="1">(-'int. presets cp_10d+wd_15'!I33*COS($F$18*PI()/180)*$F$21-'int. presets cp_10d+wd_15'!I42*COS($I$18*PI()/180)*$I$21)*$N$47*$C$25*1000/9.81/$S$99*$D$193*'int. presets cp_10d+wd_15'!$I$246-$R$99/$S$99*$C$20*$F$21</x:f>
        <x:v>-2.985902398101242</x:v>
      </x:c>
      <x:c r="S110" s="410">
        <x:f ca="1">(SQRT(((-'int. presets cp_10d+wd_15'!D33*SIN($F$18*PI()/180)*$F$21+'int. presets cp_10d+wd_15'!D42*SIN($I$18*PI()/180)*$I$21)*$C$25*1000)^2+(0.001*$C$25*1000*$F$21)^2)/$C$30+(-'int. presets cp_10d+wd_15'!D33*COS($F$18*PI()/180)*$F$21-'int. presets cp_10d+wd_15'!D42*COS($I$18*PI()/180)*$I$21)*$C$25*1000)/9.81*$O$47/$S$99*$F$193*'int. presets cp_10d+wd_15'!$D$246-$R$99/$S$99*$C$20*$F$21</x:f>
        <x:v>-2.5286765865106027</x:v>
      </x:c>
      <x:c r="T110" s="409">
        <x:f ca="1">(-'int. presets cp_10d+wd_16'!I33*COS($F$18*PI()/180)*$F$21-'int. presets cp_10d+wd_16'!I42*COS($I$18*PI()/180)*$I$21)*$N$47*$C$25*1000/9.81/$U$99*$D$193*'int. presets cp_10d+wd_16'!$I$246-$T$99/$U$99*$C$20*$F$21</x:f>
        <x:v>-3.5972585371321344</x:v>
      </x:c>
      <x:c r="U110" s="410">
        <x:f ca="1">(SQRT(((-'int. presets cp_10d+wd_16'!D33*SIN($F$18*PI()/180)*$F$21+'int. presets cp_10d+wd_16'!D42*SIN($I$18*PI()/180)*$I$21)*$C$25*1000)^2+(0.001*$C$25*1000*$F$21)^2)/$C$30+(-'int. presets cp_10d+wd_16'!D33*COS($F$18*PI()/180)*$F$21-'int. presets cp_10d+wd_16'!D42*COS($I$18*PI()/180)*$I$21)*$C$25*1000)/9.81*$O$47/$U$99*$F$193*'int. presets cp_10d+wd_16'!$D$246-$T$99/$U$99*$C$20*$F$21</x:f>
        <x:v>-2.5286765865106027</x:v>
      </x:c>
      <x:c r="V110" s="409">
        <x:f ca="1">(-'int. presets cp_10d+wd_20'!I33*COS($F$18*PI()/180)*$F$21-'int. presets cp_10d+wd_20'!I42*COS($I$18*PI()/180)*$I$21)*$N$47*$C$25*1000/9.81/$W$99*$D$193*'int. presets cp_10d+wd_20'!$I$246-$V$99/$W$99*$C$20*$F$21</x:f>
        <x:v>-5.8178847680291135</x:v>
      </x:c>
      <x:c r="W110" s="410">
        <x:f ca="1">(SQRT(((-'int. presets cp_10d+wd_20'!D33*SIN($F$18*PI()/180)*$F$21+'int. presets cp_10d+wd_20'!D42*SIN($I$18*PI()/180)*$I$21)*$C$25*1000)^2+(0.001*$C$25*1000*$F$21)^2)/$C$30+(-'int. presets cp_10d+wd_20'!D33*COS($F$18*PI()/180)*$F$21-'int. presets cp_10d+wd_20'!D42*COS($I$18*PI()/180)*$I$21)*$C$25*1000)/9.81*$O$47/$W$99*$F$193*'int. presets cp_10d+wd_20'!$D$246-$V$99/$W$99*$C$20*$F$21</x:f>
        <x:v>-2.5286765865106027</x:v>
      </x:c>
      <x:c r="X110" s="409">
        <x:f ca="1">(-'int. presets cp_10d+wd_25'!I33*COS($F$18*PI()/180)*$F$21-'int. presets cp_10d+wd_25'!I42*COS($I$18*PI()/180)*$I$21)*$N$47*$C$25*1000/9.81/$Y$99*$D$193*'int. presets cp_10d+wd_25'!$I$246-$X$99/$Y$99*$C$20*$F$21</x:f>
        <x:v>-8.0533193123290339</x:v>
      </x:c>
      <x:c r="Y110" s="410">
        <x:f ca="1">(SQRT(((-'int. presets cp_10d+wd_25'!D33*SIN($F$18*PI()/180)*$F$21+'int. presets cp_10d+wd_25'!D42*SIN($I$18*PI()/180)*$I$21)*$C$25*1000)^2+(0.001*$C$25*1000*$F$21)^2)/$C$30+(-'int. presets cp_10d+wd_25'!D33*COS($F$18*PI()/180)*$F$21-'int. presets cp_10d+wd_25'!D42*COS($I$18*PI()/180)*$I$21)*$C$25*1000)/9.81*$O$47/$Y$99*$F$193*'int. presets cp_10d+wd_25'!$D$246-$X$99/$Y$99*$C$20*$F$21</x:f>
        <x:v>-2.5286765865106027</x:v>
      </x:c>
      <x:c r="Z110" s="409">
        <x:f ca="1">(-'int. presets cp_10d+wd'!I33*COS($F$18*PI()/180)*$F$21-'int. presets cp_10d+wd'!I42*COS($I$18*PI()/180)*$I$21)*$N$47*$C$25*1000/9.81/$AA$99*$D$193*'int. presets cp_10d+wd'!$I$246-$Z$99/$AA$99*$C$20*$F$21</x:f>
        <x:v>-8.0533193123290339</x:v>
      </x:c>
      <x:c r="AA110" s="1151">
        <x:f ca="1">(SQRT(((-'int. presets cp_10d+wd'!D33*SIN($F$18*PI()/180)*$F$21+'int. presets cp_10d+wd'!D42*SIN($I$18*PI()/180)*$I$21)*$C$25*1000)^2+(0.001*$C$25*1000*$F$21)^2)/$C$30+(-'int. presets cp_10d+wd'!D33*COS($F$18*PI()/180)*$F$21-'int. presets cp_10d+wd'!D42*COS($I$18*PI()/180)*$I$21)*$C$25*1000)/9.81*$O$47/$AA$99*$F$193*'int. presets cp_10d+wd'!$D$246-$Z$99/$AA$99*$C$20*$F$21</x:f>
        <x:v>-2.5286765865106027</x:v>
      </x:c>
      <x:c r="AB110" s="178"/>
      <x:c r="AC110" s="178"/>
      <x:c r="AD110" s="178"/>
      <x:c r="AE110" s="178"/>
      <x:c r="AF110" s="178"/>
      <x:c r="AG110" s="178"/>
      <x:c r="AH110" s="178"/>
      <x:c r="AI110" s="178"/>
      <x:c r="AJ110" s="178"/>
      <x:c r="AK110" s="178"/>
      <x:c r="AL110" s="178"/>
      <x:c r="AM110" s="178"/>
      <x:c r="AN110" s="178"/>
      <x:c r="AO110" s="178"/>
      <x:c r="AP110" s="178"/>
      <x:c r="AQ110" s="178"/>
      <x:c r="AR110" s="178"/>
      <x:c r="AS110" s="178"/>
      <x:c r="AT110" s="178"/>
      <x:c r="AU110" s="178"/>
      <x:c r="AV110" s="178"/>
      <x:c r="AW110" s="178"/>
      <x:c r="AX110" s="178"/>
      <x:c r="AY110" s="178"/>
      <x:c r="AZ110" s="178"/>
      <x:c r="BA110" s="178"/>
      <x:c r="BB110" s="178"/>
      <x:c r="BC110" s="178"/>
      <x:c r="BD110" s="178"/>
      <x:c r="BE110" s="178"/>
      <x:c r="BF110" s="178"/>
      <x:c r="BG110" s="178"/>
      <x:c r="BH110" s="178"/>
      <x:c r="BI110" s="178"/>
      <x:c r="BJ110" s="178"/>
      <x:c r="BK110" s="178"/>
      <x:c r="BL110" s="178"/>
      <x:c r="BM110" s="178"/>
      <x:c r="BN110" s="178"/>
      <x:c r="BO110" s="178"/>
      <x:c r="BP110" s="178"/>
      <x:c r="BQ110" s="178"/>
      <x:c r="BR110" s="178"/>
      <x:c r="BS110" s="178"/>
      <x:c r="BT110" s="178"/>
      <x:c r="BU110" s="178"/>
      <x:c r="BV110" s="178"/>
      <x:c r="BW110" s="178"/>
      <x:c r="BX110" s="178"/>
      <x:c r="BY110" s="178"/>
      <x:c r="BZ110" s="178"/>
      <x:c r="CA110" s="178"/>
      <x:c r="EC110" s="178"/>
    </x:row>
    <x:row r="111" spans="2:134" ht="13.5" customHeight="1" thickTop="1" thickBot="1" x14ac:dyDescent="0.25">
      <x:c r="B111" s="1837" t="s">
        <x:v>21131</x:v>
      </x:c>
      <x:c r="C111" s="1838"/>
      <x:c r="D111" s="1838"/>
      <x:c r="E111" s="1838"/>
      <x:c r="F111" s="1838"/>
      <x:c r="G111" s="1838"/>
      <x:c r="H111" s="1838"/>
      <x:c r="I111" s="1838"/>
      <x:c r="J111" s="1838"/>
      <x:c r="K111" s="1838"/>
      <x:c r="L111" s="1839"/>
      <x:c r="M111" s="1224"/>
      <x:c r="N111" s="1132"/>
      <x:c r="O111" s="1133"/>
      <x:c r="P111" s="1133"/>
      <x:c r="Q111" s="1133"/>
      <x:c r="R111" s="1133"/>
      <x:c r="S111" s="1133"/>
      <x:c r="T111" s="1133"/>
      <x:c r="U111" s="1133"/>
      <x:c r="V111" s="1133"/>
      <x:c r="W111" s="1133"/>
      <x:c r="X111" s="1133"/>
      <x:c r="Y111" s="1133"/>
      <x:c r="Z111" s="1133"/>
      <x:c r="AA111" s="1137"/>
      <x:c r="AB111" s="178"/>
      <x:c r="AC111" s="178"/>
      <x:c r="AD111" s="178"/>
      <x:c r="AE111" s="178"/>
      <x:c r="AF111" s="178"/>
      <x:c r="AG111" s="178"/>
      <x:c r="AH111" s="178"/>
      <x:c r="AI111" s="178"/>
      <x:c r="AJ111" s="178"/>
      <x:c r="AK111" s="178"/>
      <x:c r="AL111" s="178"/>
      <x:c r="AM111" s="178"/>
      <x:c r="AN111" s="178"/>
      <x:c r="AO111" s="178"/>
      <x:c r="AP111" s="178"/>
      <x:c r="AQ111" s="178"/>
      <x:c r="AR111" s="178"/>
      <x:c r="AS111" s="178"/>
      <x:c r="AT111" s="178"/>
      <x:c r="AU111" s="178"/>
      <x:c r="AV111" s="178"/>
      <x:c r="AW111" s="178"/>
      <x:c r="AX111" s="178"/>
      <x:c r="AY111" s="178"/>
      <x:c r="AZ111" s="178"/>
      <x:c r="BA111" s="178"/>
      <x:c r="BB111" s="178"/>
      <x:c r="BC111" s="178"/>
      <x:c r="BD111" s="178"/>
      <x:c r="BE111" s="178"/>
      <x:c r="BF111" s="178"/>
      <x:c r="BG111" s="178"/>
      <x:c r="BH111" s="178"/>
      <x:c r="BI111" s="178"/>
      <x:c r="BJ111" s="178"/>
      <x:c r="BK111" s="178"/>
      <x:c r="BL111" s="178"/>
      <x:c r="BM111" s="178"/>
      <x:c r="BN111" s="178"/>
      <x:c r="BO111" s="178"/>
      <x:c r="BP111" s="178"/>
      <x:c r="BQ111" s="178"/>
      <x:c r="BR111" s="178"/>
      <x:c r="BS111" s="178"/>
      <x:c r="BT111" s="178"/>
      <x:c r="BU111" s="178"/>
      <x:c r="BV111" s="178"/>
      <x:c r="BW111" s="178"/>
      <x:c r="BX111" s="178"/>
      <x:c r="BY111" s="178"/>
      <x:c r="BZ111" s="178"/>
      <x:c r="CA111" s="178"/>
      <x:c r="EC111" s="178"/>
    </x:row>
    <x:row r="112" spans="2:134" ht="13.5" customHeight="1" x14ac:dyDescent="0.2">
      <x:c r="B112" s="1755" t="s">
        <x:v>21251</x:v>
      </x:c>
      <x:c r="C112" s="1756">
        <x:v>0</x:v>
      </x:c>
      <x:c r="D112" s="1757">
        <x:v>0</x:v>
      </x:c>
      <x:c r="E112" s="478" t="s">
        <x:v>21252</x:v>
      </x:c>
      <x:c r="F112" s="1229">
        <x:f t="shared" ref="F112:F119" ca="1" si="82">MAX(N112,O112)</x:f>
        <x:v>18.174867038473661</x:v>
      </x:c>
      <x:c r="G112" s="1229">
        <x:f t="shared" ca="1" si="75"/>
        <x:v>14.604151931175135</x:v>
      </x:c>
      <x:c r="H112" s="1229">
        <x:f t="shared" ca="1" si="76"/>
        <x:v>11.834490120192999</x:v>
      </x:c>
      <x:c r="I112" s="1237">
        <x:f t="shared" ca="1" si="77"/>
        <x:v>11.311544532597939</x:v>
      </x:c>
      <x:c r="J112" s="1229">
        <x:f t="shared" ca="1" si="78"/>
        <x:v>11.311544532597939</x:v>
      </x:c>
      <x:c r="K112" s="1238">
        <x:f t="shared" ca="1" si="79"/>
        <x:v>11.311544532597939</x:v>
      </x:c>
      <x:c r="L112" s="1138">
        <x:f t="shared" ca="1" si="80"/>
        <x:v>11.311544532597939</x:v>
      </x:c>
      <x:c r="M112" s="1066">
        <x:f t="shared" ca="1" si="81"/>
        <x:v>24.937657307456064</x:v>
      </x:c>
      <x:c r="N112" s="1162">
        <x:f ca="1">(-'int. presets cp_10d+wd_9'!J26*COS($F$18*PI()/180)*$F$21-'int. presets cp_10d+wd_9'!J35*COS($I$18*PI()/180)*$I$21)*$N$47*$C$25*1000/9.81/$O$99*$D$193*'int. presets cp_10d+wd_9'!$J$246-$N$99/$O$99*$C$20*$F$21</x:f>
        <x:v>18.174867038473661</x:v>
      </x:c>
      <x:c r="O112" s="75">
        <x:f ca="1">(SQRT(((-'int. presets cp_10d+wd_9'!E26*SIN($F$18*PI()/180)*$F$21+'int. presets cp_10d+wd_9'!E35*SIN($I$18*PI()/180)*$I$21)*$C$25*1000)^2+(0.001*$C$25*1000*$F$21)^2)/$C$30+(-'int. presets cp_10d+wd_9'!E26*COS($F$18*PI()/180)*$F$21-'int. presets cp_10d+wd_9'!E35*COS($I$18*PI()/180)*$I$21)*$C$25*1000)/9.81*$O$47/$O$99*$F$193*'int. presets cp_10d+wd_9'!$E$246-$N$99/$O$99*$C$20*$F$21</x:f>
        <x:v>11.311544532597939</x:v>
      </x:c>
      <x:c r="P112" s="181">
        <x:f ca="1">(-'int. presets cp_10d+wd_12'!J26*COS($F$18*PI()/180)*$F$21-'int. presets cp_10d+wd_12'!J35*COS($I$18*PI()/180)*$I$21)*$N$47*$C$25*1000/9.81/$Q$99*$D$193*'int. presets cp_10d+wd_12'!$J$246-$P$99/$Q$99*$C$20*$F$21</x:f>
        <x:v>14.604151931175135</x:v>
      </x:c>
      <x:c r="Q112" s="198">
        <x:f ca="1">(SQRT(((-'int. presets cp_10d+wd_12'!E26*SIN($F$18*PI()/180)*$F$21+'int. presets cp_10d+wd_12'!E35*SIN($I$18*PI()/180)*$I$21)*$C$25*1000)^2+(0.001*$C$25*1000*$F$21)^2)/$C$30+(-'int. presets cp_10d+wd_12'!E26*COS($F$18*PI()/180)*$F$21-'int. presets cp_10d+wd_12'!E35*COS($I$18*PI()/180)*$I$21)*$C$25*1000)/9.81*$O$47/$Q$99*$F$193*'int. presets cp_10d+wd_12'!$E$246-$P$99/$Q$99*$C$20*$F$21</x:f>
        <x:v>11.311544532597939</x:v>
      </x:c>
      <x:c r="R112" s="181">
        <x:f ca="1">(-'int. presets cp_10d+wd_15'!J26*COS($F$18*PI()/180)*$F$21-'int. presets cp_10d+wd_15'!J35*COS($I$18*PI()/180)*$I$21)*$N$47*$C$25*1000/9.81/$S$99*$D$193*'int. presets cp_10d+wd_15'!$J$246-$R$99/$S$99*$C$20*$F$21</x:f>
        <x:v>11.834490120192999</x:v>
      </x:c>
      <x:c r="S112" s="198">
        <x:f ca="1">(SQRT(((-'int. presets cp_10d+wd_15'!E26*SIN($F$18*PI()/180)*$F$21+'int. presets cp_10d+wd_15'!E35*SIN($I$18*PI()/180)*$I$21)*$C$25*1000)^2+(0.001*$C$25*1000*$F$21)^2)/$C$30+(-'int. presets cp_10d+wd_15'!E26*COS($F$18*PI()/180)*$F$21-'int. presets cp_10d+wd_15'!E35*COS($I$18*PI()/180)*$I$21)*$C$25*1000)/9.81*$O$47/$S$99*$F$193*'int. presets cp_10d+wd_15'!$E$246-$R$99/$S$99*$C$20*$F$21</x:f>
        <x:v>11.311544532597939</x:v>
      </x:c>
      <x:c r="T112" s="181">
        <x:f ca="1">(-'int. presets cp_10d+wd_16'!J26*COS($F$18*PI()/180)*$F$21-'int. presets cp_10d+wd_16'!J35*COS($I$18*PI()/180)*$I$21)*$N$47*$C$25*1000/9.81/$U$99*$D$193*'int. presets cp_10d+wd_16'!$J$246-$T$99/$U$99*$C$20*$F$21</x:f>
        <x:v>11.033436823876603</x:v>
      </x:c>
      <x:c r="U112" s="198">
        <x:f ca="1">(SQRT(((-'int. presets cp_10d+wd_16'!E26*SIN($F$18*PI()/180)*$F$21+'int. presets cp_10d+wd_16'!E35*SIN($I$18*PI()/180)*$I$21)*$C$25*1000)^2+(0.001*$C$25*1000*$F$21)^2)/$C$30+(-'int. presets cp_10d+wd_16'!E26*COS($F$18*PI()/180)*$F$21-'int. presets cp_10d+wd_16'!E35*COS($I$18*PI()/180)*$I$21)*$C$25*1000)/9.81*$O$47/$U$99*$F$193*'int. presets cp_10d+wd_16'!$E$246-$T$99/$U$99*$C$20*$F$21</x:f>
        <x:v>11.311544532597939</x:v>
      </x:c>
      <x:c r="V112" s="181">
        <x:f ca="1">(-'int. presets cp_10d+wd_20'!J26*COS($F$18*PI()/180)*$F$21-'int. presets cp_10d+wd_20'!J35*COS($I$18*PI()/180)*$I$21)*$N$47*$C$25*1000/9.81/$W$99*$D$193*'int. presets cp_10d+wd_20'!$J$246-$V$99/$W$99*$C$20*$F$21</x:f>
        <x:v>8.2637750128944738</x:v>
      </x:c>
      <x:c r="W112" s="198">
        <x:f ca="1">(SQRT(((-'int. presets cp_10d+wd_20'!E26*SIN($F$18*PI()/180)*$F$21+'int. presets cp_10d+wd_20'!E35*SIN($I$18*PI()/180)*$I$21)*$C$25*1000)^2+(0.001*$C$25*1000*$F$21)^2)/$C$30+(-'int. presets cp_10d+wd_20'!E26*COS($F$18*PI()/180)*$F$21-'int. presets cp_10d+wd_20'!E35*COS($I$18*PI()/180)*$I$21)*$C$25*1000)/9.81*$O$47/$W$99*$F$193*'int. presets cp_10d+wd_20'!$E$246-$V$99/$W$99*$C$20*$F$21</x:f>
        <x:v>11.311544532597939</x:v>
      </x:c>
      <x:c r="X112" s="181">
        <x:f ca="1">(-'int. presets cp_10d+wd_25'!J26*COS($F$18*PI()/180)*$F$21-'int. presets cp_10d+wd_25'!J35*COS($I$18*PI()/180)*$I$21)*$N$47*$C$25*1000/9.81/$Y$99*$D$193*'int. presets cp_10d+wd_25'!$J$246-$X$99/$Y$99*$C$20*$F$21</x:f>
        <x:v>5.4941132019123238</x:v>
      </x:c>
      <x:c r="Y112" s="198">
        <x:f ca="1">(SQRT(((-'int. presets cp_10d+wd_25'!E26*SIN($F$18*PI()/180)*$F$21+'int. presets cp_10d+wd_25'!E35*SIN($I$18*PI()/180)*$I$21)*$C$25*1000)^2+(0.001*$C$25*1000*$F$21)^2)/$C$30+(-'int. presets cp_10d+wd_25'!E26*COS($F$18*PI()/180)*$F$21-'int. presets cp_10d+wd_25'!E35*COS($I$18*PI()/180)*$I$21)*$C$25*1000)/9.81*$O$47/$Y$99*$F$193*'int. presets cp_10d+wd_25'!$E$246-$X$99/$Y$99*$C$20*$F$21</x:f>
        <x:v>11.311544532597939</x:v>
      </x:c>
      <x:c r="Z112" s="181">
        <x:f ca="1">(-'int. presets cp_10d+wd'!J26*COS($F$18*PI()/180)*$F$21-'int. presets cp_10d+wd'!J35*COS($I$18*PI()/180)*$I$21)*$N$47*$C$25*1000/9.81/$AA$99*$D$193*'int. presets cp_10d+wd'!$J$246-$Z$99/$AA$99*$C$20*$F$21</x:f>
        <x:v>5.4941132019123238</x:v>
      </x:c>
      <x:c r="AA112" s="1153">
        <x:f ca="1">(SQRT(((-'int. presets cp_10d+wd'!E26*SIN($F$18*PI()/180)*$F$21+'int. presets cp_10d+wd'!E35*SIN($I$18*PI()/180)*$I$21)*$C$25*1000)^2+(0.001*$C$25*1000*$F$21)^2)/$C$30+(-'int. presets cp_10d+wd'!E26*COS($F$18*PI()/180)*$F$21-'int. presets cp_10d+wd'!E35*COS($I$18*PI()/180)*$I$21)*$C$25*1000)/9.81*$O$47/$AA$99*$F$193*'int. presets cp_10d+wd'!$E$246-$Z$99/$AA$99*$C$20*$F$21</x:f>
        <x:v>11.311544532597939</x:v>
      </x:c>
      <x:c r="AB112" s="178"/>
      <x:c r="AC112" s="178"/>
      <x:c r="AD112" s="178"/>
      <x:c r="AE112" s="178"/>
      <x:c r="AF112" s="178"/>
      <x:c r="AG112" s="178"/>
      <x:c r="AH112" s="178"/>
      <x:c r="AI112" s="178"/>
      <x:c r="AJ112" s="178"/>
      <x:c r="AK112" s="178"/>
      <x:c r="AL112" s="178"/>
      <x:c r="AM112" s="178"/>
      <x:c r="AN112" s="178"/>
      <x:c r="AO112" s="178"/>
      <x:c r="AP112" s="178"/>
      <x:c r="AQ112" s="178"/>
      <x:c r="AR112" s="178"/>
      <x:c r="AS112" s="178"/>
      <x:c r="AT112" s="178"/>
      <x:c r="AU112" s="178"/>
      <x:c r="AV112" s="178"/>
      <x:c r="AW112" s="178"/>
      <x:c r="AX112" s="178"/>
      <x:c r="AY112" s="178"/>
      <x:c r="AZ112" s="178"/>
      <x:c r="BA112" s="178"/>
      <x:c r="BB112" s="178"/>
      <x:c r="BC112" s="178"/>
      <x:c r="BD112" s="178"/>
      <x:c r="BE112" s="178"/>
      <x:c r="BF112" s="178"/>
      <x:c r="BG112" s="178"/>
      <x:c r="BH112" s="178"/>
      <x:c r="BI112" s="178"/>
      <x:c r="BJ112" s="178"/>
      <x:c r="BK112" s="178"/>
      <x:c r="BL112" s="178"/>
      <x:c r="BM112" s="178"/>
      <x:c r="BN112" s="178"/>
      <x:c r="BO112" s="178"/>
      <x:c r="BP112" s="178"/>
      <x:c r="BQ112" s="178"/>
      <x:c r="BR112" s="178"/>
      <x:c r="BS112" s="178"/>
      <x:c r="BT112" s="178"/>
      <x:c r="BU112" s="178"/>
      <x:c r="BV112" s="178"/>
      <x:c r="BW112" s="178"/>
      <x:c r="BX112" s="178"/>
      <x:c r="BY112" s="178"/>
      <x:c r="BZ112" s="178"/>
      <x:c r="CA112" s="178"/>
      <x:c r="EC112" s="178"/>
    </x:row>
    <x:row r="113" spans="2:133" ht="13.5" thickBot="1" x14ac:dyDescent="0.25">
      <x:c r="B113" s="1761">
        <x:v>0</x:v>
      </x:c>
      <x:c r="C113" s="1762">
        <x:v>0</x:v>
      </x:c>
      <x:c r="D113" s="1763">
        <x:v>0</x:v>
      </x:c>
      <x:c r="E113" s="481" t="s">
        <x:v>21253</x:v>
      </x:c>
      <x:c r="F113" s="1231">
        <x:f t="shared" ca="1" si="82"/>
        <x:v>30.774998432235773</x:v>
      </x:c>
      <x:c r="G113" s="1231">
        <x:f t="shared" ca="1" si="75"/>
        <x:v>25.010221606887189</x:v>
      </x:c>
      <x:c r="H113" s="1231">
        <x:f t="shared" ca="1" si="76"/>
        <x:v>20.53871331170917</x:v>
      </x:c>
      <x:c r="I113" s="1232">
        <x:f t="shared" ca="1" si="77"/>
        <x:v>19.245444781538584</x:v>
      </x:c>
      <x:c r="J113" s="1231">
        <x:f t="shared" ca="1" si="78"/>
        <x:v>14.773936486360572</x:v>
      </x:c>
      <x:c r="K113" s="1239">
        <x:f t="shared" ca="1" si="79"/>
        <x:v>11.311544532597939</x:v>
      </x:c>
      <x:c r="L113" s="1139">
        <x:f t="shared" ca="1" si="80"/>
        <x:v>11.311544532597939</x:v>
      </x:c>
      <x:c r="M113" s="1067">
        <x:f t="shared" ca="1" si="81"/>
        <x:v>24.937657307456064</x:v>
      </x:c>
      <x:c r="N113" s="1154">
        <x:f ca="1">(-'int. presets cp_10d+wd_9'!J27*COS($F$18*PI()/180)*$F$21-'int. presets cp_10d+wd_9'!J36*COS($I$18*PI()/180)*$I$21)*$N$47*$C$25*1000/9.81/$O$99*$D$193*'int. presets cp_10d+wd_9'!$J$246-$N$99/$O$99*$C$20*$F$21</x:f>
        <x:v>30.774998432235773</x:v>
      </x:c>
      <x:c r="O113" s="1062">
        <x:f ca="1">(SQRT(((-'int. presets cp_10d+wd_9'!E27*SIN($F$18*PI()/180)*$F$21+'int. presets cp_10d+wd_9'!E36*SIN($I$18*PI()/180)*$I$21)*$C$25*1000)^2+(0.001*$C$25*1000*$F$21)^2)/$C$30+(-'int. presets cp_10d+wd_9'!E27*COS($F$18*PI()/180)*$F$21-'int. presets cp_10d+wd_9'!E36*COS($I$18*PI()/180)*$I$21)*$C$25*1000)/9.81*$O$47/$O$99*$F$193*'int. presets cp_10d+wd_9'!$E$246-$N$99/$O$99*$C$20*$F$21</x:f>
        <x:v>11.311544532597939</x:v>
      </x:c>
      <x:c r="P113" s="199">
        <x:f ca="1">(-'int. presets cp_10d+wd_12'!J27*COS($F$18*PI()/180)*$F$21-'int. presets cp_10d+wd_12'!J36*COS($I$18*PI()/180)*$I$21)*$N$47*$C$25*1000/9.81/$Q$99*$D$193*'int. presets cp_10d+wd_12'!$J$246-$P$99/$Q$99*$C$20*$F$21</x:f>
        <x:v>25.010221606887189</x:v>
      </x:c>
      <x:c r="Q113" s="164">
        <x:f ca="1">(SQRT(((-'int. presets cp_10d+wd_12'!E27*SIN($F$18*PI()/180)*$F$21+'int. presets cp_10d+wd_12'!E36*SIN($I$18*PI()/180)*$I$21)*$C$25*1000)^2+(0.001*$C$25*1000*$F$21)^2)/$C$30+(-'int. presets cp_10d+wd_12'!E27*COS($F$18*PI()/180)*$F$21-'int. presets cp_10d+wd_12'!E36*COS($I$18*PI()/180)*$I$21)*$C$25*1000)/9.81*$O$47/$Q$99*$F$193*'int. presets cp_10d+wd_12'!$E$246-$P$99/$Q$99*$C$20*$F$21</x:f>
        <x:v>11.311544532597939</x:v>
      </x:c>
      <x:c r="R113" s="199">
        <x:f ca="1">(-'int. presets cp_10d+wd_15'!J27*COS($F$18*PI()/180)*$F$21-'int. presets cp_10d+wd_15'!J36*COS($I$18*PI()/180)*$I$21)*$N$47*$C$25*1000/9.81/$S$99*$D$193*'int. presets cp_10d+wd_15'!$J$246-$R$99/$S$99*$C$20*$F$21</x:f>
        <x:v>20.53871331170917</x:v>
      </x:c>
      <x:c r="S113" s="164">
        <x:f ca="1">(SQRT(((-'int. presets cp_10d+wd_15'!E27*SIN($F$18*PI()/180)*$F$21+'int. presets cp_10d+wd_15'!E36*SIN($I$18*PI()/180)*$I$21)*$C$25*1000)^2+(0.001*$C$25*1000*$F$21)^2)/$C$30+(-'int. presets cp_10d+wd_15'!E27*COS($F$18*PI()/180)*$F$21-'int. presets cp_10d+wd_15'!E36*COS($I$18*PI()/180)*$I$21)*$C$25*1000)/9.81*$O$47/$S$99*$F$193*'int. presets cp_10d+wd_15'!$E$246-$R$99/$S$99*$C$20*$F$21</x:f>
        <x:v>11.311544532597939</x:v>
      </x:c>
      <x:c r="T113" s="199">
        <x:f ca="1">(-'int. presets cp_10d+wd_16'!J27*COS($F$18*PI()/180)*$F$21-'int. presets cp_10d+wd_16'!J36*COS($I$18*PI()/180)*$I$21)*$N$47*$C$25*1000/9.81/$U$99*$D$193*'int. presets cp_10d+wd_16'!$J$246-$T$99/$U$99*$C$20*$F$21</x:f>
        <x:v>19.245444781538584</x:v>
      </x:c>
      <x:c r="U113" s="164">
        <x:f ca="1">(SQRT(((-'int. presets cp_10d+wd_16'!E27*SIN($F$18*PI()/180)*$F$21+'int. presets cp_10d+wd_16'!E36*SIN($I$18*PI()/180)*$I$21)*$C$25*1000)^2+(0.001*$C$25*1000*$F$21)^2)/$C$30+(-'int. presets cp_10d+wd_16'!E27*COS($F$18*PI()/180)*$F$21-'int. presets cp_10d+wd_16'!E36*COS($I$18*PI()/180)*$I$21)*$C$25*1000)/9.81*$O$47/$U$99*$F$193*'int. presets cp_10d+wd_16'!$E$246-$T$99/$U$99*$C$20*$F$21</x:f>
        <x:v>11.311544532597939</x:v>
      </x:c>
      <x:c r="V113" s="199">
        <x:f ca="1">(-'int. presets cp_10d+wd_20'!J27*COS($F$18*PI()/180)*$F$21-'int. presets cp_10d+wd_20'!J36*COS($I$18*PI()/180)*$I$21)*$N$47*$C$25*1000/9.81/$W$99*$D$193*'int. presets cp_10d+wd_20'!$J$246-$V$99/$W$99*$C$20*$F$21</x:f>
        <x:v>14.773936486360572</x:v>
      </x:c>
      <x:c r="W113" s="164">
        <x:f ca="1">(SQRT(((-'int. presets cp_10d+wd_20'!E27*SIN($F$18*PI()/180)*$F$21+'int. presets cp_10d+wd_20'!E36*SIN($I$18*PI()/180)*$I$21)*$C$25*1000)^2+(0.001*$C$25*1000*$F$21)^2)/$C$30+(-'int. presets cp_10d+wd_20'!E27*COS($F$18*PI()/180)*$F$21-'int. presets cp_10d+wd_20'!E36*COS($I$18*PI()/180)*$I$21)*$C$25*1000)/9.81*$O$47/$W$99*$F$193*'int. presets cp_10d+wd_20'!$E$246-$V$99/$W$99*$C$20*$F$21</x:f>
        <x:v>11.311544532597939</x:v>
      </x:c>
      <x:c r="X113" s="199">
        <x:f ca="1">(-'int. presets cp_10d+wd_25'!J27*COS($F$18*PI()/180)*$F$21-'int. presets cp_10d+wd_25'!J36*COS($I$18*PI()/180)*$I$21)*$N$47*$C$25*1000/9.81/$Y$99*$D$193*'int. presets cp_10d+wd_25'!$J$246-$X$99/$Y$99*$C$20*$F$21</x:f>
        <x:v>10.302428191182532</x:v>
      </x:c>
      <x:c r="Y113" s="164">
        <x:f ca="1">(SQRT(((-'int. presets cp_10d+wd_25'!E27*SIN($F$18*PI()/180)*$F$21+'int. presets cp_10d+wd_25'!E36*SIN($I$18*PI()/180)*$I$21)*$C$25*1000)^2+(0.001*$C$25*1000*$F$21)^2)/$C$30+(-'int. presets cp_10d+wd_25'!E27*COS($F$18*PI()/180)*$F$21-'int. presets cp_10d+wd_25'!E36*COS($I$18*PI()/180)*$I$21)*$C$25*1000)/9.81*$O$47/$Y$99*$F$193*'int. presets cp_10d+wd_25'!$E$246-$X$99/$Y$99*$C$20*$F$21</x:f>
        <x:v>11.311544532597939</x:v>
      </x:c>
      <x:c r="Z113" s="199">
        <x:f ca="1">(-'int. presets cp_10d+wd'!J27*COS($F$18*PI()/180)*$F$21-'int. presets cp_10d+wd'!J36*COS($I$18*PI()/180)*$I$21)*$N$47*$C$25*1000/9.81/$AA$99*$D$193*'int. presets cp_10d+wd'!$J$246-$Z$99/$AA$99*$C$20*$F$21</x:f>
        <x:v>10.302428191182532</x:v>
      </x:c>
      <x:c r="AA113" s="1155">
        <x:f ca="1">(SQRT(((-'int. presets cp_10d+wd'!E27*SIN($F$18*PI()/180)*$F$21+'int. presets cp_10d+wd'!E36*SIN($I$18*PI()/180)*$I$21)*$C$25*1000)^2+(0.001*$C$25*1000*$F$21)^2)/$C$30+(-'int. presets cp_10d+wd'!E27*COS($F$18*PI()/180)*$F$21-'int. presets cp_10d+wd'!E36*COS($I$18*PI()/180)*$I$21)*$C$25*1000)/9.81*$O$47/$AA$99*$F$193*'int. presets cp_10d+wd'!$E$246-$Z$99/$AA$99*$C$20*$F$21</x:f>
        <x:v>11.311544532597939</x:v>
      </x:c>
      <x:c r="AB113" s="178"/>
      <x:c r="AC113" s="178"/>
      <x:c r="AD113" s="178"/>
      <x:c r="AE113" s="178"/>
      <x:c r="AF113" s="178"/>
      <x:c r="AG113" s="178"/>
      <x:c r="AH113" s="178"/>
      <x:c r="AI113" s="178"/>
      <x:c r="AJ113" s="178"/>
      <x:c r="AK113" s="178"/>
      <x:c r="AL113" s="178"/>
      <x:c r="AM113" s="178"/>
      <x:c r="AN113" s="178"/>
      <x:c r="AO113" s="178"/>
      <x:c r="AP113" s="178"/>
      <x:c r="AQ113" s="178"/>
      <x:c r="AR113" s="178"/>
      <x:c r="AS113" s="178"/>
      <x:c r="AT113" s="178"/>
      <x:c r="AU113" s="178"/>
      <x:c r="AV113" s="178"/>
      <x:c r="AW113" s="178"/>
      <x:c r="AX113" s="178"/>
      <x:c r="AY113" s="178"/>
      <x:c r="AZ113" s="178"/>
      <x:c r="BA113" s="178"/>
      <x:c r="BB113" s="178"/>
      <x:c r="BC113" s="178"/>
      <x:c r="BD113" s="178"/>
      <x:c r="BE113" s="178"/>
      <x:c r="BF113" s="178"/>
      <x:c r="BG113" s="178"/>
      <x:c r="BH113" s="178"/>
      <x:c r="BI113" s="178"/>
      <x:c r="BJ113" s="178"/>
      <x:c r="BK113" s="178"/>
      <x:c r="BL113" s="178"/>
      <x:c r="BM113" s="178"/>
      <x:c r="BN113" s="178"/>
      <x:c r="BO113" s="178"/>
      <x:c r="BP113" s="178"/>
      <x:c r="BQ113" s="178"/>
      <x:c r="BR113" s="178"/>
      <x:c r="BS113" s="178"/>
      <x:c r="BT113" s="178"/>
      <x:c r="BU113" s="178"/>
      <x:c r="BV113" s="178"/>
      <x:c r="BW113" s="178"/>
      <x:c r="BX113" s="178"/>
      <x:c r="BY113" s="178"/>
      <x:c r="BZ113" s="178"/>
      <x:c r="CA113" s="178"/>
      <x:c r="EC113" s="178"/>
    </x:row>
    <x:row r="114" spans="2:133" ht="12.75" customHeight="1" x14ac:dyDescent="0.2">
      <x:c r="B114" s="1755" t="s">
        <x:v>21254</x:v>
      </x:c>
      <x:c r="C114" s="1756">
        <x:v>0</x:v>
      </x:c>
      <x:c r="D114" s="1757" t="s">
        <x:v>21254</x:v>
      </x:c>
      <x:c r="E114" s="479" t="s">
        <x:v>21252</x:v>
      </x:c>
      <x:c r="F114" s="1233">
        <x:f t="shared" ca="1" si="82"/>
        <x:v>11.311544532597939</x:v>
      </x:c>
      <x:c r="G114" s="1233">
        <x:f t="shared" ca="1" si="75"/>
        <x:v>11.311544532597939</x:v>
      </x:c>
      <x:c r="H114" s="1233">
        <x:f t="shared" ca="1" si="76"/>
        <x:v>11.311544532597939</x:v>
      </x:c>
      <x:c r="I114" s="1230">
        <x:f t="shared" ca="1" si="77"/>
        <x:v>11.311544532597939</x:v>
      </x:c>
      <x:c r="J114" s="1233">
        <x:f t="shared" ca="1" si="78"/>
        <x:v>11.311544532597939</x:v>
      </x:c>
      <x:c r="K114" s="1240">
        <x:f t="shared" ca="1" si="79"/>
        <x:v>11.311544532597939</x:v>
      </x:c>
      <x:c r="L114" s="1138">
        <x:f t="shared" ca="1" si="80"/>
        <x:v>11.311544532597939</x:v>
      </x:c>
      <x:c r="M114" s="1066">
        <x:f t="shared" ca="1" si="81"/>
        <x:v>24.937657307456064</x:v>
      </x:c>
      <x:c r="N114" s="1152">
        <x:f ca="1">(-'int. presets cp_10d+wd_9'!J28*COS($F$18*PI()/180)*$F$21-'int. presets cp_10d+wd_9'!J37*COS($I$18*PI()/180)*$I$21)*$N$47*$C$25*1000/9.81/$O$99*$D$193*'int. presets cp_10d+wd_9'!$J$246-$N$99/$O$99*$C$20*$F$21</x:f>
        <x:v>-4.5811441338467418</x:v>
      </x:c>
      <x:c r="O114" s="75">
        <x:f ca="1">(SQRT(((-'int. presets cp_10d+wd_9'!E28*SIN($F$18*PI()/180)*$F$21+'int. presets cp_10d+wd_9'!E37*SIN($I$18*PI()/180)*$I$21)*$C$25*1000)^2+(0.001*$C$25*1000*$F$21)^2)/$C$30+(-'int. presets cp_10d+wd_9'!E28*COS($F$18*PI()/180)*$F$21-'int. presets cp_10d+wd_9'!E37*COS($I$18*PI()/180)*$I$21)*$C$25*1000)/9.81*$O$47/$O$99*$F$193*'int. presets cp_10d+wd_9'!$E$246-$N$99/$O$99*$C$20*$F$21</x:f>
        <x:v>11.311544532597939</x:v>
      </x:c>
      <x:c r="P114" s="161">
        <x:f ca="1">(-'int. presets cp_10d+wd_12'!J28*COS($F$18*PI()/180)*$F$21-'int. presets cp_10d+wd_12'!J37*COS($I$18*PI()/180)*$I$21)*$N$47*$C$25*1000/9.81/$Q$99*$D$193*'int. presets cp_10d+wd_12'!$J$246-$P$99/$Q$99*$C$20*$F$21</x:f>
        <x:v>-4.5811441338467418</x:v>
      </x:c>
      <x:c r="Q114" s="162">
        <x:f ca="1">(SQRT(((-'int. presets cp_10d+wd_12'!E28*SIN($F$18*PI()/180)*$F$21+'int. presets cp_10d+wd_12'!E37*SIN($I$18*PI()/180)*$I$21)*$C$25*1000)^2+(0.001*$C$25*1000*$F$21)^2)/$C$30+(-'int. presets cp_10d+wd_12'!E28*COS($F$18*PI()/180)*$F$21-'int. presets cp_10d+wd_12'!E37*COS($I$18*PI()/180)*$I$21)*$C$25*1000)/9.81*$O$47/$Q$99*$F$193*'int. presets cp_10d+wd_12'!$E$246-$P$99/$Q$99*$C$20*$F$21</x:f>
        <x:v>11.311544532597939</x:v>
      </x:c>
      <x:c r="R114" s="161">
        <x:f ca="1">(-'int. presets cp_10d+wd_15'!J28*COS($F$18*PI()/180)*$F$21-'int. presets cp_10d+wd_15'!J37*COS($I$18*PI()/180)*$I$21)*$N$47*$C$25*1000/9.81/$S$99*$D$193*'int. presets cp_10d+wd_15'!$J$246-$R$99/$S$99*$C$20*$F$21</x:f>
        <x:v>-4.5811441338467418</x:v>
      </x:c>
      <x:c r="S114" s="162">
        <x:f ca="1">(SQRT(((-'int. presets cp_10d+wd_15'!E28*SIN($F$18*PI()/180)*$F$21+'int. presets cp_10d+wd_15'!E37*SIN($I$18*PI()/180)*$I$21)*$C$25*1000)^2+(0.001*$C$25*1000*$F$21)^2)/$C$30+(-'int. presets cp_10d+wd_15'!E28*COS($F$18*PI()/180)*$F$21-'int. presets cp_10d+wd_15'!E37*COS($I$18*PI()/180)*$I$21)*$C$25*1000)/9.81*$O$47/$S$99*$F$193*'int. presets cp_10d+wd_15'!$E$246-$R$99/$S$99*$C$20*$F$21</x:f>
        <x:v>11.311544532597939</x:v>
      </x:c>
      <x:c r="T114" s="161">
        <x:f ca="1">(-'int. presets cp_10d+wd_16'!J28*COS($F$18*PI()/180)*$F$21-'int. presets cp_10d+wd_16'!J37*COS($I$18*PI()/180)*$I$21)*$N$47*$C$25*1000/9.81/$U$99*$D$193*'int. presets cp_10d+wd_16'!$J$246-$T$99/$U$99*$C$20*$F$21</x:f>
        <x:v>-4.5811441338467418</x:v>
      </x:c>
      <x:c r="U114" s="162">
        <x:f ca="1">(SQRT(((-'int. presets cp_10d+wd_16'!E28*SIN($F$18*PI()/180)*$F$21+'int. presets cp_10d+wd_16'!E37*SIN($I$18*PI()/180)*$I$21)*$C$25*1000)^2+(0.001*$C$25*1000*$F$21)^2)/$C$30+(-'int. presets cp_10d+wd_16'!E28*COS($F$18*PI()/180)*$F$21-'int. presets cp_10d+wd_16'!E37*COS($I$18*PI()/180)*$I$21)*$C$25*1000)/9.81*$O$47/$U$99*$F$193*'int. presets cp_10d+wd_16'!$E$246-$T$99/$U$99*$C$20*$F$21</x:f>
        <x:v>11.311544532597939</x:v>
      </x:c>
      <x:c r="V114" s="161">
        <x:f ca="1">(-'int. presets cp_10d+wd_20'!J28*COS($F$18*PI()/180)*$F$21-'int. presets cp_10d+wd_20'!J37*COS($I$18*PI()/180)*$I$21)*$N$47*$C$25*1000/9.81/$W$99*$D$193*'int. presets cp_10d+wd_20'!$J$246-$V$99/$W$99*$C$20*$F$21</x:f>
        <x:v>-4.5811441338467418</x:v>
      </x:c>
      <x:c r="W114" s="162">
        <x:f ca="1">(SQRT(((-'int. presets cp_10d+wd_20'!E28*SIN($F$18*PI()/180)*$F$21+'int. presets cp_10d+wd_20'!E37*SIN($I$18*PI()/180)*$I$21)*$C$25*1000)^2+(0.001*$C$25*1000*$F$21)^2)/$C$30+(-'int. presets cp_10d+wd_20'!E28*COS($F$18*PI()/180)*$F$21-'int. presets cp_10d+wd_20'!E37*COS($I$18*PI()/180)*$I$21)*$C$25*1000)/9.81*$O$47/$W$99*$F$193*'int. presets cp_10d+wd_20'!$E$246-$V$99/$W$99*$C$20*$F$21</x:f>
        <x:v>11.311544532597939</x:v>
      </x:c>
      <x:c r="X114" s="161">
        <x:f ca="1">(-'int. presets cp_10d+wd_25'!J28*COS($F$18*PI()/180)*$F$21-'int. presets cp_10d+wd_25'!J37*COS($I$18*PI()/180)*$I$21)*$N$47*$C$25*1000/9.81/$Y$99*$D$193*'int. presets cp_10d+wd_25'!$J$246-$X$99/$Y$99*$C$20*$F$21</x:f>
        <x:v>-4.5811441338467418</x:v>
      </x:c>
      <x:c r="Y114" s="162">
        <x:f ca="1">(SQRT(((-'int. presets cp_10d+wd_25'!E28*SIN($F$18*PI()/180)*$F$21+'int. presets cp_10d+wd_25'!E37*SIN($I$18*PI()/180)*$I$21)*$C$25*1000)^2+(0.001*$C$25*1000*$F$21)^2)/$C$30+(-'int. presets cp_10d+wd_25'!E28*COS($F$18*PI()/180)*$F$21-'int. presets cp_10d+wd_25'!E37*COS($I$18*PI()/180)*$I$21)*$C$25*1000)/9.81*$O$47/$Y$99*$F$193*'int. presets cp_10d+wd_25'!$E$246-$X$99/$Y$99*$C$20*$F$21</x:f>
        <x:v>11.311544532597939</x:v>
      </x:c>
      <x:c r="Z114" s="161">
        <x:f ca="1">(-'int. presets cp_10d+wd'!J28*COS($F$18*PI()/180)*$F$21-'int. presets cp_10d+wd'!J37*COS($I$18*PI()/180)*$I$21)*$N$47*$C$25*1000/9.81/$AA$99*$D$193*'int. presets cp_10d+wd'!$J$246-$Z$99/$AA$99*$C$20*$F$21</x:f>
        <x:v>-4.5811441338467418</x:v>
      </x:c>
      <x:c r="AA114" s="1157">
        <x:f ca="1">(SQRT(((-'int. presets cp_10d+wd'!E28*SIN($F$18*PI()/180)*$F$21+'int. presets cp_10d+wd'!E37*SIN($I$18*PI()/180)*$I$21)*$C$25*1000)^2+(0.001*$C$25*1000*$F$21)^2)/$C$30+(-'int. presets cp_10d+wd'!E28*COS($F$18*PI()/180)*$F$21-'int. presets cp_10d+wd'!E37*COS($I$18*PI()/180)*$I$21)*$C$25*1000)/9.81*$O$47/$AA$99*$F$193*'int. presets cp_10d+wd'!$E$246-$Z$99/$AA$99*$C$20*$F$21</x:f>
        <x:v>11.311544532597939</x:v>
      </x:c>
      <x:c r="AB114" s="178"/>
      <x:c r="AC114" s="178"/>
      <x:c r="AD114" s="178"/>
      <x:c r="AE114" s="178"/>
      <x:c r="AF114" s="178"/>
      <x:c r="AG114" s="178"/>
      <x:c r="AH114" s="178"/>
      <x:c r="AI114" s="178"/>
      <x:c r="AJ114" s="178"/>
      <x:c r="AK114" s="178"/>
      <x:c r="AL114" s="178"/>
      <x:c r="AM114" s="178"/>
      <x:c r="AN114" s="178"/>
      <x:c r="AO114" s="178"/>
      <x:c r="AP114" s="178"/>
      <x:c r="AQ114" s="178"/>
      <x:c r="AR114" s="178"/>
      <x:c r="AS114" s="178"/>
      <x:c r="AT114" s="178"/>
      <x:c r="AU114" s="178"/>
      <x:c r="AV114" s="178"/>
      <x:c r="AW114" s="178"/>
      <x:c r="AX114" s="178"/>
      <x:c r="AY114" s="178"/>
      <x:c r="AZ114" s="178"/>
      <x:c r="BA114" s="178"/>
      <x:c r="BB114" s="178"/>
      <x:c r="BC114" s="178"/>
      <x:c r="BD114" s="178"/>
      <x:c r="BE114" s="178"/>
      <x:c r="BF114" s="178"/>
      <x:c r="BG114" s="178"/>
      <x:c r="BH114" s="178"/>
      <x:c r="BI114" s="178"/>
      <x:c r="BJ114" s="178"/>
      <x:c r="BK114" s="178"/>
      <x:c r="BL114" s="178"/>
      <x:c r="BM114" s="178"/>
      <x:c r="BN114" s="178"/>
      <x:c r="BO114" s="178"/>
      <x:c r="BP114" s="178"/>
      <x:c r="BQ114" s="178"/>
      <x:c r="BR114" s="178"/>
      <x:c r="BS114" s="178"/>
      <x:c r="BT114" s="178"/>
      <x:c r="BU114" s="178"/>
      <x:c r="BV114" s="178"/>
      <x:c r="BW114" s="178"/>
      <x:c r="BX114" s="178"/>
      <x:c r="BY114" s="178"/>
      <x:c r="BZ114" s="178"/>
      <x:c r="CA114" s="178"/>
      <x:c r="EC114" s="178"/>
    </x:row>
    <x:row r="115" spans="2:133" ht="13.5" thickBot="1" x14ac:dyDescent="0.25">
      <x:c r="B115" s="1761" t="e">
        <x:v>#REF!</x:v>
      </x:c>
      <x:c r="C115" s="1762">
        <x:v>0</x:v>
      </x:c>
      <x:c r="D115" s="1763">
        <x:v>0</x:v>
      </x:c>
      <x:c r="E115" s="481" t="s">
        <x:v>21253</x:v>
      </x:c>
      <x:c r="F115" s="1231">
        <x:f t="shared" ca="1" si="82"/>
        <x:v>11.311544532597939</x:v>
      </x:c>
      <x:c r="G115" s="1231">
        <x:f t="shared" ca="1" si="75"/>
        <x:v>11.311544532597939</x:v>
      </x:c>
      <x:c r="H115" s="1231">
        <x:f t="shared" ca="1" si="76"/>
        <x:v>11.311544532597939</x:v>
      </x:c>
      <x:c r="I115" s="1232">
        <x:f t="shared" ca="1" si="77"/>
        <x:v>11.311544532597939</x:v>
      </x:c>
      <x:c r="J115" s="1231">
        <x:f t="shared" ca="1" si="78"/>
        <x:v>11.311544532597939</x:v>
      </x:c>
      <x:c r="K115" s="1239">
        <x:f t="shared" ca="1" si="79"/>
        <x:v>11.311544532597939</x:v>
      </x:c>
      <x:c r="L115" s="1139">
        <x:f t="shared" ca="1" si="80"/>
        <x:v>11.311544532597939</x:v>
      </x:c>
      <x:c r="M115" s="1067">
        <x:f t="shared" ca="1" si="81"/>
        <x:v>24.937657307456064</x:v>
      </x:c>
      <x:c r="N115" s="1154">
        <x:f ca="1">(-'int. presets cp_10d+wd_9'!J29*COS($F$18*PI()/180)*$F$21-'int. presets cp_10d+wd_9'!J38*COS($I$18*PI()/180)*$I$21)*$N$47*$C$25*1000/9.81/$O$99*$D$193*'int. presets cp_10d+wd_9'!$J$246-$N$99/$O$99*$C$20*$F$21</x:f>
        <x:v>3.0035240903323093</x:v>
      </x:c>
      <x:c r="O115" s="1062">
        <x:f ca="1">(SQRT(((-'int. presets cp_10d+wd_9'!E29*SIN($F$18*PI()/180)*$F$21+'int. presets cp_10d+wd_9'!E38*SIN($I$18*PI()/180)*$I$21)*$C$25*1000)^2+(0.001*$C$25*1000*$F$21)^2)/$C$30+(-'int. presets cp_10d+wd_9'!E29*COS($F$18*PI()/180)*$F$21-'int. presets cp_10d+wd_9'!E38*COS($I$18*PI()/180)*$I$21)*$C$25*1000)/9.81*$O$47/$O$99*$F$193*'int. presets cp_10d+wd_9'!$E$246-$N$99/$O$99*$C$20*$F$21</x:f>
        <x:v>11.311544532597939</x:v>
      </x:c>
      <x:c r="P115" s="199">
        <x:f ca="1">(-'int. presets cp_10d+wd_12'!J29*COS($F$18*PI()/180)*$F$21-'int. presets cp_10d+wd_12'!J38*COS($I$18*PI()/180)*$I$21)*$N$47*$C$25*1000/9.81/$Q$99*$D$193*'int. presets cp_10d+wd_12'!$J$246-$P$99/$Q$99*$C$20*$F$21</x:f>
        <x:v>0.21739157758750594</x:v>
      </x:c>
      <x:c r="Q115" s="164">
        <x:f ca="1">(SQRT(((-'int. presets cp_10d+wd_12'!E29*SIN($F$18*PI()/180)*$F$21+'int. presets cp_10d+wd_12'!E38*SIN($I$18*PI()/180)*$I$21)*$C$25*1000)^2+(0.001*$C$25*1000*$F$21)^2)/$C$30+(-'int. presets cp_10d+wd_12'!E29*COS($F$18*PI()/180)*$F$21-'int. presets cp_10d+wd_12'!E38*COS($I$18*PI()/180)*$I$21)*$C$25*1000)/9.81*$O$47/$Q$99*$F$193*'int. presets cp_10d+wd_12'!$E$246-$P$99/$Q$99*$C$20*$F$21</x:f>
        <x:v>11.311544532597939</x:v>
      </x:c>
      <x:c r="R115" s="199">
        <x:f ca="1">(-'int. presets cp_10d+wd_15'!J29*COS($F$18*PI()/180)*$F$21-'int. presets cp_10d+wd_15'!J38*COS($I$18*PI()/180)*$I$21)*$N$47*$C$25*1000/9.81/$S$99*$D$193*'int. presets cp_10d+wd_15'!$J$246-$R$99/$S$99*$C$20*$F$21</x:f>
        <x:v>-1.9437006935691024</x:v>
      </x:c>
      <x:c r="S115" s="164">
        <x:f ca="1">(SQRT(((-'int. presets cp_10d+wd_15'!E29*SIN($F$18*PI()/180)*$F$21+'int. presets cp_10d+wd_15'!E38*SIN($I$18*PI()/180)*$I$21)*$C$25*1000)^2+(0.001*$C$25*1000*$F$21)^2)/$C$30+(-'int. presets cp_10d+wd_15'!E29*COS($F$18*PI()/180)*$F$21-'int. presets cp_10d+wd_15'!E38*COS($I$18*PI()/180)*$I$21)*$C$25*1000)/9.81*$O$47/$S$99*$F$193*'int. presets cp_10d+wd_15'!$E$246-$R$99/$S$99*$C$20*$F$21</x:f>
        <x:v>11.311544532597939</x:v>
      </x:c>
      <x:c r="T115" s="199">
        <x:f ca="1">(-'int. presets cp_10d+wd_16'!J29*COS($F$18*PI()/180)*$F$21-'int. presets cp_10d+wd_16'!J38*COS($I$18*PI()/180)*$I$21)*$N$47*$C$25*1000/9.81/$U$99*$D$193*'int. presets cp_10d+wd_16'!$J$246-$T$99/$U$99*$C$20*$F$21</x:f>
        <x:v>-2.568740935157301</x:v>
      </x:c>
      <x:c r="U115" s="164">
        <x:f ca="1">(SQRT(((-'int. presets cp_10d+wd_16'!E29*SIN($F$18*PI()/180)*$F$21+'int. presets cp_10d+wd_16'!E38*SIN($I$18*PI()/180)*$I$21)*$C$25*1000)^2+(0.001*$C$25*1000*$F$21)^2)/$C$30+(-'int. presets cp_10d+wd_16'!E29*COS($F$18*PI()/180)*$F$21-'int. presets cp_10d+wd_16'!E38*COS($I$18*PI()/180)*$I$21)*$C$25*1000)/9.81*$O$47/$U$99*$F$193*'int. presets cp_10d+wd_16'!$E$246-$T$99/$U$99*$C$20*$F$21</x:f>
        <x:v>11.311544532597939</x:v>
      </x:c>
      <x:c r="V115" s="199">
        <x:f ca="1">(-'int. presets cp_10d+wd_20'!J29*COS($F$18*PI()/180)*$F$21-'int. presets cp_10d+wd_20'!J38*COS($I$18*PI()/180)*$I$21)*$N$47*$C$25*1000/9.81/$W$99*$D$193*'int. presets cp_10d+wd_20'!$J$246-$V$99/$W$99*$C$20*$F$21</x:f>
        <x:v>-4.5811441338467418</x:v>
      </x:c>
      <x:c r="W115" s="164">
        <x:f ca="1">(SQRT(((-'int. presets cp_10d+wd_20'!E29*SIN($F$18*PI()/180)*$F$21+'int. presets cp_10d+wd_20'!E38*SIN($I$18*PI()/180)*$I$21)*$C$25*1000)^2+(0.001*$C$25*1000*$F$21)^2)/$C$30+(-'int. presets cp_10d+wd_20'!E29*COS($F$18*PI()/180)*$F$21-'int. presets cp_10d+wd_20'!E38*COS($I$18*PI()/180)*$I$21)*$C$25*1000)/9.81*$O$47/$W$99*$F$193*'int. presets cp_10d+wd_20'!$E$246-$V$99/$W$99*$C$20*$F$21</x:f>
        <x:v>11.311544532597939</x:v>
      </x:c>
      <x:c r="X115" s="199">
        <x:f ca="1">(-'int. presets cp_10d+wd_25'!J29*COS($F$18*PI()/180)*$F$21-'int. presets cp_10d+wd_25'!J38*COS($I$18*PI()/180)*$I$21)*$N$47*$C$25*1000/9.81/$Y$99*$D$193*'int. presets cp_10d+wd_25'!$J$246-$X$99/$Y$99*$C$20*$F$21</x:f>
        <x:v>-4.5811441338467418</x:v>
      </x:c>
      <x:c r="Y115" s="164">
        <x:f ca="1">(SQRT(((-'int. presets cp_10d+wd_25'!E29*SIN($F$18*PI()/180)*$F$21+'int. presets cp_10d+wd_25'!E38*SIN($I$18*PI()/180)*$I$21)*$C$25*1000)^2+(0.001*$C$25*1000*$F$21)^2)/$C$30+(-'int. presets cp_10d+wd_25'!E29*COS($F$18*PI()/180)*$F$21-'int. presets cp_10d+wd_25'!E38*COS($I$18*PI()/180)*$I$21)*$C$25*1000)/9.81*$O$47/$Y$99*$F$193*'int. presets cp_10d+wd_25'!$E$246-$X$99/$Y$99*$C$20*$F$21</x:f>
        <x:v>11.311544532597939</x:v>
      </x:c>
      <x:c r="Z115" s="199">
        <x:f ca="1">(-'int. presets cp_10d+wd'!J29*COS($F$18*PI()/180)*$F$21-'int. presets cp_10d+wd'!J38*COS($I$18*PI()/180)*$I$21)*$N$47*$C$25*1000/9.81/$AA$99*$D$193*'int. presets cp_10d+wd'!$J$246-$Z$99/$AA$99*$C$20*$F$21</x:f>
        <x:v>-4.5811441338467418</x:v>
      </x:c>
      <x:c r="AA115" s="1155">
        <x:f ca="1">(SQRT(((-'int. presets cp_10d+wd'!E29*SIN($F$18*PI()/180)*$F$21+'int. presets cp_10d+wd'!E38*SIN($I$18*PI()/180)*$I$21)*$C$25*1000)^2+(0.001*$C$25*1000*$F$21)^2)/$C$30+(-'int. presets cp_10d+wd'!E29*COS($F$18*PI()/180)*$F$21-'int. presets cp_10d+wd'!E38*COS($I$18*PI()/180)*$I$21)*$C$25*1000)/9.81*$O$47/$AA$99*$F$193*'int. presets cp_10d+wd'!$E$246-$Z$99/$AA$99*$C$20*$F$21</x:f>
        <x:v>11.311544532597939</x:v>
      </x:c>
    </x:row>
    <x:row r="116" spans="2:133" ht="12.75" customHeight="1" x14ac:dyDescent="0.2">
      <x:c r="B116" s="1755" t="s">
        <x:v>21255</x:v>
      </x:c>
      <x:c r="C116" s="1756">
        <x:v>0</x:v>
      </x:c>
      <x:c r="D116" s="1757" t="s">
        <x:v>21255</x:v>
      </x:c>
      <x:c r="E116" s="479" t="s">
        <x:v>21252</x:v>
      </x:c>
      <x:c r="F116" s="1233">
        <x:f t="shared" ca="1" si="82"/>
        <x:v>11.311544532597939</x:v>
      </x:c>
      <x:c r="G116" s="1233">
        <x:f t="shared" ca="1" si="75"/>
        <x:v>11.311544532597939</x:v>
      </x:c>
      <x:c r="H116" s="1233">
        <x:f t="shared" ca="1" si="76"/>
        <x:v>11.311544532597939</x:v>
      </x:c>
      <x:c r="I116" s="1230">
        <x:f t="shared" ca="1" si="77"/>
        <x:v>11.311544532597939</x:v>
      </x:c>
      <x:c r="J116" s="1233">
        <x:f t="shared" ca="1" si="78"/>
        <x:v>11.311544532597939</x:v>
      </x:c>
      <x:c r="K116" s="1240">
        <x:f t="shared" ca="1" si="79"/>
        <x:v>11.311544532597939</x:v>
      </x:c>
      <x:c r="L116" s="1138">
        <x:f t="shared" ca="1" si="80"/>
        <x:v>11.311544532597939</x:v>
      </x:c>
      <x:c r="M116" s="1066">
        <x:f t="shared" ca="1" si="81"/>
        <x:v>24.937657307456064</x:v>
      </x:c>
      <x:c r="N116" s="1152">
        <x:f ca="1">(-'int. presets cp_10d+wd_9'!J30*COS($F$18*PI()/180)*$F$21-'int. presets cp_10d+wd_9'!J39*COS($I$18*PI()/180)*$I$21)*$N$47*$C$25*1000/9.81/$O$99*$D$193*'int. presets cp_10d+wd_9'!$J$246-$N$99/$O$99*$C$20*$F$21</x:f>
        <x:v>0.6284224189123897</x:v>
      </x:c>
      <x:c r="O116" s="75">
        <x:f ca="1">(SQRT(((-'int. presets cp_10d+wd_9'!E30*SIN($F$18*PI()/180)*$F$21+'int. presets cp_10d+wd_9'!E39*SIN($I$18*PI()/180)*$I$21)*$C$25*1000)^2+(0.001*$C$25*1000*$F$21)^2)/$C$30+(-'int. presets cp_10d+wd_9'!E30*COS($F$18*PI()/180)*$F$21-'int. presets cp_10d+wd_9'!E39*COS($I$18*PI()/180)*$I$21)*$C$25*1000)/9.81*$O$47/$O$99*$F$193*'int. presets cp_10d+wd_9'!$E$246-$N$99/$O$99*$C$20*$F$21</x:f>
        <x:v>11.311544532597939</x:v>
      </x:c>
      <x:c r="P116" s="161">
        <x:f ca="1">(-'int. presets cp_10d+wd_12'!J30*COS($F$18*PI()/180)*$F$21-'int. presets cp_10d+wd_12'!J39*COS($I$18*PI()/180)*$I$21)*$N$47*$C$25*1000/9.81/$Q$99*$D$193*'int. presets cp_10d+wd_12'!$J$246-$P$99/$Q$99*$C$20*$F$21</x:f>
        <x:v>-1.2852463561672423</x:v>
      </x:c>
      <x:c r="Q116" s="162">
        <x:f ca="1">(SQRT(((-'int. presets cp_10d+wd_12'!E30*SIN($F$18*PI()/180)*$F$21+'int. presets cp_10d+wd_12'!E39*SIN($I$18*PI()/180)*$I$21)*$C$25*1000)^2+(0.001*$C$25*1000*$F$21)^2)/$C$30+(-'int. presets cp_10d+wd_12'!E30*COS($F$18*PI()/180)*$F$21-'int. presets cp_10d+wd_12'!E39*COS($I$18*PI()/180)*$I$21)*$C$25*1000)/9.81*$O$47/$Q$99*$F$193*'int. presets cp_10d+wd_12'!$E$246-$P$99/$Q$99*$C$20*$F$21</x:f>
        <x:v>11.311544532597939</x:v>
      </x:c>
      <x:c r="R116" s="161">
        <x:f ca="1">(-'int. presets cp_10d+wd_15'!J30*COS($F$18*PI()/180)*$F$21-'int. presets cp_10d+wd_15'!J39*COS($I$18*PI()/180)*$I$21)*$N$47*$C$25*1000/9.81/$S$99*$D$193*'int. presets cp_10d+wd_15'!$J$246-$R$99/$S$99*$C$20*$F$21</x:f>
        <x:v>-2.7696031771226188</x:v>
      </x:c>
      <x:c r="S116" s="162">
        <x:f ca="1">(SQRT(((-'int. presets cp_10d+wd_15'!E30*SIN($F$18*PI()/180)*$F$21+'int. presets cp_10d+wd_15'!E39*SIN($I$18*PI()/180)*$I$21)*$C$25*1000)^2+(0.001*$C$25*1000*$F$21)^2)/$C$30+(-'int. presets cp_10d+wd_15'!E30*COS($F$18*PI()/180)*$F$21-'int. presets cp_10d+wd_15'!E39*COS($I$18*PI()/180)*$I$21)*$C$25*1000)/9.81*$O$47/$S$99*$F$193*'int. presets cp_10d+wd_15'!$E$246-$R$99/$S$99*$C$20*$F$21</x:f>
        <x:v>11.311544532597939</x:v>
      </x:c>
      <x:c r="T116" s="161">
        <x:f ca="1">(-'int. presets cp_10d+wd_16'!J30*COS($F$18*PI()/180)*$F$21-'int. presets cp_10d+wd_16'!J39*COS($I$18*PI()/180)*$I$21)*$N$47*$C$25*1000/9.81/$U$99*$D$193*'int. presets cp_10d+wd_16'!$J$246-$T$99/$U$99*$C$20*$F$21</x:f>
        <x:v>-3.1989151312468671</x:v>
      </x:c>
      <x:c r="U116" s="162">
        <x:f ca="1">(SQRT(((-'int. presets cp_10d+wd_16'!E30*SIN($F$18*PI()/180)*$F$21+'int. presets cp_10d+wd_16'!E39*SIN($I$18*PI()/180)*$I$21)*$C$25*1000)^2+(0.001*$C$25*1000*$F$21)^2)/$C$30+(-'int. presets cp_10d+wd_16'!E30*COS($F$18*PI()/180)*$F$21-'int. presets cp_10d+wd_16'!E39*COS($I$18*PI()/180)*$I$21)*$C$25*1000)/9.81*$O$47/$U$99*$F$193*'int. presets cp_10d+wd_16'!$E$246-$T$99/$U$99*$C$20*$F$21</x:f>
        <x:v>11.311544532597939</x:v>
      </x:c>
      <x:c r="V116" s="161">
        <x:f ca="1">(-'int. presets cp_10d+wd_20'!J30*COS($F$18*PI()/180)*$F$21-'int. presets cp_10d+wd_20'!J39*COS($I$18*PI()/180)*$I$21)*$N$47*$C$25*1000/9.81/$W$99*$D$193*'int. presets cp_10d+wd_20'!$J$246-$V$99/$W$99*$C$20*$F$21</x:f>
        <x:v>-4.5811441338467418</x:v>
      </x:c>
      <x:c r="W116" s="162">
        <x:f ca="1">(SQRT(((-'int. presets cp_10d+wd_20'!E30*SIN($F$18*PI()/180)*$F$21+'int. presets cp_10d+wd_20'!E39*SIN($I$18*PI()/180)*$I$21)*$C$25*1000)^2+(0.001*$C$25*1000*$F$21)^2)/$C$30+(-'int. presets cp_10d+wd_20'!E30*COS($F$18*PI()/180)*$F$21-'int. presets cp_10d+wd_20'!E39*COS($I$18*PI()/180)*$I$21)*$C$25*1000)/9.81*$O$47/$W$99*$F$193*'int. presets cp_10d+wd_20'!$E$246-$V$99/$W$99*$C$20*$F$21</x:f>
        <x:v>11.311544532597939</x:v>
      </x:c>
      <x:c r="X116" s="161">
        <x:f ca="1">(-'int. presets cp_10d+wd_25'!J30*COS($F$18*PI()/180)*$F$21-'int. presets cp_10d+wd_25'!J39*COS($I$18*PI()/180)*$I$21)*$N$47*$C$25*1000/9.81/$Y$99*$D$193*'int. presets cp_10d+wd_25'!$J$246-$X$99/$Y$99*$C$20*$F$21</x:f>
        <x:v>-4.5811441338467418</x:v>
      </x:c>
      <x:c r="Y116" s="162">
        <x:f ca="1">(SQRT(((-'int. presets cp_10d+wd_25'!E30*SIN($F$18*PI()/180)*$F$21+'int. presets cp_10d+wd_25'!E39*SIN($I$18*PI()/180)*$I$21)*$C$25*1000)^2+(0.001*$C$25*1000*$F$21)^2)/$C$30+(-'int. presets cp_10d+wd_25'!E30*COS($F$18*PI()/180)*$F$21-'int. presets cp_10d+wd_25'!E39*COS($I$18*PI()/180)*$I$21)*$C$25*1000)/9.81*$O$47/$Y$99*$F$193*'int. presets cp_10d+wd_25'!$E$246-$X$99/$Y$99*$C$20*$F$21</x:f>
        <x:v>11.311544532597939</x:v>
      </x:c>
      <x:c r="Z116" s="161">
        <x:f ca="1">(-'int. presets cp_10d+wd'!J30*COS($F$18*PI()/180)*$F$21-'int. presets cp_10d+wd'!J39*COS($I$18*PI()/180)*$I$21)*$N$47*$C$25*1000/9.81/$AA$99*$D$193*'int. presets cp_10d+wd'!$J$246-$Z$99/$AA$99*$C$20*$F$21</x:f>
        <x:v>-4.5811441338467418</x:v>
      </x:c>
      <x:c r="AA116" s="1157">
        <x:f ca="1">(SQRT(((-'int. presets cp_10d+wd'!E30*SIN($F$18*PI()/180)*$F$21+'int. presets cp_10d+wd'!E39*SIN($I$18*PI()/180)*$I$21)*$C$25*1000)^2+(0.001*$C$25*1000*$F$21)^2)/$C$30+(-'int. presets cp_10d+wd'!E30*COS($F$18*PI()/180)*$F$21-'int. presets cp_10d+wd'!E39*COS($I$18*PI()/180)*$I$21)*$C$25*1000)/9.81*$O$47/$AA$99*$F$193*'int. presets cp_10d+wd'!$E$246-$Z$99/$AA$99*$C$20*$F$21</x:f>
        <x:v>11.311544532597939</x:v>
      </x:c>
    </x:row>
    <x:row r="117" spans="2:133" ht="13.5" customHeight="1" thickBot="1" x14ac:dyDescent="0.25">
      <x:c r="B117" s="1761" t="e">
        <x:v>#REF!</x:v>
      </x:c>
      <x:c r="C117" s="1762">
        <x:v>0</x:v>
      </x:c>
      <x:c r="D117" s="1763">
        <x:v>0</x:v>
      </x:c>
      <x:c r="E117" s="481" t="s">
        <x:v>21253</x:v>
      </x:c>
      <x:c r="F117" s="1231">
        <x:f t="shared" ca="1" si="82"/>
        <x:v>11.311544532597939</x:v>
      </x:c>
      <x:c r="G117" s="1231">
        <x:f t="shared" ca="1" si="75"/>
        <x:v>11.311544532597939</x:v>
      </x:c>
      <x:c r="H117" s="1231">
        <x:f t="shared" ca="1" si="76"/>
        <x:v>11.311544532597939</x:v>
      </x:c>
      <x:c r="I117" s="1232">
        <x:f t="shared" ca="1" si="77"/>
        <x:v>11.311544532597939</x:v>
      </x:c>
      <x:c r="J117" s="1231">
        <x:f t="shared" ca="1" si="78"/>
        <x:v>11.311544532597939</x:v>
      </x:c>
      <x:c r="K117" s="1239">
        <x:f t="shared" ca="1" si="79"/>
        <x:v>11.311544532597939</x:v>
      </x:c>
      <x:c r="L117" s="1139">
        <x:f t="shared" ca="1" si="80"/>
        <x:v>11.311544532597939</x:v>
      </x:c>
      <x:c r="M117" s="1067">
        <x:f t="shared" ca="1" si="81"/>
        <x:v>24.937657307456064</x:v>
      </x:c>
      <x:c r="N117" s="1154">
        <x:f ca="1">(-'int. presets cp_10d+wd_9'!J31*COS($F$18*PI()/180)*$F$21-'int. presets cp_10d+wd_9'!J40*COS($I$18*PI()/180)*$I$21)*$N$47*$C$25*1000/9.81/$O$99*$D$193*'int. presets cp_10d+wd_9'!$J$246-$N$99/$O$99*$C$20*$F$21</x:f>
        <x:v>5.2503624256910264</x:v>
      </x:c>
      <x:c r="O117" s="1062">
        <x:f ca="1">(SQRT(((-'int. presets cp_10d+wd_9'!E31*SIN($F$18*PI()/180)*$F$21+'int. presets cp_10d+wd_9'!E40*SIN($I$18*PI()/180)*$I$21)*$C$25*1000)^2+(0.001*$C$25*1000*$F$21)^2)/$C$30+(-'int. presets cp_10d+wd_9'!E31*COS($F$18*PI()/180)*$F$21-'int. presets cp_10d+wd_9'!E40*COS($I$18*PI()/180)*$I$21)*$C$25*1000)/9.81*$O$47/$O$99*$F$193*'int. presets cp_10d+wd_9'!$E$246-$N$99/$O$99*$C$20*$F$21</x:f>
        <x:v>11.311544532597939</x:v>
      </x:c>
      <x:c r="P117" s="199">
        <x:f ca="1">(-'int. presets cp_10d+wd_12'!J31*COS($F$18*PI()/180)*$F$21-'int. presets cp_10d+wd_12'!J40*COS($I$18*PI()/180)*$I$21)*$N$47*$C$25*1000/9.81/$Q$99*$D$193*'int. presets cp_10d+wd_12'!$J$246-$P$99/$Q$99*$C$20*$F$21</x:f>
        <x:v>1.6388820991726014</x:v>
      </x:c>
      <x:c r="Q117" s="164">
        <x:f ca="1">(SQRT(((-'int. presets cp_10d+wd_12'!E31*SIN($F$18*PI()/180)*$F$21+'int. presets cp_10d+wd_12'!E40*SIN($I$18*PI()/180)*$I$21)*$C$25*1000)^2+(0.001*$C$25*1000*$F$21)^2)/$C$30+(-'int. presets cp_10d+wd_12'!E31*COS($F$18*PI()/180)*$F$21-'int. presets cp_10d+wd_12'!E40*COS($I$18*PI()/180)*$I$21)*$C$25*1000)/9.81*$O$47/$Q$99*$F$193*'int. presets cp_10d+wd_12'!$E$246-$P$99/$Q$99*$C$20*$F$21</x:f>
        <x:v>11.311544532597939</x:v>
      </x:c>
      <x:c r="R117" s="199">
        <x:f ca="1">(-'int. presets cp_10d+wd_15'!J31*COS($F$18*PI()/180)*$F$21-'int. presets cp_10d+wd_15'!J40*COS($I$18*PI()/180)*$I$21)*$N$47*$C$25*1000/9.81/$S$99*$D$193*'int. presets cp_10d+wd_15'!$J$246-$R$99/$S$99*$C$20*$F$21</x:f>
        <x:v>-1.1623996723767682</x:v>
      </x:c>
      <x:c r="S117" s="164">
        <x:f ca="1">(SQRT(((-'int. presets cp_10d+wd_15'!E31*SIN($F$18*PI()/180)*$F$21+'int. presets cp_10d+wd_15'!E40*SIN($I$18*PI()/180)*$I$21)*$C$25*1000)^2+(0.001*$C$25*1000*$F$21)^2)/$C$30+(-'int. presets cp_10d+wd_15'!E31*COS($F$18*PI()/180)*$F$21-'int. presets cp_10d+wd_15'!E40*COS($I$18*PI()/180)*$I$21)*$C$25*1000)/9.81*$O$47/$S$99*$F$193*'int. presets cp_10d+wd_15'!$E$246-$R$99/$S$99*$C$20*$F$21</x:f>
        <x:v>11.311544532597939</x:v>
      </x:c>
      <x:c r="T117" s="199">
        <x:f ca="1">(-'int. presets cp_10d+wd_16'!J31*COS($F$18*PI()/180)*$F$21-'int. presets cp_10d+wd_16'!J40*COS($I$18*PI()/180)*$I$21)*$N$47*$C$25*1000/9.81/$U$99*$D$193*'int. presets cp_10d+wd_16'!$J$246-$T$99/$U$99*$C$20*$F$21</x:f>
        <x:v>-1.9725982273458129</x:v>
      </x:c>
      <x:c r="U117" s="164">
        <x:f ca="1">(SQRT(((-'int. presets cp_10d+wd_16'!E31*SIN($F$18*PI()/180)*$F$21+'int. presets cp_10d+wd_16'!E40*SIN($I$18*PI()/180)*$I$21)*$C$25*1000)^2+(0.001*$C$25*1000*$F$21)^2)/$C$30+(-'int. presets cp_10d+wd_16'!E31*COS($F$18*PI()/180)*$F$21-'int. presets cp_10d+wd_16'!E40*COS($I$18*PI()/180)*$I$21)*$C$25*1000)/9.81*$O$47/$U$99*$F$193*'int. presets cp_10d+wd_16'!$E$246-$T$99/$U$99*$C$20*$F$21</x:f>
        <x:v>11.311544532597939</x:v>
      </x:c>
      <x:c r="V117" s="199">
        <x:f ca="1">(-'int. presets cp_10d+wd_20'!J31*COS($F$18*PI()/180)*$F$21-'int. presets cp_10d+wd_20'!J40*COS($I$18*PI()/180)*$I$21)*$N$47*$C$25*1000/9.81/$W$99*$D$193*'int. presets cp_10d+wd_20'!$J$246-$V$99/$W$99*$C$20*$F$21</x:f>
        <x:v>-4.5811441338467418</x:v>
      </x:c>
      <x:c r="W117" s="164">
        <x:f ca="1">(SQRT(((-'int. presets cp_10d+wd_20'!E31*SIN($F$18*PI()/180)*$F$21+'int. presets cp_10d+wd_20'!E40*SIN($I$18*PI()/180)*$I$21)*$C$25*1000)^2+(0.001*$C$25*1000*$F$21)^2)/$C$30+(-'int. presets cp_10d+wd_20'!E31*COS($F$18*PI()/180)*$F$21-'int. presets cp_10d+wd_20'!E40*COS($I$18*PI()/180)*$I$21)*$C$25*1000)/9.81*$O$47/$W$99*$F$193*'int. presets cp_10d+wd_20'!$E$246-$V$99/$W$99*$C$20*$F$21</x:f>
        <x:v>11.311544532597939</x:v>
      </x:c>
      <x:c r="X117" s="199">
        <x:f ca="1">(-'int. presets cp_10d+wd_25'!J31*COS($F$18*PI()/180)*$F$21-'int. presets cp_10d+wd_25'!J40*COS($I$18*PI()/180)*$I$21)*$N$47*$C$25*1000/9.81/$Y$99*$D$193*'int. presets cp_10d+wd_25'!$J$246-$X$99/$Y$99*$C$20*$F$21</x:f>
        <x:v>-4.5811441338467418</x:v>
      </x:c>
      <x:c r="Y117" s="164">
        <x:f ca="1">(SQRT(((-'int. presets cp_10d+wd_25'!E31*SIN($F$18*PI()/180)*$F$21+'int. presets cp_10d+wd_25'!E40*SIN($I$18*PI()/180)*$I$21)*$C$25*1000)^2+(0.001*$C$25*1000*$F$21)^2)/$C$30+(-'int. presets cp_10d+wd_25'!E31*COS($F$18*PI()/180)*$F$21-'int. presets cp_10d+wd_25'!E40*COS($I$18*PI()/180)*$I$21)*$C$25*1000)/9.81*$O$47/$Y$99*$F$193*'int. presets cp_10d+wd_25'!$E$246-$X$99/$Y$99*$C$20*$F$21</x:f>
        <x:v>11.311544532597939</x:v>
      </x:c>
      <x:c r="Z117" s="199">
        <x:f ca="1">(-'int. presets cp_10d+wd'!J31*COS($F$18*PI()/180)*$F$21-'int. presets cp_10d+wd'!J40*COS($I$18*PI()/180)*$I$21)*$N$47*$C$25*1000/9.81/$AA$99*$D$193*'int. presets cp_10d+wd'!$J$246-$Z$99/$AA$99*$C$20*$F$21</x:f>
        <x:v>-4.5811441338467418</x:v>
      </x:c>
      <x:c r="AA117" s="1155">
        <x:f ca="1">(SQRT(((-'int. presets cp_10d+wd'!E31*SIN($F$18*PI()/180)*$F$21+'int. presets cp_10d+wd'!E40*SIN($I$18*PI()/180)*$I$21)*$C$25*1000)^2+(0.001*$C$25*1000*$F$21)^2)/$C$30+(-'int. presets cp_10d+wd'!E31*COS($F$18*PI()/180)*$F$21-'int. presets cp_10d+wd'!E40*COS($I$18*PI()/180)*$I$21)*$C$25*1000)/9.81*$O$47/$AA$99*$F$193*'int. presets cp_10d+wd'!$E$246-$Z$99/$AA$99*$C$20*$F$21</x:f>
        <x:v>11.311544532597939</x:v>
      </x:c>
    </x:row>
    <x:row r="118" spans="2:133" x14ac:dyDescent="0.2">
      <x:c r="B118" s="1755" t="s">
        <x:v>21256</x:v>
      </x:c>
      <x:c r="C118" s="1756">
        <x:v>0</x:v>
      </x:c>
      <x:c r="D118" s="1757" t="s">
        <x:v>21256</x:v>
      </x:c>
      <x:c r="E118" s="479" t="s">
        <x:v>21252</x:v>
      </x:c>
      <x:c r="F118" s="1233">
        <x:f t="shared" ca="1" si="82"/>
        <x:v>11.311544532597939</x:v>
      </x:c>
      <x:c r="G118" s="1233">
        <x:f t="shared" ca="1" si="75"/>
        <x:v>11.311544532597939</x:v>
      </x:c>
      <x:c r="H118" s="1233">
        <x:f t="shared" ca="1" si="76"/>
        <x:v>11.311544532597939</x:v>
      </x:c>
      <x:c r="I118" s="1230">
        <x:f t="shared" ca="1" si="77"/>
        <x:v>11.311544532597939</x:v>
      </x:c>
      <x:c r="J118" s="1233">
        <x:f t="shared" ca="1" si="78"/>
        <x:v>11.311544532597939</x:v>
      </x:c>
      <x:c r="K118" s="1240">
        <x:f t="shared" ca="1" si="79"/>
        <x:v>11.311544532597939</x:v>
      </x:c>
      <x:c r="L118" s="1138">
        <x:f t="shared" ca="1" si="80"/>
        <x:v>11.311544532597939</x:v>
      </x:c>
      <x:c r="M118" s="1066">
        <x:f t="shared" ca="1" si="81"/>
        <x:v>24.937657307456064</x:v>
      </x:c>
      <x:c r="N118" s="1152">
        <x:f ca="1">(-'int. presets cp_10d+wd_9'!J32*COS($F$18*PI()/180)*$F$21-'int. presets cp_10d+wd_9'!J41*COS($I$18*PI()/180)*$I$21)*$N$47*$C$25*1000/9.81/$O$99*$D$193*'int. presets cp_10d+wd_9'!$J$246-$N$99/$O$99*$C$20*$F$21</x:f>
        <x:v>-4.5811441338467418</x:v>
      </x:c>
      <x:c r="O118" s="75">
        <x:f ca="1">(SQRT(((-'int. presets cp_10d+wd_9'!E32*SIN($F$18*PI()/180)*$F$21+'int. presets cp_10d+wd_9'!E41*SIN($I$18*PI()/180)*$I$21)*$C$25*1000)^2+(0.001*$C$25*1000*$F$21)^2)/$C$30+(-'int. presets cp_10d+wd_9'!E32*COS($F$18*PI()/180)*$F$21-'int. presets cp_10d+wd_9'!E41*COS($I$18*PI()/180)*$I$21)*$C$25*1000)/9.81*$O$47/$O$99*$F$193*'int. presets cp_10d+wd_9'!$E$246-$N$99/$O$99*$C$20*$F$21</x:f>
        <x:v>11.311544532597939</x:v>
      </x:c>
      <x:c r="P118" s="161">
        <x:f ca="1">(-'int. presets cp_10d+wd_12'!J32*COS($F$18*PI()/180)*$F$21-'int. presets cp_10d+wd_12'!J41*COS($I$18*PI()/180)*$I$21)*$N$47*$C$25*1000/9.81/$Q$99*$D$193*'int. presets cp_10d+wd_12'!$J$246-$P$99/$Q$99*$C$20*$F$21</x:f>
        <x:v>-4.5811441338467418</x:v>
      </x:c>
      <x:c r="Q118" s="198">
        <x:f ca="1">(SQRT(((-'int. presets cp_10d+wd_12'!E32*SIN($F$18*PI()/180)*$F$21+'int. presets cp_10d+wd_12'!E41*SIN($I$18*PI()/180)*$I$21)*$C$25*1000)^2+(0.001*$C$25*1000*$F$21)^2)/$C$30+(-'int. presets cp_10d+wd_12'!E32*COS($F$18*PI()/180)*$F$21-'int. presets cp_10d+wd_12'!E41*COS($I$18*PI()/180)*$I$21)*$C$25*1000)/9.81*$O$47/$Q$99*$F$193*'int. presets cp_10d+wd_12'!$E$246-$P$99/$Q$99*$C$20*$F$21</x:f>
        <x:v>11.311544532597939</x:v>
      </x:c>
      <x:c r="R118" s="161">
        <x:f ca="1">(-'int. presets cp_10d+wd_15'!J32*COS($F$18*PI()/180)*$F$21-'int. presets cp_10d+wd_15'!J41*COS($I$18*PI()/180)*$I$21)*$N$47*$C$25*1000/9.81/$S$99*$D$193*'int. presets cp_10d+wd_15'!$J$246-$R$99/$S$99*$C$20*$F$21</x:f>
        <x:v>-4.5811441338467418</x:v>
      </x:c>
      <x:c r="S118" s="198">
        <x:f ca="1">(SQRT(((-'int. presets cp_10d+wd_15'!E32*SIN($F$18*PI()/180)*$F$21+'int. presets cp_10d+wd_15'!E41*SIN($I$18*PI()/180)*$I$21)*$C$25*1000)^2+(0.001*$C$25*1000*$F$21)^2)/$C$30+(-'int. presets cp_10d+wd_15'!E32*COS($F$18*PI()/180)*$F$21-'int. presets cp_10d+wd_15'!E41*COS($I$18*PI()/180)*$I$21)*$C$25*1000)/9.81*$O$47/$S$99*$F$193*'int. presets cp_10d+wd_15'!$E$246-$R$99/$S$99*$C$20*$F$21</x:f>
        <x:v>11.311544532597939</x:v>
      </x:c>
      <x:c r="T118" s="161">
        <x:f ca="1">(-'int. presets cp_10d+wd_16'!J32*COS($F$18*PI()/180)*$F$21-'int. presets cp_10d+wd_16'!J41*COS($I$18*PI()/180)*$I$21)*$N$47*$C$25*1000/9.81/$U$99*$D$193*'int. presets cp_10d+wd_16'!$J$246-$T$99/$U$99*$C$20*$F$21</x:f>
        <x:v>-4.5811441338467418</x:v>
      </x:c>
      <x:c r="U118" s="198">
        <x:f ca="1">(SQRT(((-'int. presets cp_10d+wd_16'!E32*SIN($F$18*PI()/180)*$F$21+'int. presets cp_10d+wd_16'!E41*SIN($I$18*PI()/180)*$I$21)*$C$25*1000)^2+(0.001*$C$25*1000*$F$21)^2)/$C$30+(-'int. presets cp_10d+wd_16'!E32*COS($F$18*PI()/180)*$F$21-'int. presets cp_10d+wd_16'!E41*COS($I$18*PI()/180)*$I$21)*$C$25*1000)/9.81*$O$47/$U$99*$F$193*'int. presets cp_10d+wd_16'!$E$246-$T$99/$U$99*$C$20*$F$21</x:f>
        <x:v>11.311544532597939</x:v>
      </x:c>
      <x:c r="V118" s="161">
        <x:f ca="1">(-'int. presets cp_10d+wd_20'!J32*COS($F$18*PI()/180)*$F$21-'int. presets cp_10d+wd_20'!J41*COS($I$18*PI()/180)*$I$21)*$N$47*$C$25*1000/9.81/$W$99*$D$193*'int. presets cp_10d+wd_20'!$J$246-$V$99/$W$99*$C$20*$F$21</x:f>
        <x:v>-4.5811441338467418</x:v>
      </x:c>
      <x:c r="W118" s="198">
        <x:f ca="1">(SQRT(((-'int. presets cp_10d+wd_20'!E32*SIN($F$18*PI()/180)*$F$21+'int. presets cp_10d+wd_20'!E41*SIN($I$18*PI()/180)*$I$21)*$C$25*1000)^2+(0.001*$C$25*1000*$F$21)^2)/$C$30+(-'int. presets cp_10d+wd_20'!E32*COS($F$18*PI()/180)*$F$21-'int. presets cp_10d+wd_20'!E41*COS($I$18*PI()/180)*$I$21)*$C$25*1000)/9.81*$O$47/$W$99*$F$193*'int. presets cp_10d+wd_20'!$E$246-$V$99/$W$99*$C$20*$F$21</x:f>
        <x:v>11.311544532597939</x:v>
      </x:c>
      <x:c r="X118" s="161">
        <x:f ca="1">(-'int. presets cp_10d+wd_25'!J32*COS($F$18*PI()/180)*$F$21-'int. presets cp_10d+wd_25'!J41*COS($I$18*PI()/180)*$I$21)*$N$47*$C$25*1000/9.81/$Y$99*$D$193*'int. presets cp_10d+wd_25'!$J$246-$X$99/$Y$99*$C$20*$F$21</x:f>
        <x:v>-4.5811441338467418</x:v>
      </x:c>
      <x:c r="Y118" s="198">
        <x:f ca="1">(SQRT(((-'int. presets cp_10d+wd_25'!E32*SIN($F$18*PI()/180)*$F$21+'int. presets cp_10d+wd_25'!E41*SIN($I$18*PI()/180)*$I$21)*$C$25*1000)^2+(0.001*$C$25*1000*$F$21)^2)/$C$30+(-'int. presets cp_10d+wd_25'!E32*COS($F$18*PI()/180)*$F$21-'int. presets cp_10d+wd_25'!E41*COS($I$18*PI()/180)*$I$21)*$C$25*1000)/9.81*$O$47/$Y$99*$F$193*'int. presets cp_10d+wd_25'!$E$246-$X$99/$Y$99*$C$20*$F$21</x:f>
        <x:v>11.311544532597939</x:v>
      </x:c>
      <x:c r="Z118" s="161">
        <x:f ca="1">(-'int. presets cp_10d+wd'!J32*COS($F$18*PI()/180)*$F$21-'int. presets cp_10d+wd'!J41*COS($I$18*PI()/180)*$I$21)*$N$47*$C$25*1000/9.81/$AA$99*$D$193*'int. presets cp_10d+wd'!$J$246-$Z$99/$AA$99*$C$20*$F$21</x:f>
        <x:v>-4.5811441338467418</x:v>
      </x:c>
      <x:c r="AA118" s="1153">
        <x:f ca="1">(SQRT(((-'int. presets cp_10d+wd'!E32*SIN($F$18*PI()/180)*$F$21+'int. presets cp_10d+wd'!E41*SIN($I$18*PI()/180)*$I$21)*$C$25*1000)^2+(0.001*$C$25*1000*$F$21)^2)/$C$30+(-'int. presets cp_10d+wd'!E32*COS($F$18*PI()/180)*$F$21-'int. presets cp_10d+wd'!E41*COS($I$18*PI()/180)*$I$21)*$C$25*1000)/9.81*$O$47/$AA$99*$F$193*'int. presets cp_10d+wd'!$E$246-$Z$99/$AA$99*$C$20*$F$21</x:f>
        <x:v>11.311544532597939</x:v>
      </x:c>
    </x:row>
    <x:row r="119" spans="2:133" ht="13.5" customHeight="1" thickBot="1" x14ac:dyDescent="0.25">
      <x:c r="B119" s="1758" t="e">
        <x:v>#REF!</x:v>
      </x:c>
      <x:c r="C119" s="1759">
        <x:v>0</x:v>
      </x:c>
      <x:c r="D119" s="1760">
        <x:v>0</x:v>
      </x:c>
      <x:c r="E119" s="1115" t="s">
        <x:v>21253</x:v>
      </x:c>
      <x:c r="F119" s="1231">
        <x:f t="shared" ca="1" si="82"/>
        <x:v>11.311544532597939</x:v>
      </x:c>
      <x:c r="G119" s="1231">
        <x:f t="shared" ca="1" si="75"/>
        <x:v>11.311544532597939</x:v>
      </x:c>
      <x:c r="H119" s="1231">
        <x:f t="shared" ca="1" si="76"/>
        <x:v>11.311544532597939</x:v>
      </x:c>
      <x:c r="I119" s="1232">
        <x:f t="shared" ca="1" si="77"/>
        <x:v>11.311544532597939</x:v>
      </x:c>
      <x:c r="J119" s="1231">
        <x:f t="shared" ca="1" si="78"/>
        <x:v>11.311544532597939</x:v>
      </x:c>
      <x:c r="K119" s="1239">
        <x:f t="shared" ca="1" si="79"/>
        <x:v>11.311544532597939</x:v>
      </x:c>
      <x:c r="L119" s="1140">
        <x:f t="shared" ca="1" si="80"/>
        <x:v>11.311544532597939</x:v>
      </x:c>
      <x:c r="M119" s="1116">
        <x:f t="shared" ca="1" si="81"/>
        <x:v>24.937657307456064</x:v>
      </x:c>
      <x:c r="N119" s="1156">
        <x:f ca="1">(-'int. presets cp_10d+wd_9'!J33*COS($F$18*PI()/180)*$F$21-'int. presets cp_10d+wd_9'!J42*COS($I$18*PI()/180)*$I$21)*$N$47*$C$25*1000/9.81/$O$99*$D$193*'int. presets cp_10d+wd_9'!$J$246-$N$99/$O$99*$C$20*$F$21</x:f>
        <x:v>2.4628823608288464</x:v>
      </x:c>
      <x:c r="O119" s="1117">
        <x:f ca="1">(SQRT(((-'int. presets cp_10d+wd_9'!E33*SIN($F$18*PI()/180)*$F$21+'int. presets cp_10d+wd_9'!E42*SIN($I$18*PI()/180)*$I$21)*$C$25*1000)^2+(0.001*$C$25*1000*$F$21)^2)/$C$30+(-'int. presets cp_10d+wd_9'!E33*COS($F$18*PI()/180)*$F$21-'int. presets cp_10d+wd_9'!E42*COS($I$18*PI()/180)*$I$21)*$C$25*1000)/9.81*$O$47/$O$99*$F$193*'int. presets cp_10d+wd_9'!$E$246-$N$99/$O$99*$C$20*$F$21</x:f>
        <x:v>11.311544532597939</x:v>
      </x:c>
      <x:c r="P119" s="161">
        <x:f ca="1">(-'int. presets cp_10d+wd_12'!J33*COS($F$18*PI()/180)*$F$21-'int. presets cp_10d+wd_12'!J42*COS($I$18*PI()/180)*$I$21)*$N$47*$C$25*1000/9.81/$Q$99*$D$193*'int. presets cp_10d+wd_12'!$J$246-$P$99/$Q$99*$C$20*$F$21</x:f>
        <x:v>-0.12465220988412185</x:v>
      </x:c>
      <x:c r="Q119" s="162">
        <x:f ca="1">(SQRT(((-'int. presets cp_10d+wd_12'!E33*SIN($F$18*PI()/180)*$F$21+'int. presets cp_10d+wd_12'!E42*SIN($I$18*PI()/180)*$I$21)*$C$25*1000)^2+(0.001*$C$25*1000*$F$21)^2)/$C$30+(-'int. presets cp_10d+wd_12'!E33*COS($F$18*PI()/180)*$F$21-'int. presets cp_10d+wd_12'!E42*COS($I$18*PI()/180)*$I$21)*$C$25*1000)/9.81*$O$47/$Q$99*$F$193*'int. presets cp_10d+wd_12'!$E$246-$P$99/$Q$99*$C$20*$F$21</x:f>
        <x:v>11.311544532597939</x:v>
      </x:c>
      <x:c r="R119" s="161">
        <x:f ca="1">(-'int. presets cp_10d+wd_15'!J33*COS($F$18*PI()/180)*$F$21-'int. presets cp_10d+wd_15'!J42*COS($I$18*PI()/180)*$I$21)*$N$47*$C$25*1000/9.81/$S$99*$D$193*'int. presets cp_10d+wd_15'!$J$246-$R$99/$S$99*$C$20*$F$21</x:f>
        <x:v>-2.131699949551539</x:v>
      </x:c>
      <x:c r="S119" s="162">
        <x:f ca="1">(SQRT(((-'int. presets cp_10d+wd_15'!E33*SIN($F$18*PI()/180)*$F$21+'int. presets cp_10d+wd_15'!E42*SIN($I$18*PI()/180)*$I$21)*$C$25*1000)^2+(0.001*$C$25*1000*$F$21)^2)/$C$30+(-'int. presets cp_10d+wd_15'!E33*COS($F$18*PI()/180)*$F$21-'int. presets cp_10d+wd_15'!E42*COS($I$18*PI()/180)*$I$21)*$C$25*1000)/9.81*$O$47/$S$99*$F$193*'int. presets cp_10d+wd_15'!$E$246-$R$99/$S$99*$C$20*$F$21</x:f>
        <x:v>11.311544532597939</x:v>
      </x:c>
      <x:c r="T119" s="161">
        <x:f ca="1">(-'int. presets cp_10d+wd_16'!J33*COS($F$18*PI()/180)*$F$21-'int. presets cp_10d+wd_16'!J42*COS($I$18*PI()/180)*$I$21)*$N$47*$C$25*1000/9.81/$U$99*$D$193*'int. presets cp_10d+wd_16'!$J$246-$T$99/$U$99*$C$20*$F$21</x:f>
        <x:v>-2.7121867805971078</x:v>
      </x:c>
      <x:c r="U119" s="162">
        <x:f ca="1">(SQRT(((-'int. presets cp_10d+wd_16'!E33*SIN($F$18*PI()/180)*$F$21+'int. presets cp_10d+wd_16'!E42*SIN($I$18*PI()/180)*$I$21)*$C$25*1000)^2+(0.001*$C$25*1000*$F$21)^2)/$C$30+(-'int. presets cp_10d+wd_16'!E33*COS($F$18*PI()/180)*$F$21-'int. presets cp_10d+wd_16'!E42*COS($I$18*PI()/180)*$I$21)*$C$25*1000)/9.81*$O$47/$U$99*$F$193*'int. presets cp_10d+wd_16'!$E$246-$T$99/$U$99*$C$20*$F$21</x:f>
        <x:v>11.311544532597939</x:v>
      </x:c>
      <x:c r="V119" s="161">
        <x:f ca="1">(-'int. presets cp_10d+wd_20'!J33*COS($F$18*PI()/180)*$F$21-'int. presets cp_10d+wd_20'!J42*COS($I$18*PI()/180)*$I$21)*$N$47*$C$25*1000/9.81/$W$99*$D$193*'int. presets cp_10d+wd_20'!$J$246-$V$99/$W$99*$C$20*$F$21</x:f>
        <x:v>-4.5811441338467418</x:v>
      </x:c>
      <x:c r="W119" s="162">
        <x:f ca="1">(SQRT(((-'int. presets cp_10d+wd_20'!E33*SIN($F$18*PI()/180)*$F$21+'int. presets cp_10d+wd_20'!E42*SIN($I$18*PI()/180)*$I$21)*$C$25*1000)^2+(0.001*$C$25*1000*$F$21)^2)/$C$30+(-'int. presets cp_10d+wd_20'!E33*COS($F$18*PI()/180)*$F$21-'int. presets cp_10d+wd_20'!E42*COS($I$18*PI()/180)*$I$21)*$C$25*1000)/9.81*$O$47/$W$99*$F$193*'int. presets cp_10d+wd_20'!$E$246-$V$99/$W$99*$C$20*$F$21</x:f>
        <x:v>11.311544532597939</x:v>
      </x:c>
      <x:c r="X119" s="161">
        <x:f ca="1">(-'int. presets cp_10d+wd_25'!J33*COS($F$18*PI()/180)*$F$21-'int. presets cp_10d+wd_25'!J42*COS($I$18*PI()/180)*$I$21)*$N$47*$C$25*1000/9.81/$Y$99*$D$193*'int. presets cp_10d+wd_25'!$J$246-$X$99/$Y$99*$C$20*$F$21</x:f>
        <x:v>-4.5811441338467418</x:v>
      </x:c>
      <x:c r="Y119" s="162">
        <x:f ca="1">(SQRT(((-'int. presets cp_10d+wd_25'!E33*SIN($F$18*PI()/180)*$F$21+'int. presets cp_10d+wd_25'!E42*SIN($I$18*PI()/180)*$I$21)*$C$25*1000)^2+(0.001*$C$25*1000*$F$21)^2)/$C$30+(-'int. presets cp_10d+wd_25'!E33*COS($F$18*PI()/180)*$F$21-'int. presets cp_10d+wd_25'!E42*COS($I$18*PI()/180)*$I$21)*$C$25*1000)/9.81*$O$47/$Y$99*$F$193*'int. presets cp_10d+wd_25'!$E$246-$X$99/$Y$99*$C$20*$F$21</x:f>
        <x:v>11.311544532597939</x:v>
      </x:c>
      <x:c r="Z119" s="161">
        <x:f ca="1">(-'int. presets cp_10d+wd'!J33*COS($F$18*PI()/180)*$F$21-'int. presets cp_10d+wd'!J42*COS($I$18*PI()/180)*$I$21)*$N$47*$C$25*1000/9.81/$AA$99*$D$193*'int. presets cp_10d+wd'!$J$246-$Z$99/$AA$99*$C$20*$F$21</x:f>
        <x:v>-4.5811441338467418</x:v>
      </x:c>
      <x:c r="AA119" s="1157">
        <x:f ca="1">(SQRT(((-'int. presets cp_10d+wd'!E33*SIN($F$18*PI()/180)*$F$21+'int. presets cp_10d+wd'!E42*SIN($I$18*PI()/180)*$I$21)*$C$25*1000)^2+(0.001*$C$25*1000*$F$21)^2)/$C$30+(-'int. presets cp_10d+wd'!E33*COS($F$18*PI()/180)*$F$21-'int. presets cp_10d+wd'!E42*COS($I$18*PI()/180)*$I$21)*$C$25*1000)/9.81*$O$47/$AA$99*$F$193*'int. presets cp_10d+wd'!$E$246-$Z$99/$AA$99*$C$20*$F$21</x:f>
        <x:v>11.311544532597939</x:v>
      </x:c>
    </x:row>
    <x:row r="120" spans="2:133" ht="16.5" customHeight="1" thickTop="1" thickBot="1" x14ac:dyDescent="0.25">
      <x:c r="B120" s="1837" t="s">
        <x:v>21132</x:v>
      </x:c>
      <x:c r="C120" s="1838"/>
      <x:c r="D120" s="1838"/>
      <x:c r="E120" s="1838"/>
      <x:c r="F120" s="1838"/>
      <x:c r="G120" s="1838"/>
      <x:c r="H120" s="1838"/>
      <x:c r="I120" s="1838"/>
      <x:c r="J120" s="1838"/>
      <x:c r="K120" s="1838"/>
      <x:c r="L120" s="1839"/>
      <x:c r="M120" s="1224"/>
      <x:c r="N120" s="1132"/>
      <x:c r="O120" s="1133"/>
      <x:c r="P120" s="1133"/>
      <x:c r="Q120" s="1133"/>
      <x:c r="R120" s="1133"/>
      <x:c r="S120" s="1133"/>
      <x:c r="T120" s="1133"/>
      <x:c r="U120" s="1133"/>
      <x:c r="V120" s="1133"/>
      <x:c r="W120" s="1133"/>
      <x:c r="X120" s="1133"/>
      <x:c r="Y120" s="1133"/>
      <x:c r="Z120" s="1133"/>
      <x:c r="AA120" s="1137"/>
    </x:row>
    <x:row r="121" spans="2:133" x14ac:dyDescent="0.2">
      <x:c r="B121" s="1755" t="s">
        <x:v>21251</x:v>
      </x:c>
      <x:c r="C121" s="1756">
        <x:v>0</x:v>
      </x:c>
      <x:c r="D121" s="1757">
        <x:v>0</x:v>
      </x:c>
      <x:c r="E121" s="350" t="s">
        <x:v>21252</x:v>
      </x:c>
      <x:c r="F121" s="1229">
        <x:f t="shared" ref="F121:F128" ca="1" si="83">MAX(N121,O121)</x:f>
        <x:v>40.565113721668268</x:v>
      </x:c>
      <x:c r="G121" s="1229">
        <x:f t="shared" ca="1" si="75"/>
        <x:v>32.218733002500556</x:v>
      </x:c>
      <x:c r="H121" s="1229">
        <x:f t="shared" ca="1" si="76"/>
        <x:v>25.74477715804073</x:v>
      </x:c>
      <x:c r="I121" s="1237">
        <x:f t="shared" ca="1" si="77"/>
        <x:v>25.509007180615871</x:v>
      </x:c>
      <x:c r="J121" s="1229">
        <x:f t="shared" ca="1" si="78"/>
        <x:v>25.509007180615871</x:v>
      </x:c>
      <x:c r="K121" s="1238">
        <x:f t="shared" ca="1" si="79"/>
        <x:v>25.509007180615871</x:v>
      </x:c>
      <x:c r="L121" s="1138">
        <x:f t="shared" ca="1" si="80"/>
        <x:v>25.509007180615871</x:v>
      </x:c>
      <x:c r="M121" s="1066">
        <x:f t="shared" ca="1" si="81"/>
        <x:v>56.237667410529355</x:v>
      </x:c>
      <x:c r="N121" s="1162">
        <x:f ca="1">(-'int. presets cp_10d+wd_9'!K26*COS($F$18*PI()/180)*$F$21-'int. presets cp_10d+wd_9'!K35*COS($I$18*PI()/180)*$I$21)*$N$47*$C$25*1000/9.81/$O$99*$D$193*'int. presets cp_10d+wd_9'!$K$246-$N$99/$O$99*$C$20*$F$21</x:f>
        <x:v>40.565113721668268</x:v>
      </x:c>
      <x:c r="O121" s="75">
        <x:f ca="1">(SQRT(((-'int. presets cp_10d+wd_9'!F26*SIN($F$18*PI()/180)*$F$21+'int. presets cp_10d+wd_9'!F35*SIN($I$18*PI()/180)*$I$21)*$C$25*1000)^2+(0.001*$C$25*1000*$F$21)^2)/$C$30+(-'int. presets cp_10d+wd_9'!F26*COS($F$18*PI()/180)*$F$21-'int. presets cp_10d+wd_9'!F35*COS($I$18*PI()/180)*$I$21)*$C$25*1000)/9.81*$O$47/$O$99*$F$193*'int. presets cp_10d+wd_9'!$F$246-$N$99/$O$99*$C$20*$F$21</x:f>
        <x:v>25.509007180615871</x:v>
      </x:c>
      <x:c r="P121" s="181">
        <x:f ca="1">(-'int. presets cp_10d+wd_12'!K26*COS($F$18*PI()/180)*$F$21-'int. presets cp_10d+wd_12'!K35*COS($I$18*PI()/180)*$I$21)*$N$47*$C$25*1000/9.81/$Q$99*$D$193*'int. presets cp_10d+wd_12'!$K$246-$P$99/$Q$99*$C$20*$F$21</x:f>
        <x:v>32.218733002500556</x:v>
      </x:c>
      <x:c r="Q121" s="198">
        <x:f ca="1">(SQRT(((-'int. presets cp_10d+wd_12'!F26*SIN($F$18*PI()/180)*$F$21+'int. presets cp_10d+wd_12'!F35*SIN($I$18*PI()/180)*$I$21)*$C$25*1000)^2+(0.001*$C$25*1000*$F$21)^2)/$C$30+(-'int. presets cp_10d+wd_12'!F26*COS($F$18*PI()/180)*$F$21-'int. presets cp_10d+wd_12'!F35*COS($I$18*PI()/180)*$I$21)*$C$25*1000)/9.81*$O$47/$Q$99*$F$193*'int. presets cp_10d+wd_12'!$F$246-$P$99/$Q$99*$C$20*$F$21</x:f>
        <x:v>25.509007180615871</x:v>
      </x:c>
      <x:c r="R121" s="181">
        <x:f ca="1">(-'int. presets cp_10d+wd_15'!K26*COS($F$18*PI()/180)*$F$21-'int. presets cp_10d+wd_15'!K35*COS($I$18*PI()/180)*$I$21)*$N$47*$C$25*1000/9.81/$S$99*$D$193*'int. presets cp_10d+wd_15'!$K$246-$R$99/$S$99*$C$20*$F$21</x:f>
        <x:v>25.74477715804073</x:v>
      </x:c>
      <x:c r="S121" s="198">
        <x:f ca="1">(SQRT(((-'int. presets cp_10d+wd_15'!F26*SIN($F$18*PI()/180)*$F$21+'int. presets cp_10d+wd_15'!F35*SIN($I$18*PI()/180)*$I$21)*$C$25*1000)^2+(0.001*$C$25*1000*$F$21)^2)/$C$30+(-'int. presets cp_10d+wd_15'!F26*COS($F$18*PI()/180)*$F$21-'int. presets cp_10d+wd_15'!F35*COS($I$18*PI()/180)*$I$21)*$C$25*1000)/9.81*$O$47/$S$99*$F$193*'int. presets cp_10d+wd_15'!$F$246-$R$99/$S$99*$C$20*$F$21</x:f>
        <x:v>25.509007180615871</x:v>
      </x:c>
      <x:c r="T121" s="181">
        <x:f ca="1">(-'int. presets cp_10d+wd_16'!K26*COS($F$18*PI()/180)*$F$21-'int. presets cp_10d+wd_16'!K35*COS($I$18*PI()/180)*$I$21)*$N$47*$C$25*1000/9.81/$U$99*$D$193*'int. presets cp_10d+wd_16'!$K$246-$T$99/$U$99*$C$20*$F$21</x:f>
        <x:v>23.872352283332855</x:v>
      </x:c>
      <x:c r="U121" s="198">
        <x:f ca="1">(SQRT(((-'int. presets cp_10d+wd_16'!F26*SIN($F$18*PI()/180)*$F$21+'int. presets cp_10d+wd_16'!F35*SIN($I$18*PI()/180)*$I$21)*$C$25*1000)^2+(0.001*$C$25*1000*$F$21)^2)/$C$30+(-'int. presets cp_10d+wd_16'!F26*COS($F$18*PI()/180)*$F$21-'int. presets cp_10d+wd_16'!F35*COS($I$18*PI()/180)*$I$21)*$C$25*1000)/9.81*$O$47/$U$99*$F$193*'int. presets cp_10d+wd_16'!$F$246-$T$99/$U$99*$C$20*$F$21</x:f>
        <x:v>25.509007180615871</x:v>
      </x:c>
      <x:c r="V121" s="181">
        <x:f ca="1">(-'int. presets cp_10d+wd_20'!K26*COS($F$18*PI()/180)*$F$21-'int. presets cp_10d+wd_20'!K35*COS($I$18*PI()/180)*$I$21)*$N$47*$C$25*1000/9.81/$W$99*$D$193*'int. presets cp_10d+wd_20'!$K$246-$V$99/$W$99*$C$20*$F$21</x:f>
        <x:v>17.398396438873032</x:v>
      </x:c>
      <x:c r="W121" s="198">
        <x:f ca="1">(SQRT(((-'int. presets cp_10d+wd_20'!F26*SIN($F$18*PI()/180)*$F$21+'int. presets cp_10d+wd_20'!F35*SIN($I$18*PI()/180)*$I$21)*$C$25*1000)^2+(0.001*$C$25*1000*$F$21)^2)/$C$30+(-'int. presets cp_10d+wd_20'!F26*COS($F$18*PI()/180)*$F$21-'int. presets cp_10d+wd_20'!F35*COS($I$18*PI()/180)*$I$21)*$C$25*1000)/9.81*$O$47/$W$99*$F$193*'int. presets cp_10d+wd_20'!$F$246-$V$99/$W$99*$C$20*$F$21</x:f>
        <x:v>25.509007180615871</x:v>
      </x:c>
      <x:c r="X121" s="181">
        <x:f ca="1">(-'int. presets cp_10d+wd_25'!K26*COS($F$18*PI()/180)*$F$21-'int. presets cp_10d+wd_25'!K35*COS($I$18*PI()/180)*$I$21)*$N$47*$C$25*1000/9.81/$Y$99*$D$193*'int. presets cp_10d+wd_25'!$K$246-$X$99/$Y$99*$C$20*$F$21</x:f>
        <x:v>10.924440594413188</x:v>
      </x:c>
      <x:c r="Y121" s="198">
        <x:f ca="1">(SQRT(((-'int. presets cp_10d+wd_25'!F26*SIN($F$18*PI()/180)*$F$21+'int. presets cp_10d+wd_25'!F35*SIN($I$18*PI()/180)*$I$21)*$C$25*1000)^2+(0.001*$C$25*1000*$F$21)^2)/$C$30+(-'int. presets cp_10d+wd_25'!F26*COS($F$18*PI()/180)*$F$21-'int. presets cp_10d+wd_25'!F35*COS($I$18*PI()/180)*$I$21)*$C$25*1000)/9.81*$O$47/$Y$99*$F$193*'int. presets cp_10d+wd_25'!$F$246-$Y$99/$Y$99*$C$20*$F$21</x:f>
        <x:v>25.509007180615871</x:v>
      </x:c>
      <x:c r="Z121" s="181">
        <x:f ca="1">(-'int. presets cp_10d+wd'!K26*COS($F$18*PI()/180)*$F$21-'int. presets cp_10d+wd'!K35*COS($I$18*PI()/180)*$I$21)*$N$47*$C$25*1000/9.81/$AA$99*$D$193*'int. presets cp_10d+wd'!$K$246-$Z$99/$AA$99*$C$20*$F$21</x:f>
        <x:v>10.924440594413188</x:v>
      </x:c>
      <x:c r="AA121" s="1153">
        <x:f ca="1">(SQRT(((-'int. presets cp_10d+wd'!F26*SIN($F$18*PI()/180)*$F$21+'int. presets cp_10d+wd'!F35*SIN($I$18*PI()/180)*$I$21)*$C$25*1000)^2+(0.001*$C$25*1000*$F$21)^2)/$C$30+(-'int. presets cp_10d+wd'!F26*COS($F$18*PI()/180)*$F$21-'int. presets cp_10d+wd'!F35*COS($I$18*PI()/180)*$I$21)*$C$25*1000)/9.81*$O$47/$AA$99*$F$193*'int. presets cp_10d+wd'!$F$246-$Z$99/$AA$99*$C$20*$F$21</x:f>
        <x:v>25.509007180615871</x:v>
      </x:c>
    </x:row>
    <x:row r="122" spans="2:133" ht="13.5" thickBot="1" x14ac:dyDescent="0.25">
      <x:c r="B122" s="1761">
        <x:v>0</x:v>
      </x:c>
      <x:c r="C122" s="1762">
        <x:v>0</x:v>
      </x:c>
      <x:c r="D122" s="1763">
        <x:v>0</x:v>
      </x:c>
      <x:c r="E122" s="344" t="s">
        <x:v>21253</x:v>
      </x:c>
      <x:c r="F122" s="1231">
        <x:f t="shared" ca="1" si="83"/>
        <x:v>30.181753614534241</x:v>
      </x:c>
      <x:c r="G122" s="1231">
        <x:f t="shared" ca="1" si="75"/>
        <x:v>25.509007180615871</x:v>
      </x:c>
      <x:c r="H122" s="1231">
        <x:f t="shared" ca="1" si="76"/>
        <x:v>25.509007180615871</x:v>
      </x:c>
      <x:c r="I122" s="1232">
        <x:f t="shared" ca="1" si="77"/>
        <x:v>25.509007180615871</x:v>
      </x:c>
      <x:c r="J122" s="1231">
        <x:f t="shared" ca="1" si="78"/>
        <x:v>25.509007180615871</x:v>
      </x:c>
      <x:c r="K122" s="1239">
        <x:f t="shared" ca="1" si="79"/>
        <x:v>25.509007180615871</x:v>
      </x:c>
      <x:c r="L122" s="1139">
        <x:f t="shared" ca="1" si="80"/>
        <x:v>25.509007180615871</x:v>
      </x:c>
      <x:c r="M122" s="1067">
        <x:f t="shared" ca="1" si="81"/>
        <x:v>56.237667410529355</x:v>
      </x:c>
      <x:c r="N122" s="1154">
        <x:f ca="1">(-'int. presets cp_10d+wd_9'!K27*COS($F$18*PI()/180)*$F$21-'int. presets cp_10d+wd_9'!K36*COS($I$18*PI()/180)*$I$21)*$N$47*$C$25*1000/9.81/$O$99*$D$193*'int. presets cp_10d+wd_9'!$K$246-$N$99/$O$99*$C$20*$F$21</x:f>
        <x:v>30.181753614534241</x:v>
      </x:c>
      <x:c r="O122" s="1062">
        <x:f ca="1">(SQRT(((-'int. presets cp_10d+wd_9'!F27*SIN($F$18*PI()/180)*$F$21+'int. presets cp_10d+wd_9'!F36*SIN($I$18*PI()/180)*$I$21)*$C$25*1000)^2+(0.001*$C$25*1000*$F$21)^2)/$C$30+(-'int. presets cp_10d+wd_9'!F27*COS($F$18*PI()/180)*$F$21-'int. presets cp_10d+wd_9'!F36*COS($I$18*PI()/180)*$I$21)*$C$25*1000)/9.81*$O$47/$O$99*$F$193*'int. presets cp_10d+wd_9'!$F$246-$N$99/$O$99*$C$20*$F$21</x:f>
        <x:v>25.509007180615871</x:v>
      </x:c>
      <x:c r="P122" s="199">
        <x:f ca="1">(-'int. presets cp_10d+wd_12'!K27*COS($F$18*PI()/180)*$F$21-'int. presets cp_10d+wd_12'!K36*COS($I$18*PI()/180)*$I$21)*$N$47*$C$25*1000/9.81/$Q$99*$D$193*'int. presets cp_10d+wd_12'!$K$246-$P$99/$Q$99*$C$20*$F$21</x:f>
        <x:v>24.376123279834555</x:v>
      </x:c>
      <x:c r="Q122" s="164">
        <x:f ca="1">(SQRT(((-'int. presets cp_10d+wd_12'!F27*SIN($F$18*PI()/180)*$F$21+'int. presets cp_10d+wd_12'!F36*SIN($I$18*PI()/180)*$I$21)*$C$25*1000)^2+(0.001*$C$25*1000*$F$21)^2)/$C$30+(-'int. presets cp_10d+wd_12'!F27*COS($F$18*PI()/180)*$F$21-'int. presets cp_10d+wd_12'!F36*COS($I$18*PI()/180)*$I$21)*$C$25*1000)/9.81*$O$47/$Q$99*$F$193*'int. presets cp_10d+wd_12'!$F$246-$P$99/$Q$99*$C$20*$F$21</x:f>
        <x:v>25.509007180615871</x:v>
      </x:c>
      <x:c r="R122" s="199">
        <x:f ca="1">(-'int. presets cp_10d+wd_15'!K27*COS($F$18*PI()/180)*$F$21-'int. presets cp_10d+wd_15'!K36*COS($I$18*PI()/180)*$I$21)*$N$47*$C$25*1000/9.81/$S$99*$D$193*'int. presets cp_10d+wd_15'!$K$246-$R$99/$S$99*$C$20*$F$21</x:f>
        <x:v>19.87292654094313</x:v>
      </x:c>
      <x:c r="S122" s="164">
        <x:f ca="1">(SQRT(((-'int. presets cp_10d+wd_15'!F27*SIN($F$18*PI()/180)*$F$21+'int. presets cp_10d+wd_15'!F36*SIN($I$18*PI()/180)*$I$21)*$C$25*1000)^2+(0.001*$C$25*1000*$F$21)^2)/$C$30+(-'int. presets cp_10d+wd_15'!F27*COS($F$18*PI()/180)*$F$21-'int. presets cp_10d+wd_15'!F36*COS($I$18*PI()/180)*$I$21)*$C$25*1000)/9.81*$O$47/$S$99*$F$193*'int. presets cp_10d+wd_15'!$F$246-$R$99/$S$99*$C$20*$F$21</x:f>
        <x:v>25.509007180615871</x:v>
      </x:c>
      <x:c r="T122" s="199">
        <x:f ca="1">(-'int. presets cp_10d+wd_16'!K27*COS($F$18*PI()/180)*$F$21-'int. presets cp_10d+wd_16'!K36*COS($I$18*PI()/180)*$I$21)*$N$47*$C$25*1000/9.81/$U$99*$D$193*'int. presets cp_10d+wd_16'!$K$246-$T$99/$U$99*$C$20*$F$21</x:f>
        <x:v>18.570492945134884</x:v>
      </x:c>
      <x:c r="U122" s="164">
        <x:f ca="1">(SQRT(((-'int. presets cp_10d+wd_16'!F27*SIN($F$18*PI()/180)*$F$21+'int. presets cp_10d+wd_16'!F36*SIN($I$18*PI()/180)*$I$21)*$C$25*1000)^2+(0.001*$C$25*1000*$F$21)^2)/$C$30+(-'int. presets cp_10d+wd_16'!F27*COS($F$18*PI()/180)*$F$21-'int. presets cp_10d+wd_16'!F36*COS($I$18*PI()/180)*$I$21)*$C$25*1000)/9.81*$O$47/$U$99*$F$193*'int. presets cp_10d+wd_16'!$F$246-$T$99/$U$99*$C$20*$F$21</x:f>
        <x:v>25.509007180615871</x:v>
      </x:c>
      <x:c r="V122" s="199">
        <x:f ca="1">(-'int. presets cp_10d+wd_20'!K27*COS($F$18*PI()/180)*$F$21-'int. presets cp_10d+wd_20'!K36*COS($I$18*PI()/180)*$I$21)*$N$47*$C$25*1000/9.81/$W$99*$D$193*'int. presets cp_10d+wd_20'!$K$246-$V$99/$W$99*$C$20*$F$21</x:f>
        <x:v>14.067296206243451</x:v>
      </x:c>
      <x:c r="W122" s="164">
        <x:f ca="1">(SQRT(((-'int. presets cp_10d+wd_20'!F27*SIN($F$18*PI()/180)*$F$21+'int. presets cp_10d+wd_20'!F36*SIN($I$18*PI()/180)*$I$21)*$C$25*1000)^2+(0.001*$C$25*1000*$F$21)^2)/$C$30+(-'int. presets cp_10d+wd_20'!F27*COS($F$18*PI()/180)*$F$21-'int. presets cp_10d+wd_20'!F36*COS($I$18*PI()/180)*$I$21)*$C$25*1000)/9.81*$O$47/$W$99*$F$193*'int. presets cp_10d+wd_20'!$F$246-$V$99/$W$99*$C$20*$F$21</x:f>
        <x:v>25.509007180615871</x:v>
      </x:c>
      <x:c r="X122" s="199">
        <x:f ca="1">(-'int. presets cp_10d+wd_25'!K27*COS($F$18*PI()/180)*$F$21-'int. presets cp_10d+wd_25'!K36*COS($I$18*PI()/180)*$I$21)*$N$47*$C$25*1000/9.81/$Y$99*$D$193*'int. presets cp_10d+wd_25'!$K$246-$X$99/$Y$99*$C$20*$F$21</x:f>
        <x:v>9.5640994673519977</x:v>
      </x:c>
      <x:c r="Y122" s="164">
        <x:f ca="1">(SQRT(((-'int. presets cp_10d+wd_25'!F27*SIN($F$18*PI()/180)*$F$21+'int. presets cp_10d+wd_25'!F36*SIN($I$18*PI()/180)*$I$21)*$C$25*1000)^2+(0.001*$C$25*1000*$F$21)^2)/$C$30+(-'int. presets cp_10d+wd_25'!F27*COS($F$18*PI()/180)*$F$21-'int. presets cp_10d+wd_25'!F36*COS($I$18*PI()/180)*$I$21)*$C$25*1000)/9.81*$O$47/$Y$99*$F$193*'int. presets cp_10d+wd_25'!$F$246-$Y$99/$Y$99*$C$20*$F$21</x:f>
        <x:v>25.509007180615871</x:v>
      </x:c>
      <x:c r="Z122" s="199">
        <x:f ca="1">(-'int. presets cp_10d+wd'!K27*COS($F$18*PI()/180)*$F$21-'int. presets cp_10d+wd'!K36*COS($I$18*PI()/180)*$I$21)*$N$47*$C$25*1000/9.81/$AA$99*$D$193*'int. presets cp_10d+wd'!$K$246-$Z$99/$AA$99*$C$20*$F$21</x:f>
        <x:v>9.5640994673519977</x:v>
      </x:c>
      <x:c r="AA122" s="1155">
        <x:f ca="1">(SQRT(((-'int. presets cp_10d+wd'!F27*SIN($F$18*PI()/180)*$F$21+'int. presets cp_10d+wd'!F36*SIN($I$18*PI()/180)*$I$21)*$C$25*1000)^2+(0.001*$C$25*1000*$F$21)^2)/$C$30+(-'int. presets cp_10d+wd'!F27*COS($F$18*PI()/180)*$F$21-'int. presets cp_10d+wd'!F36*COS($I$18*PI()/180)*$I$21)*$C$25*1000)/9.81*$O$47/$AA$99*$F$193*'int. presets cp_10d+wd'!$F$246-$Z$99/$AA$99*$C$20*$F$21</x:f>
        <x:v>25.509007180615871</x:v>
      </x:c>
    </x:row>
    <x:row r="123" spans="2:133" ht="12.75" customHeight="1" x14ac:dyDescent="0.2">
      <x:c r="B123" s="1755" t="s">
        <x:v>21254</x:v>
      </x:c>
      <x:c r="C123" s="1756">
        <x:v>0</x:v>
      </x:c>
      <x:c r="D123" s="1757" t="s">
        <x:v>21254</x:v>
      </x:c>
      <x:c r="E123" s="348" t="s">
        <x:v>21252</x:v>
      </x:c>
      <x:c r="F123" s="1233">
        <x:f t="shared" ca="1" si="83"/>
        <x:v>25.509007180615871</x:v>
      </x:c>
      <x:c r="G123" s="1233">
        <x:f t="shared" ca="1" si="75"/>
        <x:v>25.509007180615871</x:v>
      </x:c>
      <x:c r="H123" s="1233">
        <x:f t="shared" ca="1" si="76"/>
        <x:v>25.509007180615871</x:v>
      </x:c>
      <x:c r="I123" s="1230">
        <x:f t="shared" ca="1" si="77"/>
        <x:v>25.509007180615871</x:v>
      </x:c>
      <x:c r="J123" s="1233">
        <x:f t="shared" ca="1" si="78"/>
        <x:v>25.509007180615871</x:v>
      </x:c>
      <x:c r="K123" s="1240">
        <x:f t="shared" ca="1" si="79"/>
        <x:v>25.509007180615871</x:v>
      </x:c>
      <x:c r="L123" s="1138">
        <x:f t="shared" ca="1" si="80"/>
        <x:v>25.509007180615871</x:v>
      </x:c>
      <x:c r="M123" s="1066">
        <x:f t="shared" ca="1" si="81"/>
        <x:v>56.237667410529355</x:v>
      </x:c>
      <x:c r="N123" s="1152">
        <x:f ca="1">(-'int. presets cp_10d+wd_9'!K28*COS($F$18*PI()/180)*$F$21-'int. presets cp_10d+wd_9'!K37*COS($I$18*PI()/180)*$I$21)*$N$47*$C$25*1000/9.81/$O$99*$D$193*'int. presets cp_10d+wd_9'!$K$246-$N$99/$O$99*$C$20*$F$21</x:f>
        <x:v>16.466772869539408</x:v>
      </x:c>
      <x:c r="O123" s="75">
        <x:f ca="1">(SQRT(((-'int. presets cp_10d+wd_9'!F28*SIN($F$18*PI()/180)*$F$21+'int. presets cp_10d+wd_9'!F37*SIN($I$18*PI()/180)*$I$21)*$C$25*1000)^2+(0.001*$C$25*1000*$F$21)^2)/$C$30+(-'int. presets cp_10d+wd_9'!F28*COS($F$18*PI()/180)*$F$21-'int. presets cp_10d+wd_9'!F37*COS($I$18*PI()/180)*$I$21)*$C$25*1000)/9.81*$O$47/$O$99*$F$193*'int. presets cp_10d+wd_9'!$F$246-$N$99/$O$99*$C$20*$F$21</x:f>
        <x:v>25.509007180615871</x:v>
      </x:c>
      <x:c r="P123" s="161">
        <x:f ca="1">(-'int. presets cp_10d+wd_12'!K28*COS($F$18*PI()/180)*$F$21-'int. presets cp_10d+wd_12'!K37*COS($I$18*PI()/180)*$I$21)*$N$47*$C$25*1000/9.81/$Q$99*$D$193*'int. presets cp_10d+wd_12'!$K$246-$P$99/$Q$99*$C$20*$F$21</x:f>
        <x:v>10.377970354086106</x:v>
      </x:c>
      <x:c r="Q123" s="162">
        <x:f ca="1">(SQRT(((-'int. presets cp_10d+wd_12'!F28*SIN($F$18*PI()/180)*$F$21+'int. presets cp_10d+wd_12'!F37*SIN($I$18*PI()/180)*$I$21)*$C$25*1000)^2+(0.001*$C$25*1000*$F$21)^2)/$C$30+(-'int. presets cp_10d+wd_12'!F28*COS($F$18*PI()/180)*$F$21-'int. presets cp_10d+wd_12'!F37*COS($I$18*PI()/180)*$I$21)*$C$25*1000)/9.81*$O$47/$Q$99*$F$193*'int. presets cp_10d+wd_12'!$F$246-$P$99/$Q$99*$C$20*$F$21</x:f>
        <x:v>25.509007180615871</x:v>
      </x:c>
      <x:c r="R123" s="161">
        <x:f ca="1">(-'int. presets cp_10d+wd_15'!K28*COS($F$18*PI()/180)*$F$21-'int. presets cp_10d+wd_15'!K37*COS($I$18*PI()/180)*$I$21)*$N$47*$C$25*1000/9.81/$S$99*$D$193*'int. presets cp_10d+wd_15'!$K$246-$R$99/$S$99*$C$20*$F$21</x:f>
        <x:v>6.4557115827785303</x:v>
      </x:c>
      <x:c r="S123" s="162">
        <x:f ca="1">(SQRT(((-'int. presets cp_10d+wd_15'!F28*SIN($F$18*PI()/180)*$F$21+'int. presets cp_10d+wd_15'!F37*SIN($I$18*PI()/180)*$I$21)*$C$25*1000)^2+(0.001*$C$25*1000*$F$21)^2)/$C$30+(-'int. presets cp_10d+wd_15'!F28*COS($F$18*PI()/180)*$F$21-'int. presets cp_10d+wd_15'!F37*COS($I$18*PI()/180)*$I$21)*$C$25*1000)/9.81*$O$47/$S$99*$F$193*'int. presets cp_10d+wd_15'!$F$246-$R$99/$S$99*$C$20*$F$21</x:f>
        <x:v>25.509007180615871</x:v>
      </x:c>
      <x:c r="T123" s="161">
        <x:f ca="1">(-'int. presets cp_10d+wd_16'!K28*COS($F$18*PI()/180)*$F$21-'int. presets cp_10d+wd_16'!K37*COS($I$18*PI()/180)*$I$21)*$N$47*$C$25*1000/9.81/$U$99*$D$193*'int. presets cp_10d+wd_16'!$K$246-$T$99/$U$99*$C$20*$F$21</x:f>
        <x:v>6.4557115827785303</x:v>
      </x:c>
      <x:c r="U123" s="162">
        <x:f ca="1">(SQRT(((-'int. presets cp_10d+wd_16'!F28*SIN($F$18*PI()/180)*$F$21+'int. presets cp_10d+wd_16'!F37*SIN($I$18*PI()/180)*$I$21)*$C$25*1000)^2+(0.001*$C$25*1000*$F$21)^2)/$C$30+(-'int. presets cp_10d+wd_16'!F28*COS($F$18*PI()/180)*$F$21-'int. presets cp_10d+wd_16'!F37*COS($I$18*PI()/180)*$I$21)*$C$25*1000)/9.81*$O$47/$U$99*$F$193*'int. presets cp_10d+wd_16'!$F$246-$T$99/$U$99*$C$20*$F$21</x:f>
        <x:v>25.509007180615871</x:v>
      </x:c>
      <x:c r="V123" s="161">
        <x:f ca="1">(-'int. presets cp_10d+wd_20'!K28*COS($F$18*PI()/180)*$F$21-'int. presets cp_10d+wd_20'!K37*COS($I$18*PI()/180)*$I$21)*$N$47*$C$25*1000/9.81/$W$99*$D$193*'int. presets cp_10d+wd_20'!$K$246-$V$99/$W$99*$C$20*$F$21</x:f>
        <x:v>6.4557115827785303</x:v>
      </x:c>
      <x:c r="W123" s="162">
        <x:f ca="1">(SQRT(((-'int. presets cp_10d+wd_20'!F28*SIN($F$18*PI()/180)*$F$21+'int. presets cp_10d+wd_20'!F37*SIN($I$18*PI()/180)*$I$21)*$C$25*1000)^2+(0.001*$C$25*1000*$F$21)^2)/$C$30+(-'int. presets cp_10d+wd_20'!F28*COS($F$18*PI()/180)*$F$21-'int. presets cp_10d+wd_20'!F37*COS($I$18*PI()/180)*$I$21)*$C$25*1000)/9.81*$O$47/$W$99*$F$193*'int. presets cp_10d+wd_20'!$F$246-$V$99/$W$99*$C$20*$F$21</x:f>
        <x:v>25.509007180615871</x:v>
      </x:c>
      <x:c r="X123" s="161">
        <x:f ca="1">(-'int. presets cp_10d+wd_25'!K28*COS($F$18*PI()/180)*$F$21-'int. presets cp_10d+wd_25'!K37*COS($I$18*PI()/180)*$I$21)*$N$47*$C$25*1000/9.81/$Y$99*$D$193*'int. presets cp_10d+wd_25'!$K$246-$X$99/$Y$99*$C$20*$F$21</x:f>
        <x:v>6.4557115827785303</x:v>
      </x:c>
      <x:c r="Y123" s="162">
        <x:f ca="1">(SQRT(((-'int. presets cp_10d+wd_25'!F28*SIN($F$18*PI()/180)*$F$21+'int. presets cp_10d+wd_25'!F37*SIN($I$18*PI()/180)*$I$21)*$C$25*1000)^2+(0.001*$C$25*1000*$F$21)^2)/$C$30+(-'int. presets cp_10d+wd_25'!F28*COS($F$18*PI()/180)*$F$21-'int. presets cp_10d+wd_25'!F37*COS($I$18*PI()/180)*$I$21)*$C$25*1000)/9.81*$O$47/$Y$99*$F$193*'int. presets cp_10d+wd_25'!$F$246-$Y$99/$Y$99*$C$20*$F$21</x:f>
        <x:v>25.509007180615871</x:v>
      </x:c>
      <x:c r="Z123" s="161">
        <x:f ca="1">(-'int. presets cp_10d+wd'!K28*COS($F$18*PI()/180)*$F$21-'int. presets cp_10d+wd'!K37*COS($I$18*PI()/180)*$I$21)*$N$47*$C$25*1000/9.81/$AA$99*$D$193*'int. presets cp_10d+wd'!$K$246-$Z$99/$AA$99*$C$20*$F$21</x:f>
        <x:v>6.4557115827785303</x:v>
      </x:c>
      <x:c r="AA123" s="1157">
        <x:f ca="1">(SQRT(((-'int. presets cp_10d+wd'!F28*SIN($F$18*PI()/180)*$F$21+'int. presets cp_10d+wd'!F37*SIN($I$18*PI()/180)*$I$21)*$C$25*1000)^2+(0.001*$C$25*1000*$F$21)^2)/$C$30+(-'int. presets cp_10d+wd'!F28*COS($F$18*PI()/180)*$F$21-'int. presets cp_10d+wd'!F37*COS($I$18*PI()/180)*$I$21)*$C$25*1000)/9.81*$O$47/$AA$99*$F$193*'int. presets cp_10d+wd'!$F$246-$Z$99/$AA$99*$C$20*$F$21</x:f>
        <x:v>25.509007180615871</x:v>
      </x:c>
    </x:row>
    <x:row r="124" spans="2:133" ht="13.5" thickBot="1" x14ac:dyDescent="0.25">
      <x:c r="B124" s="1761" t="e">
        <x:v>#REF!</x:v>
      </x:c>
      <x:c r="C124" s="1762">
        <x:v>0</x:v>
      </x:c>
      <x:c r="D124" s="1763">
        <x:v>0</x:v>
      </x:c>
      <x:c r="E124" s="344" t="s">
        <x:v>21253</x:v>
      </x:c>
      <x:c r="F124" s="1231">
        <x:f t="shared" ca="1" si="83"/>
        <x:v>25.509007180615871</x:v>
      </x:c>
      <x:c r="G124" s="1231">
        <x:f t="shared" ca="1" si="75"/>
        <x:v>25.509007180615871</x:v>
      </x:c>
      <x:c r="H124" s="1231">
        <x:f t="shared" ca="1" si="76"/>
        <x:v>25.509007180615871</x:v>
      </x:c>
      <x:c r="I124" s="1232">
        <x:f t="shared" ca="1" si="77"/>
        <x:v>25.509007180615871</x:v>
      </x:c>
      <x:c r="J124" s="1231">
        <x:f t="shared" ca="1" si="78"/>
        <x:v>25.509007180615871</x:v>
      </x:c>
      <x:c r="K124" s="1239">
        <x:f t="shared" ca="1" si="79"/>
        <x:v>25.509007180615871</x:v>
      </x:c>
      <x:c r="L124" s="1139">
        <x:f t="shared" ca="1" si="80"/>
        <x:v>25.509007180615871</x:v>
      </x:c>
      <x:c r="M124" s="1067">
        <x:f t="shared" ca="1" si="81"/>
        <x:v>56.237667410529355</x:v>
      </x:c>
      <x:c r="N124" s="1154">
        <x:f ca="1">(-'int. presets cp_10d+wd_9'!K29*COS($F$18*PI()/180)*$F$21-'int. presets cp_10d+wd_9'!K38*COS($I$18*PI()/180)*$I$21)*$N$47*$C$25*1000/9.81/$O$99*$D$193*'int. presets cp_10d+wd_9'!$K$246-$N$99/$O$99*$C$20*$F$21</x:f>
        <x:v>13.620153738502989</x:v>
      </x:c>
      <x:c r="O124" s="1062">
        <x:f ca="1">(SQRT(((-'int. presets cp_10d+wd_9'!F29*SIN($F$18*PI()/180)*$F$21+'int. presets cp_10d+wd_9'!F38*SIN($I$18*PI()/180)*$I$21)*$C$25*1000)^2+(0.001*$C$25*1000*$F$21)^2)/$C$30+(-'int. presets cp_10d+wd_9'!F29*COS($F$18*PI()/180)*$F$21-'int. presets cp_10d+wd_9'!F38*COS($I$18*PI()/180)*$I$21)*$C$25*1000)/9.81*$O$47/$O$99*$F$193*'int. presets cp_10d+wd_9'!$F$246-$N$99/$O$99*$C$20*$F$21</x:f>
        <x:v>25.509007180615871</x:v>
      </x:c>
      <x:c r="P124" s="199">
        <x:f ca="1">(-'int. presets cp_10d+wd_12'!K29*COS($F$18*PI()/180)*$F$21-'int. presets cp_10d+wd_12'!K38*COS($I$18*PI()/180)*$I$21)*$N$47*$C$25*1000/9.81/$Q$99*$D$193*'int. presets cp_10d+wd_12'!$K$246-$P$99/$Q$99*$C$20*$F$21</x:f>
        <x:v>9.2626863162144168</x:v>
      </x:c>
      <x:c r="Q124" s="164">
        <x:f ca="1">(SQRT(((-'int. presets cp_10d+wd_12'!F29*SIN($F$18*PI()/180)*$F$21+'int. presets cp_10d+wd_12'!F38*SIN($I$18*PI()/180)*$I$21)*$C$25*1000)^2+(0.001*$C$25*1000*$F$21)^2)/$C$30+(-'int. presets cp_10d+wd_12'!F29*COS($F$18*PI()/180)*$F$21-'int. presets cp_10d+wd_12'!F38*COS($I$18*PI()/180)*$I$21)*$C$25*1000)/9.81*$O$47/$Q$99*$F$193*'int. presets cp_10d+wd_12'!$F$246-$P$99/$Q$99*$C$20*$F$21</x:f>
        <x:v>25.509007180615871</x:v>
      </x:c>
      <x:c r="R124" s="199">
        <x:f ca="1">(-'int. presets cp_10d+wd_15'!K29*COS($F$18*PI()/180)*$F$21-'int. presets cp_10d+wd_15'!K38*COS($I$18*PI()/180)*$I$21)*$N$47*$C$25*1000/9.81/$S$99*$D$193*'int. presets cp_10d+wd_15'!$K$246-$R$99/$S$99*$C$20*$F$21</x:f>
        <x:v>6.4557115827785303</x:v>
      </x:c>
      <x:c r="S124" s="164">
        <x:f ca="1">(SQRT(((-'int. presets cp_10d+wd_15'!F29*SIN($F$18*PI()/180)*$F$21+'int. presets cp_10d+wd_15'!F38*SIN($I$18*PI()/180)*$I$21)*$C$25*1000)^2+(0.001*$C$25*1000*$F$21)^2)/$C$30+(-'int. presets cp_10d+wd_15'!F29*COS($F$18*PI()/180)*$F$21-'int. presets cp_10d+wd_15'!F38*COS($I$18*PI()/180)*$I$21)*$C$25*1000)/9.81*$O$47/$S$99*$F$193*'int. presets cp_10d+wd_15'!$F$246-$R$99/$S$99*$C$20*$F$21</x:f>
        <x:v>25.509007180615871</x:v>
      </x:c>
      <x:c r="T124" s="199">
        <x:f ca="1">(-'int. presets cp_10d+wd_16'!K29*COS($F$18*PI()/180)*$F$21-'int. presets cp_10d+wd_16'!K38*COS($I$18*PI()/180)*$I$21)*$N$47*$C$25*1000/9.81/$U$99*$D$193*'int. presets cp_10d+wd_16'!$K$246-$T$99/$U$99*$C$20*$F$21</x:f>
        <x:v>6.4557115827785303</x:v>
      </x:c>
      <x:c r="U124" s="164">
        <x:f ca="1">(SQRT(((-'int. presets cp_10d+wd_16'!F29*SIN($F$18*PI()/180)*$F$21+'int. presets cp_10d+wd_16'!F38*SIN($I$18*PI()/180)*$I$21)*$C$25*1000)^2+(0.001*$C$25*1000*$F$21)^2)/$C$30+(-'int. presets cp_10d+wd_16'!F29*COS($F$18*PI()/180)*$F$21-'int. presets cp_10d+wd_16'!F38*COS($I$18*PI()/180)*$I$21)*$C$25*1000)/9.81*$O$47/$U$99*$F$193*'int. presets cp_10d+wd_16'!$F$246-$T$99/$U$99*$C$20*$F$21</x:f>
        <x:v>25.509007180615871</x:v>
      </x:c>
      <x:c r="V124" s="199">
        <x:f ca="1">(-'int. presets cp_10d+wd_20'!K29*COS($F$18*PI()/180)*$F$21-'int. presets cp_10d+wd_20'!K38*COS($I$18*PI()/180)*$I$21)*$N$47*$C$25*1000/9.81/$W$99*$D$193*'int. presets cp_10d+wd_20'!$K$246-$V$99/$W$99*$C$20*$F$21</x:f>
        <x:v>6.4557115827785303</x:v>
      </x:c>
      <x:c r="W124" s="164">
        <x:f ca="1">(SQRT(((-'int. presets cp_10d+wd_20'!F29*SIN($F$18*PI()/180)*$F$21+'int. presets cp_10d+wd_20'!F38*SIN($I$18*PI()/180)*$I$21)*$C$25*1000)^2+(0.001*$C$25*1000*$F$21)^2)/$C$30+(-'int. presets cp_10d+wd_20'!F29*COS($F$18*PI()/180)*$F$21-'int. presets cp_10d+wd_20'!F38*COS($I$18*PI()/180)*$I$21)*$C$25*1000)/9.81*$O$47/$W$99*$F$193*'int. presets cp_10d+wd_20'!$F$246-$V$99/$W$99*$C$20*$F$21</x:f>
        <x:v>25.509007180615871</x:v>
      </x:c>
      <x:c r="X124" s="199">
        <x:f ca="1">(-'int. presets cp_10d+wd_25'!K29*COS($F$18*PI()/180)*$F$21-'int. presets cp_10d+wd_25'!K38*COS($I$18*PI()/180)*$I$21)*$N$47*$C$25*1000/9.81/$Y$99*$D$193*'int. presets cp_10d+wd_25'!$K$246-$X$99/$Y$99*$C$20*$F$21</x:f>
        <x:v>6.4557115827785303</x:v>
      </x:c>
      <x:c r="Y124" s="164">
        <x:f ca="1">(SQRT(((-'int. presets cp_10d+wd_25'!F29*SIN($F$18*PI()/180)*$F$21+'int. presets cp_10d+wd_25'!F38*SIN($I$18*PI()/180)*$I$21)*$C$25*1000)^2+(0.001*$C$25*1000*$F$21)^2)/$C$30+(-'int. presets cp_10d+wd_25'!F29*COS($F$18*PI()/180)*$F$21-'int. presets cp_10d+wd_25'!F38*COS($I$18*PI()/180)*$I$21)*$C$25*1000)/9.81*$O$47/$Y$99*$F$193*'int. presets cp_10d+wd_25'!$F$246-$Y$99/$Y$99*$C$20*$F$21</x:f>
        <x:v>25.509007180615871</x:v>
      </x:c>
      <x:c r="Z124" s="199">
        <x:f ca="1">(-'int. presets cp_10d+wd'!K29*COS($F$18*PI()/180)*$F$21-'int. presets cp_10d+wd'!K38*COS($I$18*PI()/180)*$I$21)*$N$47*$C$25*1000/9.81/$AA$99*$D$193*'int. presets cp_10d+wd'!$K$246-$Z$99/$AA$99*$C$20*$F$21</x:f>
        <x:v>6.4557115827785303</x:v>
      </x:c>
      <x:c r="AA124" s="1155">
        <x:f ca="1">(SQRT(((-'int. presets cp_10d+wd'!F29*SIN($F$18*PI()/180)*$F$21+'int. presets cp_10d+wd'!F38*SIN($I$18*PI()/180)*$I$21)*$C$25*1000)^2+(0.001*$C$25*1000*$F$21)^2)/$C$30+(-'int. presets cp_10d+wd'!F29*COS($F$18*PI()/180)*$F$21-'int. presets cp_10d+wd'!F38*COS($I$18*PI()/180)*$I$21)*$C$25*1000)/9.81*$O$47/$AA$99*$F$193*'int. presets cp_10d+wd'!$F$246-$Z$99/$AA$99*$C$20*$F$21</x:f>
        <x:v>25.509007180615871</x:v>
      </x:c>
    </x:row>
    <x:row r="125" spans="2:133" ht="12.75" customHeight="1" x14ac:dyDescent="0.2">
      <x:c r="B125" s="1755" t="s">
        <x:v>21255</x:v>
      </x:c>
      <x:c r="C125" s="1756">
        <x:v>0</x:v>
      </x:c>
      <x:c r="D125" s="1757" t="s">
        <x:v>21255</x:v>
      </x:c>
      <x:c r="E125" s="348" t="s">
        <x:v>21252</x:v>
      </x:c>
      <x:c r="F125" s="1233">
        <x:f t="shared" ca="1" si="83"/>
        <x:v>25.509007180615871</x:v>
      </x:c>
      <x:c r="G125" s="1233">
        <x:f t="shared" ca="1" si="75"/>
        <x:v>25.509007180615871</x:v>
      </x:c>
      <x:c r="H125" s="1233">
        <x:f t="shared" ca="1" si="76"/>
        <x:v>25.509007180615871</x:v>
      </x:c>
      <x:c r="I125" s="1230">
        <x:f t="shared" ca="1" si="77"/>
        <x:v>25.509007180615871</x:v>
      </x:c>
      <x:c r="J125" s="1233">
        <x:f t="shared" ca="1" si="78"/>
        <x:v>25.509007180615871</x:v>
      </x:c>
      <x:c r="K125" s="1240">
        <x:f t="shared" ca="1" si="79"/>
        <x:v>25.509007180615871</x:v>
      </x:c>
      <x:c r="L125" s="1138">
        <x:f t="shared" ca="1" si="80"/>
        <x:v>25.509007180615871</x:v>
      </x:c>
      <x:c r="M125" s="1066">
        <x:f t="shared" ca="1" si="81"/>
        <x:v>56.237667410529355</x:v>
      </x:c>
      <x:c r="N125" s="1152">
        <x:f ca="1">(-'int. presets cp_10d+wd_9'!K30*COS($F$18*PI()/180)*$F$21-'int. presets cp_10d+wd_9'!K39*COS($I$18*PI()/180)*$I$21)*$N$47*$C$25*1000/9.81/$O$99*$D$193*'int. presets cp_10d+wd_9'!$K$246-$N$99/$O$99*$C$20*$F$21</x:f>
        <x:v>22.826307084069494</x:v>
      </x:c>
      <x:c r="O125" s="75">
        <x:f ca="1">(SQRT(((-'int. presets cp_10d+wd_9'!F30*SIN($F$18*PI()/180)*$F$21+'int. presets cp_10d+wd_9'!F39*SIN($I$18*PI()/180)*$I$21)*$C$25*1000)^2+(0.001*$C$25*1000*$F$21)^2)/$C$30+(-'int. presets cp_10d+wd_9'!F30*COS($F$18*PI()/180)*$F$21-'int. presets cp_10d+wd_9'!F39*COS($I$18*PI()/180)*$I$21)*$C$25*1000)/9.81*$O$47/$O$99*$F$193*'int. presets cp_10d+wd_9'!$F$246-$N$99/$O$99*$C$20*$F$21</x:f>
        <x:v>25.509007180615871</x:v>
      </x:c>
      <x:c r="P125" s="161">
        <x:f ca="1">(-'int. presets cp_10d+wd_12'!K30*COS($F$18*PI()/180)*$F$21-'int. presets cp_10d+wd_12'!K39*COS($I$18*PI()/180)*$I$21)*$N$47*$C$25*1000/9.81/$Q$99*$D$193*'int. presets cp_10d+wd_12'!$K$246-$P$99/$Q$99*$C$20*$F$21</x:f>
        <x:v>16.231826758123798</x:v>
      </x:c>
      <x:c r="Q125" s="162">
        <x:f ca="1">(SQRT(((-'int. presets cp_10d+wd_12'!F30*SIN($F$18*PI()/180)*$F$21+'int. presets cp_10d+wd_12'!F39*SIN($I$18*PI()/180)*$I$21)*$C$25*1000)^2+(0.001*$C$25*1000*$F$21)^2)/$C$30+(-'int. presets cp_10d+wd_12'!F30*COS($F$18*PI()/180)*$F$21-'int. presets cp_10d+wd_12'!F39*COS($I$18*PI()/180)*$I$21)*$C$25*1000)/9.81*$O$47/$Q$99*$F$193*'int. presets cp_10d+wd_12'!$F$246-$P$99/$Q$99*$C$20*$F$21</x:f>
        <x:v>25.509007180615871</x:v>
      </x:c>
      <x:c r="R125" s="161">
        <x:f ca="1">(-'int. presets cp_10d+wd_15'!K30*COS($F$18*PI()/180)*$F$21-'int. presets cp_10d+wd_15'!K39*COS($I$18*PI()/180)*$I$21)*$N$47*$C$25*1000/9.81/$S$99*$D$193*'int. presets cp_10d+wd_15'!$K$246-$R$99/$S$99*$C$20*$F$21</x:f>
        <x:v>11.116750429375987</x:v>
      </x:c>
      <x:c r="S125" s="162">
        <x:f ca="1">(SQRT(((-'int. presets cp_10d+wd_15'!F30*SIN($F$18*PI()/180)*$F$21+'int. presets cp_10d+wd_15'!F39*SIN($I$18*PI()/180)*$I$21)*$C$25*1000)^2+(0.001*$C$25*1000*$F$21)^2)/$C$30+(-'int. presets cp_10d+wd_15'!F30*COS($F$18*PI()/180)*$F$21-'int. presets cp_10d+wd_15'!F39*COS($I$18*PI()/180)*$I$21)*$C$25*1000)/9.81*$O$47/$S$99*$F$193*'int. presets cp_10d+wd_15'!$F$246-$R$99/$S$99*$C$20*$F$21</x:f>
        <x:v>25.509007180615871</x:v>
      </x:c>
      <x:c r="T125" s="161">
        <x:f ca="1">(-'int. presets cp_10d+wd_16'!K30*COS($F$18*PI()/180)*$F$21-'int. presets cp_10d+wd_16'!K39*COS($I$18*PI()/180)*$I$21)*$N$47*$C$25*1000/9.81/$U$99*$D$193*'int. presets cp_10d+wd_16'!$K$246-$T$99/$U$99*$C$20*$F$21</x:f>
        <x:v>9.6373464321780666</x:v>
      </x:c>
      <x:c r="U125" s="162">
        <x:f ca="1">(SQRT(((-'int. presets cp_10d+wd_16'!F30*SIN($F$18*PI()/180)*$F$21+'int. presets cp_10d+wd_16'!F39*SIN($I$18*PI()/180)*$I$21)*$C$25*1000)^2+(0.001*$C$25*1000*$F$21)^2)/$C$30+(-'int. presets cp_10d+wd_16'!F30*COS($F$18*PI()/180)*$F$21-'int. presets cp_10d+wd_16'!F39*COS($I$18*PI()/180)*$I$21)*$C$25*1000)/9.81*$O$47/$U$99*$F$193*'int. presets cp_10d+wd_16'!$F$246-$T$99/$U$99*$C$20*$F$21</x:f>
        <x:v>25.509007180615871</x:v>
      </x:c>
      <x:c r="V125" s="161">
        <x:f ca="1">(-'int. presets cp_10d+wd_20'!K30*COS($F$18*PI()/180)*$F$21-'int. presets cp_10d+wd_20'!K39*COS($I$18*PI()/180)*$I$21)*$N$47*$C$25*1000/9.81/$W$99*$D$193*'int. presets cp_10d+wd_20'!$K$246-$V$99/$W$99*$C$20*$F$21</x:f>
        <x:v>6.4557115827785303</x:v>
      </x:c>
      <x:c r="W125" s="162">
        <x:f ca="1">(SQRT(((-'int. presets cp_10d+wd_20'!F30*SIN($F$18*PI()/180)*$F$21+'int. presets cp_10d+wd_20'!F39*SIN($I$18*PI()/180)*$I$21)*$C$25*1000)^2+(0.001*$C$25*1000*$F$21)^2)/$C$30+(-'int. presets cp_10d+wd_20'!F30*COS($F$18*PI()/180)*$F$21-'int. presets cp_10d+wd_20'!F39*COS($I$18*PI()/180)*$I$21)*$C$25*1000)/9.81*$O$47/$W$99*$F$193*'int. presets cp_10d+wd_20'!$F$246-$V$99/$W$99*$C$20*$F$21</x:f>
        <x:v>25.509007180615871</x:v>
      </x:c>
      <x:c r="X125" s="161">
        <x:f ca="1">(-'int. presets cp_10d+wd_25'!K30*COS($F$18*PI()/180)*$F$21-'int. presets cp_10d+wd_25'!K39*COS($I$18*PI()/180)*$I$21)*$N$47*$C$25*1000/9.81/$Y$99*$D$193*'int. presets cp_10d+wd_25'!$K$246-$X$99/$Y$99*$C$20*$F$21</x:f>
        <x:v>6.4557115827785303</x:v>
      </x:c>
      <x:c r="Y125" s="162">
        <x:f ca="1">(SQRT(((-'int. presets cp_10d+wd_25'!F30*SIN($F$18*PI()/180)*$F$21+'int. presets cp_10d+wd_25'!F39*SIN($I$18*PI()/180)*$I$21)*$C$25*1000)^2+(0.001*$C$25*1000*$F$21)^2)/$C$30+(-'int. presets cp_10d+wd_25'!F30*COS($F$18*PI()/180)*$F$21-'int. presets cp_10d+wd_25'!F39*COS($I$18*PI()/180)*$I$21)*$C$25*1000)/9.81*$O$47/$Y$99*$F$193*'int. presets cp_10d+wd_25'!$F$246-$Y$99/$Y$99*$C$20*$F$21</x:f>
        <x:v>25.509007180615871</x:v>
      </x:c>
      <x:c r="Z125" s="161">
        <x:f ca="1">(-'int. presets cp_10d+wd'!K30*COS($F$18*PI()/180)*$F$21-'int. presets cp_10d+wd'!K39*COS($I$18*PI()/180)*$I$21)*$N$47*$C$25*1000/9.81/$AA$99*$D$193*'int. presets cp_10d+wd'!$K$246-$Z$99/$AA$99*$C$20*$F$21</x:f>
        <x:v>6.4557115827785303</x:v>
      </x:c>
      <x:c r="AA125" s="1157">
        <x:f ca="1">(SQRT(((-'int. presets cp_10d+wd'!F30*SIN($F$18*PI()/180)*$F$21+'int. presets cp_10d+wd'!F39*SIN($I$18*PI()/180)*$I$21)*$C$25*1000)^2+(0.001*$C$25*1000*$F$21)^2)/$C$30+(-'int. presets cp_10d+wd'!F30*COS($F$18*PI()/180)*$F$21-'int. presets cp_10d+wd'!F39*COS($I$18*PI()/180)*$I$21)*$C$25*1000)/9.81*$O$47/$AA$99*$F$193*'int. presets cp_10d+wd'!$F$246-$Z$99/$AA$99*$C$20*$F$21</x:f>
        <x:v>25.509007180615871</x:v>
      </x:c>
    </x:row>
    <x:row r="126" spans="2:133" ht="13.5" customHeight="1" thickBot="1" x14ac:dyDescent="0.25">
      <x:c r="B126" s="1761" t="e">
        <x:v>#REF!</x:v>
      </x:c>
      <x:c r="C126" s="1762">
        <x:v>0</x:v>
      </x:c>
      <x:c r="D126" s="1763">
        <x:v>0</x:v>
      </x:c>
      <x:c r="E126" s="344" t="s">
        <x:v>21253</x:v>
      </x:c>
      <x:c r="F126" s="1231">
        <x:f t="shared" ca="1" si="83"/>
        <x:v>25.509007180615871</x:v>
      </x:c>
      <x:c r="G126" s="1231">
        <x:f t="shared" ca="1" si="75"/>
        <x:v>25.509007180615871</x:v>
      </x:c>
      <x:c r="H126" s="1231">
        <x:f t="shared" ca="1" si="76"/>
        <x:v>25.509007180615871</x:v>
      </x:c>
      <x:c r="I126" s="1232">
        <x:f t="shared" ca="1" si="77"/>
        <x:v>25.509007180615871</x:v>
      </x:c>
      <x:c r="J126" s="1231">
        <x:f t="shared" ca="1" si="78"/>
        <x:v>25.509007180615871</x:v>
      </x:c>
      <x:c r="K126" s="1239">
        <x:f t="shared" ca="1" si="79"/>
        <x:v>25.509007180615871</x:v>
      </x:c>
      <x:c r="L126" s="1139">
        <x:f t="shared" ca="1" si="80"/>
        <x:v>25.509007180615871</x:v>
      </x:c>
      <x:c r="M126" s="1067">
        <x:f t="shared" ca="1" si="81"/>
        <x:v>56.237667410529355</x:v>
      </x:c>
      <x:c r="N126" s="1154">
        <x:f ca="1">(-'int. presets cp_10d+wd_9'!K31*COS($F$18*PI()/180)*$F$21-'int. presets cp_10d+wd_9'!K40*COS($I$18*PI()/180)*$I$21)*$N$47*$C$25*1000/9.81/$O$99*$D$193*'int. presets cp_10d+wd_9'!$K$246-$N$99/$O$99*$C$20*$F$21</x:f>
        <x:v>15.804457797294614</x:v>
      </x:c>
      <x:c r="O126" s="1062">
        <x:f ca="1">(SQRT(((-'int. presets cp_10d+wd_9'!F31*SIN($F$18*PI()/180)*$F$21+'int. presets cp_10d+wd_9'!F40*SIN($I$18*PI()/180)*$I$21)*$C$25*1000)^2+(0.001*$C$25*1000*$F$21)^2)/$C$30+(-'int. presets cp_10d+wd_9'!F31*COS($F$18*PI()/180)*$F$21-'int. presets cp_10d+wd_9'!F40*COS($I$18*PI()/180)*$I$21)*$C$25*1000)/9.81*$O$47/$O$99*$F$193*'int. presets cp_10d+wd_9'!$F$246-$N$99/$O$99*$C$20*$F$21</x:f>
        <x:v>25.509007180615871</x:v>
      </x:c>
      <x:c r="P126" s="199">
        <x:f ca="1">(-'int. presets cp_10d+wd_12'!K31*COS($F$18*PI()/180)*$F$21-'int. presets cp_10d+wd_12'!K40*COS($I$18*PI()/180)*$I$21)*$N$47*$C$25*1000/9.81/$Q$99*$D$193*'int. presets cp_10d+wd_12'!$K$246-$P$99/$Q$99*$C$20*$F$21</x:f>
        <x:v>12.370313413941251</x:v>
      </x:c>
      <x:c r="Q126" s="164">
        <x:f ca="1">(SQRT(((-'int. presets cp_10d+wd_12'!F31*SIN($F$18*PI()/180)*$F$21+'int. presets cp_10d+wd_12'!F40*SIN($I$18*PI()/180)*$I$21)*$C$25*1000)^2+(0.001*$C$25*1000*$F$21)^2)/$C$30+(-'int. presets cp_10d+wd_12'!F31*COS($F$18*PI()/180)*$F$21-'int. presets cp_10d+wd_12'!F40*COS($I$18*PI()/180)*$I$21)*$C$25*1000)/9.81*$O$47/$Q$99*$F$193*'int. presets cp_10d+wd_12'!$F$246-$P$99/$Q$99*$C$20*$F$21</x:f>
        <x:v>25.509007180615871</x:v>
      </x:c>
      <x:c r="R126" s="199">
        <x:f ca="1">(-'int. presets cp_10d+wd_15'!K31*COS($F$18*PI()/180)*$F$21-'int. presets cp_10d+wd_15'!K40*COS($I$18*PI()/180)*$I$21)*$N$47*$C$25*1000/9.81/$S$99*$D$193*'int. presets cp_10d+wd_15'!$K$246-$R$99/$S$99*$C$20*$F$21</x:f>
        <x:v>9.7065840862972443</x:v>
      </x:c>
      <x:c r="S126" s="164">
        <x:f ca="1">(SQRT(((-'int. presets cp_10d+wd_15'!F31*SIN($F$18*PI()/180)*$F$21+'int. presets cp_10d+wd_15'!F40*SIN($I$18*PI()/180)*$I$21)*$C$25*1000)^2+(0.001*$C$25*1000*$F$21)^2)/$C$30+(-'int. presets cp_10d+wd_15'!F31*COS($F$18*PI()/180)*$F$21-'int. presets cp_10d+wd_15'!F40*COS($I$18*PI()/180)*$I$21)*$C$25*1000)/9.81*$O$47/$S$99*$F$193*'int. presets cp_10d+wd_15'!$F$246-$R$99/$S$99*$C$20*$F$21</x:f>
        <x:v>25.509007180615871</x:v>
      </x:c>
      <x:c r="T126" s="199">
        <x:f ca="1">(-'int. presets cp_10d+wd_16'!K31*COS($F$18*PI()/180)*$F$21-'int. presets cp_10d+wd_16'!K40*COS($I$18*PI()/180)*$I$21)*$N$47*$C$25*1000/9.81/$U$99*$D$193*'int. presets cp_10d+wd_16'!$K$246-$T$99/$U$99*$C$20*$F$21</x:f>
        <x:v>8.9361690305878732</x:v>
      </x:c>
      <x:c r="U126" s="164">
        <x:f ca="1">(SQRT(((-'int. presets cp_10d+wd_16'!F31*SIN($F$18*PI()/180)*$F$21+'int. presets cp_10d+wd_16'!F40*SIN($I$18*PI()/180)*$I$21)*$C$25*1000)^2+(0.001*$C$25*1000*$F$21)^2)/$C$30+(-'int. presets cp_10d+wd_16'!F31*COS($F$18*PI()/180)*$F$21-'int. presets cp_10d+wd_16'!F40*COS($I$18*PI()/180)*$I$21)*$C$25*1000)/9.81*$O$47/$U$99*$F$193*'int. presets cp_10d+wd_16'!$F$246-$T$99/$U$99*$C$20*$F$21</x:f>
        <x:v>25.509007180615871</x:v>
      </x:c>
      <x:c r="V126" s="199">
        <x:f ca="1">(-'int. presets cp_10d+wd_20'!K31*COS($F$18*PI()/180)*$F$21-'int. presets cp_10d+wd_20'!K40*COS($I$18*PI()/180)*$I$21)*$N$47*$C$25*1000/9.81/$W$99*$D$193*'int. presets cp_10d+wd_20'!$K$246-$V$99/$W$99*$C$20*$F$21</x:f>
        <x:v>6.4557115827785303</x:v>
      </x:c>
      <x:c r="W126" s="164">
        <x:f ca="1">(SQRT(((-'int. presets cp_10d+wd_20'!F31*SIN($F$18*PI()/180)*$F$21+'int. presets cp_10d+wd_20'!F40*SIN($I$18*PI()/180)*$I$21)*$C$25*1000)^2+(0.001*$C$25*1000*$F$21)^2)/$C$30+(-'int. presets cp_10d+wd_20'!F31*COS($F$18*PI()/180)*$F$21-'int. presets cp_10d+wd_20'!F40*COS($I$18*PI()/180)*$I$21)*$C$25*1000)/9.81*$O$47/$W$99*$F$193*'int. presets cp_10d+wd_20'!$F$246-$V$99/$W$99*$C$20*$F$21</x:f>
        <x:v>25.509007180615871</x:v>
      </x:c>
      <x:c r="X126" s="199">
        <x:f ca="1">(-'int. presets cp_10d+wd_25'!K31*COS($F$18*PI()/180)*$F$21-'int. presets cp_10d+wd_25'!K40*COS($I$18*PI()/180)*$I$21)*$N$47*$C$25*1000/9.81/$Y$99*$D$193*'int. presets cp_10d+wd_25'!$K$246-$X$99/$Y$99*$C$20*$F$21</x:f>
        <x:v>6.4557115827785303</x:v>
      </x:c>
      <x:c r="Y126" s="164">
        <x:f ca="1">(SQRT(((-'int. presets cp_10d+wd_25'!F31*SIN($F$18*PI()/180)*$F$21+'int. presets cp_10d+wd_25'!F40*SIN($I$18*PI()/180)*$I$21)*$C$25*1000)^2+(0.001*$C$25*1000*$F$21)^2)/$C$30+(-'int. presets cp_10d+wd_25'!F31*COS($F$18*PI()/180)*$F$21-'int. presets cp_10d+wd_25'!F40*COS($I$18*PI()/180)*$I$21)*$C$25*1000)/9.81*$O$47/$Y$99*$F$193*'int. presets cp_10d+wd_25'!$F$246-$Y$99/$Y$99*$C$20*$F$21</x:f>
        <x:v>25.509007180615871</x:v>
      </x:c>
      <x:c r="Z126" s="199">
        <x:f ca="1">(-'int. presets cp_10d+wd'!K31*COS($F$18*PI()/180)*$F$21-'int. presets cp_10d+wd'!K40*COS($I$18*PI()/180)*$I$21)*$N$47*$C$25*1000/9.81/$AA$99*$D$193*'int. presets cp_10d+wd'!$K$246-$Z$99/$AA$99*$C$20*$F$21</x:f>
        <x:v>6.4557115827785303</x:v>
      </x:c>
      <x:c r="AA126" s="1155">
        <x:f ca="1">(SQRT(((-'int. presets cp_10d+wd'!F31*SIN($F$18*PI()/180)*$F$21+'int. presets cp_10d+wd'!F40*SIN($I$18*PI()/180)*$I$21)*$C$25*1000)^2+(0.001*$C$25*1000*$F$21)^2)/$C$30+(-'int. presets cp_10d+wd'!F31*COS($F$18*PI()/180)*$F$21-'int. presets cp_10d+wd'!F40*COS($I$18*PI()/180)*$I$21)*$C$25*1000)/9.81*$O$47/$AA$99*$F$193*'int. presets cp_10d+wd'!$F$246-$Z$99/$AA$99*$C$20*$F$21</x:f>
        <x:v>25.509007180615871</x:v>
      </x:c>
    </x:row>
    <x:row r="127" spans="2:133" x14ac:dyDescent="0.2">
      <x:c r="B127" s="1755" t="s">
        <x:v>21256</x:v>
      </x:c>
      <x:c r="C127" s="1756">
        <x:v>0</x:v>
      </x:c>
      <x:c r="D127" s="1757" t="s">
        <x:v>21256</x:v>
      </x:c>
      <x:c r="E127" s="348" t="s">
        <x:v>21252</x:v>
      </x:c>
      <x:c r="F127" s="1233">
        <x:f t="shared" ca="1" si="83"/>
        <x:v>25.511811036038591</x:v>
      </x:c>
      <x:c r="G127" s="1233">
        <x:f t="shared" ca="1" si="75"/>
        <x:v>25.509007180615871</x:v>
      </x:c>
      <x:c r="H127" s="1233">
        <x:f t="shared" ca="1" si="76"/>
        <x:v>25.509007180615871</x:v>
      </x:c>
      <x:c r="I127" s="1230">
        <x:f t="shared" ca="1" si="77"/>
        <x:v>25.509007180615871</x:v>
      </x:c>
      <x:c r="J127" s="1233">
        <x:f t="shared" ca="1" si="78"/>
        <x:v>25.509007180615871</x:v>
      </x:c>
      <x:c r="K127" s="1240">
        <x:f t="shared" ca="1" si="79"/>
        <x:v>25.509007180615871</x:v>
      </x:c>
      <x:c r="L127" s="1138">
        <x:f t="shared" ca="1" si="80"/>
        <x:v>25.509007180615871</x:v>
      </x:c>
      <x:c r="M127" s="1066">
        <x:f t="shared" ca="1" si="81"/>
        <x:v>56.237667410529355</x:v>
      </x:c>
      <x:c r="N127" s="1152">
        <x:f ca="1">(-'int. presets cp_10d+wd_9'!K32*COS($F$18*PI()/180)*$F$21-'int. presets cp_10d+wd_9'!K41*COS($I$18*PI()/180)*$I$21)*$N$47*$C$25*1000/9.81/$O$99*$D$193*'int. presets cp_10d+wd_9'!$K$246-$N$99/$O$99*$C$20*$F$21</x:f>
        <x:v>25.511811036038591</x:v>
      </x:c>
      <x:c r="O127" s="75">
        <x:f ca="1">(SQRT(((-'int. presets cp_10d+wd_9'!F32*SIN($F$18*PI()/180)*$F$21+'int. presets cp_10d+wd_9'!F41*SIN($I$18*PI()/180)*$I$21)*$C$25*1000)^2+(0.001*$C$25*1000*$F$21)^2)/$C$30+(-'int. presets cp_10d+wd_9'!F32*COS($F$18*PI()/180)*$F$21-'int. presets cp_10d+wd_9'!F41*COS($I$18*PI()/180)*$I$21)*$C$25*1000)/9.81*$O$47/$O$99*$F$193*'int. presets cp_10d+wd_9'!$F$246-$N$99/$O$99*$C$20*$F$21</x:f>
        <x:v>25.509007180615871</x:v>
      </x:c>
      <x:c r="P127" s="161">
        <x:f ca="1">(-'int. presets cp_10d+wd_12'!K32*COS($F$18*PI()/180)*$F$21-'int. presets cp_10d+wd_12'!K41*COS($I$18*PI()/180)*$I$21)*$N$47*$C$25*1000/9.81/$Q$99*$D$193*'int. presets cp_10d+wd_12'!$K$246-$P$99/$Q$99*$C$20*$F$21</x:f>
        <x:v>19.833683240862452</x:v>
      </x:c>
      <x:c r="Q127" s="198">
        <x:f ca="1">(SQRT(((-'int. presets cp_10d+wd_12'!F32*SIN($F$18*PI()/180)*$F$21+'int. presets cp_10d+wd_12'!F41*SIN($I$18*PI()/180)*$I$21)*$C$25*1000)^2+(0.001*$C$25*1000*$F$21)^2)/$C$30+(-'int. presets cp_10d+wd_12'!F32*COS($F$18*PI()/180)*$F$21-'int. presets cp_10d+wd_12'!F41*COS($I$18*PI()/180)*$I$21)*$C$25*1000)/9.81*$O$47/$Q$99*$F$193*'int. presets cp_10d+wd_12'!$F$246-$P$99/$Q$99*$C$20*$F$21</x:f>
        <x:v>25.509007180615871</x:v>
      </x:c>
      <x:c r="R127" s="161">
        <x:f ca="1">(-'int. presets cp_10d+wd_15'!K32*COS($F$18*PI()/180)*$F$21-'int. presets cp_10d+wd_15'!K41*COS($I$18*PI()/180)*$I$21)*$N$47*$C$25*1000/9.81/$S$99*$D$193*'int. presets cp_10d+wd_15'!$K$246-$R$99/$S$99*$C$20*$F$21</x:f>
        <x:v>15.429385155016657</x:v>
      </x:c>
      <x:c r="S127" s="198">
        <x:f ca="1">(SQRT(((-'int. presets cp_10d+wd_15'!F32*SIN($F$18*PI()/180)*$F$21+'int. presets cp_10d+wd_15'!F41*SIN($I$18*PI()/180)*$I$21)*$C$25*1000)^2+(0.001*$C$25*1000*$F$21)^2)/$C$30+(-'int. presets cp_10d+wd_15'!F32*COS($F$18*PI()/180)*$F$21-'int. presets cp_10d+wd_15'!F41*COS($I$18*PI()/180)*$I$21)*$C$25*1000)/9.81*$O$47/$S$99*$F$193*'int. presets cp_10d+wd_15'!$F$246-$R$99/$S$99*$C$20*$F$21</x:f>
        <x:v>25.509007180615871</x:v>
      </x:c>
      <x:c r="T127" s="161">
        <x:f ca="1">(-'int. presets cp_10d+wd_16'!K32*COS($F$18*PI()/180)*$F$21-'int. presets cp_10d+wd_16'!K41*COS($I$18*PI()/180)*$I$21)*$N$47*$C$25*1000/9.81/$U$99*$D$193*'int. presets cp_10d+wd_16'!$K$246-$T$99/$U$99*$C$20*$F$21</x:f>
        <x:v>14.155555445686307</x:v>
      </x:c>
      <x:c r="U127" s="198">
        <x:f ca="1">(SQRT(((-'int. presets cp_10d+wd_16'!F32*SIN($F$18*PI()/180)*$F$21+'int. presets cp_10d+wd_16'!F41*SIN($I$18*PI()/180)*$I$21)*$C$25*1000)^2+(0.001*$C$25*1000*$F$21)^2)/$C$30+(-'int. presets cp_10d+wd_16'!F32*COS($F$18*PI()/180)*$F$21-'int. presets cp_10d+wd_16'!F41*COS($I$18*PI()/180)*$I$21)*$C$25*1000)/9.81*$O$47/$U$99*$F$193*'int. presets cp_10d+wd_16'!$F$246-$T$99/$U$99*$C$20*$F$21</x:f>
        <x:v>25.509007180615871</x:v>
      </x:c>
      <x:c r="V127" s="161">
        <x:f ca="1">(-'int. presets cp_10d+wd_20'!K32*COS($F$18*PI()/180)*$F$21-'int. presets cp_10d+wd_20'!K41*COS($I$18*PI()/180)*$I$21)*$N$47*$C$25*1000/9.81/$W$99*$D$193*'int. presets cp_10d+wd_20'!$K$246-$V$99/$W$99*$C$20*$F$21</x:f>
        <x:v>9.7512573598405261</x:v>
      </x:c>
      <x:c r="W127" s="198">
        <x:f ca="1">(SQRT(((-'int. presets cp_10d+wd_20'!F32*SIN($F$18*PI()/180)*$F$21+'int. presets cp_10d+wd_20'!F41*SIN($I$18*PI()/180)*$I$21)*$C$25*1000)^2+(0.001*$C$25*1000*$F$21)^2)/$C$30+(-'int. presets cp_10d+wd_20'!F32*COS($F$18*PI()/180)*$F$21-'int. presets cp_10d+wd_20'!F41*COS($I$18*PI()/180)*$I$21)*$C$25*1000)/9.81*$O$47/$W$99*$F$193*'int. presets cp_10d+wd_20'!$F$246-$V$99/$W$99*$C$20*$F$21</x:f>
        <x:v>25.509007180615871</x:v>
      </x:c>
      <x:c r="X127" s="161">
        <x:f ca="1">(-'int. presets cp_10d+wd_25'!K32*COS($F$18*PI()/180)*$F$21-'int. presets cp_10d+wd_25'!K41*COS($I$18*PI()/180)*$I$21)*$N$47*$C$25*1000/9.81/$Y$99*$D$193*'int. presets cp_10d+wd_25'!$K$246-$X$99/$Y$99*$C$20*$F$21</x:f>
        <x:v>6.4557115827785303</x:v>
      </x:c>
      <x:c r="Y127" s="198">
        <x:f ca="1">(SQRT(((-'int. presets cp_10d+wd_25'!F32*SIN($F$18*PI()/180)*$F$21+'int. presets cp_10d+wd_25'!F41*SIN($I$18*PI()/180)*$I$21)*$C$25*1000)^2+(0.001*$C$25*1000*$F$21)^2)/$C$30+(-'int. presets cp_10d+wd_25'!F32*COS($F$18*PI()/180)*$F$21-'int. presets cp_10d+wd_25'!F41*COS($I$18*PI()/180)*$I$21)*$C$25*1000)/9.81*$O$47/$Y$99*$F$193*'int. presets cp_10d+wd_25'!$F$246-$Y$99/$Y$99*$C$20*$F$21</x:f>
        <x:v>25.509007180615871</x:v>
      </x:c>
      <x:c r="Z127" s="161">
        <x:f ca="1">(-'int. presets cp_10d+wd'!K32*COS($F$18*PI()/180)*$F$21-'int. presets cp_10d+wd'!K41*COS($I$18*PI()/180)*$I$21)*$N$47*$C$25*1000/9.81/$AA$99*$D$193*'int. presets cp_10d+wd'!$K$246-$Z$99/$AA$99*$C$20*$F$21</x:f>
        <x:v>6.4557115827785303</x:v>
      </x:c>
      <x:c r="AA127" s="1153">
        <x:f ca="1">(SQRT(((-'int. presets cp_10d+wd'!F32*SIN($F$18*PI()/180)*$F$21+'int. presets cp_10d+wd'!F41*SIN($I$18*PI()/180)*$I$21)*$C$25*1000)^2+(0.001*$C$25*1000*$F$21)^2)/$C$30+(-'int. presets cp_10d+wd'!F32*COS($F$18*PI()/180)*$F$21-'int. presets cp_10d+wd'!F41*COS($I$18*PI()/180)*$I$21)*$C$25*1000)/9.81*$O$47/$AA$99*$F$193*'int. presets cp_10d+wd'!$F$246-$Z$99/$AA$99*$C$20*$F$21</x:f>
        <x:v>25.509007180615871</x:v>
      </x:c>
    </x:row>
    <x:row r="128" spans="2:133" ht="13.5" customHeight="1" thickBot="1" x14ac:dyDescent="0.25">
      <x:c r="B128" s="1758" t="e">
        <x:v>#REF!</x:v>
      </x:c>
      <x:c r="C128" s="1759">
        <x:v>0</x:v>
      </x:c>
      <x:c r="D128" s="1760">
        <x:v>0</x:v>
      </x:c>
      <x:c r="E128" s="1118" t="s">
        <x:v>21253</x:v>
      </x:c>
      <x:c r="F128" s="1231">
        <x:f t="shared" ca="1" si="83"/>
        <x:v>25.509007180615871</x:v>
      </x:c>
      <x:c r="G128" s="1231">
        <x:f t="shared" ca="1" si="75"/>
        <x:v>25.509007180615871</x:v>
      </x:c>
      <x:c r="H128" s="1231">
        <x:f t="shared" ca="1" si="76"/>
        <x:v>25.509007180615871</x:v>
      </x:c>
      <x:c r="I128" s="1232">
        <x:f t="shared" ca="1" si="77"/>
        <x:v>25.509007180615871</x:v>
      </x:c>
      <x:c r="J128" s="1231">
        <x:f t="shared" ca="1" si="78"/>
        <x:v>25.509007180615871</x:v>
      </x:c>
      <x:c r="K128" s="1239">
        <x:f t="shared" ca="1" si="79"/>
        <x:v>25.509007180615871</x:v>
      </x:c>
      <x:c r="L128" s="1140">
        <x:f t="shared" ca="1" si="80"/>
        <x:v>25.509007180615871</x:v>
      </x:c>
      <x:c r="M128" s="1116">
        <x:f t="shared" ca="1" si="81"/>
        <x:v>56.237667410529355</x:v>
      </x:c>
      <x:c r="N128" s="1156">
        <x:f ca="1">(-'int. presets cp_10d+wd_9'!K33*COS($F$18*PI()/180)*$F$21-'int. presets cp_10d+wd_9'!K42*COS($I$18*PI()/180)*$I$21)*$N$47*$C$25*1000/9.81/$O$99*$D$193*'int. presets cp_10d+wd_9'!$K$246-$N$99/$O$99*$C$20*$F$21</x:f>
        <x:v>13.724248614497018</x:v>
      </x:c>
      <x:c r="O128" s="1117">
        <x:f ca="1">(SQRT(((-'int. presets cp_10d+wd_9'!F33*SIN($F$18*PI()/180)*$F$21+'int. presets cp_10d+wd_9'!F42*SIN($I$18*PI()/180)*$I$21)*$C$25*1000)^2+(0.001*$C$25*1000*$F$21)^2)/$C$30+(-'int. presets cp_10d+wd_9'!F33*COS($F$18*PI()/180)*$F$21-'int. presets cp_10d+wd_9'!F42*COS($I$18*PI()/180)*$I$21)*$C$25*1000)/9.81*$O$47/$O$99*$F$193*'int. presets cp_10d+wd_9'!$F$246-$N$99/$O$99*$C$20*$F$21</x:f>
        <x:v>25.509007180615871</x:v>
      </x:c>
      <x:c r="P128" s="161">
        <x:f ca="1">(-'int. presets cp_10d+wd_12'!K33*COS($F$18*PI()/180)*$F$21-'int. presets cp_10d+wd_12'!K42*COS($I$18*PI()/180)*$I$21)*$N$47*$C$25*1000/9.81/$Q$99*$D$193*'int. presets cp_10d+wd_12'!$K$246-$P$99/$Q$99*$C$20*$F$21</x:f>
        <x:v>8.1878842482907537</x:v>
      </x:c>
      <x:c r="Q128" s="162">
        <x:f ca="1">(SQRT(((-'int. presets cp_10d+wd_12'!F33*SIN($F$18*PI()/180)*$F$21+'int. presets cp_10d+wd_12'!F42*SIN($I$18*PI()/180)*$I$21)*$C$25*1000)^2+(0.001*$C$25*1000*$F$21)^2)/$C$30+(-'int. presets cp_10d+wd_12'!F33*COS($F$18*PI()/180)*$F$21-'int. presets cp_10d+wd_12'!F42*COS($I$18*PI()/180)*$I$21)*$C$25*1000)/9.81*$O$47/$Q$99*$F$193*'int. presets cp_10d+wd_12'!$F$246-$P$99/$Q$99*$C$20*$F$21</x:f>
        <x:v>25.509007180615871</x:v>
      </x:c>
      <x:c r="R128" s="161">
        <x:f ca="1">(-'int. presets cp_10d+wd_15'!K33*COS($F$18*PI()/180)*$F$21-'int. presets cp_10d+wd_15'!K42*COS($I$18*PI()/180)*$I$21)*$N$47*$C$25*1000/9.81/$S$99*$D$193*'int. presets cp_10d+wd_15'!$K$246-$R$99/$S$99*$C$20*$F$21</x:f>
        <x:v>6.4557115827785303</x:v>
      </x:c>
      <x:c r="S128" s="162">
        <x:f ca="1">(SQRT(((-'int. presets cp_10d+wd_15'!F33*SIN($F$18*PI()/180)*$F$21+'int. presets cp_10d+wd_15'!F42*SIN($I$18*PI()/180)*$I$21)*$C$25*1000)^2+(0.001*$C$25*1000*$F$21)^2)/$C$30+(-'int. presets cp_10d+wd_15'!F33*COS($F$18*PI()/180)*$F$21-'int. presets cp_10d+wd_15'!F42*COS($I$18*PI()/180)*$I$21)*$C$25*1000)/9.81*$O$47/$S$99*$F$193*'int. presets cp_10d+wd_15'!$F$246-$R$99/$S$99*$C$20*$F$21</x:f>
        <x:v>25.509007180615871</x:v>
      </x:c>
      <x:c r="T128" s="161">
        <x:f ca="1">(-'int. presets cp_10d+wd_16'!K33*COS($F$18*PI()/180)*$F$21-'int. presets cp_10d+wd_16'!K42*COS($I$18*PI()/180)*$I$21)*$N$47*$C$25*1000/9.81/$U$99*$D$193*'int. presets cp_10d+wd_16'!$K$246-$T$99/$U$99*$C$20*$F$21</x:f>
        <x:v>6.4557115827785303</x:v>
      </x:c>
      <x:c r="U128" s="162">
        <x:f ca="1">(SQRT(((-'int. presets cp_10d+wd_16'!F33*SIN($F$18*PI()/180)*$F$21+'int. presets cp_10d+wd_16'!F42*SIN($I$18*PI()/180)*$I$21)*$C$25*1000)^2+(0.001*$C$25*1000*$F$21)^2)/$C$30+(-'int. presets cp_10d+wd_16'!F33*COS($F$18*PI()/180)*$F$21-'int. presets cp_10d+wd_16'!F42*COS($I$18*PI()/180)*$I$21)*$C$25*1000)/9.81*$O$47/$U$99*$F$193*'int. presets cp_10d+wd_16'!$F$246-$T$99/$U$99*$C$20*$F$21</x:f>
        <x:v>25.509007180615871</x:v>
      </x:c>
      <x:c r="V128" s="161">
        <x:f ca="1">(-'int. presets cp_10d+wd_20'!K33*COS($F$18*PI()/180)*$F$21-'int. presets cp_10d+wd_20'!K42*COS($I$18*PI()/180)*$I$21)*$N$47*$C$25*1000/9.81/$W$99*$D$193*'int. presets cp_10d+wd_20'!$K$246-$V$99/$W$99*$C$20*$F$21</x:f>
        <x:v>6.4557115827785303</x:v>
      </x:c>
      <x:c r="W128" s="162">
        <x:f ca="1">(SQRT(((-'int. presets cp_10d+wd_20'!F33*SIN($F$18*PI()/180)*$F$21+'int. presets cp_10d+wd_20'!F42*SIN($I$18*PI()/180)*$I$21)*$C$25*1000)^2+(0.001*$C$25*1000*$F$21)^2)/$C$30+(-'int. presets cp_10d+wd_20'!F33*COS($F$18*PI()/180)*$F$21-'int. presets cp_10d+wd_20'!F42*COS($I$18*PI()/180)*$I$21)*$C$25*1000)/9.81*$O$47/$W$99*$F$193*'int. presets cp_10d+wd_20'!$F$246-$V$99/$W$99*$C$20*$F$21</x:f>
        <x:v>25.509007180615871</x:v>
      </x:c>
      <x:c r="X128" s="161">
        <x:f ca="1">(-'int. presets cp_10d+wd_25'!K33*COS($F$18*PI()/180)*$F$21-'int. presets cp_10d+wd_25'!K42*COS($I$18*PI()/180)*$I$21)*$N$47*$C$25*1000/9.81/$Y$99*$D$193*'int. presets cp_10d+wd_25'!$K$246-$X$99/$Y$99*$C$20*$F$21</x:f>
        <x:v>6.4557115827785303</x:v>
      </x:c>
      <x:c r="Y128" s="162">
        <x:f ca="1">(SQRT(((-'int. presets cp_10d+wd_25'!F33*SIN($F$18*PI()/180)*$F$21+'int. presets cp_10d+wd_25'!F42*SIN($I$18*PI()/180)*$I$21)*$C$25*1000)^2+(0.001*$C$25*1000*$F$21)^2)/$C$30+(-'int. presets cp_10d+wd_25'!F33*COS($F$18*PI()/180)*$F$21-'int. presets cp_10d+wd_25'!F42*COS($I$18*PI()/180)*$I$21)*$C$25*1000)/9.81*$O$47/$Y$99*$F$193*'int. presets cp_10d+wd_25'!$F$246-$Y$99/$Y$99*$C$20*$F$21</x:f>
        <x:v>25.509007180615871</x:v>
      </x:c>
      <x:c r="Z128" s="161">
        <x:f ca="1">(-'int. presets cp_10d+wd'!K33*COS($F$18*PI()/180)*$F$21-'int. presets cp_10d+wd'!K42*COS($I$18*PI()/180)*$I$21)*$N$47*$C$25*1000/9.81/$AA$99*$D$193*'int. presets cp_10d+wd'!$K$246-$Z$99/$AA$99*$C$20*$F$21</x:f>
        <x:v>6.4557115827785303</x:v>
      </x:c>
      <x:c r="AA128" s="1157">
        <x:f ca="1">(SQRT(((-'int. presets cp_10d+wd'!F33*SIN($F$18*PI()/180)*$F$21+'int. presets cp_10d+wd'!F42*SIN($I$18*PI()/180)*$I$21)*$C$25*1000)^2+(0.001*$C$25*1000*$F$21)^2)/$C$30+(-'int. presets cp_10d+wd'!F33*COS($F$18*PI()/180)*$F$21-'int. presets cp_10d+wd'!F42*COS($I$18*PI()/180)*$I$21)*$C$25*1000)/9.81*$O$47/$AA$99*$F$193*'int. presets cp_10d+wd'!$F$246-$Z$99/$AA$99*$C$20*$F$21</x:f>
        <x:v>25.509007180615871</x:v>
      </x:c>
    </x:row>
    <x:row r="129" spans="2:27" ht="16.5" customHeight="1" thickTop="1" thickBot="1" x14ac:dyDescent="0.25">
      <x:c r="B129" s="1837" t="s">
        <x:v>21133</x:v>
      </x:c>
      <x:c r="C129" s="1838"/>
      <x:c r="D129" s="1838"/>
      <x:c r="E129" s="1838"/>
      <x:c r="F129" s="1838"/>
      <x:c r="G129" s="1838"/>
      <x:c r="H129" s="1838"/>
      <x:c r="I129" s="1838"/>
      <x:c r="J129" s="1838"/>
      <x:c r="K129" s="1838"/>
      <x:c r="L129" s="1839"/>
      <x:c r="M129" s="1224"/>
      <x:c r="N129" s="1132"/>
      <x:c r="O129" s="1133"/>
      <x:c r="P129" s="1133"/>
      <x:c r="Q129" s="1133"/>
      <x:c r="R129" s="1133"/>
      <x:c r="S129" s="1133"/>
      <x:c r="T129" s="1133"/>
      <x:c r="U129" s="1133"/>
      <x:c r="V129" s="1133"/>
      <x:c r="W129" s="1133"/>
      <x:c r="X129" s="1133"/>
      <x:c r="Y129" s="1133"/>
      <x:c r="Z129" s="1133"/>
      <x:c r="AA129" s="1137"/>
    </x:row>
    <x:row r="130" spans="2:27" x14ac:dyDescent="0.2">
      <x:c r="B130" s="1755" t="s">
        <x:v>21251</x:v>
      </x:c>
      <x:c r="C130" s="1756">
        <x:v>0</x:v>
      </x:c>
      <x:c r="D130" s="1757">
        <x:v>0</x:v>
      </x:c>
      <x:c r="E130" s="545" t="s">
        <x:v>21252</x:v>
      </x:c>
      <x:c r="F130" s="1229">
        <x:f t="shared" ref="F130:F137" ca="1" si="84">MAX(N130,O130)</x:f>
        <x:v>26.222914123638478</x:v>
      </x:c>
      <x:c r="G130" s="1229">
        <x:f t="shared" ca="1" si="75"/>
        <x:v>20.180821092305703</x:v>
      </x:c>
      <x:c r="H130" s="1229">
        <x:f t="shared" ca="1" si="76"/>
        <x:v>15.49420963650002</x:v>
      </x:c>
      <x:c r="I130" s="1237">
        <x:f t="shared" ca="1" si="77"/>
        <x:v>14.138728060972912</x:v>
      </x:c>
      <x:c r="J130" s="1229">
        <x:f t="shared" ca="1" si="78"/>
        <x:v>13.535100631485872</x:v>
      </x:c>
      <x:c r="K130" s="1238">
        <x:f t="shared" ca="1" si="79"/>
        <x:v>13.535100631485872</x:v>
      </x:c>
      <x:c r="L130" s="1138">
        <x:f t="shared" ca="1" si="80"/>
        <x:v>13.535100631485872</x:v>
      </x:c>
      <x:c r="M130" s="1066">
        <x:f t="shared" ca="1" si="81"/>
        <x:v>29.83975355418638</x:v>
      </x:c>
      <x:c r="N130" s="1162">
        <x:f ca="1">(-'int. presets cp_10d+wd_9'!L26*COS($F$18*PI()/180)*$F$21-'int. presets cp_10d+wd_9'!L35*COS($I$18*PI()/180)*$I$21)*$N$47*$C$25*1000/9.81/$O$99*$D$193*'int. presets cp_10d+wd_9'!$L$246-$N$99/$O$99*$C$20*$F$21</x:f>
        <x:v>26.222914123638478</x:v>
      </x:c>
      <x:c r="O130" s="75">
        <x:f ca="1">(SQRT(((-'int. presets cp_10d+wd_9'!G26*SIN($F$18*PI()/180)*$F$21+'int. presets cp_10d+wd_9'!G35*SIN($I$18*PI()/180)*$I$21)*$C$25*1000)^2+(0.001*$C$25*1000*$F$21)^2)/$C$30+(-'int. presets cp_10d+wd_9'!G26*COS($F$18*PI()/180)*$F$21-'int. presets cp_10d+wd_9'!G35*COS($I$18*PI()/180)*$I$21)*$C$25*1000)/9.81*$O$47/$O$99*$F$193*'int. presets cp_10d+wd_9'!$G$246-$N$99/$O$99*$C$20*$F$21</x:f>
        <x:v>13.535100631485872</x:v>
      </x:c>
      <x:c r="P130" s="181">
        <x:f ca="1">(-'int. presets cp_10d+wd_12'!L26*COS($F$18*PI()/180)*$F$21-'int. presets cp_10d+wd_12'!L35*COS($I$18*PI()/180)*$I$21)*$N$47*$C$25*1000/9.81/$Q$99*$D$193*'int. presets cp_10d+wd_12'!$L$246-$P$99/$Q$99*$C$20*$F$21</x:f>
        <x:v>20.180821092305703</x:v>
      </x:c>
      <x:c r="Q130" s="198">
        <x:f ca="1">(SQRT(((-'int. presets cp_10d+wd_12'!G26*SIN($F$18*PI()/180)*$F$21+'int. presets cp_10d+wd_12'!G35*SIN($I$18*PI()/180)*$I$21)*$C$25*1000)^2+(0.001*$C$25*1000*$F$21)^2)/$C$30+(-'int. presets cp_10d+wd_12'!G26*COS($F$18*PI()/180)*$F$21-'int. presets cp_10d+wd_12'!G35*COS($I$18*PI()/180)*$I$21)*$C$25*1000)/9.81*$O$47/$Q$99*$F$193*'int. presets cp_10d+wd_12'!$G$246-$P$99/$Q$99*$C$20*$F$21</x:f>
        <x:v>13.535100631485872</x:v>
      </x:c>
      <x:c r="R130" s="181">
        <x:f ca="1">(-'int. presets cp_10d+wd_15'!L26*COS($F$18*PI()/180)*$F$21-'int. presets cp_10d+wd_15'!L35*COS($I$18*PI()/180)*$I$21)*$N$47*$C$25*1000/9.81/$S$99*$D$193*'int. presets cp_10d+wd_15'!$L$246-$R$99/$S$99*$C$20*$F$21</x:f>
        <x:v>15.49420963650002</x:v>
      </x:c>
      <x:c r="S130" s="198">
        <x:f ca="1">(SQRT(((-'int. presets cp_10d+wd_15'!G26*SIN($F$18*PI()/180)*$F$21+'int. presets cp_10d+wd_15'!G35*SIN($I$18*PI()/180)*$I$21)*$C$25*1000)^2+(0.001*$C$25*1000*$F$21)^2)/$C$30+(-'int. presets cp_10d+wd_15'!G26*COS($F$18*PI()/180)*$F$21-'int. presets cp_10d+wd_15'!G35*COS($I$18*PI()/180)*$I$21)*$C$25*1000)/9.81*$O$47/$S$99*$F$193*'int. presets cp_10d+wd_15'!$G$246-$R$99/$S$99*$C$20*$F$21</x:f>
        <x:v>13.535100631485872</x:v>
      </x:c>
      <x:c r="T130" s="181">
        <x:f ca="1">(-'int. presets cp_10d+wd_16'!L26*COS($F$18*PI()/180)*$F$21-'int. presets cp_10d+wd_16'!L35*COS($I$18*PI()/180)*$I$21)*$N$47*$C$25*1000/9.81/$U$99*$D$193*'int. presets cp_10d+wd_16'!$L$246-$T$99/$U$99*$C$20*$F$21</x:f>
        <x:v>14.138728060972912</x:v>
      </x:c>
      <x:c r="U130" s="198">
        <x:f ca="1">(SQRT(((-'int. presets cp_10d+wd_16'!G26*SIN($F$18*PI()/180)*$F$21+'int. presets cp_10d+wd_16'!G35*SIN($I$18*PI()/180)*$I$21)*$C$25*1000)^2+(0.001*$C$25*1000*$F$21)^2)/$C$30+(-'int. presets cp_10d+wd_16'!G26*COS($F$18*PI()/180)*$F$21-'int. presets cp_10d+wd_16'!G35*COS($I$18*PI()/180)*$I$21)*$C$25*1000)/9.81*$O$47/$U$99*$F$193*'int. presets cp_10d+wd_16'!$G$246-$T$99/$U$99*$C$20*$F$21</x:f>
        <x:v>13.535100631485872</x:v>
      </x:c>
      <x:c r="V130" s="181">
        <x:f ca="1">(-'int. presets cp_10d+wd_20'!L26*COS($F$18*PI()/180)*$F$21-'int. presets cp_10d+wd_20'!L35*COS($I$18*PI()/180)*$I$21)*$N$47*$C$25*1000/9.81/$W$99*$D$193*'int. presets cp_10d+wd_20'!$L$246-$V$99/$W$99*$C$20*$F$21</x:f>
        <x:v>9.4521166051672303</x:v>
      </x:c>
      <x:c r="W130" s="198">
        <x:f ca="1">(SQRT(((-'int. presets cp_10d+wd_20'!G26*SIN($F$18*PI()/180)*$F$21+'int. presets cp_10d+wd_20'!G35*SIN($I$18*PI()/180)*$I$21)*$C$25*1000)^2+(0.001*$C$25*1000*$F$21)^2)/$C$30+(-'int. presets cp_10d+wd_20'!G26*COS($F$18*PI()/180)*$F$21-'int. presets cp_10d+wd_20'!G35*COS($I$18*PI()/180)*$I$21)*$C$25*1000)/9.81*$O$47/$W$99*$F$193*'int. presets cp_10d+wd_20'!$G$246-$V$99/$W$99*$C$20*$F$21</x:f>
        <x:v>13.535100631485872</x:v>
      </x:c>
      <x:c r="X130" s="181">
        <x:f ca="1">(-'int. presets cp_10d+wd_25'!L26*COS($F$18*PI()/180)*$F$21-'int. presets cp_10d+wd_25'!L35*COS($I$18*PI()/180)*$I$21)*$N$47*$C$25*1000/9.81/$Y$99*$D$193*'int. presets cp_10d+wd_25'!$L$246-$X$99/$Y$99*$C$20*$F$21</x:f>
        <x:v>4.7655051493615481</x:v>
      </x:c>
      <x:c r="Y130" s="198">
        <x:f ca="1">(SQRT(((-'int. presets cp_10d+wd_25'!G26*SIN($F$18*PI()/180)*$F$21+'int. presets cp_10d+wd_25'!G35*SIN($I$18*PI()/180)*$I$21)*$C$25*1000)^2+(0.001*$C$25*1000*$F$21)^2)/$C$30+(-'int. presets cp_10d+wd_25'!G26*COS($F$18*PI()/180)*$F$21-'int. presets cp_10d+wd_25'!G35*COS($I$18*PI()/180)*$I$21)*$C$25*1000)/9.81*$O$47/$Y$99*$F$193*'int. presets cp_10d+wd_25'!$G$246-$X$99/$Y$99*$C$20*$F$21</x:f>
        <x:v>13.535100631485872</x:v>
      </x:c>
      <x:c r="Z130" s="181">
        <x:f ca="1">(-'int. presets cp_10d+wd'!L26*COS($F$18*PI()/180)*$F$21-'int. presets cp_10d+wd'!L35*COS($I$18*PI()/180)*$I$21)*$N$47*$C$25*1000/9.81/$AA$99*$D$193*'int. presets cp_10d+wd'!$L$246-$Z$99/$AA$99*$C$20*$F$21</x:f>
        <x:v>4.7655051493615481</x:v>
      </x:c>
      <x:c r="AA130" s="1153">
        <x:f ca="1">(SQRT(((-'int. presets cp_10d+wd'!G26*SIN($F$18*PI()/180)*$F$21+'int. presets cp_10d+wd'!G35*SIN($I$18*PI()/180)*$I$21)*$C$25*1000)^2+(0.001*$C$25*1000*$F$21)^2)/$C$30+(-'int. presets cp_10d+wd'!G26*COS($F$18*PI()/180)*$F$21-'int. presets cp_10d+wd'!G35*COS($I$18*PI()/180)*$I$21)*$C$25*1000)/9.81*$O$47/$AA$99*$F$193*'int. presets cp_10d+wd'!$G$246-$Z$99/$AA$99*$C$20*$F$21</x:f>
        <x:v>13.535100631485872</x:v>
      </x:c>
    </x:row>
    <x:row r="131" spans="2:27" ht="13.5" thickBot="1" x14ac:dyDescent="0.25">
      <x:c r="B131" s="1761">
        <x:v>0</x:v>
      </x:c>
      <x:c r="C131" s="1762">
        <x:v>0</x:v>
      </x:c>
      <x:c r="D131" s="1763">
        <x:v>0</x:v>
      </x:c>
      <x:c r="E131" s="547" t="s">
        <x:v>21253</x:v>
      </x:c>
      <x:c r="F131" s="1231">
        <x:f t="shared" ca="1" si="84"/>
        <x:v>28.85084284792126</x:v>
      </x:c>
      <x:c r="G131" s="1231">
        <x:f t="shared" ca="1" si="75"/>
        <x:v>22.254691342208762</x:v>
      </x:c>
      <x:c r="H131" s="1231">
        <x:f t="shared" ca="1" si="76"/>
        <x:v>17.138318745727407</x:v>
      </x:c>
      <x:c r="I131" s="1232">
        <x:f t="shared" ca="1" si="77"/>
        <x:v>15.658539836496285</x:v>
      </x:c>
      <x:c r="J131" s="1231">
        <x:f t="shared" ca="1" si="78"/>
        <x:v>13.535100631485872</x:v>
      </x:c>
      <x:c r="K131" s="1239">
        <x:f t="shared" ca="1" si="79"/>
        <x:v>13.535100631485872</x:v>
      </x:c>
      <x:c r="L131" s="1139">
        <x:f t="shared" ca="1" si="80"/>
        <x:v>13.535100631485872</x:v>
      </x:c>
      <x:c r="M131" s="1067">
        <x:f t="shared" ca="1" si="81"/>
        <x:v>29.83975355418638</x:v>
      </x:c>
      <x:c r="N131" s="1154">
        <x:f ca="1">(-'int. presets cp_10d+wd_9'!L27*COS($F$18*PI()/180)*$F$21-'int. presets cp_10d+wd_9'!L36*COS($I$18*PI()/180)*$I$21)*$N$47*$C$25*1000/9.81/$O$99*$D$193*'int. presets cp_10d+wd_9'!$L$246-$N$99/$O$99*$C$20*$F$21</x:f>
        <x:v>28.85084284792126</x:v>
      </x:c>
      <x:c r="O131" s="1062">
        <x:f ca="1">(SQRT(((-'int. presets cp_10d+wd_9'!G27*SIN($F$18*PI()/180)*$F$21+'int. presets cp_10d+wd_9'!G36*SIN($I$18*PI()/180)*$I$21)*$C$25*1000)^2+(0.001*$C$25*1000*$F$21)^2)/$C$30+(-'int. presets cp_10d+wd_9'!G27*COS($F$18*PI()/180)*$F$21-'int. presets cp_10d+wd_9'!G36*COS($I$18*PI()/180)*$I$21)*$C$25*1000)/9.81*$O$47/$O$99*$F$193*'int. presets cp_10d+wd_9'!$G$246-$N$99/$O$99*$C$20*$F$21</x:f>
        <x:v>13.535100631485872</x:v>
      </x:c>
      <x:c r="P131" s="199">
        <x:f ca="1">(-'int. presets cp_10d+wd_12'!L27*COS($F$18*PI()/180)*$F$21-'int. presets cp_10d+wd_12'!L36*COS($I$18*PI()/180)*$I$21)*$N$47*$C$25*1000/9.81/$Q$99*$D$193*'int. presets cp_10d+wd_12'!$L$246-$P$99/$Q$99*$C$20*$F$21</x:f>
        <x:v>22.254691342208762</x:v>
      </x:c>
      <x:c r="Q131" s="164">
        <x:f ca="1">(SQRT(((-'int. presets cp_10d+wd_12'!G27*SIN($F$18*PI()/180)*$F$21+'int. presets cp_10d+wd_12'!G36*SIN($I$18*PI()/180)*$I$21)*$C$25*1000)^2+(0.001*$C$25*1000*$F$21)^2)/$C$30+(-'int. presets cp_10d+wd_12'!G27*COS($F$18*PI()/180)*$F$21-'int. presets cp_10d+wd_12'!G36*COS($I$18*PI()/180)*$I$21)*$C$25*1000)/9.81*$O$47/$Q$99*$F$193*'int. presets cp_10d+wd_12'!$G$246-$P$99/$Q$99*$C$20*$F$21</x:f>
        <x:v>13.535100631485872</x:v>
      </x:c>
      <x:c r="R131" s="199">
        <x:f ca="1">(-'int. presets cp_10d+wd_15'!L27*COS($F$18*PI()/180)*$F$21-'int. presets cp_10d+wd_15'!L36*COS($I$18*PI()/180)*$I$21)*$N$47*$C$25*1000/9.81/$S$99*$D$193*'int. presets cp_10d+wd_15'!$L$246-$R$99/$S$99*$C$20*$F$21</x:f>
        <x:v>17.138318745727407</x:v>
      </x:c>
      <x:c r="S131" s="164">
        <x:f ca="1">(SQRT(((-'int. presets cp_10d+wd_15'!G27*SIN($F$18*PI()/180)*$F$21+'int. presets cp_10d+wd_15'!G36*SIN($I$18*PI()/180)*$I$21)*$C$25*1000)^2+(0.001*$C$25*1000*$F$21)^2)/$C$30+(-'int. presets cp_10d+wd_15'!G27*COS($F$18*PI()/180)*$F$21-'int. presets cp_10d+wd_15'!G36*COS($I$18*PI()/180)*$I$21)*$C$25*1000)/9.81*$O$47/$S$99*$F$193*'int. presets cp_10d+wd_15'!$G$246-$R$99/$S$99*$C$20*$F$21</x:f>
        <x:v>13.535100631485872</x:v>
      </x:c>
      <x:c r="T131" s="199">
        <x:f ca="1">(-'int. presets cp_10d+wd_16'!L27*COS($F$18*PI()/180)*$F$21-'int. presets cp_10d+wd_16'!L36*COS($I$18*PI()/180)*$I$21)*$N$47*$C$25*1000/9.81/$U$99*$D$193*'int. presets cp_10d+wd_16'!$L$246-$T$99/$U$99*$C$20*$F$21</x:f>
        <x:v>15.658539836496285</x:v>
      </x:c>
      <x:c r="U131" s="164">
        <x:f ca="1">(SQRT(((-'int. presets cp_10d+wd_16'!G27*SIN($F$18*PI()/180)*$F$21+'int. presets cp_10d+wd_16'!G36*SIN($I$18*PI()/180)*$I$21)*$C$25*1000)^2+(0.001*$C$25*1000*$F$21)^2)/$C$30+(-'int. presets cp_10d+wd_16'!G27*COS($F$18*PI()/180)*$F$21-'int. presets cp_10d+wd_16'!G36*COS($I$18*PI()/180)*$I$21)*$C$25*1000)/9.81*$O$47/$U$99*$F$193*'int. presets cp_10d+wd_16'!$G$246-$T$99/$U$99*$C$20*$F$21</x:f>
        <x:v>13.535100631485872</x:v>
      </x:c>
      <x:c r="V131" s="199">
        <x:f ca="1">(-'int. presets cp_10d+wd_20'!L27*COS($F$18*PI()/180)*$F$21-'int. presets cp_10d+wd_20'!L36*COS($I$18*PI()/180)*$I$21)*$N$47*$C$25*1000/9.81/$W$99*$D$193*'int. presets cp_10d+wd_20'!$L$246-$V$99/$W$99*$C$20*$F$21</x:f>
        <x:v>10.542167240014937</x:v>
      </x:c>
      <x:c r="W131" s="164">
        <x:f ca="1">(SQRT(((-'int. presets cp_10d+wd_20'!G27*SIN($F$18*PI()/180)*$F$21+'int. presets cp_10d+wd_20'!G36*SIN($I$18*PI()/180)*$I$21)*$C$25*1000)^2+(0.001*$C$25*1000*$F$21)^2)/$C$30+(-'int. presets cp_10d+wd_20'!G27*COS($F$18*PI()/180)*$F$21-'int. presets cp_10d+wd_20'!G36*COS($I$18*PI()/180)*$I$21)*$C$25*1000)/9.81*$O$47/$W$99*$F$193*'int. presets cp_10d+wd_20'!$G$246-$V$99/$W$99*$C$20*$F$21</x:f>
        <x:v>13.535100631485872</x:v>
      </x:c>
      <x:c r="X131" s="199">
        <x:f ca="1">(-'int. presets cp_10d+wd_25'!L27*COS($F$18*PI()/180)*$F$21-'int. presets cp_10d+wd_25'!L36*COS($I$18*PI()/180)*$I$21)*$N$47*$C$25*1000/9.81/$Y$99*$D$193*'int. presets cp_10d+wd_25'!$L$246-$X$99/$Y$99*$C$20*$F$21</x:f>
        <x:v>5.4257946435335747</x:v>
      </x:c>
      <x:c r="Y131" s="164">
        <x:f ca="1">(SQRT(((-'int. presets cp_10d+wd_25'!G27*SIN($F$18*PI()/180)*$F$21+'int. presets cp_10d+wd_25'!G36*SIN($I$18*PI()/180)*$I$21)*$C$25*1000)^2+(0.001*$C$25*1000*$F$21)^2)/$C$30+(-'int. presets cp_10d+wd_25'!G27*COS($F$18*PI()/180)*$F$21-'int. presets cp_10d+wd_25'!G36*COS($I$18*PI()/180)*$I$21)*$C$25*1000)/9.81*$O$47/$Y$99*$F$193*'int. presets cp_10d+wd_25'!$G$246-$X$99/$Y$99*$C$20*$F$21</x:f>
        <x:v>13.535100631485872</x:v>
      </x:c>
      <x:c r="Z131" s="199">
        <x:f ca="1">(-'int. presets cp_10d+wd'!L27*COS($F$18*PI()/180)*$F$21-'int. presets cp_10d+wd'!L36*COS($I$18*PI()/180)*$I$21)*$N$47*$C$25*1000/9.81/$AA$99*$D$193*'int. presets cp_10d+wd'!$L$246-$Z$99/$AA$99*$C$20*$F$21</x:f>
        <x:v>5.4257946435335747</x:v>
      </x:c>
      <x:c r="AA131" s="1155">
        <x:f ca="1">(SQRT(((-'int. presets cp_10d+wd'!G27*SIN($F$18*PI()/180)*$F$21+'int. presets cp_10d+wd'!G36*SIN($I$18*PI()/180)*$I$21)*$C$25*1000)^2+(0.001*$C$25*1000*$F$21)^2)/$C$30+(-'int. presets cp_10d+wd'!G27*COS($F$18*PI()/180)*$F$21-'int. presets cp_10d+wd'!G36*COS($I$18*PI()/180)*$I$21)*$C$25*1000)/9.81*$O$47/$AA$99*$F$193*'int. presets cp_10d+wd'!$G$246-$Z$99/$AA$99*$C$20*$F$21</x:f>
        <x:v>13.535100631485872</x:v>
      </x:c>
    </x:row>
    <x:row r="132" spans="2:27" ht="12.75" customHeight="1" x14ac:dyDescent="0.2">
      <x:c r="B132" s="1755" t="s">
        <x:v>21254</x:v>
      </x:c>
      <x:c r="C132" s="1756">
        <x:v>0</x:v>
      </x:c>
      <x:c r="D132" s="1757" t="s">
        <x:v>21254</x:v>
      </x:c>
      <x:c r="E132" s="546" t="s">
        <x:v>21252</x:v>
      </x:c>
      <x:c r="F132" s="1233">
        <x:f t="shared" ca="1" si="84"/>
        <x:v>13.535100631485872</x:v>
      </x:c>
      <x:c r="G132" s="1233">
        <x:f t="shared" ca="1" si="75"/>
        <x:v>13.535100631485872</x:v>
      </x:c>
      <x:c r="H132" s="1233">
        <x:f t="shared" ca="1" si="76"/>
        <x:v>13.535100631485872</x:v>
      </x:c>
      <x:c r="I132" s="1230">
        <x:f t="shared" ca="1" si="77"/>
        <x:v>13.535100631485872</x:v>
      </x:c>
      <x:c r="J132" s="1233">
        <x:f t="shared" ca="1" si="78"/>
        <x:v>13.535100631485872</x:v>
      </x:c>
      <x:c r="K132" s="1240">
        <x:f t="shared" ca="1" si="79"/>
        <x:v>13.535100631485872</x:v>
      </x:c>
      <x:c r="L132" s="1138">
        <x:f t="shared" ca="1" si="80"/>
        <x:v>13.535100631485872</x:v>
      </x:c>
      <x:c r="M132" s="1066">
        <x:f t="shared" ca="1" si="81"/>
        <x:v>29.83975355418638</x:v>
      </x:c>
      <x:c r="N132" s="1152">
        <x:f ca="1">(-'int. presets cp_10d+wd_9'!L28*COS($F$18*PI()/180)*$F$21-'int. presets cp_10d+wd_9'!L37*COS($I$18*PI()/180)*$I$21)*$N$47*$C$25*1000/9.81/$O$99*$D$193*'int. presets cp_10d+wd_9'!$L$246-$N$99/$O$99*$C$20*$F$21</x:f>
        <x:v>-2.435053520669797</x:v>
      </x:c>
      <x:c r="O132" s="75">
        <x:f ca="1">(SQRT(((-'int. presets cp_10d+wd_9'!G28*SIN($F$18*PI()/180)*$F$21+'int. presets cp_10d+wd_9'!G37*SIN($I$18*PI()/180)*$I$21)*$C$25*1000)^2+(0.001*$C$25*1000*$F$21)^2)/$C$30+(-'int. presets cp_10d+wd_9'!G28*COS($F$18*PI()/180)*$F$21-'int. presets cp_10d+wd_9'!G37*COS($I$18*PI()/180)*$I$21)*$C$25*1000)/9.81*$O$47/$O$99*$F$193*'int. presets cp_10d+wd_9'!$G$246-$N$99/$O$99*$C$20*$F$21</x:f>
        <x:v>13.535100631485872</x:v>
      </x:c>
      <x:c r="P132" s="161">
        <x:f ca="1">(-'int. presets cp_10d+wd_12'!L28*COS($F$18*PI()/180)*$F$21-'int. presets cp_10d+wd_12'!L37*COS($I$18*PI()/180)*$I$21)*$N$47*$C$25*1000/9.81/$Q$99*$D$193*'int. presets cp_10d+wd_12'!$L$246-$P$99/$Q$99*$C$20*$F$21</x:f>
        <x:v>-2.435053520669797</x:v>
      </x:c>
      <x:c r="Q132" s="162">
        <x:f ca="1">(SQRT(((-'int. presets cp_10d+wd_12'!G28*SIN($F$18*PI()/180)*$F$21+'int. presets cp_10d+wd_12'!G37*SIN($I$18*PI()/180)*$I$21)*$C$25*1000)^2+(0.001*$C$25*1000*$F$21)^2)/$C$30+(-'int. presets cp_10d+wd_12'!G28*COS($F$18*PI()/180)*$F$21-'int. presets cp_10d+wd_12'!G37*COS($I$18*PI()/180)*$I$21)*$C$25*1000)/9.81*$O$47/$Q$99*$F$193*'int. presets cp_10d+wd_12'!$G$246-$P$99/$Q$99*$C$20*$F$21</x:f>
        <x:v>13.535100631485872</x:v>
      </x:c>
      <x:c r="R132" s="161">
        <x:f ca="1">(-'int. presets cp_10d+wd_15'!L28*COS($F$18*PI()/180)*$F$21-'int. presets cp_10d+wd_15'!L37*COS($I$18*PI()/180)*$I$21)*$N$47*$C$25*1000/9.81/$S$99*$D$193*'int. presets cp_10d+wd_15'!$L$246-$R$99/$S$99*$C$20*$F$21</x:f>
        <x:v>-2.435053520669797</x:v>
      </x:c>
      <x:c r="S132" s="162">
        <x:f ca="1">(SQRT(((-'int. presets cp_10d+wd_15'!G28*SIN($F$18*PI()/180)*$F$21+'int. presets cp_10d+wd_15'!G37*SIN($I$18*PI()/180)*$I$21)*$C$25*1000)^2+(0.001*$C$25*1000*$F$21)^2)/$C$30+(-'int. presets cp_10d+wd_15'!G28*COS($F$18*PI()/180)*$F$21-'int. presets cp_10d+wd_15'!G37*COS($I$18*PI()/180)*$I$21)*$C$25*1000)/9.81*$O$47/$S$99*$F$193*'int. presets cp_10d+wd_15'!$G$246-$R$99/$S$99*$C$20*$F$21</x:f>
        <x:v>13.535100631485872</x:v>
      </x:c>
      <x:c r="T132" s="161">
        <x:f ca="1">(-'int. presets cp_10d+wd_16'!L28*COS($F$18*PI()/180)*$F$21-'int. presets cp_10d+wd_16'!L37*COS($I$18*PI()/180)*$I$21)*$N$47*$C$25*1000/9.81/$U$99*$D$193*'int. presets cp_10d+wd_16'!$L$246-$T$99/$U$99*$C$20*$F$21</x:f>
        <x:v>-2.435053520669797</x:v>
      </x:c>
      <x:c r="U132" s="162">
        <x:f ca="1">(SQRT(((-'int. presets cp_10d+wd_16'!G28*SIN($F$18*PI()/180)*$F$21+'int. presets cp_10d+wd_16'!G37*SIN($I$18*PI()/180)*$I$21)*$C$25*1000)^2+(0.001*$C$25*1000*$F$21)^2)/$C$30+(-'int. presets cp_10d+wd_16'!G28*COS($F$18*PI()/180)*$F$21-'int. presets cp_10d+wd_16'!G37*COS($I$18*PI()/180)*$I$21)*$C$25*1000)/9.81*$O$47/$U$99*$F$193*'int. presets cp_10d+wd_16'!$G$246-$T$99/$U$99*$C$20*$F$21</x:f>
        <x:v>13.535100631485872</x:v>
      </x:c>
      <x:c r="V132" s="161">
        <x:f ca="1">(-'int. presets cp_10d+wd_20'!L28*COS($F$18*PI()/180)*$F$21-'int. presets cp_10d+wd_20'!L37*COS($I$18*PI()/180)*$I$21)*$N$47*$C$25*1000/9.81/$W$99*$D$193*'int. presets cp_10d+wd_20'!$L$246-$V$99/$W$99*$C$20*$F$21</x:f>
        <x:v>-2.435053520669797</x:v>
      </x:c>
      <x:c r="W132" s="162">
        <x:f ca="1">(SQRT(((-'int. presets cp_10d+wd_20'!G28*SIN($F$18*PI()/180)*$F$21+'int. presets cp_10d+wd_20'!G37*SIN($I$18*PI()/180)*$I$21)*$C$25*1000)^2+(0.001*$C$25*1000*$F$21)^2)/$C$30+(-'int. presets cp_10d+wd_20'!G28*COS($F$18*PI()/180)*$F$21-'int. presets cp_10d+wd_20'!G37*COS($I$18*PI()/180)*$I$21)*$C$25*1000)/9.81*$O$47/$W$99*$F$193*'int. presets cp_10d+wd_20'!$G$246-$V$99/$W$99*$C$20*$F$21</x:f>
        <x:v>13.535100631485872</x:v>
      </x:c>
      <x:c r="X132" s="161">
        <x:f ca="1">(-'int. presets cp_10d+wd_25'!L28*COS($F$18*PI()/180)*$F$21-'int. presets cp_10d+wd_25'!L37*COS($I$18*PI()/180)*$I$21)*$N$47*$C$25*1000/9.81/$Y$99*$D$193*'int. presets cp_10d+wd_25'!$L$246-$X$99/$Y$99*$C$20*$F$21</x:f>
        <x:v>-2.435053520669797</x:v>
      </x:c>
      <x:c r="Y132" s="162">
        <x:f ca="1">(SQRT(((-'int. presets cp_10d+wd_25'!G28*SIN($F$18*PI()/180)*$F$21+'int. presets cp_10d+wd_25'!G37*SIN($I$18*PI()/180)*$I$21)*$C$25*1000)^2+(0.001*$C$25*1000*$F$21)^2)/$C$30+(-'int. presets cp_10d+wd_25'!G28*COS($F$18*PI()/180)*$F$21-'int. presets cp_10d+wd_25'!G37*COS($I$18*PI()/180)*$I$21)*$C$25*1000)/9.81*$O$47/$Y$99*$F$193*'int. presets cp_10d+wd_25'!$G$246-$X$99/$Y$99*$C$20*$F$21</x:f>
        <x:v>13.535100631485872</x:v>
      </x:c>
      <x:c r="Z132" s="161">
        <x:f ca="1">(-'int. presets cp_10d+wd'!L28*COS($F$18*PI()/180)*$F$21-'int. presets cp_10d+wd'!L37*COS($I$18*PI()/180)*$I$21)*$N$47*$C$25*1000/9.81/$AA$99*$D$193*'int. presets cp_10d+wd'!$L$246-$Z$99/$AA$99*$C$20*$F$21</x:f>
        <x:v>-2.435053520669797</x:v>
      </x:c>
      <x:c r="AA132" s="1157">
        <x:f ca="1">(SQRT(((-'int. presets cp_10d+wd'!G28*SIN($F$18*PI()/180)*$F$21+'int. presets cp_10d+wd'!G37*SIN($I$18*PI()/180)*$I$21)*$C$25*1000)^2+(0.001*$C$25*1000*$F$21)^2)/$C$30+(-'int. presets cp_10d+wd'!G28*COS($F$18*PI()/180)*$F$21-'int. presets cp_10d+wd'!G37*COS($I$18*PI()/180)*$I$21)*$C$25*1000)/9.81*$O$47/$AA$99*$F$193*'int. presets cp_10d+wd'!$G$246-$Z$99/$AA$99*$C$20*$F$21</x:f>
        <x:v>13.535100631485872</x:v>
      </x:c>
    </x:row>
    <x:row r="133" spans="2:27" ht="13.5" thickBot="1" x14ac:dyDescent="0.25">
      <x:c r="B133" s="1761" t="e">
        <x:v>#REF!</x:v>
      </x:c>
      <x:c r="C133" s="1762">
        <x:v>0</x:v>
      </x:c>
      <x:c r="D133" s="1763">
        <x:v>0</x:v>
      </x:c>
      <x:c r="E133" s="547" t="s">
        <x:v>21253</x:v>
      </x:c>
      <x:c r="F133" s="1231">
        <x:f t="shared" ca="1" si="84"/>
        <x:v>13.535100631485872</x:v>
      </x:c>
      <x:c r="G133" s="1231">
        <x:f t="shared" ca="1" si="75"/>
        <x:v>13.535100631485872</x:v>
      </x:c>
      <x:c r="H133" s="1231">
        <x:f t="shared" ca="1" si="76"/>
        <x:v>13.535100631485872</x:v>
      </x:c>
      <x:c r="I133" s="1232">
        <x:f t="shared" ca="1" si="77"/>
        <x:v>13.535100631485872</x:v>
      </x:c>
      <x:c r="J133" s="1231">
        <x:f t="shared" ca="1" si="78"/>
        <x:v>13.535100631485872</x:v>
      </x:c>
      <x:c r="K133" s="1239">
        <x:f t="shared" ca="1" si="79"/>
        <x:v>13.535100631485872</x:v>
      </x:c>
      <x:c r="L133" s="1139">
        <x:f t="shared" ca="1" si="80"/>
        <x:v>13.535100631485872</x:v>
      </x:c>
      <x:c r="M133" s="1067">
        <x:f t="shared" ca="1" si="81"/>
        <x:v>29.83975355418638</x:v>
      </x:c>
      <x:c r="N133" s="1154">
        <x:f ca="1">(-'int. presets cp_10d+wd_9'!L29*COS($F$18*PI()/180)*$F$21-'int. presets cp_10d+wd_9'!L38*COS($I$18*PI()/180)*$I$21)*$N$47*$C$25*1000/9.81/$O$99*$D$193*'int. presets cp_10d+wd_9'!$L$246-$N$99/$O$99*$C$20*$F$21</x:f>
        <x:v>-2.435053520669797</x:v>
      </x:c>
      <x:c r="O133" s="1062">
        <x:f ca="1">(SQRT(((-'int. presets cp_10d+wd_9'!G29*SIN($F$18*PI()/180)*$F$21+'int. presets cp_10d+wd_9'!G38*SIN($I$18*PI()/180)*$I$21)*$C$25*1000)^2+(0.001*$C$25*1000*$F$21)^2)/$C$30+(-'int. presets cp_10d+wd_9'!G29*COS($F$18*PI()/180)*$F$21-'int. presets cp_10d+wd_9'!G38*COS($I$18*PI()/180)*$I$21)*$C$25*1000)/9.81*$O$47/$O$99*$F$193*'int. presets cp_10d+wd_9'!$G$246-$N$99/$O$99*$C$20*$F$21</x:f>
        <x:v>13.535100631485872</x:v>
      </x:c>
      <x:c r="P133" s="199">
        <x:f ca="1">(-'int. presets cp_10d+wd_12'!L29*COS($F$18*PI()/180)*$F$21-'int. presets cp_10d+wd_12'!L38*COS($I$18*PI()/180)*$I$21)*$N$47*$C$25*1000/9.81/$Q$99*$D$193*'int. presets cp_10d+wd_12'!$L$246-$P$99/$Q$99*$C$20*$F$21</x:f>
        <x:v>-2.435053520669797</x:v>
      </x:c>
      <x:c r="Q133" s="164">
        <x:f ca="1">(SQRT(((-'int. presets cp_10d+wd_12'!G29*SIN($F$18*PI()/180)*$F$21+'int. presets cp_10d+wd_12'!G38*SIN($I$18*PI()/180)*$I$21)*$C$25*1000)^2+(0.001*$C$25*1000*$F$21)^2)/$C$30+(-'int. presets cp_10d+wd_12'!G29*COS($F$18*PI()/180)*$F$21-'int. presets cp_10d+wd_12'!G38*COS($I$18*PI()/180)*$I$21)*$C$25*1000)/9.81*$O$47/$Q$99*$F$193*'int. presets cp_10d+wd_12'!$G$246-$P$99/$Q$99*$C$20*$F$21</x:f>
        <x:v>13.535100631485872</x:v>
      </x:c>
      <x:c r="R133" s="199">
        <x:f ca="1">(-'int. presets cp_10d+wd_15'!L29*COS($F$18*PI()/180)*$F$21-'int. presets cp_10d+wd_15'!L38*COS($I$18*PI()/180)*$I$21)*$N$47*$C$25*1000/9.81/$S$99*$D$193*'int. presets cp_10d+wd_15'!$L$246-$R$99/$S$99*$C$20*$F$21</x:f>
        <x:v>-2.435053520669797</x:v>
      </x:c>
      <x:c r="S133" s="164">
        <x:f ca="1">(SQRT(((-'int. presets cp_10d+wd_15'!G29*SIN($F$18*PI()/180)*$F$21+'int. presets cp_10d+wd_15'!G38*SIN($I$18*PI()/180)*$I$21)*$C$25*1000)^2+(0.001*$C$25*1000*$F$21)^2)/$C$30+(-'int. presets cp_10d+wd_15'!G29*COS($F$18*PI()/180)*$F$21-'int. presets cp_10d+wd_15'!G38*COS($I$18*PI()/180)*$I$21)*$C$25*1000)/9.81*$O$47/$S$99*$F$193*'int. presets cp_10d+wd_15'!$G$246-$R$99/$S$99*$C$20*$F$21</x:f>
        <x:v>13.535100631485872</x:v>
      </x:c>
      <x:c r="T133" s="199">
        <x:f ca="1">(-'int. presets cp_10d+wd_16'!L29*COS($F$18*PI()/180)*$F$21-'int. presets cp_10d+wd_16'!L38*COS($I$18*PI()/180)*$I$21)*$N$47*$C$25*1000/9.81/$U$99*$D$193*'int. presets cp_10d+wd_16'!$L$246-$T$99/$U$99*$C$20*$F$21</x:f>
        <x:v>-2.435053520669797</x:v>
      </x:c>
      <x:c r="U133" s="164">
        <x:f ca="1">(SQRT(((-'int. presets cp_10d+wd_16'!G29*SIN($F$18*PI()/180)*$F$21+'int. presets cp_10d+wd_16'!G38*SIN($I$18*PI()/180)*$I$21)*$C$25*1000)^2+(0.001*$C$25*1000*$F$21)^2)/$C$30+(-'int. presets cp_10d+wd_16'!G29*COS($F$18*PI()/180)*$F$21-'int. presets cp_10d+wd_16'!G38*COS($I$18*PI()/180)*$I$21)*$C$25*1000)/9.81*$O$47/$U$99*$F$193*'int. presets cp_10d+wd_16'!$G$246-$T$99/$U$99*$C$20*$F$21</x:f>
        <x:v>13.535100631485872</x:v>
      </x:c>
      <x:c r="V133" s="199">
        <x:f ca="1">(-'int. presets cp_10d+wd_20'!L29*COS($F$18*PI()/180)*$F$21-'int. presets cp_10d+wd_20'!L38*COS($I$18*PI()/180)*$I$21)*$N$47*$C$25*1000/9.81/$W$99*$D$193*'int. presets cp_10d+wd_20'!$L$246-$V$99/$W$99*$C$20*$F$21</x:f>
        <x:v>-2.435053520669797</x:v>
      </x:c>
      <x:c r="W133" s="164">
        <x:f ca="1">(SQRT(((-'int. presets cp_10d+wd_20'!G29*SIN($F$18*PI()/180)*$F$21+'int. presets cp_10d+wd_20'!G38*SIN($I$18*PI()/180)*$I$21)*$C$25*1000)^2+(0.001*$C$25*1000*$F$21)^2)/$C$30+(-'int. presets cp_10d+wd_20'!G29*COS($F$18*PI()/180)*$F$21-'int. presets cp_10d+wd_20'!G38*COS($I$18*PI()/180)*$I$21)*$C$25*1000)/9.81*$O$47/$W$99*$F$193*'int. presets cp_10d+wd_20'!$G$246-$V$99/$W$99*$C$20*$F$21</x:f>
        <x:v>13.535100631485872</x:v>
      </x:c>
      <x:c r="X133" s="199">
        <x:f ca="1">(-'int. presets cp_10d+wd_25'!L29*COS($F$18*PI()/180)*$F$21-'int. presets cp_10d+wd_25'!L38*COS($I$18*PI()/180)*$I$21)*$N$47*$C$25*1000/9.81/$Y$99*$D$193*'int. presets cp_10d+wd_25'!$L$246-$X$99/$Y$99*$C$20*$F$21</x:f>
        <x:v>-2.435053520669797</x:v>
      </x:c>
      <x:c r="Y133" s="164">
        <x:f ca="1">(SQRT(((-'int. presets cp_10d+wd_25'!G29*SIN($F$18*PI()/180)*$F$21+'int. presets cp_10d+wd_25'!G38*SIN($I$18*PI()/180)*$I$21)*$C$25*1000)^2+(0.001*$C$25*1000*$F$21)^2)/$C$30+(-'int. presets cp_10d+wd_25'!G29*COS($F$18*PI()/180)*$F$21-'int. presets cp_10d+wd_25'!G38*COS($I$18*PI()/180)*$I$21)*$C$25*1000)/9.81*$O$47/$Y$99*$F$193*'int. presets cp_10d+wd_25'!$G$246-$X$99/$Y$99*$C$20*$F$21</x:f>
        <x:v>13.535100631485872</x:v>
      </x:c>
      <x:c r="Z133" s="199">
        <x:f ca="1">(-'int. presets cp_10d+wd'!L29*COS($F$18*PI()/180)*$F$21-'int. presets cp_10d+wd'!L38*COS($I$18*PI()/180)*$I$21)*$N$47*$C$25*1000/9.81/$AA$99*$D$193*'int. presets cp_10d+wd'!$L$246-$Z$99/$AA$99*$C$20*$F$21</x:f>
        <x:v>-2.435053520669797</x:v>
      </x:c>
      <x:c r="AA133" s="1155">
        <x:f ca="1">(SQRT(((-'int. presets cp_10d+wd'!G29*SIN($F$18*PI()/180)*$F$21+'int. presets cp_10d+wd'!G38*SIN($I$18*PI()/180)*$I$21)*$C$25*1000)^2+(0.001*$C$25*1000*$F$21)^2)/$C$30+(-'int. presets cp_10d+wd'!G29*COS($F$18*PI()/180)*$F$21-'int. presets cp_10d+wd'!G38*COS($I$18*PI()/180)*$I$21)*$C$25*1000)/9.81*$O$47/$AA$99*$F$193*'int. presets cp_10d+wd'!$G$246-$Z$99/$AA$99*$C$20*$F$21</x:f>
        <x:v>13.535100631485872</x:v>
      </x:c>
    </x:row>
    <x:row r="134" spans="2:27" ht="12.75" customHeight="1" x14ac:dyDescent="0.2">
      <x:c r="B134" s="1755" t="s">
        <x:v>21255</x:v>
      </x:c>
      <x:c r="C134" s="1756">
        <x:v>0</x:v>
      </x:c>
      <x:c r="D134" s="1757" t="s">
        <x:v>21255</x:v>
      </x:c>
      <x:c r="E134" s="546" t="s">
        <x:v>21252</x:v>
      </x:c>
      <x:c r="F134" s="1233">
        <x:f t="shared" ca="1" si="84"/>
        <x:v>13.535100631485872</x:v>
      </x:c>
      <x:c r="G134" s="1233">
        <x:f t="shared" ca="1" si="75"/>
        <x:v>13.535100631485872</x:v>
      </x:c>
      <x:c r="H134" s="1233">
        <x:f t="shared" ca="1" si="76"/>
        <x:v>13.535100631485872</x:v>
      </x:c>
      <x:c r="I134" s="1230">
        <x:f t="shared" ca="1" si="77"/>
        <x:v>13.535100631485872</x:v>
      </x:c>
      <x:c r="J134" s="1233">
        <x:f t="shared" ca="1" si="78"/>
        <x:v>13.535100631485872</x:v>
      </x:c>
      <x:c r="K134" s="1240">
        <x:f t="shared" ca="1" si="79"/>
        <x:v>13.535100631485872</x:v>
      </x:c>
      <x:c r="L134" s="1138">
        <x:f t="shared" ca="1" si="80"/>
        <x:v>13.535100631485872</x:v>
      </x:c>
      <x:c r="M134" s="1066">
        <x:f t="shared" ca="1" si="81"/>
        <x:v>29.83975355418638</x:v>
      </x:c>
      <x:c r="N134" s="1152">
        <x:f ca="1">(-'int. presets cp_10d+wd_9'!L30*COS($F$18*PI()/180)*$F$21-'int. presets cp_10d+wd_9'!L39*COS($I$18*PI()/180)*$I$21)*$N$47*$C$25*1000/9.81/$O$99*$D$193*'int. presets cp_10d+wd_9'!$L$246-$N$99/$O$99*$C$20*$F$21</x:f>
        <x:v>8.732121565208427</x:v>
      </x:c>
      <x:c r="O134" s="75">
        <x:f ca="1">(SQRT(((-'int. presets cp_10d+wd_9'!G30*SIN($F$18*PI()/180)*$F$21+'int. presets cp_10d+wd_9'!G39*SIN($I$18*PI()/180)*$I$21)*$C$25*1000)^2+(0.001*$C$25*1000*$F$21)^2)/$C$30+(-'int. presets cp_10d+wd_9'!G30*COS($F$18*PI()/180)*$F$21-'int. presets cp_10d+wd_9'!G39*COS($I$18*PI()/180)*$I$21)*$C$25*1000)/9.81*$O$47/$O$99*$F$193*'int. presets cp_10d+wd_9'!$G$246-$N$99/$O$99*$C$20*$F$21</x:f>
        <x:v>13.535100631485872</x:v>
      </x:c>
      <x:c r="P134" s="161">
        <x:f ca="1">(-'int. presets cp_10d+wd_12'!L30*COS($F$18*PI()/180)*$F$21-'int. presets cp_10d+wd_12'!L39*COS($I$18*PI()/180)*$I$21)*$N$47*$C$25*1000/9.81/$Q$99*$D$193*'int. presets cp_10d+wd_12'!$L$246-$P$99/$Q$99*$C$20*$F$21</x:f>
        <x:v>6.0260173516137989</x:v>
      </x:c>
      <x:c r="Q134" s="162">
        <x:f ca="1">(SQRT(((-'int. presets cp_10d+wd_12'!G30*SIN($F$18*PI()/180)*$F$21+'int. presets cp_10d+wd_12'!G39*SIN($I$18*PI()/180)*$I$21)*$C$25*1000)^2+(0.001*$C$25*1000*$F$21)^2)/$C$30+(-'int. presets cp_10d+wd_12'!G30*COS($F$18*PI()/180)*$F$21-'int. presets cp_10d+wd_12'!G39*COS($I$18*PI()/180)*$I$21)*$C$25*1000)/9.81*$O$47/$Q$99*$F$193*'int. presets cp_10d+wd_12'!$G$246-$P$99/$Q$99*$C$20*$F$21</x:f>
        <x:v>13.535100631485872</x:v>
      </x:c>
      <x:c r="R134" s="161">
        <x:f ca="1">(-'int. presets cp_10d+wd_15'!L30*COS($F$18*PI()/180)*$F$21-'int. presets cp_10d+wd_15'!L39*COS($I$18*PI()/180)*$I$21)*$N$47*$C$25*1000/9.81/$S$99*$D$193*'int. presets cp_10d+wd_15'!$L$246-$R$99/$S$99*$C$20*$F$21</x:f>
        <x:v>3.9269998518387048</x:v>
      </x:c>
      <x:c r="S134" s="162">
        <x:f ca="1">(SQRT(((-'int. presets cp_10d+wd_15'!G30*SIN($F$18*PI()/180)*$F$21+'int. presets cp_10d+wd_15'!G39*SIN($I$18*PI()/180)*$I$21)*$C$25*1000)^2+(0.001*$C$25*1000*$F$21)^2)/$C$30+(-'int. presets cp_10d+wd_15'!G30*COS($F$18*PI()/180)*$F$21-'int. presets cp_10d+wd_15'!G39*COS($I$18*PI()/180)*$I$21)*$C$25*1000)/9.81*$O$47/$S$99*$F$193*'int. presets cp_10d+wd_15'!$G$246-$R$99/$S$99*$C$20*$F$21</x:f>
        <x:v>13.535100631485872</x:v>
      </x:c>
      <x:c r="T134" s="161">
        <x:f ca="1">(-'int. presets cp_10d+wd_16'!L30*COS($F$18*PI()/180)*$F$21-'int. presets cp_10d+wd_16'!L39*COS($I$18*PI()/180)*$I$21)*$N$47*$C$25*1000/9.81/$U$99*$D$193*'int. presets cp_10d+wd_16'!$L$246-$T$99/$U$99*$C$20*$F$21</x:f>
        <x:v>3.3199131380191638</x:v>
      </x:c>
      <x:c r="U134" s="162">
        <x:f ca="1">(SQRT(((-'int. presets cp_10d+wd_16'!G30*SIN($F$18*PI()/180)*$F$21+'int. presets cp_10d+wd_16'!G39*SIN($I$18*PI()/180)*$I$21)*$C$25*1000)^2+(0.001*$C$25*1000*$F$21)^2)/$C$30+(-'int. presets cp_10d+wd_16'!G30*COS($F$18*PI()/180)*$F$21-'int. presets cp_10d+wd_16'!G39*COS($I$18*PI()/180)*$I$21)*$C$25*1000)/9.81*$O$47/$U$99*$F$193*'int. presets cp_10d+wd_16'!$G$246-$T$99/$U$99*$C$20*$F$21</x:f>
        <x:v>13.535100631485872</x:v>
      </x:c>
      <x:c r="V134" s="161">
        <x:f ca="1">(-'int. presets cp_10d+wd_20'!L30*COS($F$18*PI()/180)*$F$21-'int. presets cp_10d+wd_20'!L39*COS($I$18*PI()/180)*$I$21)*$N$47*$C$25*1000/9.81/$W$99*$D$193*'int. presets cp_10d+wd_20'!$L$246-$V$99/$W$99*$C$20*$F$21</x:f>
        <x:v>1.2208956382440768</x:v>
      </x:c>
      <x:c r="W134" s="162">
        <x:f ca="1">(SQRT(((-'int. presets cp_10d+wd_20'!G30*SIN($F$18*PI()/180)*$F$21+'int. presets cp_10d+wd_20'!G39*SIN($I$18*PI()/180)*$I$21)*$C$25*1000)^2+(0.001*$C$25*1000*$F$21)^2)/$C$30+(-'int. presets cp_10d+wd_20'!G30*COS($F$18*PI()/180)*$F$21-'int. presets cp_10d+wd_20'!G39*COS($I$18*PI()/180)*$I$21)*$C$25*1000)/9.81*$O$47/$W$99*$F$193*'int. presets cp_10d+wd_20'!$G$246-$V$99/$W$99*$C$20*$F$21</x:f>
        <x:v>13.535100631485872</x:v>
      </x:c>
      <x:c r="X134" s="161">
        <x:f ca="1">(-'int. presets cp_10d+wd_25'!L30*COS($F$18*PI()/180)*$F$21-'int. presets cp_10d+wd_25'!L39*COS($I$18*PI()/180)*$I$21)*$N$47*$C$25*1000/9.81/$Y$99*$D$193*'int. presets cp_10d+wd_25'!$L$246-$X$99/$Y$99*$C$20*$F$21</x:f>
        <x:v>-0.87812186153101024</x:v>
      </x:c>
      <x:c r="Y134" s="162">
        <x:f ca="1">(SQRT(((-'int. presets cp_10d+wd_25'!G30*SIN($F$18*PI()/180)*$F$21+'int. presets cp_10d+wd_25'!G39*SIN($I$18*PI()/180)*$I$21)*$C$25*1000)^2+(0.001*$C$25*1000*$F$21)^2)/$C$30+(-'int. presets cp_10d+wd_25'!G30*COS($F$18*PI()/180)*$F$21-'int. presets cp_10d+wd_25'!G39*COS($I$18*PI()/180)*$I$21)*$C$25*1000)/9.81*$O$47/$Y$99*$F$193*'int. presets cp_10d+wd_25'!$G$246-$X$99/$Y$99*$C$20*$F$21</x:f>
        <x:v>13.535100631485872</x:v>
      </x:c>
      <x:c r="Z134" s="161">
        <x:f ca="1">(-'int. presets cp_10d+wd'!L30*COS($F$18*PI()/180)*$F$21-'int. presets cp_10d+wd'!L39*COS($I$18*PI()/180)*$I$21)*$N$47*$C$25*1000/9.81/$AA$99*$D$193*'int. presets cp_10d+wd'!$L$246-$Z$99/$AA$99*$C$20*$F$21</x:f>
        <x:v>-0.87812186153101024</x:v>
      </x:c>
      <x:c r="AA134" s="1157">
        <x:f ca="1">(SQRT(((-'int. presets cp_10d+wd'!G30*SIN($F$18*PI()/180)*$F$21+'int. presets cp_10d+wd'!G39*SIN($I$18*PI()/180)*$I$21)*$C$25*1000)^2+(0.001*$C$25*1000*$F$21)^2)/$C$30+(-'int. presets cp_10d+wd'!G30*COS($F$18*PI()/180)*$F$21-'int. presets cp_10d+wd'!G39*COS($I$18*PI()/180)*$I$21)*$C$25*1000)/9.81*$O$47/$AA$99*$F$193*'int. presets cp_10d+wd'!$G$246-$Z$99/$AA$99*$C$20*$F$21</x:f>
        <x:v>13.535100631485872</x:v>
      </x:c>
    </x:row>
    <x:row r="135" spans="2:27" ht="13.5" customHeight="1" thickBot="1" x14ac:dyDescent="0.25">
      <x:c r="B135" s="1761" t="e">
        <x:v>#REF!</x:v>
      </x:c>
      <x:c r="C135" s="1762">
        <x:v>0</x:v>
      </x:c>
      <x:c r="D135" s="1763">
        <x:v>0</x:v>
      </x:c>
      <x:c r="E135" s="547" t="s">
        <x:v>21253</x:v>
      </x:c>
      <x:c r="F135" s="1231">
        <x:f t="shared" ca="1" si="84"/>
        <x:v>13.535100631485872</x:v>
      </x:c>
      <x:c r="G135" s="1231">
        <x:f t="shared" ca="1" si="75"/>
        <x:v>13.535100631485872</x:v>
      </x:c>
      <x:c r="H135" s="1231">
        <x:f t="shared" ca="1" si="76"/>
        <x:v>13.535100631485872</x:v>
      </x:c>
      <x:c r="I135" s="1232">
        <x:f t="shared" ca="1" si="77"/>
        <x:v>13.535100631485872</x:v>
      </x:c>
      <x:c r="J135" s="1231">
        <x:f t="shared" ca="1" si="78"/>
        <x:v>13.535100631485872</x:v>
      </x:c>
      <x:c r="K135" s="1239">
        <x:f t="shared" ca="1" si="79"/>
        <x:v>13.535100631485872</x:v>
      </x:c>
      <x:c r="L135" s="1139">
        <x:f t="shared" ca="1" si="80"/>
        <x:v>13.535100631485872</x:v>
      </x:c>
      <x:c r="M135" s="1067">
        <x:f t="shared" ca="1" si="81"/>
        <x:v>29.83975355418638</x:v>
      </x:c>
      <x:c r="N135" s="1154">
        <x:f ca="1">(-'int. presets cp_10d+wd_9'!L31*COS($F$18*PI()/180)*$F$21-'int. presets cp_10d+wd_9'!L40*COS($I$18*PI()/180)*$I$21)*$N$47*$C$25*1000/9.81/$O$99*$D$193*'int. presets cp_10d+wd_9'!$L$246-$N$99/$O$99*$C$20*$F$21</x:f>
        <x:v>6.8709257175620628</x:v>
      </x:c>
      <x:c r="O135" s="1062">
        <x:f ca="1">(SQRT(((-'int. presets cp_10d+wd_9'!G31*SIN($F$18*PI()/180)*$F$21+'int. presets cp_10d+wd_9'!G40*SIN($I$18*PI()/180)*$I$21)*$C$25*1000)^2+(0.001*$C$25*1000*$F$21)^2)/$C$30+(-'int. presets cp_10d+wd_9'!G31*COS($F$18*PI()/180)*$F$21-'int. presets cp_10d+wd_9'!G40*COS($I$18*PI()/180)*$I$21)*$C$25*1000)/9.81*$O$47/$O$99*$F$193*'int. presets cp_10d+wd_9'!$G$246-$N$99/$O$99*$C$20*$F$21</x:f>
        <x:v>13.535100631485872</x:v>
      </x:c>
      <x:c r="P135" s="199">
        <x:f ca="1">(-'int. presets cp_10d+wd_12'!L31*COS($F$18*PI()/180)*$F$21-'int. presets cp_10d+wd_12'!L40*COS($I$18*PI()/180)*$I$21)*$N$47*$C$25*1000/9.81/$Q$99*$D$193*'int. presets cp_10d+wd_12'!$L$246-$P$99/$Q$99*$C$20*$F$21</x:f>
        <x:v>4.6158388728998681</x:v>
      </x:c>
      <x:c r="Q135" s="164">
        <x:f ca="1">(SQRT(((-'int. presets cp_10d+wd_12'!G31*SIN($F$18*PI()/180)*$F$21+'int. presets cp_10d+wd_12'!G40*SIN($I$18*PI()/180)*$I$21)*$C$25*1000)^2+(0.001*$C$25*1000*$F$21)^2)/$C$30+(-'int. presets cp_10d+wd_12'!G31*COS($F$18*PI()/180)*$F$21-'int. presets cp_10d+wd_12'!G40*COS($I$18*PI()/180)*$I$21)*$C$25*1000)/9.81*$O$47/$Q$99*$F$193*'int. presets cp_10d+wd_12'!$G$246-$P$99/$Q$99*$C$20*$F$21</x:f>
        <x:v>13.535100631485872</x:v>
      </x:c>
      <x:c r="R135" s="199">
        <x:f ca="1">(-'int. presets cp_10d+wd_15'!L31*COS($F$18*PI()/180)*$F$21-'int. presets cp_10d+wd_15'!L40*COS($I$18*PI()/180)*$I$21)*$N$47*$C$25*1000/9.81/$S$99*$D$193*'int. presets cp_10d+wd_15'!$L$246-$R$99/$S$99*$C$20*$F$21</x:f>
        <x:v>2.8666576230872813</x:v>
      </x:c>
      <x:c r="S135" s="164">
        <x:f ca="1">(SQRT(((-'int. presets cp_10d+wd_15'!G31*SIN($F$18*PI()/180)*$F$21+'int. presets cp_10d+wd_15'!G40*SIN($I$18*PI()/180)*$I$21)*$C$25*1000)^2+(0.001*$C$25*1000*$F$21)^2)/$C$30+(-'int. presets cp_10d+wd_15'!G31*COS($F$18*PI()/180)*$F$21-'int. presets cp_10d+wd_15'!G40*COS($I$18*PI()/180)*$I$21)*$C$25*1000)/9.81*$O$47/$S$99*$F$193*'int. presets cp_10d+wd_15'!$G$246-$R$99/$S$99*$C$20*$F$21</x:f>
        <x:v>13.535100631485872</x:v>
      </x:c>
      <x:c r="T135" s="199">
        <x:f ca="1">(-'int. presets cp_10d+wd_16'!L31*COS($F$18*PI()/180)*$F$21-'int. presets cp_10d+wd_16'!L40*COS($I$18*PI()/180)*$I$21)*$N$47*$C$25*1000/9.81/$U$99*$D$193*'int. presets cp_10d+wd_16'!$L$246-$T$99/$U$99*$C$20*$F$21</x:f>
        <x:v>2.3607520282376591</x:v>
      </x:c>
      <x:c r="U135" s="164">
        <x:f ca="1">(SQRT(((-'int. presets cp_10d+wd_16'!G31*SIN($F$18*PI()/180)*$F$21+'int. presets cp_10d+wd_16'!G40*SIN($I$18*PI()/180)*$I$21)*$C$25*1000)^2+(0.001*$C$25*1000*$F$21)^2)/$C$30+(-'int. presets cp_10d+wd_16'!G31*COS($F$18*PI()/180)*$F$21-'int. presets cp_10d+wd_16'!G40*COS($I$18*PI()/180)*$I$21)*$C$25*1000)/9.81*$O$47/$U$99*$F$193*'int. presets cp_10d+wd_16'!$G$246-$T$99/$U$99*$C$20*$F$21</x:f>
        <x:v>13.535100631485872</x:v>
      </x:c>
      <x:c r="V135" s="199">
        <x:f ca="1">(-'int. presets cp_10d+wd_20'!L31*COS($F$18*PI()/180)*$F$21-'int. presets cp_10d+wd_20'!L40*COS($I$18*PI()/180)*$I$21)*$N$47*$C$25*1000/9.81/$W$99*$D$193*'int. presets cp_10d+wd_20'!$L$246-$V$99/$W$99*$C$20*$F$21</x:f>
        <x:v>0.61157077842508656</x:v>
      </x:c>
      <x:c r="W135" s="164">
        <x:f ca="1">(SQRT(((-'int. presets cp_10d+wd_20'!G31*SIN($F$18*PI()/180)*$F$21+'int. presets cp_10d+wd_20'!G40*SIN($I$18*PI()/180)*$I$21)*$C$25*1000)^2+(0.001*$C$25*1000*$F$21)^2)/$C$30+(-'int. presets cp_10d+wd_20'!G31*COS($F$18*PI()/180)*$F$21-'int. presets cp_10d+wd_20'!G40*COS($I$18*PI()/180)*$I$21)*$C$25*1000)/9.81*$O$47/$W$99*$F$193*'int. presets cp_10d+wd_20'!$G$246-$V$99/$W$99*$C$20*$F$21</x:f>
        <x:v>13.535100631485872</x:v>
      </x:c>
      <x:c r="X135" s="199">
        <x:f ca="1">(-'int. presets cp_10d+wd_25'!L31*COS($F$18*PI()/180)*$F$21-'int. presets cp_10d+wd_25'!L40*COS($I$18*PI()/180)*$I$21)*$N$47*$C$25*1000/9.81/$Y$99*$D$193*'int. presets cp_10d+wd_25'!$L$246-$X$99/$Y$99*$C$20*$F$21</x:f>
        <x:v>-1.1376104713874859</x:v>
      </x:c>
      <x:c r="Y135" s="164">
        <x:f ca="1">(SQRT(((-'int. presets cp_10d+wd_25'!G31*SIN($F$18*PI()/180)*$F$21+'int. presets cp_10d+wd_25'!G40*SIN($I$18*PI()/180)*$I$21)*$C$25*1000)^2+(0.001*$C$25*1000*$F$21)^2)/$C$30+(-'int. presets cp_10d+wd_25'!G31*COS($F$18*PI()/180)*$F$21-'int. presets cp_10d+wd_25'!G40*COS($I$18*PI()/180)*$I$21)*$C$25*1000)/9.81*$O$47/$Y$99*$F$193*'int. presets cp_10d+wd_25'!$G$246-$X$99/$Y$99*$C$20*$F$21</x:f>
        <x:v>13.535100631485872</x:v>
      </x:c>
      <x:c r="Z135" s="199">
        <x:f ca="1">(-'int. presets cp_10d+wd'!L31*COS($F$18*PI()/180)*$F$21-'int. presets cp_10d+wd'!L40*COS($I$18*PI()/180)*$I$21)*$N$47*$C$25*1000/9.81/$AA$99*$D$193*'int. presets cp_10d+wd'!$L$246-$Z$99/$AA$99*$C$20*$F$21</x:f>
        <x:v>-1.1376104713874859</x:v>
      </x:c>
      <x:c r="AA135" s="1155">
        <x:f ca="1">(SQRT(((-'int. presets cp_10d+wd'!G31*SIN($F$18*PI()/180)*$F$21+'int. presets cp_10d+wd'!G40*SIN($I$18*PI()/180)*$I$21)*$C$25*1000)^2+(0.001*$C$25*1000*$F$21)^2)/$C$30+(-'int. presets cp_10d+wd'!G31*COS($F$18*PI()/180)*$F$21-'int. presets cp_10d+wd'!G40*COS($I$18*PI()/180)*$I$21)*$C$25*1000)/9.81*$O$47/$AA$99*$F$193*'int. presets cp_10d+wd'!$G$246-$Z$99/$AA$99*$C$20*$F$21</x:f>
        <x:v>13.535100631485872</x:v>
      </x:c>
    </x:row>
    <x:row r="136" spans="2:27" x14ac:dyDescent="0.2">
      <x:c r="B136" s="1755" t="s">
        <x:v>21256</x:v>
      </x:c>
      <x:c r="C136" s="1756">
        <x:v>0</x:v>
      </x:c>
      <x:c r="D136" s="1757" t="s">
        <x:v>21256</x:v>
      </x:c>
      <x:c r="E136" s="546" t="s">
        <x:v>21252</x:v>
      </x:c>
      <x:c r="F136" s="1233">
        <x:f t="shared" ca="1" si="84"/>
        <x:v>13.535100631485872</x:v>
      </x:c>
      <x:c r="G136" s="1233">
        <x:f t="shared" ca="1" si="75"/>
        <x:v>13.535100631485872</x:v>
      </x:c>
      <x:c r="H136" s="1233">
        <x:f t="shared" ca="1" si="76"/>
        <x:v>13.535100631485872</x:v>
      </x:c>
      <x:c r="I136" s="1230">
        <x:f t="shared" ca="1" si="77"/>
        <x:v>13.535100631485872</x:v>
      </x:c>
      <x:c r="J136" s="1233">
        <x:f t="shared" ca="1" si="78"/>
        <x:v>13.535100631485872</x:v>
      </x:c>
      <x:c r="K136" s="1240">
        <x:f t="shared" ca="1" si="79"/>
        <x:v>13.535100631485872</x:v>
      </x:c>
      <x:c r="L136" s="1138">
        <x:f t="shared" ca="1" si="80"/>
        <x:v>13.535100631485872</x:v>
      </x:c>
      <x:c r="M136" s="1066">
        <x:f t="shared" ca="1" si="81"/>
        <x:v>29.83975355418638</x:v>
      </x:c>
      <x:c r="N136" s="1152">
        <x:f ca="1">(-'int. presets cp_10d+wd_9'!L32*COS($F$18*PI()/180)*$F$21-'int. presets cp_10d+wd_9'!L41*COS($I$18*PI()/180)*$I$21)*$N$47*$C$25*1000/9.81/$O$99*$D$193*'int. presets cp_10d+wd_9'!$L$246-$N$99/$O$99*$C$20*$F$21</x:f>
        <x:v>4.751378294570852</x:v>
      </x:c>
      <x:c r="O136" s="75">
        <x:f ca="1">(SQRT(((-'int. presets cp_10d+wd_9'!G32*SIN($F$18*PI()/180)*$F$21+'int. presets cp_10d+wd_9'!G41*SIN($I$18*PI()/180)*$I$21)*$C$25*1000)^2+(0.001*$C$25*1000*$F$21)^2)/$C$30+(-'int. presets cp_10d+wd_9'!G32*COS($F$18*PI()/180)*$F$21-'int. presets cp_10d+wd_9'!G41*COS($I$18*PI()/180)*$I$21)*$C$25*1000)/9.81*$O$47/$O$99*$F$193*'int. presets cp_10d+wd_9'!$G$246-$N$99/$O$99*$C$20*$F$21</x:f>
        <x:v>13.535100631485872</x:v>
      </x:c>
      <x:c r="P136" s="161">
        <x:f ca="1">(-'int. presets cp_10d+wd_12'!L32*COS($F$18*PI()/180)*$F$21-'int. presets cp_10d+wd_12'!L41*COS($I$18*PI()/180)*$I$21)*$N$47*$C$25*1000/9.81/$Q$99*$D$193*'int. presets cp_10d+wd_12'!$L$246-$P$99/$Q$99*$C$20*$F$21</x:f>
        <x:v>3.0099142925847353</x:v>
      </x:c>
      <x:c r="Q136" s="198">
        <x:f ca="1">(SQRT(((-'int. presets cp_10d+wd_12'!G32*SIN($F$18*PI()/180)*$F$21+'int. presets cp_10d+wd_12'!G41*SIN($I$18*PI()/180)*$I$21)*$C$25*1000)^2+(0.001*$C$25*1000*$F$21)^2)/$C$30+(-'int. presets cp_10d+wd_12'!G32*COS($F$18*PI()/180)*$F$21-'int. presets cp_10d+wd_12'!G41*COS($I$18*PI()/180)*$I$21)*$C$25*1000)/9.81*$O$47/$Q$99*$F$193*'int. presets cp_10d+wd_12'!$G$246-$P$99/$Q$99*$C$20*$F$21</x:f>
        <x:v>13.535100631485872</x:v>
      </x:c>
      <x:c r="R136" s="161">
        <x:f ca="1">(-'int. presets cp_10d+wd_15'!L32*COS($F$18*PI()/180)*$F$21-'int. presets cp_10d+wd_15'!L41*COS($I$18*PI()/180)*$I$21)*$N$47*$C$25*1000/9.81/$S$99*$D$193*'int. presets cp_10d+wd_15'!$L$246-$R$99/$S$99*$C$20*$F$21</x:f>
        <x:v>1.6591298708193669</x:v>
      </x:c>
      <x:c r="S136" s="198">
        <x:f ca="1">(SQRT(((-'int. presets cp_10d+wd_15'!G32*SIN($F$18*PI()/180)*$F$21+'int. presets cp_10d+wd_15'!G41*SIN($I$18*PI()/180)*$I$21)*$C$25*1000)^2+(0.001*$C$25*1000*$F$21)^2)/$C$30+(-'int. presets cp_10d+wd_15'!G32*COS($F$18*PI()/180)*$F$21-'int. presets cp_10d+wd_15'!G41*COS($I$18*PI()/180)*$I$21)*$C$25*1000)/9.81*$O$47/$S$99*$F$193*'int. presets cp_10d+wd_15'!$G$246-$R$99/$S$99*$C$20*$F$21</x:f>
        <x:v>13.535100631485872</x:v>
      </x:c>
      <x:c r="T136" s="161">
        <x:f ca="1">(-'int. presets cp_10d+wd_16'!L32*COS($F$18*PI()/180)*$F$21-'int. presets cp_10d+wd_16'!L41*COS($I$18*PI()/180)*$I$21)*$N$47*$C$25*1000/9.81/$U$99*$D$193*'int. presets cp_10d+wd_16'!$L$246-$T$99/$U$99*$C$20*$F$21</x:f>
        <x:v>1.2684502905985973</x:v>
      </x:c>
      <x:c r="U136" s="198">
        <x:f ca="1">(SQRT(((-'int. presets cp_10d+wd_16'!G32*SIN($F$18*PI()/180)*$F$21+'int. presets cp_10d+wd_16'!G41*SIN($I$18*PI()/180)*$I$21)*$C$25*1000)^2+(0.001*$C$25*1000*$F$21)^2)/$C$30+(-'int. presets cp_10d+wd_16'!G32*COS($F$18*PI()/180)*$F$21-'int. presets cp_10d+wd_16'!G41*COS($I$18*PI()/180)*$I$21)*$C$25*1000)/9.81*$O$47/$U$99*$F$193*'int. presets cp_10d+wd_16'!$G$246-$T$99/$U$99*$C$20*$F$21</x:f>
        <x:v>13.535100631485872</x:v>
      </x:c>
      <x:c r="V136" s="161">
        <x:f ca="1">(-'int. presets cp_10d+wd_20'!L32*COS($F$18*PI()/180)*$F$21-'int. presets cp_10d+wd_20'!L41*COS($I$18*PI()/180)*$I$21)*$N$47*$C$25*1000/9.81/$W$99*$D$193*'int. presets cp_10d+wd_20'!$L$246-$V$99/$W$99*$C$20*$F$21</x:f>
        <x:v>-8.2334131166764024E-2</x:v>
      </x:c>
      <x:c r="W136" s="198">
        <x:f ca="1">(SQRT(((-'int. presets cp_10d+wd_20'!G32*SIN($F$18*PI()/180)*$F$21+'int. presets cp_10d+wd_20'!G41*SIN($I$18*PI()/180)*$I$21)*$C$25*1000)^2+(0.001*$C$25*1000*$F$21)^2)/$C$30+(-'int. presets cp_10d+wd_20'!G32*COS($F$18*PI()/180)*$F$21-'int. presets cp_10d+wd_20'!G41*COS($I$18*PI()/180)*$I$21)*$C$25*1000)/9.81*$O$47/$W$99*$F$193*'int. presets cp_10d+wd_20'!$G$246-$V$99/$W$99*$C$20*$F$21</x:f>
        <x:v>13.535100631485872</x:v>
      </x:c>
      <x:c r="X136" s="161">
        <x:f ca="1">(-'int. presets cp_10d+wd_25'!L32*COS($F$18*PI()/180)*$F$21-'int. presets cp_10d+wd_25'!L41*COS($I$18*PI()/180)*$I$21)*$N$47*$C$25*1000/9.81/$Y$99*$D$193*'int. presets cp_10d+wd_25'!$L$246-$X$99/$Y$99*$C$20*$F$21</x:f>
        <x:v>-1.4331185529321218</x:v>
      </x:c>
      <x:c r="Y136" s="198">
        <x:f ca="1">(SQRT(((-'int. presets cp_10d+wd_25'!G32*SIN($F$18*PI()/180)*$F$21+'int. presets cp_10d+wd_25'!G41*SIN($I$18*PI()/180)*$I$21)*$C$25*1000)^2+(0.001*$C$25*1000*$F$21)^2)/$C$30+(-'int. presets cp_10d+wd_25'!G32*COS($F$18*PI()/180)*$F$21-'int. presets cp_10d+wd_25'!G41*COS($I$18*PI()/180)*$I$21)*$C$25*1000)/9.81*$O$47/$Y$99*$F$193*'int. presets cp_10d+wd_25'!$G$246-$X$99/$Y$99*$C$20*$F$21</x:f>
        <x:v>13.535100631485872</x:v>
      </x:c>
      <x:c r="Z136" s="161">
        <x:f ca="1">(-'int. presets cp_10d+wd'!L32*COS($F$18*PI()/180)*$F$21-'int. presets cp_10d+wd'!L41*COS($I$18*PI()/180)*$I$21)*$N$47*$C$25*1000/9.81/$AA$99*$D$193*'int. presets cp_10d+wd'!$L$246-$Z$99/$AA$99*$C$20*$F$21</x:f>
        <x:v>-1.4331185529321218</x:v>
      </x:c>
      <x:c r="AA136" s="1153">
        <x:f ca="1">(SQRT(((-'int. presets cp_10d+wd'!G32*SIN($F$18*PI()/180)*$F$21+'int. presets cp_10d+wd'!G41*SIN($I$18*PI()/180)*$I$21)*$C$25*1000)^2+(0.001*$C$25*1000*$F$21)^2)/$C$30+(-'int. presets cp_10d+wd'!G32*COS($F$18*PI()/180)*$F$21-'int. presets cp_10d+wd'!G41*COS($I$18*PI()/180)*$I$21)*$C$25*1000)/9.81*$O$47/$AA$99*$F$193*'int. presets cp_10d+wd'!$G$246-$Z$99/$AA$99*$C$20*$F$21</x:f>
        <x:v>13.535100631485872</x:v>
      </x:c>
    </x:row>
    <x:row r="137" spans="2:27" ht="13.5" customHeight="1" thickBot="1" x14ac:dyDescent="0.25">
      <x:c r="B137" s="1758" t="e">
        <x:v>#REF!</x:v>
      </x:c>
      <x:c r="C137" s="1759">
        <x:v>0</x:v>
      </x:c>
      <x:c r="D137" s="1760">
        <x:v>0</x:v>
      </x:c>
      <x:c r="E137" s="1119" t="s">
        <x:v>21253</x:v>
      </x:c>
      <x:c r="F137" s="1231">
        <x:f t="shared" ca="1" si="84"/>
        <x:v>13.535100631485872</x:v>
      </x:c>
      <x:c r="G137" s="1231">
        <x:f t="shared" ca="1" si="75"/>
        <x:v>13.535100631485872</x:v>
      </x:c>
      <x:c r="H137" s="1231">
        <x:f t="shared" ca="1" si="76"/>
        <x:v>13.535100631485872</x:v>
      </x:c>
      <x:c r="I137" s="1232">
        <x:f t="shared" ca="1" si="77"/>
        <x:v>13.535100631485872</x:v>
      </x:c>
      <x:c r="J137" s="1231">
        <x:f t="shared" ca="1" si="78"/>
        <x:v>13.535100631485872</x:v>
      </x:c>
      <x:c r="K137" s="1239">
        <x:f t="shared" ca="1" si="79"/>
        <x:v>13.535100631485872</x:v>
      </x:c>
      <x:c r="L137" s="1140">
        <x:f t="shared" ca="1" si="80"/>
        <x:v>13.535100631485872</x:v>
      </x:c>
      <x:c r="M137" s="1116">
        <x:f t="shared" ca="1" si="81"/>
        <x:v>29.83975355418638</x:v>
      </x:c>
      <x:c r="N137" s="1156">
        <x:f ca="1">(-'int. presets cp_10d+wd_9'!L33*COS($F$18*PI()/180)*$F$21-'int. presets cp_10d+wd_9'!L42*COS($I$18*PI()/180)*$I$21)*$N$47*$C$25*1000/9.81/$O$99*$D$193*'int. presets cp_10d+wd_9'!$L$246-$N$99/$O$99*$C$20*$F$21</x:f>
        <x:v>-0.43542105858204394</x:v>
      </x:c>
      <x:c r="O137" s="1117">
        <x:f ca="1">(SQRT(((-'int. presets cp_10d+wd_9'!G33*SIN($F$18*PI()/180)*$F$21+'int. presets cp_10d+wd_9'!G42*SIN($I$18*PI()/180)*$I$21)*$C$25*1000)^2+(0.001*$C$25*1000*$F$21)^2)/$C$30+(-'int. presets cp_10d+wd_9'!G33*COS($F$18*PI()/180)*$F$21-'int. presets cp_10d+wd_9'!G42*COS($I$18*PI()/180)*$I$21)*$C$25*1000)/9.81*$O$47/$O$99*$F$193*'int. presets cp_10d+wd_9'!$G$246-$N$99/$O$99*$C$20*$F$21</x:f>
        <x:v>13.535100631485872</x:v>
      </x:c>
      <x:c r="P137" s="161">
        <x:f ca="1">(-'int. presets cp_10d+wd_12'!L33*COS($F$18*PI()/180)*$F$21-'int. presets cp_10d+wd_12'!L42*COS($I$18*PI()/180)*$I$21)*$N$47*$C$25*1000/9.81/$Q$99*$D$193*'int. presets cp_10d+wd_12'!$L$246-$P$99/$Q$99*$C$20*$F$21</x:f>
        <x:v>-2.435053520669797</x:v>
      </x:c>
      <x:c r="Q137" s="162">
        <x:f ca="1">(SQRT(((-'int. presets cp_10d+wd_12'!G33*SIN($F$18*PI()/180)*$F$21+'int. presets cp_10d+wd_12'!G42*SIN($I$18*PI()/180)*$I$21)*$C$25*1000)^2+(0.001*$C$25*1000*$F$21)^2)/$C$30+(-'int. presets cp_10d+wd_12'!G33*COS($F$18*PI()/180)*$F$21-'int. presets cp_10d+wd_12'!G42*COS($I$18*PI()/180)*$I$21)*$C$25*1000)/9.81*$O$47/$Q$99*$F$193*'int. presets cp_10d+wd_12'!$G$246-$P$99/$Q$99*$C$20*$F$21</x:f>
        <x:v>13.535100631485872</x:v>
      </x:c>
      <x:c r="R137" s="161">
        <x:f ca="1">(-'int. presets cp_10d+wd_15'!L33*COS($F$18*PI()/180)*$F$21-'int. presets cp_10d+wd_15'!L42*COS($I$18*PI()/180)*$I$21)*$N$47*$C$25*1000/9.81/$S$99*$D$193*'int. presets cp_10d+wd_15'!$L$246-$R$99/$S$99*$C$20*$F$21</x:f>
        <x:v>-2.435053520669797</x:v>
      </x:c>
      <x:c r="S137" s="162">
        <x:f ca="1">(SQRT(((-'int. presets cp_10d+wd_15'!G33*SIN($F$18*PI()/180)*$F$21+'int. presets cp_10d+wd_15'!G42*SIN($I$18*PI()/180)*$I$21)*$C$25*1000)^2+(0.001*$C$25*1000*$F$21)^2)/$C$30+(-'int. presets cp_10d+wd_15'!G33*COS($F$18*PI()/180)*$F$21-'int. presets cp_10d+wd_15'!G42*COS($I$18*PI()/180)*$I$21)*$C$25*1000)/9.81*$O$47/$S$99*$F$193*'int. presets cp_10d+wd_15'!$G$246-$R$99/$S$99*$C$20*$F$21</x:f>
        <x:v>13.535100631485872</x:v>
      </x:c>
      <x:c r="T137" s="161">
        <x:f ca="1">(-'int. presets cp_10d+wd_16'!L33*COS($F$18*PI()/180)*$F$21-'int. presets cp_10d+wd_16'!L42*COS($I$18*PI()/180)*$I$21)*$N$47*$C$25*1000/9.81/$U$99*$D$193*'int. presets cp_10d+wd_16'!$L$246-$T$99/$U$99*$C$20*$F$21</x:f>
        <x:v>-2.435053520669797</x:v>
      </x:c>
      <x:c r="U137" s="162">
        <x:f ca="1">(SQRT(((-'int. presets cp_10d+wd_16'!G33*SIN($F$18*PI()/180)*$F$21+'int. presets cp_10d+wd_16'!G42*SIN($I$18*PI()/180)*$I$21)*$C$25*1000)^2+(0.001*$C$25*1000*$F$21)^2)/$C$30+(-'int. presets cp_10d+wd_16'!G33*COS($F$18*PI()/180)*$F$21-'int. presets cp_10d+wd_16'!G42*COS($I$18*PI()/180)*$I$21)*$C$25*1000)/9.81*$O$47/$U$99*$F$193*'int. presets cp_10d+wd_16'!$G$246-$T$99/$U$99*$C$20*$F$21</x:f>
        <x:v>13.535100631485872</x:v>
      </x:c>
      <x:c r="V137" s="161">
        <x:f ca="1">(-'int. presets cp_10d+wd_20'!L33*COS($F$18*PI()/180)*$F$21-'int. presets cp_10d+wd_20'!L42*COS($I$18*PI()/180)*$I$21)*$N$47*$C$25*1000/9.81/$W$99*$D$193*'int. presets cp_10d+wd_20'!$L$246-$V$99/$W$99*$C$20*$F$21</x:f>
        <x:v>-2.435053520669797</x:v>
      </x:c>
      <x:c r="W137" s="162">
        <x:f ca="1">(SQRT(((-'int. presets cp_10d+wd_20'!G33*SIN($F$18*PI()/180)*$F$21+'int. presets cp_10d+wd_20'!G42*SIN($I$18*PI()/180)*$I$21)*$C$25*1000)^2+(0.001*$C$25*1000*$F$21)^2)/$C$30+(-'int. presets cp_10d+wd_20'!G33*COS($F$18*PI()/180)*$F$21-'int. presets cp_10d+wd_20'!G42*COS($I$18*PI()/180)*$I$21)*$C$25*1000)/9.81*$O$47/$W$99*$F$193*'int. presets cp_10d+wd_20'!$G$246-$V$99/$W$99*$C$20*$F$21</x:f>
        <x:v>13.535100631485872</x:v>
      </x:c>
      <x:c r="X137" s="161">
        <x:f ca="1">(-'int. presets cp_10d+wd_25'!L33*COS($F$18*PI()/180)*$F$21-'int. presets cp_10d+wd_25'!L42*COS($I$18*PI()/180)*$I$21)*$N$47*$C$25*1000/9.81/$Y$99*$D$193*'int. presets cp_10d+wd_25'!$L$246-$X$99/$Y$99*$C$20*$F$21</x:f>
        <x:v>-2.435053520669797</x:v>
      </x:c>
      <x:c r="Y137" s="162">
        <x:f ca="1">(SQRT(((-'int. presets cp_10d+wd_25'!G33*SIN($F$18*PI()/180)*$F$21+'int. presets cp_10d+wd_25'!G42*SIN($I$18*PI()/180)*$I$21)*$C$25*1000)^2+(0.001*$C$25*1000*$F$21)^2)/$C$30+(-'int. presets cp_10d+wd_25'!G33*COS($F$18*PI()/180)*$F$21-'int. presets cp_10d+wd_25'!G42*COS($I$18*PI()/180)*$I$21)*$C$25*1000)/9.81*$O$47/$Y$99*$F$193*'int. presets cp_10d+wd_25'!$G$246-$X$99/$Y$99*$C$20*$F$21</x:f>
        <x:v>13.535100631485872</x:v>
      </x:c>
      <x:c r="Z137" s="161">
        <x:f ca="1">(-'int. presets cp_10d+wd'!L33*COS($F$18*PI()/180)*$F$21-'int. presets cp_10d+wd'!L42*COS($I$18*PI()/180)*$I$21)*$N$47*$C$25*1000/9.81/$AA$99*$D$193*'int. presets cp_10d+wd'!$L$246-$Z$99/$AA$99*$C$20*$F$21</x:f>
        <x:v>-2.435053520669797</x:v>
      </x:c>
      <x:c r="AA137" s="1157">
        <x:f ca="1">(SQRT(((-'int. presets cp_10d+wd'!G33*SIN($F$18*PI()/180)*$F$21+'int. presets cp_10d+wd'!G42*SIN($I$18*PI()/180)*$I$21)*$C$25*1000)^2+(0.001*$C$25*1000*$F$21)^2)/$C$30+(-'int. presets cp_10d+wd'!G33*COS($F$18*PI()/180)*$F$21-'int. presets cp_10d+wd'!G42*COS($I$18*PI()/180)*$I$21)*$C$25*1000)/9.81*$O$47/$AA$99*$F$193*'int. presets cp_10d+wd'!$G$246-$Z$99/$AA$99*$C$20*$F$21</x:f>
        <x:v>13.535100631485872</x:v>
      </x:c>
    </x:row>
    <x:row r="138" spans="2:27" ht="16.5" customHeight="1" thickTop="1" thickBot="1" x14ac:dyDescent="0.25">
      <x:c r="B138" s="1837" t="s">
        <x:v>21134</x:v>
      </x:c>
      <x:c r="C138" s="1838"/>
      <x:c r="D138" s="1838"/>
      <x:c r="E138" s="1838"/>
      <x:c r="F138" s="1838"/>
      <x:c r="G138" s="1838"/>
      <x:c r="H138" s="1838"/>
      <x:c r="I138" s="1838"/>
      <x:c r="J138" s="1838"/>
      <x:c r="K138" s="1838"/>
      <x:c r="L138" s="1839"/>
      <x:c r="M138" s="1224"/>
      <x:c r="N138" s="1132"/>
      <x:c r="O138" s="1133"/>
      <x:c r="P138" s="1133"/>
      <x:c r="Q138" s="1133"/>
      <x:c r="R138" s="1133"/>
      <x:c r="S138" s="1133"/>
      <x:c r="T138" s="1133"/>
      <x:c r="U138" s="1133"/>
      <x:c r="V138" s="1133"/>
      <x:c r="W138" s="1133"/>
      <x:c r="X138" s="1133"/>
      <x:c r="Y138" s="1133"/>
      <x:c r="Z138" s="1133"/>
      <x:c r="AA138" s="1137"/>
    </x:row>
    <x:row r="139" spans="2:27" x14ac:dyDescent="0.2">
      <x:c r="B139" s="1755" t="s">
        <x:v>21251</x:v>
      </x:c>
      <x:c r="C139" s="1756"/>
      <x:c r="D139" s="1757"/>
      <x:c r="E139" s="351" t="s">
        <x:v>21252</x:v>
      </x:c>
      <x:c r="F139" s="1229">
        <x:f t="shared" ref="F139:F146" ca="1" si="85">MAX(N139,O139)</x:f>
        <x:v>11.988245519090587</x:v>
      </x:c>
      <x:c r="G139" s="1229">
        <x:f t="shared" ca="1" si="75"/>
        <x:v>6.9436160853823701</x:v>
      </x:c>
      <x:c r="H139" s="1229">
        <x:f t="shared" ca="1" si="76"/>
        <x:v>3.0306975037403809</x:v>
      </x:c>
      <x:c r="I139" s="1237">
        <x:f t="shared" ca="1" si="77"/>
        <x:v>1.8989866516741394</x:v>
      </x:c>
      <x:c r="J139" s="1229">
        <x:f t="shared" ca="1" si="78"/>
        <x:v>1.7211277343628844</x:v>
      </x:c>
      <x:c r="K139" s="1238">
        <x:f t="shared" ca="1" si="79"/>
        <x:v>1.7211277343628844</x:v>
      </x:c>
      <x:c r="L139" s="1138">
        <x:f t="shared" ca="1" si="80"/>
        <x:v>1.7211277343628844</x:v>
      </x:c>
      <x:c r="M139" s="1066">
        <x:f t="shared" ca="1" si="81"/>
        <x:v>3.7944326257311016</x:v>
      </x:c>
      <x:c r="N139" s="1162">
        <x:f ca="1">(-'int. presets cp_10d+wd_9'!M26*COS($F$18*PI()/180)*$F$21-'int. presets cp_10d+wd_9'!M35*COS($I$18*PI()/180)*$I$21)*$N$47*$C$25*1000/9.81/$O$99*$D$193*'int. presets cp_10d+wd_9'!$M$246-$N$99/$O$99*$C$20*$F$21</x:f>
        <x:v>11.988245519090587</x:v>
      </x:c>
      <x:c r="O139" s="75">
        <x:f ca="1">(SQRT(((-'int. presets cp_10d+wd_9'!H26*SIN($F$18*PI()/180)*$F$21+'int. presets cp_10d+wd_9'!H35*SIN($I$18*PI()/180)*$I$21)*$C$25*1000)^2+(0.001*$C$25*1000*$F$21)^2)/$C$30+(-'int. presets cp_10d+wd_9'!H26*COS($F$18*PI()/180)*$F$21-'int. presets cp_10d+wd_9'!H35*COS($I$18*PI()/180)*$I$21)*$C$25*1000)/9.81*$O$47/$O$99*$F$193*'int. presets cp_10d+wd_9'!$H$246-$N$99/$O$99*$C$20*$F$21</x:f>
        <x:v>1.7211277343628844</x:v>
      </x:c>
      <x:c r="P139" s="181">
        <x:f ca="1">(-'int. presets cp_10d+wd_12'!M26*COS($F$18*PI()/180)*$F$21-'int. presets cp_10d+wd_12'!M35*COS($I$18*PI()/180)*$I$21)*$N$47*$C$25*1000/9.81/$Q$99*$D$193*'int. presets cp_10d+wd_12'!$M$246-$P$99/$Q$99*$C$20*$F$21</x:f>
        <x:v>6.9436160853823701</x:v>
      </x:c>
      <x:c r="Q139" s="198">
        <x:f ca="1">(SQRT(((-'int. presets cp_10d+wd_12'!H26*SIN($F$18*PI()/180)*$F$21+'int. presets cp_10d+wd_12'!H35*SIN($I$18*PI()/180)*$I$21)*$C$25*1000)^2+(0.001*$C$25*1000*$F$21)^2)/$C$30+(-'int. presets cp_10d+wd_12'!H26*COS($F$18*PI()/180)*$F$21-'int. presets cp_10d+wd_12'!H35*COS($I$18*PI()/180)*$I$21)*$C$25*1000)/9.81*$O$47/$Q$99*$F$193*'int. presets cp_10d+wd_12'!$H$246-$P$99/$Q$99*$C$20*$F$21</x:f>
        <x:v>1.7211277343628844</x:v>
      </x:c>
      <x:c r="R139" s="181">
        <x:f ca="1">(-'int. presets cp_10d+wd_15'!M26*COS($F$18*PI()/180)*$F$21-'int. presets cp_10d+wd_15'!M35*COS($I$18*PI()/180)*$I$21)*$N$47*$C$25*1000/9.81/$S$99*$D$193*'int. presets cp_10d+wd_15'!$M$246-$R$99/$S$99*$C$20*$F$21</x:f>
        <x:v>3.0306975037403809</x:v>
      </x:c>
      <x:c r="S139" s="198">
        <x:f ca="1">(SQRT(((-'int. presets cp_10d+wd_15'!H26*SIN($F$18*PI()/180)*$F$21+'int. presets cp_10d+wd_15'!H35*SIN($I$18*PI()/180)*$I$21)*$C$25*1000)^2+(0.001*$C$25*1000*$F$21)^2)/$C$30+(-'int. presets cp_10d+wd_15'!H26*COS($F$18*PI()/180)*$F$21-'int. presets cp_10d+wd_15'!H35*COS($I$18*PI()/180)*$I$21)*$C$25*1000)/9.81*$O$47/$S$99*$F$193*'int. presets cp_10d+wd_15'!$H$246-$R$99/$S$99*$C$20*$F$21</x:f>
        <x:v>1.7211277343628844</x:v>
      </x:c>
      <x:c r="T139" s="181">
        <x:f ca="1">(-'int. presets cp_10d+wd_16'!M26*COS($F$18*PI()/180)*$F$21-'int. presets cp_10d+wd_16'!M35*COS($I$18*PI()/180)*$I$21)*$N$47*$C$25*1000/9.81/$U$99*$D$193*'int. presets cp_10d+wd_16'!$M$246-$T$99/$U$99*$C$20*$F$21</x:f>
        <x:v>1.8989866516741394</x:v>
      </x:c>
      <x:c r="U139" s="198">
        <x:f ca="1">(SQRT(((-'int. presets cp_10d+wd_16'!H26*SIN($F$18*PI()/180)*$F$21+'int. presets cp_10d+wd_16'!H35*SIN($I$18*PI()/180)*$I$21)*$C$25*1000)^2+(0.001*$C$25*1000*$F$21)^2)/$C$30+(-'int. presets cp_10d+wd_16'!H26*COS($F$18*PI()/180)*$F$21-'int. presets cp_10d+wd_16'!H35*COS($I$18*PI()/180)*$I$21)*$C$25*1000)/9.81*$O$47/$U$99*$F$193*'int. presets cp_10d+wd_16'!$H$246-$T$99/$U$99*$C$20*$F$21</x:f>
        <x:v>1.7211277343628844</x:v>
      </x:c>
      <x:c r="V139" s="181">
        <x:f ca="1">(-'int. presets cp_10d+wd_20'!M26*COS($F$18*PI()/180)*$F$21-'int. presets cp_10d+wd_20'!M35*COS($I$18*PI()/180)*$I$21)*$N$47*$C$25*1000/9.81/$W$99*$D$193*'int. presets cp_10d+wd_20'!$M$246-$V$99/$W$99*$C$20*$F$21</x:f>
        <x:v>-2.0139319299678462</x:v>
      </x:c>
      <x:c r="W139" s="198">
        <x:f ca="1">(SQRT(((-'int. presets cp_10d+wd_20'!H26*SIN($F$18*PI()/180)*$F$21+'int. presets cp_10d+wd_20'!H35*SIN($I$18*PI()/180)*$I$21)*$C$25*1000)^2+(0.001*$C$25*1000*$F$21)^2)/$C$30+(-'int. presets cp_10d+wd_20'!H26*COS($F$18*PI()/180)*$F$21-'int. presets cp_10d+wd_20'!H35*COS($I$18*PI()/180)*$I$21)*$C$25*1000)/9.81*$O$47/$W$99*$F$193*'int. presets cp_10d+wd_20'!$H$246-$V$99/$W$99*$C$20*$F$21</x:f>
        <x:v>1.7211277343628844</x:v>
      </x:c>
      <x:c r="X139" s="181">
        <x:f ca="1">(-'int. presets cp_10d+wd_25'!M26*COS($F$18*PI()/180)*$F$21-'int. presets cp_10d+wd_25'!M35*COS($I$18*PI()/180)*$I$21)*$N$47*$C$25*1000/9.81/$Y$99*$D$193*'int. presets cp_10d+wd_25'!$M$246-$X$99/$Y$99*$C$20*$F$21</x:f>
        <x:v>-5.926850511609814</x:v>
      </x:c>
      <x:c r="Y139" s="198">
        <x:f ca="1">(SQRT(((-'int. presets cp_10d+wd_25'!H26*SIN($F$18*PI()/180)*$F$21+'int. presets cp_10d+wd_25'!H35*SIN($I$18*PI()/180)*$I$21)*$C$25*1000)^2+(0.001*$C$25*1000*$F$21)^2)/$C$30+(-'int. presets cp_10d+wd_25'!H26*COS($F$18*PI()/180)*$F$21-'int. presets cp_10d+wd_25'!H35*COS($I$18*PI()/180)*$I$21)*$C$25*1000)/9.81*$O$47/$Y$99*$F$193*'int. presets cp_10d+wd_25'!$H$246-$X$99/$Y$99*$C$20*$F$21</x:f>
        <x:v>1.7211277343628844</x:v>
      </x:c>
      <x:c r="Z139" s="181">
        <x:f ca="1">(-'int. presets cp_10d+wd'!M26*COS($F$18*PI()/180)*$F$21-'int. presets cp_10d+wd'!M35*COS($I$18*PI()/180)*$I$21)*$N$47*$C$25*1000/9.81/$AA$99*$D$193*'int. presets cp_10d+wd'!$M$246-$Z$99/$AA$99*$C$20*$F$21</x:f>
        <x:v>-5.926850511609814</x:v>
      </x:c>
      <x:c r="AA139" s="1153">
        <x:f ca="1">(SQRT(((-'int. presets cp_10d+wd'!H26*SIN($F$18*PI()/180)*$F$21+'int. presets cp_10d+wd'!H35*SIN($I$18*PI()/180)*$I$21)*$C$25*1000)^2+(0.001*$C$25*1000*$F$21)^2)/$C$30+(-'int. presets cp_10d+wd'!H26*COS($F$18*PI()/180)*$F$21-'int. presets cp_10d+wd'!H35*COS($I$18*PI()/180)*$I$21)*$C$25*1000)/9.81*$O$47/$AA$99*$F$193*'int. presets cp_10d+wd'!$H$246-$Z$99/$AA$99*$C$20*$F$21</x:f>
        <x:v>1.7211277343628844</x:v>
      </x:c>
    </x:row>
    <x:row r="140" spans="2:27" ht="13.5" thickBot="1" x14ac:dyDescent="0.25">
      <x:c r="B140" s="1761"/>
      <x:c r="C140" s="1762"/>
      <x:c r="D140" s="1763"/>
      <x:c r="E140" s="345" t="s">
        <x:v>21253</x:v>
      </x:c>
      <x:c r="F140" s="1231">
        <x:f t="shared" ca="1" si="85"/>
        <x:v>13.404116392485012</x:v>
      </x:c>
      <x:c r="G140" s="1231">
        <x:f t="shared" ca="1" si="75"/>
        <x:v>8.0385550974531377</x:v>
      </x:c>
      <x:c r="H140" s="1231">
        <x:f t="shared" ca="1" si="76"/>
        <x:v>3.8767024245926827</x:v>
      </x:c>
      <x:c r="I140" s="1232">
        <x:f t="shared" ca="1" si="77"/>
        <x:v>2.6729938024212636</x:v>
      </x:c>
      <x:c r="J140" s="1231">
        <x:f t="shared" ca="1" si="78"/>
        <x:v>1.7211277343628844</x:v>
      </x:c>
      <x:c r="K140" s="1239">
        <x:f t="shared" ca="1" si="79"/>
        <x:v>1.7211277343628844</x:v>
      </x:c>
      <x:c r="L140" s="1139">
        <x:f t="shared" ca="1" si="80"/>
        <x:v>1.7211277343628844</x:v>
      </x:c>
      <x:c r="M140" s="1067">
        <x:f t="shared" ca="1" si="81"/>
        <x:v>3.7944326257311016</x:v>
      </x:c>
      <x:c r="N140" s="1154">
        <x:f ca="1">(-'int. presets cp_10d+wd_9'!M27*COS($F$18*PI()/180)*$F$21-'int. presets cp_10d+wd_9'!M36*COS($I$18*PI()/180)*$I$21)*$N$47*$C$25*1000/9.81/$O$99*$D$193*'int. presets cp_10d+wd_9'!$M$246-$N$99/$O$99*$C$20*$F$21</x:f>
        <x:v>13.404116392485012</x:v>
      </x:c>
      <x:c r="O140" s="1062">
        <x:f ca="1">(SQRT(((-'int. presets cp_10d+wd_9'!H27*SIN($F$18*PI()/180)*$F$21+'int. presets cp_10d+wd_9'!H36*SIN($I$18*PI()/180)*$I$21)*$C$25*1000)^2+(0.001*$C$25*1000*$F$21)^2)/$C$30+(-'int. presets cp_10d+wd_9'!H27*COS($F$18*PI()/180)*$F$21-'int. presets cp_10d+wd_9'!H36*COS($I$18*PI()/180)*$I$21)*$C$25*1000)/9.81*$O$47/$O$99*$F$193*'int. presets cp_10d+wd_9'!$H$246-$N$99/$O$99*$C$20*$F$21</x:f>
        <x:v>1.7211277343628844</x:v>
      </x:c>
      <x:c r="P140" s="199">
        <x:f ca="1">(-'int. presets cp_10d+wd_12'!M27*COS($F$18*PI()/180)*$F$21-'int. presets cp_10d+wd_12'!M36*COS($I$18*PI()/180)*$I$21)*$N$47*$C$25*1000/9.81/$Q$99*$D$193*'int. presets cp_10d+wd_12'!$M$246-$P$99/$Q$99*$C$20*$F$21</x:f>
        <x:v>8.0385550974531377</x:v>
      </x:c>
      <x:c r="Q140" s="164">
        <x:f ca="1">(SQRT(((-'int. presets cp_10d+wd_12'!H27*SIN($F$18*PI()/180)*$F$21+'int. presets cp_10d+wd_12'!H36*SIN($I$18*PI()/180)*$I$21)*$C$25*1000)^2+(0.001*$C$25*1000*$F$21)^2)/$C$30+(-'int. presets cp_10d+wd_12'!H27*COS($F$18*PI()/180)*$F$21-'int. presets cp_10d+wd_12'!H36*COS($I$18*PI()/180)*$I$21)*$C$25*1000)/9.81*$O$47/$Q$99*$F$193*'int. presets cp_10d+wd_12'!$H$246-$P$99/$Q$99*$C$20*$F$21</x:f>
        <x:v>1.7211277343628844</x:v>
      </x:c>
      <x:c r="R140" s="199">
        <x:f ca="1">(-'int. presets cp_10d+wd_15'!M27*COS($F$18*PI()/180)*$F$21-'int. presets cp_10d+wd_15'!M36*COS($I$18*PI()/180)*$I$21)*$N$47*$C$25*1000/9.81/$S$99*$D$193*'int. presets cp_10d+wd_15'!$M$246-$R$99/$S$99*$C$20*$F$21</x:f>
        <x:v>3.8767024245926827</x:v>
      </x:c>
      <x:c r="S140" s="164">
        <x:f ca="1">(SQRT(((-'int. presets cp_10d+wd_15'!H27*SIN($F$18*PI()/180)*$F$21+'int. presets cp_10d+wd_15'!H36*SIN($I$18*PI()/180)*$I$21)*$C$25*1000)^2+(0.001*$C$25*1000*$F$21)^2)/$C$30+(-'int. presets cp_10d+wd_15'!H27*COS($F$18*PI()/180)*$F$21-'int. presets cp_10d+wd_15'!H36*COS($I$18*PI()/180)*$I$21)*$C$25*1000)/9.81*$O$47/$S$99*$F$193*'int. presets cp_10d+wd_15'!$H$246-$R$99/$S$99*$C$20*$F$21</x:f>
        <x:v>1.7211277343628844</x:v>
      </x:c>
      <x:c r="T140" s="199">
        <x:f ca="1">(-'int. presets cp_10d+wd_16'!M27*COS($F$18*PI()/180)*$F$21-'int. presets cp_10d+wd_16'!M36*COS($I$18*PI()/180)*$I$21)*$N$47*$C$25*1000/9.81/$U$99*$D$193*'int. presets cp_10d+wd_16'!$M$246-$T$99/$U$99*$C$20*$F$21</x:f>
        <x:v>2.6729938024212636</x:v>
      </x:c>
      <x:c r="U140" s="164">
        <x:f ca="1">(SQRT(((-'int. presets cp_10d+wd_16'!H27*SIN($F$18*PI()/180)*$F$21+'int. presets cp_10d+wd_16'!H36*SIN($I$18*PI()/180)*$I$21)*$C$25*1000)^2+(0.001*$C$25*1000*$F$21)^2)/$C$30+(-'int. presets cp_10d+wd_16'!H27*COS($F$18*PI()/180)*$F$21-'int. presets cp_10d+wd_16'!H36*COS($I$18*PI()/180)*$I$21)*$C$25*1000)/9.81*$O$47/$U$99*$F$193*'int. presets cp_10d+wd_16'!$H$246-$T$99/$U$99*$C$20*$F$21</x:f>
        <x:v>1.7211277343628844</x:v>
      </x:c>
      <x:c r="V140" s="199">
        <x:f ca="1">(-'int. presets cp_10d+wd_20'!M27*COS($F$18*PI()/180)*$F$21-'int. presets cp_10d+wd_20'!M36*COS($I$18*PI()/180)*$I$21)*$N$47*$C$25*1000/9.81/$W$99*$D$193*'int. presets cp_10d+wd_20'!$M$246-$V$99/$W$99*$C$20*$F$21</x:f>
        <x:v>-1.4888588704391879</x:v>
      </x:c>
      <x:c r="W140" s="164">
        <x:f ca="1">(SQRT(((-'int. presets cp_10d+wd_20'!H27*SIN($F$18*PI()/180)*$F$21+'int. presets cp_10d+wd_20'!H36*SIN($I$18*PI()/180)*$I$21)*$C$25*1000)^2+(0.001*$C$25*1000*$F$21)^2)/$C$30+(-'int. presets cp_10d+wd_20'!H27*COS($F$18*PI()/180)*$F$21-'int. presets cp_10d+wd_20'!H36*COS($I$18*PI()/180)*$I$21)*$C$25*1000)/9.81*$O$47/$W$99*$F$193*'int. presets cp_10d+wd_20'!$H$246-$V$99/$W$99*$C$20*$F$21</x:f>
        <x:v>1.7211277343628844</x:v>
      </x:c>
      <x:c r="X140" s="199">
        <x:f ca="1">(-'int. presets cp_10d+wd_25'!M27*COS($F$18*PI()/180)*$F$21-'int. presets cp_10d+wd_25'!M36*COS($I$18*PI()/180)*$I$21)*$N$47*$C$25*1000/9.81/$Y$99*$D$193*'int. presets cp_10d+wd_25'!$M$246-$X$99/$Y$99*$C$20*$F$21</x:f>
        <x:v>-5.6507115432996464</x:v>
      </x:c>
      <x:c r="Y140" s="164">
        <x:f ca="1">(SQRT(((-'int. presets cp_10d+wd_25'!H27*SIN($F$18*PI()/180)*$F$21+'int. presets cp_10d+wd_25'!H36*SIN($I$18*PI()/180)*$I$21)*$C$25*1000)^2+(0.001*$C$25*1000*$F$21)^2)/$C$30+(-'int. presets cp_10d+wd_25'!H27*COS($F$18*PI()/180)*$F$21-'int. presets cp_10d+wd_25'!H36*COS($I$18*PI()/180)*$I$21)*$C$25*1000)/9.81*$O$47/$Y$99*$F$193*'int. presets cp_10d+wd_25'!$H$246-$X$99/$Y$99*$C$20*$F$21</x:f>
        <x:v>1.7211277343628844</x:v>
      </x:c>
      <x:c r="Z140" s="199">
        <x:f ca="1">(-'int. presets cp_10d+wd'!M27*COS($F$18*PI()/180)*$F$21-'int. presets cp_10d+wd'!M36*COS($I$18*PI()/180)*$I$21)*$N$47*$C$25*1000/9.81/$AA$99*$D$193*'int. presets cp_10d+wd'!$M$246-$Z$99/$AA$99*$C$20*$F$21</x:f>
        <x:v>-5.6507115432996464</x:v>
      </x:c>
      <x:c r="AA140" s="1155">
        <x:f ca="1">(SQRT(((-'int. presets cp_10d+wd'!H27*SIN($F$18*PI()/180)*$F$21+'int. presets cp_10d+wd'!H36*SIN($I$18*PI()/180)*$I$21)*$C$25*1000)^2+(0.001*$C$25*1000*$F$21)^2)/$C$30+(-'int. presets cp_10d+wd'!H27*COS($F$18*PI()/180)*$F$21-'int. presets cp_10d+wd'!H36*COS($I$18*PI()/180)*$I$21)*$C$25*1000)/9.81*$O$47/$AA$99*$F$193*'int. presets cp_10d+wd'!$H$246-$Z$99/$AA$99*$C$20*$F$21</x:f>
        <x:v>1.7211277343628844</x:v>
      </x:c>
    </x:row>
    <x:row r="141" spans="2:27" x14ac:dyDescent="0.2">
      <x:c r="B141" s="1755" t="s">
        <x:v>21254</x:v>
      </x:c>
      <x:c r="C141" s="1756"/>
      <x:c r="D141" s="1757"/>
      <x:c r="E141" s="347" t="s">
        <x:v>21252</x:v>
      </x:c>
      <x:c r="F141" s="1233">
        <x:f t="shared" ca="1" si="85"/>
        <x:v>1.7211277343628844</x:v>
      </x:c>
      <x:c r="G141" s="1233">
        <x:f t="shared" ca="1" si="75"/>
        <x:v>1.7211277343628844</x:v>
      </x:c>
      <x:c r="H141" s="1233">
        <x:f t="shared" ca="1" si="76"/>
        <x:v>1.7211277343628844</x:v>
      </x:c>
      <x:c r="I141" s="1230">
        <x:f t="shared" ca="1" si="77"/>
        <x:v>1.7211277343628844</x:v>
      </x:c>
      <x:c r="J141" s="1233">
        <x:f t="shared" ca="1" si="78"/>
        <x:v>1.7211277343628844</x:v>
      </x:c>
      <x:c r="K141" s="1240">
        <x:f t="shared" ca="1" si="79"/>
        <x:v>1.7211277343628844</x:v>
      </x:c>
      <x:c r="L141" s="1138">
        <x:f t="shared" ca="1" si="80"/>
        <x:v>1.7211277343628844</x:v>
      </x:c>
      <x:c r="M141" s="1066">
        <x:f t="shared" ca="1" si="81"/>
        <x:v>3.7944326257311016</x:v>
      </x:c>
      <x:c r="N141" s="1152">
        <x:f ca="1">(-'int. presets cp_10d+wd_9'!M28*COS($F$18*PI()/180)*$F$21-'int. presets cp_10d+wd_9'!M37*COS($I$18*PI()/180)*$I$21)*$N$47*$C$25*1000/9.81/$O$99*$D$193*'int. presets cp_10d+wd_9'!$M$246-$N$99/$O$99*$C$20*$F$21</x:f>
        <x:v>-7.1817920817469556</x:v>
      </x:c>
      <x:c r="O141" s="75">
        <x:f ca="1">(SQRT(((-'int. presets cp_10d+wd_9'!H28*SIN($F$18*PI()/180)*$F$21+'int. presets cp_10d+wd_9'!H37*SIN($I$18*PI()/180)*$I$21)*$C$25*1000)^2+(0.001*$C$25*1000*$F$21)^2)/$C$30+(-'int. presets cp_10d+wd_9'!H28*COS($F$18*PI()/180)*$F$21-'int. presets cp_10d+wd_9'!H37*COS($I$18*PI()/180)*$I$21)*$C$25*1000)/9.81*$O$47/$O$99*$F$193*'int. presets cp_10d+wd_9'!$H$246-$N$99/$O$99*$C$20*$F$21</x:f>
        <x:v>1.7211277343628844</x:v>
      </x:c>
      <x:c r="P141" s="161">
        <x:f ca="1">(-'int. presets cp_10d+wd_12'!M28*COS($F$18*PI()/180)*$F$21-'int. presets cp_10d+wd_12'!M37*COS($I$18*PI()/180)*$I$21)*$N$47*$C$25*1000/9.81/$Q$99*$D$193*'int. presets cp_10d+wd_12'!$M$246-$P$99/$Q$99*$C$20*$F$21</x:f>
        <x:v>-7.7746323632461234</x:v>
      </x:c>
      <x:c r="Q141" s="162">
        <x:f ca="1">(SQRT(((-'int. presets cp_10d+wd_12'!H28*SIN($F$18*PI()/180)*$F$21+'int. presets cp_10d+wd_12'!H37*SIN($I$18*PI()/180)*$I$21)*$C$25*1000)^2+(0.001*$C$25*1000*$F$21)^2)/$C$30+(-'int. presets cp_10d+wd_12'!H28*COS($F$18*PI()/180)*$F$21-'int. presets cp_10d+wd_12'!H37*COS($I$18*PI()/180)*$I$21)*$C$25*1000)/9.81*$O$47/$Q$99*$F$193*'int. presets cp_10d+wd_12'!$H$246-$P$99/$Q$99*$C$20*$F$21</x:f>
        <x:v>1.7211277343628844</x:v>
      </x:c>
      <x:c r="R141" s="161">
        <x:f ca="1">(-'int. presets cp_10d+wd_15'!M28*COS($F$18*PI()/180)*$F$21-'int. presets cp_10d+wd_15'!M37*COS($I$18*PI()/180)*$I$21)*$N$47*$C$25*1000/9.81/$S$99*$D$193*'int. presets cp_10d+wd_15'!$M$246-$R$99/$S$99*$C$20*$F$21</x:f>
        <x:v>-8.2344750105421731</x:v>
      </x:c>
      <x:c r="S141" s="162">
        <x:f ca="1">(SQRT(((-'int. presets cp_10d+wd_15'!H28*SIN($F$18*PI()/180)*$F$21+'int. presets cp_10d+wd_15'!H37*SIN($I$18*PI()/180)*$I$21)*$C$25*1000)^2+(0.001*$C$25*1000*$F$21)^2)/$C$30+(-'int. presets cp_10d+wd_15'!H28*COS($F$18*PI()/180)*$F$21-'int. presets cp_10d+wd_15'!H37*COS($I$18*PI()/180)*$I$21)*$C$25*1000)/9.81*$O$47/$S$99*$F$193*'int. presets cp_10d+wd_15'!$H$246-$R$99/$S$99*$C$20*$F$21</x:f>
        <x:v>1.7211277343628844</x:v>
      </x:c>
      <x:c r="T141" s="161">
        <x:f ca="1">(-'int. presets cp_10d+wd_16'!M28*COS($F$18*PI()/180)*$F$21-'int. presets cp_10d+wd_16'!M37*COS($I$18*PI()/180)*$I$21)*$N$47*$C$25*1000/9.81/$U$99*$D$193*'int. presets cp_10d+wd_16'!$M$246-$T$99/$U$99*$C$20*$F$21</x:f>
        <x:v>-8.3674726447452983</x:v>
      </x:c>
      <x:c r="U141" s="162">
        <x:f ca="1">(SQRT(((-'int. presets cp_10d+wd_16'!H28*SIN($F$18*PI()/180)*$F$21+'int. presets cp_10d+wd_16'!H37*SIN($I$18*PI()/180)*$I$21)*$C$25*1000)^2+(0.001*$C$25*1000*$F$21)^2)/$C$30+(-'int. presets cp_10d+wd_16'!H28*COS($F$18*PI()/180)*$F$21-'int. presets cp_10d+wd_16'!H37*COS($I$18*PI()/180)*$I$21)*$C$25*1000)/9.81*$O$47/$U$99*$F$193*'int. presets cp_10d+wd_16'!$H$246-$T$99/$U$99*$C$20*$F$21</x:f>
        <x:v>1.7211277343628844</x:v>
      </x:c>
      <x:c r="V141" s="161">
        <x:f ca="1">(-'int. presets cp_10d+wd_20'!M28*COS($F$18*PI()/180)*$F$21-'int. presets cp_10d+wd_20'!M37*COS($I$18*PI()/180)*$I$21)*$N$47*$C$25*1000/9.81/$W$99*$D$193*'int. presets cp_10d+wd_20'!$M$246-$V$99/$W$99*$C$20*$F$21</x:f>
        <x:v>-8.827315292041348</x:v>
      </x:c>
      <x:c r="W141" s="162">
        <x:f ca="1">(SQRT(((-'int. presets cp_10d+wd_20'!H28*SIN($F$18*PI()/180)*$F$21+'int. presets cp_10d+wd_20'!H37*SIN($I$18*PI()/180)*$I$21)*$C$25*1000)^2+(0.001*$C$25*1000*$F$21)^2)/$C$30+(-'int. presets cp_10d+wd_20'!H28*COS($F$18*PI()/180)*$F$21-'int. presets cp_10d+wd_20'!H37*COS($I$18*PI()/180)*$I$21)*$C$25*1000)/9.81*$O$47/$W$99*$F$193*'int. presets cp_10d+wd_20'!$H$246-$V$99/$W$99*$C$20*$F$21</x:f>
        <x:v>1.7211277343628844</x:v>
      </x:c>
      <x:c r="X141" s="161">
        <x:f ca="1">(-'int. presets cp_10d+wd_25'!M28*COS($F$18*PI()/180)*$F$21-'int. presets cp_10d+wd_25'!M37*COS($I$18*PI()/180)*$I$21)*$N$47*$C$25*1000/9.81/$Y$99*$D$193*'int. presets cp_10d+wd_25'!$M$246-$X$99/$Y$99*$C$20*$F$21</x:f>
        <x:v>-9.2871579393373977</x:v>
      </x:c>
      <x:c r="Y141" s="162">
        <x:f ca="1">(SQRT(((-'int. presets cp_10d+wd_25'!H28*SIN($F$18*PI()/180)*$F$21+'int. presets cp_10d+wd_25'!H37*SIN($I$18*PI()/180)*$I$21)*$C$25*1000)^2+(0.001*$C$25*1000*$F$21)^2)/$C$30+(-'int. presets cp_10d+wd_25'!H28*COS($F$18*PI()/180)*$F$21-'int. presets cp_10d+wd_25'!H37*COS($I$18*PI()/180)*$I$21)*$C$25*1000)/9.81*$O$47/$Y$99*$F$193*'int. presets cp_10d+wd_25'!$H$246-$X$99/$Y$99*$C$20*$F$21</x:f>
        <x:v>1.7211277343628844</x:v>
      </x:c>
      <x:c r="Z141" s="161">
        <x:f ca="1">(-'int. presets cp_10d+wd'!M28*COS($F$18*PI()/180)*$F$21-'int. presets cp_10d+wd'!M37*COS($I$18*PI()/180)*$I$21)*$N$47*$C$25*1000/9.81/$AA$99*$D$193*'int. presets cp_10d+wd'!$M$246-$Z$99/$AA$99*$C$20*$F$21</x:f>
        <x:v>-9.2871579393373977</x:v>
      </x:c>
      <x:c r="AA141" s="1157">
        <x:f ca="1">(SQRT(((-'int. presets cp_10d+wd'!H28*SIN($F$18*PI()/180)*$F$21+'int. presets cp_10d+wd'!H37*SIN($I$18*PI()/180)*$I$21)*$C$25*1000)^2+(0.001*$C$25*1000*$F$21)^2)/$C$30+(-'int. presets cp_10d+wd'!H28*COS($F$18*PI()/180)*$F$21-'int. presets cp_10d+wd'!H37*COS($I$18*PI()/180)*$I$21)*$C$25*1000)/9.81*$O$47/$AA$99*$F$193*'int. presets cp_10d+wd'!$H$246-$Z$99/$AA$99*$C$20*$F$21</x:f>
        <x:v>1.7211277343628844</x:v>
      </x:c>
    </x:row>
    <x:row r="142" spans="2:27" ht="13.5" thickBot="1" x14ac:dyDescent="0.25">
      <x:c r="B142" s="1761"/>
      <x:c r="C142" s="1762"/>
      <x:c r="D142" s="1763"/>
      <x:c r="E142" s="345" t="s">
        <x:v>21253</x:v>
      </x:c>
      <x:c r="F142" s="1231">
        <x:f t="shared" ca="1" si="85"/>
        <x:v>1.7211277343628844</x:v>
      </x:c>
      <x:c r="G142" s="1231">
        <x:f t="shared" ca="1" si="75"/>
        <x:v>1.7211277343628844</x:v>
      </x:c>
      <x:c r="H142" s="1231">
        <x:f t="shared" ca="1" si="76"/>
        <x:v>1.7211277343628844</x:v>
      </x:c>
      <x:c r="I142" s="1232">
        <x:f t="shared" ca="1" si="77"/>
        <x:v>1.7211277343628844</x:v>
      </x:c>
      <x:c r="J142" s="1231">
        <x:f t="shared" ca="1" si="78"/>
        <x:v>1.7211277343628844</x:v>
      </x:c>
      <x:c r="K142" s="1239">
        <x:f t="shared" ca="1" si="79"/>
        <x:v>1.7211277343628844</x:v>
      </x:c>
      <x:c r="L142" s="1139">
        <x:f t="shared" ca="1" si="80"/>
        <x:v>1.7211277343628844</x:v>
      </x:c>
      <x:c r="M142" s="1067">
        <x:f t="shared" ca="1" si="81"/>
        <x:v>3.7944326257311016</x:v>
      </x:c>
      <x:c r="N142" s="1154">
        <x:f ca="1">(-'int. presets cp_10d+wd_9'!M29*COS($F$18*PI()/180)*$F$21-'int. presets cp_10d+wd_9'!M38*COS($I$18*PI()/180)*$I$21)*$N$47*$C$25*1000/9.81/$O$99*$D$193*'int. presets cp_10d+wd_9'!$M$246-$N$99/$O$99*$C$20*$F$21</x:f>
        <x:v>-4.6171817235612842</x:v>
      </x:c>
      <x:c r="O142" s="1062">
        <x:f ca="1">(SQRT(((-'int. presets cp_10d+wd_9'!H29*SIN($F$18*PI()/180)*$F$21+'int. presets cp_10d+wd_9'!H38*SIN($I$18*PI()/180)*$I$21)*$C$25*1000)^2+(0.001*$C$25*1000*$F$21)^2)/$C$30+(-'int. presets cp_10d+wd_9'!H29*COS($F$18*PI()/180)*$F$21-'int. presets cp_10d+wd_9'!H38*COS($I$18*PI()/180)*$I$21)*$C$25*1000)/9.81*$O$47/$O$99*$F$193*'int. presets cp_10d+wd_9'!$H$246-$N$99/$O$99*$C$20*$F$21</x:f>
        <x:v>1.7211277343628844</x:v>
      </x:c>
      <x:c r="P142" s="199">
        <x:f ca="1">(-'int. presets cp_10d+wd_12'!M29*COS($F$18*PI()/180)*$F$21-'int. presets cp_10d+wd_12'!M38*COS($I$18*PI()/180)*$I$21)*$N$47*$C$25*1000/9.81/$Q$99*$D$193*'int. presets cp_10d+wd_12'!$M$246-$P$99/$Q$99*$C$20*$F$21</x:f>
        <x:v>-5.702763539757715</x:v>
      </x:c>
      <x:c r="Q142" s="164">
        <x:f ca="1">(SQRT(((-'int. presets cp_10d+wd_12'!H29*SIN($F$18*PI()/180)*$F$21+'int. presets cp_10d+wd_12'!H38*SIN($I$18*PI()/180)*$I$21)*$C$25*1000)^2+(0.001*$C$25*1000*$F$21)^2)/$C$30+(-'int. presets cp_10d+wd_12'!H29*COS($F$18*PI()/180)*$F$21-'int. presets cp_10d+wd_12'!H38*COS($I$18*PI()/180)*$I$21)*$C$25*1000)/9.81*$O$47/$Q$99*$F$193*'int. presets cp_10d+wd_12'!$H$246-$P$99/$Q$99*$C$20*$F$21</x:f>
        <x:v>1.7211277343628844</x:v>
      </x:c>
      <x:c r="R142" s="199">
        <x:f ca="1">(-'int. presets cp_10d+wd_15'!M29*COS($F$18*PI()/180)*$F$21-'int. presets cp_10d+wd_15'!M38*COS($I$18*PI()/180)*$I$21)*$N$47*$C$25*1000/9.81/$S$99*$D$193*'int. presets cp_10d+wd_15'!$M$246-$R$99/$S$99*$C$20*$F$21</x:f>
        <x:v>-6.5448062143105616</x:v>
      </x:c>
      <x:c r="S142" s="164">
        <x:f ca="1">(SQRT(((-'int. presets cp_10d+wd_15'!H29*SIN($F$18*PI()/180)*$F$21+'int. presets cp_10d+wd_15'!H38*SIN($I$18*PI()/180)*$I$21)*$C$25*1000)^2+(0.001*$C$25*1000*$F$21)^2)/$C$30+(-'int. presets cp_10d+wd_15'!H29*COS($F$18*PI()/180)*$F$21-'int. presets cp_10d+wd_15'!H38*COS($I$18*PI()/180)*$I$21)*$C$25*1000)/9.81*$O$47/$S$99*$F$193*'int. presets cp_10d+wd_15'!$H$246-$R$99/$S$99*$C$20*$F$21</x:f>
        <x:v>1.7211277343628844</x:v>
      </x:c>
      <x:c r="T142" s="199">
        <x:f ca="1">(-'int. presets cp_10d+wd_16'!M29*COS($F$18*PI()/180)*$F$21-'int. presets cp_10d+wd_16'!M38*COS($I$18*PI()/180)*$I$21)*$N$47*$C$25*1000/9.81/$U$99*$D$193*'int. presets cp_10d+wd_16'!$M$246-$T$99/$U$99*$C$20*$F$21</x:f>
        <x:v>-6.7883453559541529</x:v>
      </x:c>
      <x:c r="U142" s="164">
        <x:f ca="1">(SQRT(((-'int. presets cp_10d+wd_16'!H29*SIN($F$18*PI()/180)*$F$21+'int. presets cp_10d+wd_16'!H38*SIN($I$18*PI()/180)*$I$21)*$C$25*1000)^2+(0.001*$C$25*1000*$F$21)^2)/$C$30+(-'int. presets cp_10d+wd_16'!H29*COS($F$18*PI()/180)*$F$21-'int. presets cp_10d+wd_16'!H38*COS($I$18*PI()/180)*$I$21)*$C$25*1000)/9.81*$O$47/$U$99*$F$193*'int. presets cp_10d+wd_16'!$H$246-$T$99/$U$99*$C$20*$F$21</x:f>
        <x:v>1.7211277343628844</x:v>
      </x:c>
      <x:c r="V142" s="199">
        <x:f ca="1">(-'int. presets cp_10d+wd_20'!M29*COS($F$18*PI()/180)*$F$21-'int. presets cp_10d+wd_20'!M38*COS($I$18*PI()/180)*$I$21)*$N$47*$C$25*1000/9.81/$W$99*$D$193*'int. presets cp_10d+wd_20'!$M$246-$V$99/$W$99*$C$20*$F$21</x:f>
        <x:v>-7.6303880305069889</x:v>
      </x:c>
      <x:c r="W142" s="164">
        <x:f ca="1">(SQRT(((-'int. presets cp_10d+wd_20'!H29*SIN($F$18*PI()/180)*$F$21+'int. presets cp_10d+wd_20'!H38*SIN($I$18*PI()/180)*$I$21)*$C$25*1000)^2+(0.001*$C$25*1000*$F$21)^2)/$C$30+(-'int. presets cp_10d+wd_20'!H29*COS($F$18*PI()/180)*$F$21-'int. presets cp_10d+wd_20'!H38*COS($I$18*PI()/180)*$I$21)*$C$25*1000)/9.81*$O$47/$W$99*$F$193*'int. presets cp_10d+wd_20'!$H$246-$V$99/$W$99*$C$20*$F$21</x:f>
        <x:v>1.7211277343628844</x:v>
      </x:c>
      <x:c r="X142" s="199">
        <x:f ca="1">(-'int. presets cp_10d+wd_25'!M29*COS($F$18*PI()/180)*$F$21-'int. presets cp_10d+wd_25'!M38*COS($I$18*PI()/180)*$I$21)*$N$47*$C$25*1000/9.81/$Y$99*$D$193*'int. presets cp_10d+wd_25'!$M$246-$X$99/$Y$99*$C$20*$F$21</x:f>
        <x:v>-8.4724307050598249</x:v>
      </x:c>
      <x:c r="Y142" s="164">
        <x:f ca="1">(SQRT(((-'int. presets cp_10d+wd_25'!H29*SIN($F$18*PI()/180)*$F$21+'int. presets cp_10d+wd_25'!H38*SIN($I$18*PI()/180)*$I$21)*$C$25*1000)^2+(0.001*$C$25*1000*$F$21)^2)/$C$30+(-'int. presets cp_10d+wd_25'!H29*COS($F$18*PI()/180)*$F$21-'int. presets cp_10d+wd_25'!H38*COS($I$18*PI()/180)*$I$21)*$C$25*1000)/9.81*$O$47/$Y$99*$F$193*'int. presets cp_10d+wd_25'!$H$246-$X$99/$Y$99*$C$20*$F$21</x:f>
        <x:v>1.7211277343628844</x:v>
      </x:c>
      <x:c r="Z142" s="199">
        <x:f ca="1">(-'int. presets cp_10d+wd'!M29*COS($F$18*PI()/180)*$F$21-'int. presets cp_10d+wd'!M38*COS($I$18*PI()/180)*$I$21)*$N$47*$C$25*1000/9.81/$AA$99*$D$193*'int. presets cp_10d+wd'!$M$246-$Z$99/$AA$99*$C$20*$F$21</x:f>
        <x:v>-8.4724307050598249</x:v>
      </x:c>
      <x:c r="AA142" s="1155">
        <x:f ca="1">(SQRT(((-'int. presets cp_10d+wd'!H29*SIN($F$18*PI()/180)*$F$21+'int. presets cp_10d+wd'!H38*SIN($I$18*PI()/180)*$I$21)*$C$25*1000)^2+(0.001*$C$25*1000*$F$21)^2)/$C$30+(-'int. presets cp_10d+wd'!H29*COS($F$18*PI()/180)*$F$21-'int. presets cp_10d+wd'!H38*COS($I$18*PI()/180)*$I$21)*$C$25*1000)/9.81*$O$47/$AA$99*$F$193*'int. presets cp_10d+wd'!$H$246-$Z$99/$AA$99*$C$20*$F$21</x:f>
        <x:v>1.7211277343628844</x:v>
      </x:c>
    </x:row>
    <x:row r="143" spans="2:27" x14ac:dyDescent="0.2">
      <x:c r="B143" s="1755" t="s">
        <x:v>21255</x:v>
      </x:c>
      <x:c r="C143" s="1756"/>
      <x:c r="D143" s="1757"/>
      <x:c r="E143" s="347" t="s">
        <x:v>21252</x:v>
      </x:c>
      <x:c r="F143" s="1233">
        <x:f t="shared" ca="1" si="85"/>
        <x:v>1.7211277343628844</x:v>
      </x:c>
      <x:c r="G143" s="1233">
        <x:f t="shared" ca="1" si="75"/>
        <x:v>1.7211277343628844</x:v>
      </x:c>
      <x:c r="H143" s="1233">
        <x:f t="shared" ca="1" si="76"/>
        <x:v>1.7211277343628844</x:v>
      </x:c>
      <x:c r="I143" s="1230">
        <x:f t="shared" ca="1" si="77"/>
        <x:v>1.7211277343628844</x:v>
      </x:c>
      <x:c r="J143" s="1233">
        <x:f t="shared" ca="1" si="78"/>
        <x:v>1.7211277343628844</x:v>
      </x:c>
      <x:c r="K143" s="1240">
        <x:f t="shared" ca="1" si="79"/>
        <x:v>1.7211277343628844</x:v>
      </x:c>
      <x:c r="L143" s="1138">
        <x:f t="shared" ca="1" si="80"/>
        <x:v>1.7211277343628844</x:v>
      </x:c>
      <x:c r="M143" s="1066">
        <x:f t="shared" ca="1" si="81"/>
        <x:v>3.7944326257311016</x:v>
      </x:c>
      <x:c r="N143" s="1152">
        <x:f ca="1">(-'int. presets cp_10d+wd_9'!M30*COS($F$18*PI()/180)*$F$21-'int. presets cp_10d+wd_9'!M39*COS($I$18*PI()/180)*$I$21)*$N$47*$C$25*1000/9.81/$O$99*$D$193*'int. presets cp_10d+wd_9'!$M$246-$N$99/$O$99*$C$20*$F$21</x:f>
        <x:v>-3.3679422063925237</x:v>
      </x:c>
      <x:c r="O143" s="75">
        <x:f ca="1">(SQRT(((-'int. presets cp_10d+wd_9'!H30*SIN($F$18*PI()/180)*$F$21+'int. presets cp_10d+wd_9'!H39*SIN($I$18*PI()/180)*$I$21)*$C$25*1000)^2+(0.001*$C$25*1000*$F$21)^2)/$C$30+(-'int. presets cp_10d+wd_9'!H30*COS($F$18*PI()/180)*$F$21-'int. presets cp_10d+wd_9'!H39*COS($I$18*PI()/180)*$I$21)*$C$25*1000)/9.81*$O$47/$O$99*$F$193*'int. presets cp_10d+wd_9'!$H$246-$N$99/$O$99*$C$20*$F$21</x:f>
        <x:v>1.7211277343628844</x:v>
      </x:c>
      <x:c r="P143" s="161">
        <x:f ca="1">(-'int. presets cp_10d+wd_12'!M30*COS($F$18*PI()/180)*$F$21-'int. presets cp_10d+wd_12'!M39*COS($I$18*PI()/180)*$I$21)*$N$47*$C$25*1000/9.81/$Q$99*$D$193*'int. presets cp_10d+wd_12'!$M$246-$P$99/$Q$99*$C$20*$F$21</x:f>
        <x:v>-6.0677505934456377</x:v>
      </x:c>
      <x:c r="Q143" s="162">
        <x:f ca="1">(SQRT(((-'int. presets cp_10d+wd_12'!H30*SIN($F$18*PI()/180)*$F$21+'int. presets cp_10d+wd_12'!H39*SIN($I$18*PI()/180)*$I$21)*$C$25*1000)^2+(0.001*$C$25*1000*$F$21)^2)/$C$30+(-'int. presets cp_10d+wd_12'!H30*COS($F$18*PI()/180)*$F$21-'int. presets cp_10d+wd_12'!H39*COS($I$18*PI()/180)*$I$21)*$C$25*1000)/9.81*$O$47/$Q$99*$F$193*'int. presets cp_10d+wd_12'!$H$246-$P$99/$Q$99*$C$20*$F$21</x:f>
        <x:v>1.7211277343628844</x:v>
      </x:c>
      <x:c r="R143" s="161">
        <x:f ca="1">(-'int. presets cp_10d+wd_15'!M30*COS($F$18*PI()/180)*$F$21-'int. presets cp_10d+wd_15'!M39*COS($I$18*PI()/180)*$I$21)*$N$47*$C$25*1000/9.81/$S$99*$D$193*'int. presets cp_10d+wd_15'!$M$246-$R$99/$S$99*$C$20*$F$21</x:f>
        <x:v>-8.1618846707642732</x:v>
      </x:c>
      <x:c r="S143" s="162">
        <x:f ca="1">(SQRT(((-'int. presets cp_10d+wd_15'!H30*SIN($F$18*PI()/180)*$F$21+'int. presets cp_10d+wd_15'!H39*SIN($I$18*PI()/180)*$I$21)*$C$25*1000)^2+(0.001*$C$25*1000*$F$21)^2)/$C$30+(-'int. presets cp_10d+wd_15'!H30*COS($F$18*PI()/180)*$F$21-'int. presets cp_10d+wd_15'!H39*COS($I$18*PI()/180)*$I$21)*$C$25*1000)/9.81*$O$47/$S$99*$F$193*'int. presets cp_10d+wd_15'!$H$246-$R$99/$S$99*$C$20*$F$21</x:f>
        <x:v>1.7211277343628844</x:v>
      </x:c>
      <x:c r="T143" s="161">
        <x:f ca="1">(-'int. presets cp_10d+wd_16'!M30*COS($F$18*PI()/180)*$F$21-'int. presets cp_10d+wd_16'!M39*COS($I$18*PI()/180)*$I$21)*$N$47*$C$25*1000/9.81/$U$99*$D$193*'int. presets cp_10d+wd_16'!$M$246-$T$99/$U$99*$C$20*$F$21</x:f>
        <x:v>-8.7675589804987624</x:v>
      </x:c>
      <x:c r="U143" s="162">
        <x:f ca="1">(SQRT(((-'int. presets cp_10d+wd_16'!H30*SIN($F$18*PI()/180)*$F$21+'int. presets cp_10d+wd_16'!H39*SIN($I$18*PI()/180)*$I$21)*$C$25*1000)^2+(0.001*$C$25*1000*$F$21)^2)/$C$30+(-'int. presets cp_10d+wd_16'!H30*COS($F$18*PI()/180)*$F$21-'int. presets cp_10d+wd_16'!H39*COS($I$18*PI()/180)*$I$21)*$C$25*1000)/9.81*$O$47/$U$99*$F$193*'int. presets cp_10d+wd_16'!$H$246-$T$99/$U$99*$C$20*$F$21</x:f>
        <x:v>1.7211277343628844</x:v>
      </x:c>
      <x:c r="V143" s="161">
        <x:f ca="1">(-'int. presets cp_10d+wd_20'!M30*COS($F$18*PI()/180)*$F$21-'int. presets cp_10d+wd_20'!M39*COS($I$18*PI()/180)*$I$21)*$N$47*$C$25*1000/9.81/$W$99*$D$193*'int. presets cp_10d+wd_20'!$M$246-$V$99/$W$99*$C$20*$F$21</x:f>
        <x:v>-10.267394207040937</x:v>
      </x:c>
      <x:c r="W143" s="162">
        <x:f ca="1">(SQRT(((-'int. presets cp_10d+wd_20'!H30*SIN($F$18*PI()/180)*$F$21+'int. presets cp_10d+wd_20'!H39*SIN($I$18*PI()/180)*$I$21)*$C$25*1000)^2+(0.001*$C$25*1000*$F$21)^2)/$C$30+(-'int. presets cp_10d+wd_20'!H30*COS($F$18*PI()/180)*$F$21-'int. presets cp_10d+wd_20'!H39*COS($I$18*PI()/180)*$I$21)*$C$25*1000)/9.81*$O$47/$W$99*$F$193*'int. presets cp_10d+wd_20'!$H$246-$V$99/$W$99*$C$20*$F$21</x:f>
        <x:v>1.7211277343628844</x:v>
      </x:c>
      <x:c r="X143" s="161">
        <x:f ca="1">(-'int. presets cp_10d+wd_25'!M30*COS($F$18*PI()/180)*$F$21-'int. presets cp_10d+wd_25'!M39*COS($I$18*PI()/180)*$I$21)*$N$47*$C$25*1000/9.81/$Y$99*$D$193*'int. presets cp_10d+wd_25'!$M$246-$X$99/$Y$99*$C$20*$F$21</x:f>
        <x:v>-10.267394207040937</x:v>
      </x:c>
      <x:c r="Y143" s="162">
        <x:f ca="1">(SQRT(((-'int. presets cp_10d+wd_25'!H30*SIN($F$18*PI()/180)*$F$21+'int. presets cp_10d+wd_25'!H39*SIN($I$18*PI()/180)*$I$21)*$C$25*1000)^2+(0.001*$C$25*1000*$F$21)^2)/$C$30+(-'int. presets cp_10d+wd_25'!H30*COS($F$18*PI()/180)*$F$21-'int. presets cp_10d+wd_25'!H39*COS($I$18*PI()/180)*$I$21)*$C$25*1000)/9.81*$O$47/$Y$99*$F$193*'int. presets cp_10d+wd_25'!$H$246-$X$99/$Y$99*$C$20*$F$21</x:f>
        <x:v>1.7211277343628844</x:v>
      </x:c>
      <x:c r="Z143" s="161">
        <x:f ca="1">(-'int. presets cp_10d+wd'!M30*COS($F$18*PI()/180)*$F$21-'int. presets cp_10d+wd'!M39*COS($I$18*PI()/180)*$I$21)*$N$47*$C$25*1000/9.81/$AA$99*$D$193*'int. presets cp_10d+wd'!$M$246-$Z$99/$AA$99*$C$20*$F$21</x:f>
        <x:v>-10.267394207040937</x:v>
      </x:c>
      <x:c r="AA143" s="1157">
        <x:f ca="1">(SQRT(((-'int. presets cp_10d+wd'!H30*SIN($F$18*PI()/180)*$F$21+'int. presets cp_10d+wd'!H39*SIN($I$18*PI()/180)*$I$21)*$C$25*1000)^2+(0.001*$C$25*1000*$F$21)^2)/$C$30+(-'int. presets cp_10d+wd'!H30*COS($F$18*PI()/180)*$F$21-'int. presets cp_10d+wd'!H39*COS($I$18*PI()/180)*$I$21)*$C$25*1000)/9.81*$O$47/$AA$99*$F$193*'int. presets cp_10d+wd'!$H$246-$Z$99/$AA$99*$C$20*$F$21</x:f>
        <x:v>1.7211277343628844</x:v>
      </x:c>
    </x:row>
    <x:row r="144" spans="2:27" ht="13.5" thickBot="1" x14ac:dyDescent="0.25">
      <x:c r="B144" s="1761"/>
      <x:c r="C144" s="1762"/>
      <x:c r="D144" s="1763"/>
      <x:c r="E144" s="345" t="s">
        <x:v>21253</x:v>
      </x:c>
      <x:c r="F144" s="1231">
        <x:f t="shared" ca="1" si="85"/>
        <x:v>1.7211277343628844</x:v>
      </x:c>
      <x:c r="G144" s="1231">
        <x:f t="shared" ca="1" si="75"/>
        <x:v>1.7211277343628844</x:v>
      </x:c>
      <x:c r="H144" s="1231">
        <x:f t="shared" ca="1" si="76"/>
        <x:v>1.7211277343628844</x:v>
      </x:c>
      <x:c r="I144" s="1232">
        <x:f t="shared" ca="1" si="77"/>
        <x:v>1.7211277343628844</x:v>
      </x:c>
      <x:c r="J144" s="1231">
        <x:f t="shared" ca="1" si="78"/>
        <x:v>1.7211277343628844</x:v>
      </x:c>
      <x:c r="K144" s="1239">
        <x:f t="shared" ca="1" si="79"/>
        <x:v>1.7211277343628844</x:v>
      </x:c>
      <x:c r="L144" s="1139">
        <x:f t="shared" ca="1" si="80"/>
        <x:v>1.7211277343628844</x:v>
      </x:c>
      <x:c r="M144" s="1067">
        <x:f t="shared" ca="1" si="81"/>
        <x:v>3.7944326257311016</x:v>
      </x:c>
      <x:c r="N144" s="1154">
        <x:f ca="1">(-'int. presets cp_10d+wd_9'!M31*COS($F$18*PI()/180)*$F$21-'int. presets cp_10d+wd_9'!M40*COS($I$18*PI()/180)*$I$21)*$N$47*$C$25*1000/9.81/$O$99*$D$193*'int. presets cp_10d+wd_9'!$M$246-$N$99/$O$99*$C$20*$F$21</x:f>
        <x:v>-2.3860888989469906</x:v>
      </x:c>
      <x:c r="O144" s="1062">
        <x:f ca="1">(SQRT(((-'int. presets cp_10d+wd_9'!H31*SIN($F$18*PI()/180)*$F$21+'int. presets cp_10d+wd_9'!H40*SIN($I$18*PI()/180)*$I$21)*$C$25*1000)^2+(0.001*$C$25*1000*$F$21)^2)/$C$30+(-'int. presets cp_10d+wd_9'!H31*COS($F$18*PI()/180)*$F$21-'int. presets cp_10d+wd_9'!H40*COS($I$18*PI()/180)*$I$21)*$C$25*1000)/9.81*$O$47/$O$99*$F$193*'int. presets cp_10d+wd_9'!$H$246-$N$99/$O$99*$C$20*$F$21</x:f>
        <x:v>1.7211277343628844</x:v>
      </x:c>
      <x:c r="P144" s="199">
        <x:f ca="1">(-'int. presets cp_10d+wd_12'!M31*COS($F$18*PI()/180)*$F$21-'int. presets cp_10d+wd_12'!M40*COS($I$18*PI()/180)*$I$21)*$N$47*$C$25*1000/9.81/$Q$99*$D$193*'int. presets cp_10d+wd_12'!$M$246-$P$99/$Q$99*$C$20*$F$21</x:f>
        <x:v>-4.4626536931714753</x:v>
      </x:c>
      <x:c r="Q144" s="164">
        <x:f ca="1">(SQRT(((-'int. presets cp_10d+wd_12'!H31*SIN($F$18*PI()/180)*$F$21+'int. presets cp_10d+wd_12'!H40*SIN($I$18*PI()/180)*$I$21)*$C$25*1000)^2+(0.001*$C$25*1000*$F$21)^2)/$C$30+(-'int. presets cp_10d+wd_12'!H31*COS($F$18*PI()/180)*$F$21-'int. presets cp_10d+wd_12'!H40*COS($I$18*PI()/180)*$I$21)*$C$25*1000)/9.81*$O$47/$Q$99*$F$193*'int. presets cp_10d+wd_12'!$H$246-$P$99/$Q$99*$C$20*$F$21</x:f>
        <x:v>1.7211277343628844</x:v>
      </x:c>
      <x:c r="R144" s="199">
        <x:f ca="1">(-'int. presets cp_10d+wd_15'!M31*COS($F$18*PI()/180)*$F$21-'int. presets cp_10d+wd_15'!M40*COS($I$18*PI()/180)*$I$21)*$N$47*$C$25*1000/9.81/$S$99*$D$193*'int. presets cp_10d+wd_15'!$M$246-$R$99/$S$99*$C$20*$F$21</x:f>
        <x:v>-6.07336248280237</x:v>
      </x:c>
      <x:c r="S144" s="164">
        <x:f ca="1">(SQRT(((-'int. presets cp_10d+wd_15'!H31*SIN($F$18*PI()/180)*$F$21+'int. presets cp_10d+wd_15'!H40*SIN($I$18*PI()/180)*$I$21)*$C$25*1000)^2+(0.001*$C$25*1000*$F$21)^2)/$C$30+(-'int. presets cp_10d+wd_15'!H31*COS($F$18*PI()/180)*$F$21-'int. presets cp_10d+wd_15'!H40*COS($I$18*PI()/180)*$I$21)*$C$25*1000)/9.81*$O$47/$S$99*$F$193*'int. presets cp_10d+wd_15'!$H$246-$R$99/$S$99*$C$20*$F$21</x:f>
        <x:v>1.7211277343628844</x:v>
      </x:c>
      <x:c r="T144" s="199">
        <x:f ca="1">(-'int. presets cp_10d+wd_16'!M31*COS($F$18*PI()/180)*$F$21-'int. presets cp_10d+wd_16'!M40*COS($I$18*PI()/180)*$I$21)*$N$47*$C$25*1000/9.81/$U$99*$D$193*'int. presets cp_10d+wd_16'!$M$246-$T$99/$U$99*$C$20*$F$21</x:f>
        <x:v>-6.5392184873959742</x:v>
      </x:c>
      <x:c r="U144" s="164">
        <x:f ca="1">(SQRT(((-'int. presets cp_10d+wd_16'!H31*SIN($F$18*PI()/180)*$F$21+'int. presets cp_10d+wd_16'!H40*SIN($I$18*PI()/180)*$I$21)*$C$25*1000)^2+(0.001*$C$25*1000*$F$21)^2)/$C$30+(-'int. presets cp_10d+wd_16'!H31*COS($F$18*PI()/180)*$F$21-'int. presets cp_10d+wd_16'!H40*COS($I$18*PI()/180)*$I$21)*$C$25*1000)/9.81*$O$47/$U$99*$F$193*'int. presets cp_10d+wd_16'!$H$246-$T$99/$U$99*$C$20*$F$21</x:f>
        <x:v>1.7211277343628844</x:v>
      </x:c>
      <x:c r="V144" s="199">
        <x:f ca="1">(-'int. presets cp_10d+wd_20'!M31*COS($F$18*PI()/180)*$F$21-'int. presets cp_10d+wd_20'!M40*COS($I$18*PI()/180)*$I$21)*$N$47*$C$25*1000/9.81/$W$99*$D$193*'int. presets cp_10d+wd_20'!$M$246-$V$99/$W$99*$C$20*$F$21</x:f>
        <x:v>-8.1499272770268618</x:v>
      </x:c>
      <x:c r="W144" s="164">
        <x:f ca="1">(SQRT(((-'int. presets cp_10d+wd_20'!H31*SIN($F$18*PI()/180)*$F$21+'int. presets cp_10d+wd_20'!H40*SIN($I$18*PI()/180)*$I$21)*$C$25*1000)^2+(0.001*$C$25*1000*$F$21)^2)/$C$30+(-'int. presets cp_10d+wd_20'!H31*COS($F$18*PI()/180)*$F$21-'int. presets cp_10d+wd_20'!H40*COS($I$18*PI()/180)*$I$21)*$C$25*1000)/9.81*$O$47/$W$99*$F$193*'int. presets cp_10d+wd_20'!$H$246-$V$99/$W$99*$C$20*$F$21</x:f>
        <x:v>1.7211277343628844</x:v>
      </x:c>
      <x:c r="X144" s="199">
        <x:f ca="1">(-'int. presets cp_10d+wd_25'!M31*COS($F$18*PI()/180)*$F$21-'int. presets cp_10d+wd_25'!M40*COS($I$18*PI()/180)*$I$21)*$N$47*$C$25*1000/9.81/$Y$99*$D$193*'int. presets cp_10d+wd_25'!$M$246-$X$99/$Y$99*$C$20*$F$21</x:f>
        <x:v>-9.7606360666577459</x:v>
      </x:c>
      <x:c r="Y144" s="164">
        <x:f ca="1">(SQRT(((-'int. presets cp_10d+wd_25'!H31*SIN($F$18*PI()/180)*$F$21+'int. presets cp_10d+wd_25'!H40*SIN($I$18*PI()/180)*$I$21)*$C$25*1000)^2+(0.001*$C$25*1000*$F$21)^2)/$C$30+(-'int. presets cp_10d+wd_25'!H31*COS($F$18*PI()/180)*$F$21-'int. presets cp_10d+wd_25'!H40*COS($I$18*PI()/180)*$I$21)*$C$25*1000)/9.81*$O$47/$Y$99*$F$193*'int. presets cp_10d+wd_25'!$H$246-$X$99/$Y$99*$C$20*$F$21</x:f>
        <x:v>1.7211277343628844</x:v>
      </x:c>
      <x:c r="Z144" s="199">
        <x:f ca="1">(-'int. presets cp_10d+wd'!M31*COS($F$18*PI()/180)*$F$21-'int. presets cp_10d+wd'!M40*COS($I$18*PI()/180)*$I$21)*$N$47*$C$25*1000/9.81/$AA$99*$D$193*'int. presets cp_10d+wd'!$M$246-$Z$99/$AA$99*$C$20*$F$21</x:f>
        <x:v>-9.7606360666577459</x:v>
      </x:c>
      <x:c r="AA144" s="1155">
        <x:f ca="1">(SQRT(((-'int. presets cp_10d+wd'!H31*SIN($F$18*PI()/180)*$F$21+'int. presets cp_10d+wd'!H40*SIN($I$18*PI()/180)*$I$21)*$C$25*1000)^2+(0.001*$C$25*1000*$F$21)^2)/$C$30+(-'int. presets cp_10d+wd'!H31*COS($F$18*PI()/180)*$F$21-'int. presets cp_10d+wd'!H40*COS($I$18*PI()/180)*$I$21)*$C$25*1000)/9.81*$O$47/$AA$99*$F$193*'int. presets cp_10d+wd'!$H$246-$Z$99/$AA$99*$C$20*$F$21</x:f>
        <x:v>1.7211277343628844</x:v>
      </x:c>
    </x:row>
    <x:row r="145" spans="2:27" x14ac:dyDescent="0.2">
      <x:c r="B145" s="1755" t="s">
        <x:v>21256</x:v>
      </x:c>
      <x:c r="C145" s="1756"/>
      <x:c r="D145" s="1757"/>
      <x:c r="E145" s="347" t="s">
        <x:v>21252</x:v>
      </x:c>
      <x:c r="F145" s="1233">
        <x:f t="shared" ca="1" si="85"/>
        <x:v>1.7211277343628844</x:v>
      </x:c>
      <x:c r="G145" s="1233">
        <x:f t="shared" ca="1" si="75"/>
        <x:v>1.7211277343628844</x:v>
      </x:c>
      <x:c r="H145" s="1233">
        <x:f t="shared" ca="1" si="76"/>
        <x:v>1.7211277343628844</x:v>
      </x:c>
      <x:c r="I145" s="1230">
        <x:f t="shared" ca="1" si="77"/>
        <x:v>1.7211277343628844</x:v>
      </x:c>
      <x:c r="J145" s="1233">
        <x:f t="shared" ca="1" si="78"/>
        <x:v>1.7211277343628844</x:v>
      </x:c>
      <x:c r="K145" s="1240">
        <x:f t="shared" ca="1" si="79"/>
        <x:v>1.7211277343628844</x:v>
      </x:c>
      <x:c r="L145" s="1138">
        <x:f t="shared" ca="1" si="80"/>
        <x:v>1.7211277343628844</x:v>
      </x:c>
      <x:c r="M145" s="1066">
        <x:f t="shared" ca="1" si="81"/>
        <x:v>3.7944326257311016</x:v>
      </x:c>
      <x:c r="N145" s="1152">
        <x:f ca="1">(-'int. presets cp_10d+wd_9'!M32*COS($F$18*PI()/180)*$F$21-'int. presets cp_10d+wd_9'!M41*COS($I$18*PI()/180)*$I$21)*$N$47*$C$25*1000/9.81/$O$99*$D$193*'int. presets cp_10d+wd_9'!$M$246-$N$99/$O$99*$C$20*$F$21</x:f>
        <x:v>-8.3016450391924259</x:v>
      </x:c>
      <x:c r="O145" s="75">
        <x:f ca="1">(SQRT(((-'int. presets cp_10d+wd_9'!H32*SIN($F$18*PI()/180)*$F$21+'int. presets cp_10d+wd_9'!H41*SIN($I$18*PI()/180)*$I$21)*$C$25*1000)^2+(0.001*$C$25*1000*$F$21)^2)/$C$30+(-'int. presets cp_10d+wd_9'!H32*COS($F$18*PI()/180)*$F$21-'int. presets cp_10d+wd_9'!H41*COS($I$18*PI()/180)*$I$21)*$C$25*1000)/9.81*$O$47/$O$99*$F$193*'int. presets cp_10d+wd_9'!$H$246-$N$99/$O$99*$C$20*$F$21</x:f>
        <x:v>1.7211277343628844</x:v>
      </x:c>
      <x:c r="P145" s="161">
        <x:f ca="1">(-'int. presets cp_10d+wd_12'!M32*COS($F$18*PI()/180)*$F$21-'int. presets cp_10d+wd_12'!M41*COS($I$18*PI()/180)*$I$21)*$N$47*$C$25*1000/9.81/$Q$99*$D$193*'int. presets cp_10d+wd_12'!$M$246-$P$99/$Q$99*$C$20*$F$21</x:f>
        <x:v>-10.267394207040937</x:v>
      </x:c>
      <x:c r="Q145" s="198">
        <x:f ca="1">(SQRT(((-'int. presets cp_10d+wd_12'!H32*SIN($F$18*PI()/180)*$F$21+'int. presets cp_10d+wd_12'!H41*SIN($I$18*PI()/180)*$I$21)*$C$25*1000)^2+(0.001*$C$25*1000*$F$21)^2)/$C$30+(-'int. presets cp_10d+wd_12'!H32*COS($F$18*PI()/180)*$F$21-'int. presets cp_10d+wd_12'!H41*COS($I$18*PI()/180)*$I$21)*$C$25*1000)/9.81*$O$47/$Q$99*$F$193*'int. presets cp_10d+wd_12'!$H$246-$P$99/$Q$99*$C$20*$F$21</x:f>
        <x:v>1.7211277343628844</x:v>
      </x:c>
      <x:c r="R145" s="161">
        <x:f ca="1">(-'int. presets cp_10d+wd_15'!M32*COS($F$18*PI()/180)*$F$21-'int. presets cp_10d+wd_15'!M41*COS($I$18*PI()/180)*$I$21)*$N$47*$C$25*1000/9.81/$S$99*$D$193*'int. presets cp_10d+wd_15'!$M$246-$R$99/$S$99*$C$20*$F$21</x:f>
        <x:v>-10.267394207040937</x:v>
      </x:c>
      <x:c r="S145" s="198">
        <x:f ca="1">(SQRT(((-'int. presets cp_10d+wd_15'!H32*SIN($F$18*PI()/180)*$F$21+'int. presets cp_10d+wd_15'!H41*SIN($I$18*PI()/180)*$I$21)*$C$25*1000)^2+(0.001*$C$25*1000*$F$21)^2)/$C$30+(-'int. presets cp_10d+wd_15'!H32*COS($F$18*PI()/180)*$F$21-'int. presets cp_10d+wd_15'!H41*COS($I$18*PI()/180)*$I$21)*$C$25*1000)/9.81*$O$47/$S$99*$F$193*'int. presets cp_10d+wd_15'!$H$246-$R$99/$S$99*$C$20*$F$21</x:f>
        <x:v>1.7211277343628844</x:v>
      </x:c>
      <x:c r="T145" s="161">
        <x:f ca="1">(-'int. presets cp_10d+wd_16'!M32*COS($F$18*PI()/180)*$F$21-'int. presets cp_10d+wd_16'!M41*COS($I$18*PI()/180)*$I$21)*$N$47*$C$25*1000/9.81/$U$99*$D$193*'int. presets cp_10d+wd_16'!$M$246-$T$99/$U$99*$C$20*$F$21</x:f>
        <x:v>-10.267394207040937</x:v>
      </x:c>
      <x:c r="U145" s="198">
        <x:f ca="1">(SQRT(((-'int. presets cp_10d+wd_16'!H32*SIN($F$18*PI()/180)*$F$21+'int. presets cp_10d+wd_16'!H41*SIN($I$18*PI()/180)*$I$21)*$C$25*1000)^2+(0.001*$C$25*1000*$F$21)^2)/$C$30+(-'int. presets cp_10d+wd_16'!H32*COS($F$18*PI()/180)*$F$21-'int. presets cp_10d+wd_16'!H41*COS($I$18*PI()/180)*$I$21)*$C$25*1000)/9.81*$O$47/$U$99*$F$193*'int. presets cp_10d+wd_16'!$H$246-$T$99/$U$99*$C$20*$F$21</x:f>
        <x:v>1.7211277343628844</x:v>
      </x:c>
      <x:c r="V145" s="161">
        <x:f ca="1">(-'int. presets cp_10d+wd_20'!M32*COS($F$18*PI()/180)*$F$21-'int. presets cp_10d+wd_20'!M41*COS($I$18*PI()/180)*$I$21)*$N$47*$C$25*1000/9.81/$W$99*$D$193*'int. presets cp_10d+wd_20'!$M$246-$V$99/$W$99*$C$20*$F$21</x:f>
        <x:v>-10.267394207040937</x:v>
      </x:c>
      <x:c r="W145" s="198">
        <x:f ca="1">(SQRT(((-'int. presets cp_10d+wd_20'!H32*SIN($F$18*PI()/180)*$F$21+'int. presets cp_10d+wd_20'!H41*SIN($I$18*PI()/180)*$I$21)*$C$25*1000)^2+(0.001*$C$25*1000*$F$21)^2)/$C$30+(-'int. presets cp_10d+wd_20'!H32*COS($F$18*PI()/180)*$F$21-'int. presets cp_10d+wd_20'!H41*COS($I$18*PI()/180)*$I$21)*$C$25*1000)/9.81*$O$47/$W$99*$F$193*'int. presets cp_10d+wd_20'!$H$246-$V$99/$W$99*$C$20*$F$21</x:f>
        <x:v>1.7211277343628844</x:v>
      </x:c>
      <x:c r="X145" s="161">
        <x:f ca="1">(-'int. presets cp_10d+wd_25'!M32*COS($F$18*PI()/180)*$F$21-'int. presets cp_10d+wd_25'!M41*COS($I$18*PI()/180)*$I$21)*$N$47*$C$25*1000/9.81/$Y$99*$D$193*'int. presets cp_10d+wd_25'!$M$246-$X$99/$Y$99*$C$20*$F$21</x:f>
        <x:v>-10.267394207040937</x:v>
      </x:c>
      <x:c r="Y145" s="198">
        <x:f ca="1">(SQRT(((-'int. presets cp_10d+wd_25'!H32*SIN($F$18*PI()/180)*$F$21+'int. presets cp_10d+wd_25'!H41*SIN($I$18*PI()/180)*$I$21)*$C$25*1000)^2+(0.001*$C$25*1000*$F$21)^2)/$C$30+(-'int. presets cp_10d+wd_25'!H32*COS($F$18*PI()/180)*$F$21-'int. presets cp_10d+wd_25'!H41*COS($I$18*PI()/180)*$I$21)*$C$25*1000)/9.81*$O$47/$Y$99*$F$193*'int. presets cp_10d+wd_25'!$H$246-$X$99/$Y$99*$C$20*$F$21</x:f>
        <x:v>1.7211277343628844</x:v>
      </x:c>
      <x:c r="Z145" s="161">
        <x:f ca="1">(-'int. presets cp_10d+wd'!M32*COS($F$18*PI()/180)*$F$21-'int. presets cp_10d+wd'!M41*COS($I$18*PI()/180)*$I$21)*$N$47*$C$25*1000/9.81/$AA$99*$D$193*'int. presets cp_10d+wd'!$M$246-$Z$99/$AA$99*$C$20*$F$21</x:f>
        <x:v>-10.267394207040937</x:v>
      </x:c>
      <x:c r="AA145" s="1153">
        <x:f ca="1">(SQRT(((-'int. presets cp_10d+wd'!H32*SIN($F$18*PI()/180)*$F$21+'int. presets cp_10d+wd'!H41*SIN($I$18*PI()/180)*$I$21)*$C$25*1000)^2+(0.001*$C$25*1000*$F$21)^2)/$C$30+(-'int. presets cp_10d+wd'!H32*COS($F$18*PI()/180)*$F$21-'int. presets cp_10d+wd'!H41*COS($I$18*PI()/180)*$I$21)*$C$25*1000)/9.81*$O$47/$AA$99*$F$193*'int. presets cp_10d+wd'!$H$246-$Z$99/$AA$99*$C$20*$F$21</x:f>
        <x:v>1.7211277343628844</x:v>
      </x:c>
    </x:row>
    <x:row r="146" spans="2:27" ht="13.5" thickBot="1" x14ac:dyDescent="0.25">
      <x:c r="B146" s="1758"/>
      <x:c r="C146" s="1759"/>
      <x:c r="D146" s="1760"/>
      <x:c r="E146" s="346" t="s">
        <x:v>21253</x:v>
      </x:c>
      <x:c r="F146" s="1231">
        <x:f t="shared" ca="1" si="85"/>
        <x:v>1.7211277343628844</x:v>
      </x:c>
      <x:c r="G146" s="1231">
        <x:f t="shared" ca="1" si="75"/>
        <x:v>1.7211277343628844</x:v>
      </x:c>
      <x:c r="H146" s="1231">
        <x:f t="shared" ca="1" si="76"/>
        <x:v>1.7211277343628844</x:v>
      </x:c>
      <x:c r="I146" s="1232">
        <x:f t="shared" ca="1" si="77"/>
        <x:v>1.7211277343628844</x:v>
      </x:c>
      <x:c r="J146" s="1231">
        <x:f t="shared" ca="1" si="78"/>
        <x:v>1.7211277343628844</x:v>
      </x:c>
      <x:c r="K146" s="1239">
        <x:f t="shared" ca="1" si="79"/>
        <x:v>1.7211277343628844</x:v>
      </x:c>
      <x:c r="L146" s="1141">
        <x:f t="shared" ca="1" si="80"/>
        <x:v>1.7211277343628844</x:v>
      </x:c>
      <x:c r="M146" s="1068">
        <x:f t="shared" ca="1" si="81"/>
        <x:v>3.7944326257311016</x:v>
      </x:c>
      <x:c r="N146" s="1158">
        <x:f ca="1">(-'int. presets cp_10d+wd_9'!M33*COS($F$18*PI()/180)*$F$21-'int. presets cp_10d+wd_9'!M42*COS($I$18*PI()/180)*$I$21)*$N$47*$C$25*1000/9.81/$O$99*$D$193*'int. presets cp_10d+wd_9'!$M$246-$N$99/$O$99*$C$20*$F$21</x:f>
        <x:v>-7.3040009326561268</x:v>
      </x:c>
      <x:c r="O146" s="1063">
        <x:f ca="1">(SQRT(((-'int. presets cp_10d+wd_9'!H33*SIN($F$18*PI()/180)*$F$21+'int. presets cp_10d+wd_9'!H42*SIN($I$18*PI()/180)*$I$21)*$C$25*1000)^2+(0.001*$C$25*1000*$F$21)^2)/$C$30+(-'int. presets cp_10d+wd_9'!H33*COS($F$18*PI()/180)*$F$21-'int. presets cp_10d+wd_9'!H42*COS($I$18*PI()/180)*$I$21)*$C$25*1000)/9.81*$O$47/$O$99*$F$193*'int. presets cp_10d+wd_9'!$H$246-$N$99/$O$99*$C$20*$F$21</x:f>
        <x:v>1.7211277343628844</x:v>
      </x:c>
      <x:c r="P146" s="239">
        <x:f ca="1">(-'int. presets cp_10d+wd_12'!M33*COS($F$18*PI()/180)*$F$21-'int. presets cp_10d+wd_12'!M42*COS($I$18*PI()/180)*$I$21)*$N$47*$C$25*1000/9.81/$Q$99*$D$193*'int. presets cp_10d+wd_12'!$M$246-$P$99/$Q$99*$C$20*$F$21</x:f>
        <x:v>-9.4421893727640764</x:v>
      </x:c>
      <x:c r="Q146" s="240">
        <x:f ca="1">(SQRT(((-'int. presets cp_10d+wd_12'!H33*SIN($F$18*PI()/180)*$F$21+'int. presets cp_10d+wd_12'!H42*SIN($I$18*PI()/180)*$I$21)*$C$25*1000)^2+(0.001*$C$25*1000*$F$21)^2)/$C$30+(-'int. presets cp_10d+wd_12'!H33*COS($F$18*PI()/180)*$F$21-'int. presets cp_10d+wd_12'!H42*COS($I$18*PI()/180)*$I$21)*$C$25*1000)/9.81*$O$47/$Q$99*$F$193*'int. presets cp_10d+wd_12'!$H$246-$P$99/$Q$99*$C$20*$F$21</x:f>
        <x:v>1.7211277343628844</x:v>
      </x:c>
      <x:c r="R146" s="239">
        <x:f ca="1">(-'int. presets cp_10d+wd_15'!M33*COS($F$18*PI()/180)*$F$21-'int. presets cp_10d+wd_15'!M42*COS($I$18*PI()/180)*$I$21)*$N$47*$C$25*1000/9.81/$S$99*$D$193*'int. presets cp_10d+wd_15'!$M$246-$R$99/$S$99*$C$20*$F$21</x:f>
        <x:v>-10.267394207040937</x:v>
      </x:c>
      <x:c r="S146" s="240">
        <x:f ca="1">(SQRT(((-'int. presets cp_10d+wd_15'!H33*SIN($F$18*PI()/180)*$F$21+'int. presets cp_10d+wd_15'!H42*SIN($I$18*PI()/180)*$I$21)*$C$25*1000)^2+(0.001*$C$25*1000*$F$21)^2)/$C$30+(-'int. presets cp_10d+wd_15'!H33*COS($F$18*PI()/180)*$F$21-'int. presets cp_10d+wd_15'!H42*COS($I$18*PI()/180)*$I$21)*$C$25*1000)/9.81*$O$47/$S$99*$F$193*'int. presets cp_10d+wd_15'!$H$246-$R$99/$S$99*$C$20*$F$21</x:f>
        <x:v>1.7211277343628844</x:v>
      </x:c>
      <x:c r="T146" s="239">
        <x:f ca="1">(-'int. presets cp_10d+wd_16'!M33*COS($F$18*PI()/180)*$F$21-'int. presets cp_10d+wd_16'!M42*COS($I$18*PI()/180)*$I$21)*$N$47*$C$25*1000/9.81/$U$99*$D$193*'int. presets cp_10d+wd_16'!$M$246-$T$99/$U$99*$C$20*$F$21</x:f>
        <x:v>-10.267394207040937</x:v>
      </x:c>
      <x:c r="U146" s="240">
        <x:f ca="1">(SQRT(((-'int. presets cp_10d+wd_16'!H33*SIN($F$18*PI()/180)*$F$21+'int. presets cp_10d+wd_16'!H42*SIN($I$18*PI()/180)*$I$21)*$C$25*1000)^2+(0.001*$C$25*1000*$F$21)^2)/$C$30+(-'int. presets cp_10d+wd_16'!H33*COS($F$18*PI()/180)*$F$21-'int. presets cp_10d+wd_16'!H42*COS($I$18*PI()/180)*$I$21)*$C$25*1000)/9.81*$O$47/$U$99*$F$193*'int. presets cp_10d+wd_16'!$H$246-$T$99/$U$99*$C$20*$F$21</x:f>
        <x:v>1.7211277343628844</x:v>
      </x:c>
      <x:c r="V146" s="239">
        <x:f ca="1">(-'int. presets cp_10d+wd_20'!M33*COS($F$18*PI()/180)*$F$21-'int. presets cp_10d+wd_20'!M42*COS($I$18*PI()/180)*$I$21)*$N$47*$C$25*1000/9.81/$W$99*$D$193*'int. presets cp_10d+wd_20'!$M$246-$V$99/$W$99*$C$20*$F$21</x:f>
        <x:v>-10.267394207040937</x:v>
      </x:c>
      <x:c r="W146" s="240">
        <x:f ca="1">(SQRT(((-'int. presets cp_10d+wd_20'!H33*SIN($F$18*PI()/180)*$F$21+'int. presets cp_10d+wd_20'!H42*SIN($I$18*PI()/180)*$I$21)*$C$25*1000)^2+(0.001*$C$25*1000*$F$21)^2)/$C$30+(-'int. presets cp_10d+wd_20'!H33*COS($F$18*PI()/180)*$F$21-'int. presets cp_10d+wd_20'!H42*COS($I$18*PI()/180)*$I$21)*$C$25*1000)/9.81*$O$47/$W$99*$F$193*'int. presets cp_10d+wd_20'!$H$246-$V$99/$W$99*$C$20*$F$21</x:f>
        <x:v>1.7211277343628844</x:v>
      </x:c>
      <x:c r="X146" s="239">
        <x:f ca="1">(-'int. presets cp_10d+wd_25'!M33*COS($F$18*PI()/180)*$F$21-'int. presets cp_10d+wd_25'!M42*COS($I$18*PI()/180)*$I$21)*$N$47*$C$25*1000/9.81/$Y$99*$D$193*'int. presets cp_10d+wd_25'!$M$246-$X$99/$Y$99*$C$20*$F$21</x:f>
        <x:v>-10.267394207040937</x:v>
      </x:c>
      <x:c r="Y146" s="240">
        <x:f ca="1">(SQRT(((-'int. presets cp_10d+wd_25'!H33*SIN($F$18*PI()/180)*$F$21+'int. presets cp_10d+wd_25'!H42*SIN($I$18*PI()/180)*$I$21)*$C$25*1000)^2+(0.001*$C$25*1000*$F$21)^2)/$C$30+(-'int. presets cp_10d+wd_25'!H33*COS($F$18*PI()/180)*$F$21-'int. presets cp_10d+wd_25'!H42*COS($I$18*PI()/180)*$I$21)*$C$25*1000)/9.81*$O$47/$Y$99*$F$193*'int. presets cp_10d+wd_25'!$H$246-$X$99/$Y$99*$C$20*$F$21</x:f>
        <x:v>1.7211277343628844</x:v>
      </x:c>
      <x:c r="Z146" s="239">
        <x:f ca="1">(-'int. presets cp_10d+wd'!M33*COS($F$18*PI()/180)*$F$21-'int. presets cp_10d+wd'!M42*COS($I$18*PI()/180)*$I$21)*$N$47*$C$25*1000/9.81/$AA$99*$D$193*'int. presets cp_10d+wd'!$M$246-$Z$99/$AA$99*$C$20*$F$21</x:f>
        <x:v>-10.267394207040937</x:v>
      </x:c>
      <x:c r="AA146" s="1159">
        <x:f ca="1">(SQRT(((-'int. presets cp_10d+wd'!H33*SIN($F$18*PI()/180)*$F$21+'int. presets cp_10d+wd'!H42*SIN($I$18*PI()/180)*$I$21)*$C$25*1000)^2+(0.001*$C$25*1000*$F$21)^2)/$C$30+(-'int. presets cp_10d+wd'!H33*COS($F$18*PI()/180)*$F$21-'int. presets cp_10d+wd'!H42*COS($I$18*PI()/180)*$I$21)*$C$25*1000)/9.81*$O$47/$AA$99*$F$193*'int. presets cp_10d+wd'!$H$246-$Z$99/$AA$99*$C$20*$F$21</x:f>
        <x:v>1.7211277343628844</x:v>
      </x:c>
    </x:row>
    <x:row r="147" spans="2:27" ht="13.5" thickTop="1" x14ac:dyDescent="0.2">
      <x:c r="I147" s="75"/>
      <x:c r="J147" s="75"/>
      <x:c r="K147" s="75"/>
      <x:c r="L147" s="75"/>
      <x:c r="M147" s="75"/>
      <x:c r="N147" s="75"/>
      <x:c r="O147" s="75"/>
      <x:c r="P147" s="75"/>
      <x:c r="Q147" s="75"/>
      <x:c r="R147" s="75"/>
      <x:c r="S147" s="75"/>
    </x:row>
    <x:row r="166" ht="12.75" customHeight="1" x14ac:dyDescent="0.2"/>
    <x:row r="171" ht="12.75" customHeight="1" x14ac:dyDescent="0.2"/>
    <x:row r="174" ht="14.25" customHeight="1" x14ac:dyDescent="0.2"/>
    <x:row r="179" spans="2:10" ht="13.5" customHeight="1" x14ac:dyDescent="0.2"/>
    <x:row r="182" spans="2:10" ht="12.75" customHeight="1" x14ac:dyDescent="0.2"/>
    <x:row r="184" spans="2:10" ht="12.75" customHeight="1" x14ac:dyDescent="0.2"/>
    <x:row r="185" spans="2:10" ht="12.75" customHeight="1" x14ac:dyDescent="0.2"/>
    <x:row r="187" spans="2:10" ht="12.75" customHeight="1" x14ac:dyDescent="0.2"/>
    <x:row r="188" spans="2:10" x14ac:dyDescent="0.2">
      <x:c r="B188" s="216" t="s">
        <x:v>21224</x:v>
      </x:c>
      <x:c r="C188" s="75"/>
      <x:c r="D188" s="75"/>
      <x:c r="E188" s="75"/>
      <x:c r="F188" s="75"/>
      <x:c r="G188" s="75"/>
      <x:c r="H188" s="75"/>
      <x:c r="I188" s="75"/>
      <x:c r="J188" s="75"/>
    </x:row>
    <x:row r="189" spans="2:10" x14ac:dyDescent="0.2">
      <x:c r="B189" s="216"/>
      <x:c r="C189" s="75"/>
      <x:c r="D189" s="75"/>
      <x:c r="E189" s="75"/>
      <x:c r="F189" s="75"/>
      <x:c r="G189" s="75"/>
      <x:c r="H189" s="75"/>
      <x:c r="I189" s="75"/>
      <x:c r="J189" s="75"/>
    </x:row>
    <x:row r="190" spans="2:10" ht="13.5" customHeight="1" thickBot="1" x14ac:dyDescent="0.25">
      <x:c r="B190" s="165"/>
      <x:c r="C190" s="119"/>
      <x:c r="D190" s="74"/>
      <x:c r="E190" s="74"/>
      <x:c r="F190" s="75"/>
      <x:c r="G190" s="75"/>
      <x:c r="H190" s="75"/>
      <x:c r="I190" s="75"/>
      <x:c r="J190" s="75"/>
    </x:row>
    <x:row r="191" spans="2:10" x14ac:dyDescent="0.2">
      <x:c r="B191" s="1748" t="s">
        <x:v>21227</x:v>
      </x:c>
      <x:c r="C191" s="332" t="s">
        <x:v>21228</x:v>
      </x:c>
      <x:c r="D191" s="1751" t="s">
        <x:v>21225</x:v>
      </x:c>
      <x:c r="E191" s="1752"/>
      <x:c r="F191" s="1753" t="s">
        <x:v>21226</x:v>
      </x:c>
      <x:c r="G191" s="1754"/>
      <x:c r="H191" s="538"/>
      <x:c r="I191" s="538"/>
      <x:c r="J191" s="538"/>
    </x:row>
    <x:row r="192" spans="2:10" x14ac:dyDescent="0.2">
      <x:c r="B192" s="1749"/>
      <x:c r="C192" s="59" t="s">
        <x:v>21229</x:v>
      </x:c>
      <x:c r="D192" s="60">
        <x:f>IF($C$31&gt;7,"Fehler",$C$31)</x:f>
        <x:v>1.1934894239820351</x:v>
      </x:c>
      <x:c r="E192" s="61" t="s">
        <x:v>5</x:v>
      </x:c>
      <x:c r="F192" s="60">
        <x:f>IF($C$31&gt;7,"Fehler",$C$31)</x:f>
        <x:v>1.1934894239820351</x:v>
      </x:c>
      <x:c r="G192" s="62" t="s">
        <x:v>5</x:v>
      </x:c>
      <x:c r="H192" s="19"/>
      <x:c r="I192" s="19"/>
      <x:c r="J192" s="19"/>
    </x:row>
    <x:row r="193" spans="2:10" ht="13.5" customHeight="1" thickBot="1" x14ac:dyDescent="0.25">
      <x:c r="B193" s="1750"/>
      <x:c r="C193" s="64" t="s">
        <x:v>21230</x:v>
      </x:c>
      <x:c r="D193" s="65">
        <x:f>IF($D$192="Fehler","",IF($J$32=$B$197,1,IF($J$32=$B$198,1/(COS(D192/180*PI())),"Fehler")))</x:f>
        <x:v>1.0002169903464837</x:v>
      </x:c>
      <x:c r="E193" s="66" t="s">
        <x:v>6</x:v>
      </x:c>
      <x:c r="F193" s="67">
        <x:f>IF($D$192="Fehler","",IF($J$32=$B$197,1,IF($J$32=$B$198,$C$30/($C$30*COS(F192/180*PI())-SIN(F192/180*PI())),"FEHLER")))</x:f>
        <x:v>1.0466092440731294</x:v>
      </x:c>
      <x:c r="G193" s="68" t="s">
        <x:v>6</x:v>
      </x:c>
      <x:c r="H193" s="19"/>
      <x:c r="I193" s="19"/>
      <x:c r="J193" s="19"/>
    </x:row>
    <x:row r="194" spans="2:10" ht="13.5" thickBot="1" x14ac:dyDescent="0.25"/>
    <x:row r="195" spans="2:10" ht="26.25" thickBot="1" x14ac:dyDescent="0.25">
      <x:c r="B195" s="178"/>
      <x:c r="C195" s="69" t="s">
        <x:v>21126</x:v>
      </x:c>
      <x:c r="D195" s="70" t="s">
        <x:v>126</x:v>
      </x:c>
      <x:c r="E195" s="70" t="s">
        <x:v>21231</x:v>
      </x:c>
      <x:c r="F195" s="71" t="s">
        <x:v>21157</x:v>
      </x:c>
      <x:c r="G195" s="173" t="s">
        <x:v>21232</x:v>
      </x:c>
      <x:c r="H195" s="194" t="s">
        <x:v>21233</x:v>
      </x:c>
      <x:c r="I195" s="193" t="s">
        <x:v>21234</x:v>
      </x:c>
      <x:c r="J195" s="193" t="s">
        <x:v>21235</x:v>
      </x:c>
    </x:row>
    <x:row r="196" spans="2:10" ht="12.75" customHeight="1" x14ac:dyDescent="0.2">
      <x:c r="B196" s="178"/>
      <x:c r="C196" s="168" t="str">
        <x:f>'building data'!Q10</x:f>
        <x:v>USA</x:v>
      </x:c>
      <x:c r="D196" s="169" t="str">
        <x:f>'building data'!R10</x:f>
        <x:v>ASCE/SEI 7-10</x:v>
      </x:c>
      <x:c r="E196" s="72">
        <x:f>'ASCE 7-10 (US)'!C19</x:f>
        <x:v>1.0384922145487721</x:v>
      </x:c>
      <x:c r="F196" s="79" t="str">
        <x:f>'ASCE 7-10 (US)'!C24</x:f>
        <x:v>Exp. B</x:v>
      </x:c>
      <x:c r="G196" s="175">
        <x:f>'ASCE 7-10 (US)'!H13</x:f>
        <x:v>1</x:v>
      </x:c>
      <x:c r="H196" s="195">
        <x:f>'ASCE 7-10 (US)'!J13</x:f>
        <x:v>1</x:v>
      </x:c>
      <x:c r="I196" s="184">
        <x:f>'ASCE 7-10 (US)'!K13</x:f>
        <x:v>0.9</x:v>
      </x:c>
      <x:c r="J196" s="184">
        <x:f>'ASCE 7-10 (US)'!L13</x:f>
        <x:v>0.9</x:v>
      </x:c>
    </x:row>
    <x:row r="197" spans="2:10" x14ac:dyDescent="0.2">
      <x:c r="B197" s="178" t="s">
        <x:v>20</x:v>
      </x:c>
      <x:c r="C197" s="168" t="str">
        <x:f>'building data'!Q11</x:f>
        <x:v>USA II</x:v>
      </x:c>
      <x:c r="D197" s="76" t="str">
        <x:f>'building data'!R11</x:f>
        <x:v>ASCE/SEI 7-05</x:v>
      </x:c>
      <x:c r="E197" s="77">
        <x:f>'ASCE 7-05 (US)'!C19</x:f>
        <x:v>1.0384922145487721</x:v>
      </x:c>
      <x:c r="F197" s="172" t="str">
        <x:f>'ASCE 7-05 (US)'!C24</x:f>
        <x:v>Exp. B</x:v>
      </x:c>
      <x:c r="G197" s="630">
        <x:f>'ASCE 7-05 (US)'!H13</x:f>
        <x:v>1.6</x:v>
      </x:c>
      <x:c r="H197" s="631">
        <x:f>'ASCE 7-05 (US)'!J13</x:f>
        <x:v>1.6</x:v>
      </x:c>
      <x:c r="I197" s="632">
        <x:f>'ASCE 7-05 (US)'!K13</x:f>
        <x:v>0.9</x:v>
      </x:c>
      <x:c r="J197" s="632">
        <x:f>'ASCE 7-05 (US)'!L13</x:f>
        <x:v>0.9</x:v>
      </x:c>
    </x:row>
    <x:row r="198" spans="2:10" x14ac:dyDescent="0.2">
      <x:c r="B198" s="178" t="s">
        <x:v>19</x:v>
      </x:c>
      <x:c r="C198" s="168"/>
      <x:c r="D198" s="76"/>
      <x:c r="E198" s="77"/>
      <x:c r="F198" s="172"/>
      <x:c r="G198" s="176"/>
      <x:c r="H198" s="196"/>
      <x:c r="I198" s="185"/>
      <x:c r="J198" s="185"/>
    </x:row>
    <x:row r="199" spans="2:10" ht="12.75" customHeight="1" x14ac:dyDescent="0.2">
      <x:c r="B199" s="178"/>
      <x:c r="C199" s="168"/>
      <x:c r="D199" s="76"/>
      <x:c r="E199" s="77"/>
      <x:c r="F199" s="172"/>
      <x:c r="G199" s="176"/>
      <x:c r="H199" s="196"/>
      <x:c r="I199" s="185"/>
      <x:c r="J199" s="185"/>
    </x:row>
    <x:row r="200" spans="2:10" x14ac:dyDescent="0.2">
      <x:c r="B200" s="110" t="s">
        <x:v>21244</x:v>
      </x:c>
      <x:c r="C200" s="168"/>
      <x:c r="D200" s="76"/>
      <x:c r="E200" s="77"/>
      <x:c r="F200" s="172"/>
      <x:c r="G200" s="176"/>
      <x:c r="H200" s="196"/>
      <x:c r="I200" s="185"/>
      <x:c r="J200" s="185"/>
    </x:row>
    <x:row r="201" spans="2:10" ht="12.75" customHeight="1" x14ac:dyDescent="0.2">
      <x:c r="B201" s="110"/>
      <x:c r="C201" s="168"/>
      <x:c r="D201" s="76"/>
      <x:c r="E201" s="77"/>
      <x:c r="F201" s="172"/>
      <x:c r="G201" s="176"/>
      <x:c r="H201" s="196"/>
      <x:c r="I201" s="185"/>
      <x:c r="J201" s="185"/>
    </x:row>
    <x:row r="202" spans="2:10" x14ac:dyDescent="0.2">
      <x:c r="B202" s="178"/>
      <x:c r="C202" s="168"/>
      <x:c r="D202" s="76"/>
      <x:c r="E202" s="103"/>
      <x:c r="F202" s="80"/>
      <x:c r="G202" s="176"/>
      <x:c r="H202" s="196"/>
      <x:c r="I202" s="185"/>
      <x:c r="J202" s="185"/>
    </x:row>
    <x:row r="203" spans="2:10" x14ac:dyDescent="0.2">
      <x:c r="B203" s="330"/>
      <x:c r="C203" s="168"/>
      <x:c r="D203" s="76"/>
      <x:c r="E203" s="77"/>
      <x:c r="F203" s="172"/>
      <x:c r="G203" s="176"/>
      <x:c r="H203" s="196"/>
      <x:c r="I203" s="185"/>
      <x:c r="J203" s="185"/>
    </x:row>
    <x:row r="204" spans="2:10" ht="12.75" customHeight="1" x14ac:dyDescent="0.2">
      <x:c r="B204" s="178"/>
      <x:c r="C204" s="168"/>
      <x:c r="D204" s="76"/>
      <x:c r="E204" s="103"/>
      <x:c r="F204" s="80"/>
      <x:c r="G204" s="176"/>
      <x:c r="H204" s="196"/>
      <x:c r="I204" s="185"/>
      <x:c r="J204" s="185"/>
    </x:row>
    <x:row r="205" spans="2:10" ht="12.75" customHeight="1" x14ac:dyDescent="0.2">
      <x:c r="B205" s="178"/>
      <x:c r="C205" s="168"/>
      <x:c r="D205" s="76"/>
      <x:c r="E205" s="77"/>
      <x:c r="F205" s="172"/>
      <x:c r="G205" s="176"/>
      <x:c r="H205" s="196"/>
      <x:c r="I205" s="185"/>
      <x:c r="J205" s="185"/>
    </x:row>
    <x:row r="206" spans="2:10" x14ac:dyDescent="0.2">
      <x:c r="C206" s="168"/>
      <x:c r="D206" s="76"/>
      <x:c r="E206" s="77"/>
      <x:c r="F206" s="172"/>
      <x:c r="G206" s="176"/>
      <x:c r="H206" s="196"/>
      <x:c r="I206" s="185"/>
      <x:c r="J206" s="185"/>
    </x:row>
    <x:row r="207" spans="2:10" ht="12.75" customHeight="1" x14ac:dyDescent="0.2">
      <x:c r="B207" s="208"/>
      <x:c r="C207" s="168"/>
      <x:c r="D207" s="76"/>
      <x:c r="E207" s="77"/>
      <x:c r="F207" s="172"/>
      <x:c r="G207" s="176"/>
      <x:c r="H207" s="196"/>
      <x:c r="I207" s="185"/>
      <x:c r="J207" s="185"/>
    </x:row>
    <x:row r="208" spans="2:10" x14ac:dyDescent="0.2">
      <x:c r="B208" s="208"/>
      <x:c r="C208" s="170"/>
      <x:c r="D208" s="76"/>
      <x:c r="E208" s="103"/>
      <x:c r="F208" s="80"/>
      <x:c r="G208" s="176"/>
      <x:c r="H208" s="196"/>
      <x:c r="I208" s="185"/>
      <x:c r="J208" s="185"/>
    </x:row>
    <x:row r="209" spans="2:10" x14ac:dyDescent="0.2">
      <x:c r="B209" s="178"/>
      <x:c r="C209" s="168"/>
      <x:c r="D209" s="76"/>
      <x:c r="E209" s="77"/>
      <x:c r="F209" s="172"/>
      <x:c r="G209" s="176"/>
      <x:c r="H209" s="196"/>
      <x:c r="I209" s="185"/>
      <x:c r="J209" s="185"/>
    </x:row>
    <x:row r="210" spans="2:10" ht="12.75" customHeight="1" x14ac:dyDescent="0.2">
      <x:c r="B210" s="281"/>
      <x:c r="C210" s="202"/>
      <x:c r="D210" s="203"/>
      <x:c r="E210" s="204"/>
      <x:c r="F210" s="205"/>
      <x:c r="G210" s="196"/>
      <x:c r="H210" s="206"/>
      <x:c r="I210" s="207"/>
      <x:c r="J210" s="207"/>
    </x:row>
    <x:row r="211" spans="2:10" ht="13.5" thickBot="1" x14ac:dyDescent="0.25">
      <x:c r="B211" s="281"/>
      <x:c r="C211" s="171"/>
      <x:c r="D211" s="78"/>
      <x:c r="E211" s="108"/>
      <x:c r="F211" s="55"/>
      <x:c r="G211" s="177"/>
      <x:c r="H211" s="197"/>
      <x:c r="I211" s="186"/>
      <x:c r="J211" s="186"/>
    </x:row>
    <x:row r="213" spans="2:10" ht="12.75" customHeight="1" x14ac:dyDescent="0.2"/>
    <x:row r="216" spans="2:10" ht="12.75" customHeight="1" x14ac:dyDescent="0.2"/>
    <x:row r="220" spans="2:10" ht="13.5" customHeight="1" x14ac:dyDescent="0.2"/>
    <x:row r="221" spans="2:10" ht="13.5" customHeight="1" x14ac:dyDescent="0.2"/>
    <x:row r="228" spans="29:136" ht="18" x14ac:dyDescent="0.2">
      <x:c r="AC228" s="163"/>
      <x:c r="AD228" s="75"/>
      <x:c r="AE228" s="75"/>
      <x:c r="AF228" s="75"/>
      <x:c r="AG228" s="75"/>
      <x:c r="AH228" s="75"/>
      <x:c r="AI228" s="75"/>
      <x:c r="AJ228" s="75"/>
      <x:c r="AK228" s="75"/>
      <x:c r="AL228" s="75"/>
      <x:c r="AM228" s="75"/>
      <x:c r="AN228" s="75"/>
      <x:c r="AO228" s="75"/>
      <x:c r="AP228" s="75"/>
      <x:c r="AQ228" s="75"/>
      <x:c r="AR228" s="75"/>
      <x:c r="AS228" s="75"/>
      <x:c r="AT228" s="75"/>
      <x:c r="AU228" s="75"/>
      <x:c r="AV228" s="75"/>
      <x:c r="AW228" s="75"/>
      <x:c r="AX228" s="75"/>
      <x:c r="AY228" s="75"/>
      <x:c r="AZ228" s="75"/>
      <x:c r="BA228" s="75"/>
      <x:c r="BB228" s="75"/>
      <x:c r="BC228" s="75"/>
      <x:c r="BD228" s="75"/>
      <x:c r="BE228" s="75"/>
      <x:c r="BF228" s="75"/>
      <x:c r="BG228" s="75"/>
      <x:c r="BH228" s="75"/>
      <x:c r="BI228" s="75"/>
      <x:c r="BJ228" s="75"/>
      <x:c r="BK228" s="75"/>
      <x:c r="BL228" s="75"/>
      <x:c r="BM228" s="75"/>
      <x:c r="BN228" s="75"/>
      <x:c r="BO228" s="75"/>
      <x:c r="BP228" s="75"/>
      <x:c r="BQ228" s="75"/>
      <x:c r="BR228" s="75"/>
      <x:c r="BS228" s="75"/>
      <x:c r="BT228" s="75"/>
      <x:c r="BU228" s="75"/>
      <x:c r="BV228" s="75"/>
      <x:c r="BW228" s="75"/>
      <x:c r="BX228" s="75"/>
      <x:c r="BY228" s="75"/>
      <x:c r="BZ228" s="75"/>
      <x:c r="CA228" s="75"/>
      <x:c r="CB228" s="75"/>
      <x:c r="CC228" s="75"/>
      <x:c r="CD228" s="75"/>
      <x:c r="CE228" s="75"/>
      <x:c r="CF228" s="75"/>
      <x:c r="CG228" s="75"/>
      <x:c r="CH228" s="75"/>
      <x:c r="CI228" s="75"/>
      <x:c r="CJ228" s="75"/>
      <x:c r="CK228" s="75"/>
      <x:c r="CL228" s="75"/>
      <x:c r="CM228" s="75"/>
      <x:c r="CN228" s="75"/>
      <x:c r="CO228" s="75"/>
      <x:c r="CP228" s="75"/>
      <x:c r="CQ228" s="75"/>
      <x:c r="CR228" s="75"/>
      <x:c r="CS228" s="75"/>
      <x:c r="CT228" s="75"/>
      <x:c r="CU228" s="75"/>
      <x:c r="CV228" s="75"/>
      <x:c r="CW228" s="75"/>
      <x:c r="CX228" s="75"/>
      <x:c r="CY228" s="75"/>
      <x:c r="CZ228" s="75"/>
      <x:c r="DA228" s="75"/>
      <x:c r="DB228" s="75"/>
      <x:c r="DC228" s="75"/>
      <x:c r="DD228" s="75"/>
      <x:c r="DE228" s="75"/>
      <x:c r="DF228" s="75"/>
      <x:c r="DG228" s="75"/>
      <x:c r="DH228" s="75"/>
      <x:c r="DI228" s="75"/>
      <x:c r="DJ228" s="75"/>
      <x:c r="DK228" s="75"/>
      <x:c r="DL228" s="75"/>
      <x:c r="DM228" s="75"/>
      <x:c r="DN228" s="75"/>
      <x:c r="DO228" s="75"/>
      <x:c r="DP228" s="75"/>
      <x:c r="DQ228" s="75"/>
      <x:c r="DR228" s="75"/>
      <x:c r="DS228" s="75"/>
      <x:c r="DT228" s="75"/>
      <x:c r="DU228" s="75"/>
      <x:c r="DV228" s="75"/>
      <x:c r="DW228" s="75"/>
      <x:c r="DX228" s="75"/>
      <x:c r="DY228" s="75"/>
      <x:c r="DZ228" s="75"/>
      <x:c r="EA228" s="75"/>
      <x:c r="EB228" s="75"/>
      <x:c r="EC228" s="75"/>
      <x:c r="ED228" s="75"/>
      <x:c r="EE228" s="75"/>
      <x:c r="EF228" s="75"/>
    </x:row>
  </x:sheetData>
  <x:mergeCells count="468">
    <x:mergeCell ref="AQ40:AU42"/>
    <x:mergeCell ref="AL51:AP53"/>
    <x:mergeCell ref="BU60:BY62"/>
    <x:mergeCell ref="BP60:BT62"/>
    <x:mergeCell ref="AV57:AZ59"/>
    <x:mergeCell ref="AV63:AZ65"/>
    <x:mergeCell ref="AL46:AP48"/>
    <x:mergeCell ref="AQ46:AU48"/>
    <x:mergeCell ref="AV46:AZ48"/>
    <x:mergeCell ref="BA46:BE48"/>
    <x:mergeCell ref="BF46:BJ48"/>
    <x:mergeCell ref="AL57:AP59"/>
    <x:mergeCell ref="AQ43:AU45"/>
    <x:mergeCell ref="BF43:BJ45"/>
    <x:mergeCell ref="AL43:AP45"/>
    <x:mergeCell ref="AL60:AP62"/>
    <x:mergeCell ref="AL54:AP56"/>
    <x:mergeCell ref="Z96:AA96"/>
    <x:mergeCell ref="Z45:Z46"/>
    <x:mergeCell ref="AA45:AA46"/>
    <x:mergeCell ref="V48:W48"/>
    <x:mergeCell ref="Z48:AA48"/>
    <x:mergeCell ref="X45:X46"/>
    <x:mergeCell ref="Y45:Y46"/>
    <x:mergeCell ref="X48:Y48"/>
    <x:mergeCell ref="AG40:AK42"/>
    <x:mergeCell ref="AG43:AK45"/>
    <x:mergeCell ref="AG54:AK56"/>
    <x:mergeCell ref="AG57:AK59"/>
    <x:mergeCell ref="AG63:AK65"/>
    <x:mergeCell ref="AG60:AK62"/>
    <x:mergeCell ref="Y97:Y98"/>
    <x:mergeCell ref="Z97:Z98"/>
    <x:mergeCell ref="AA97:AA98"/>
    <x:mergeCell ref="R96:S96"/>
    <x:mergeCell ref="P100:Q100"/>
    <x:mergeCell ref="R100:S100"/>
    <x:mergeCell ref="AC69:AC70"/>
    <x:mergeCell ref="AG66:AK68"/>
    <x:mergeCell ref="AG69:BY70"/>
    <x:mergeCell ref="BA66:BE68"/>
    <x:mergeCell ref="T97:T98"/>
    <x:mergeCell ref="U97:U98"/>
    <x:mergeCell ref="V97:V98"/>
    <x:mergeCell ref="W97:W98"/>
    <x:mergeCell ref="X97:X98"/>
    <x:mergeCell ref="AL66:AP68"/>
    <x:mergeCell ref="BP76:CA76"/>
    <x:mergeCell ref="BF76:BO76"/>
    <x:mergeCell ref="BA71:BE73"/>
    <x:mergeCell ref="AQ71:AU73"/>
    <x:mergeCell ref="BK71:BO73"/>
    <x:mergeCell ref="T96:U96"/>
    <x:mergeCell ref="V96:W96"/>
    <x:mergeCell ref="X96:Y96"/>
    <x:mergeCell ref="B103:D104"/>
    <x:mergeCell ref="B105:D106"/>
    <x:mergeCell ref="B107:D108"/>
    <x:mergeCell ref="B109:D110"/>
    <x:mergeCell ref="B112:D113"/>
    <x:mergeCell ref="T100:U100"/>
    <x:mergeCell ref="V100:W100"/>
    <x:mergeCell ref="X100:Y100"/>
    <x:mergeCell ref="Z100:AA100"/>
    <x:mergeCell ref="M100:M101"/>
    <x:mergeCell ref="N100:O100"/>
    <x:mergeCell ref="B44:D47"/>
    <x:mergeCell ref="O45:O46"/>
    <x:mergeCell ref="O97:O98"/>
    <x:mergeCell ref="J100:J101"/>
    <x:mergeCell ref="K100:K101"/>
    <x:mergeCell ref="J45:J47"/>
    <x:mergeCell ref="J48:J49"/>
    <x:mergeCell ref="K45:K47"/>
    <x:mergeCell ref="G100:G101"/>
    <x:mergeCell ref="H100:H101"/>
    <x:mergeCell ref="I100:I101"/>
    <x:mergeCell ref="N45:N46"/>
    <x:mergeCell ref="L100:L101"/>
    <x:mergeCell ref="K48:K49"/>
    <x:mergeCell ref="L45:L47"/>
    <x:mergeCell ref="L48:L49"/>
    <x:mergeCell ref="B101:D101"/>
    <x:mergeCell ref="M48:M49"/>
    <x:mergeCell ref="N96:O96"/>
    <x:mergeCell ref="P96:Q96"/>
    <x:mergeCell ref="P44:Q44"/>
    <x:mergeCell ref="R44:S44"/>
    <x:mergeCell ref="P45:P46"/>
    <x:mergeCell ref="Q45:Q46"/>
    <x:mergeCell ref="P48:Q48"/>
    <x:mergeCell ref="N97:N98"/>
    <x:mergeCell ref="E45:E47"/>
    <x:mergeCell ref="N48:O48"/>
    <x:mergeCell ref="P97:P98"/>
    <x:mergeCell ref="Q97:Q98"/>
    <x:mergeCell ref="R97:R98"/>
    <x:mergeCell ref="S97:S98"/>
    <x:mergeCell ref="N44:O44"/>
    <x:mergeCell ref="T44:U44"/>
    <x:mergeCell ref="V44:W44"/>
    <x:mergeCell ref="X44:Y44"/>
    <x:mergeCell ref="Z44:AA44"/>
    <x:mergeCell ref="R45:R46"/>
    <x:mergeCell ref="S45:S46"/>
    <x:mergeCell ref="R48:S48"/>
    <x:mergeCell ref="T45:T46"/>
    <x:mergeCell ref="U45:U46"/>
    <x:mergeCell ref="T48:U48"/>
    <x:mergeCell ref="V45:V46"/>
    <x:mergeCell ref="W45:W46"/>
    <x:mergeCell ref="B145:D146"/>
    <x:mergeCell ref="B114:D115"/>
    <x:mergeCell ref="B116:D117"/>
    <x:mergeCell ref="B118:D119"/>
    <x:mergeCell ref="B121:D122"/>
    <x:mergeCell ref="B123:D124"/>
    <x:mergeCell ref="B125:D126"/>
    <x:mergeCell ref="B127:D128"/>
    <x:mergeCell ref="G48:G49"/>
    <x:mergeCell ref="B53:D54"/>
    <x:mergeCell ref="B49:D49"/>
    <x:mergeCell ref="B55:D56"/>
    <x:mergeCell ref="B48:E48"/>
    <x:mergeCell ref="B51:D52"/>
    <x:mergeCell ref="B69:D70"/>
    <x:mergeCell ref="B138:L138"/>
    <x:mergeCell ref="B129:L129"/>
    <x:mergeCell ref="B120:L120"/>
    <x:mergeCell ref="B111:L111"/>
    <x:mergeCell ref="B102:L102"/>
    <x:mergeCell ref="B130:D131"/>
    <x:mergeCell ref="B132:D133"/>
    <x:mergeCell ref="B134:D135"/>
    <x:mergeCell ref="B136:D137"/>
    <x:mergeCell ref="B37:J37"/>
    <x:mergeCell ref="F100:F101"/>
    <x:mergeCell ref="F48:F49"/>
    <x:mergeCell ref="F45:F47"/>
    <x:mergeCell ref="E44:L44"/>
    <x:mergeCell ref="B86:L86"/>
    <x:mergeCell ref="B77:L77"/>
    <x:mergeCell ref="B68:L68"/>
    <x:mergeCell ref="B59:L59"/>
    <x:mergeCell ref="B50:L50"/>
    <x:mergeCell ref="F97:F99"/>
    <x:mergeCell ref="G97:G99"/>
    <x:mergeCell ref="H97:H99"/>
    <x:mergeCell ref="I97:I99"/>
    <x:mergeCell ref="J97:J99"/>
    <x:mergeCell ref="K97:K99"/>
    <x:mergeCell ref="L97:L99"/>
    <x:mergeCell ref="E96:L96"/>
    <x:mergeCell ref="B96:D99"/>
    <x:mergeCell ref="G45:G47"/>
    <x:mergeCell ref="H45:H47"/>
    <x:mergeCell ref="H48:H49"/>
    <x:mergeCell ref="I45:I47"/>
    <x:mergeCell ref="I48:I49"/>
    <x:mergeCell ref="F9:G9"/>
    <x:mergeCell ref="F10:G10"/>
    <x:mergeCell ref="F11:G11"/>
    <x:mergeCell ref="F12:G12"/>
    <x:mergeCell ref="B32:I34"/>
    <x:mergeCell ref="B16:J16"/>
    <x:mergeCell ref="B24:J24"/>
    <x:mergeCell ref="B28:J28"/>
    <x:mergeCell ref="B36:J36"/>
    <x:mergeCell ref="J32:J34"/>
    <x:mergeCell ref="C9:D9"/>
    <x:mergeCell ref="CC45:CC46"/>
    <x:mergeCell ref="CC54:CC55"/>
    <x:mergeCell ref="EE34:EE35"/>
    <x:mergeCell ref="EE45:EE46"/>
    <x:mergeCell ref="EE54:EE55"/>
    <x:mergeCell ref="BA40:BE42"/>
    <x:mergeCell ref="BA43:BE45"/>
    <x:mergeCell ref="AV43:AZ45"/>
    <x:mergeCell ref="AV40:AZ42"/>
    <x:mergeCell ref="BF40:BJ42"/>
    <x:mergeCell ref="BP43:BT45"/>
    <x:mergeCell ref="BU43:BY45"/>
    <x:mergeCell ref="BP37:BT39"/>
    <x:mergeCell ref="AV37:AZ39"/>
    <x:mergeCell ref="BP40:BT42"/>
    <x:mergeCell ref="BU37:BY39"/>
    <x:mergeCell ref="AV54:AZ56"/>
    <x:mergeCell ref="AV34:AZ36"/>
    <x:mergeCell ref="BA34:BE36"/>
    <x:mergeCell ref="BA54:BE56"/>
    <x:mergeCell ref="AV51:AZ53"/>
    <x:mergeCell ref="BA51:BE53"/>
    <x:mergeCell ref="DR37:DV39"/>
    <x:mergeCell ref="DW37:EA39"/>
    <x:mergeCell ref="AG32:AK33"/>
    <x:mergeCell ref="AL24:BU24"/>
    <x:mergeCell ref="BF37:BJ39"/>
    <x:mergeCell ref="AQ32:AU33"/>
    <x:mergeCell ref="AQ37:AU39"/>
    <x:mergeCell ref="BK34:BO36"/>
    <x:mergeCell ref="BU34:BY36"/>
    <x:mergeCell ref="BP34:BT36"/>
    <x:mergeCell ref="BA32:BE33"/>
    <x:mergeCell ref="BA37:BE39"/>
    <x:mergeCell ref="BU32:BY33"/>
    <x:mergeCell ref="BP32:BT33"/>
    <x:mergeCell ref="BK32:BO33"/>
    <x:mergeCell ref="AQ34:AU36"/>
    <x:mergeCell ref="AL34:AP36"/>
    <x:mergeCell ref="AL32:AP33"/>
    <x:mergeCell ref="BF32:BJ33"/>
    <x:mergeCell ref="AL37:AP39"/>
    <x:mergeCell ref="BK37:BO39"/>
    <x:mergeCell ref="AQ29:AU31"/>
    <x:mergeCell ref="AG37:AK39"/>
    <x:mergeCell ref="B191:B193"/>
    <x:mergeCell ref="D191:E191"/>
    <x:mergeCell ref="F191:G191"/>
    <x:mergeCell ref="B57:D58"/>
    <x:mergeCell ref="B84:D85"/>
    <x:mergeCell ref="B80:D81"/>
    <x:mergeCell ref="B71:D72"/>
    <x:mergeCell ref="B62:D63"/>
    <x:mergeCell ref="B66:D67"/>
    <x:mergeCell ref="B78:D79"/>
    <x:mergeCell ref="B75:D76"/>
    <x:mergeCell ref="B82:D83"/>
    <x:mergeCell ref="B87:D88"/>
    <x:mergeCell ref="B89:D90"/>
    <x:mergeCell ref="B91:D92"/>
    <x:mergeCell ref="B93:D94"/>
    <x:mergeCell ref="B64:D65"/>
    <x:mergeCell ref="B60:D61"/>
    <x:mergeCell ref="B73:D74"/>
    <x:mergeCell ref="E97:E99"/>
    <x:mergeCell ref="B100:E100"/>
    <x:mergeCell ref="B139:D140"/>
    <x:mergeCell ref="B141:D142"/>
    <x:mergeCell ref="B143:D144"/>
    <x:mergeCell ref="AE21:AF25"/>
    <x:mergeCell ref="BZ21:CA25"/>
    <x:mergeCell ref="AC27:AC28"/>
    <x:mergeCell ref="AG27:BY28"/>
    <x:mergeCell ref="BU29:BY31"/>
    <x:mergeCell ref="BP29:BT31"/>
    <x:mergeCell ref="BK29:BO31"/>
    <x:mergeCell ref="AL29:AP31"/>
    <x:mergeCell ref="AG29:AK31"/>
    <x:mergeCell ref="BF29:BJ31"/>
    <x:mergeCell ref="AV29:AZ31"/>
    <x:mergeCell ref="BA29:BE31"/>
    <x:mergeCell ref="AE29:AF68"/>
    <x:mergeCell ref="AG34:AK36"/>
    <x:mergeCell ref="AG46:AK48"/>
    <x:mergeCell ref="AG49:AK50"/>
    <x:mergeCell ref="AG51:AK53"/>
    <x:mergeCell ref="BF54:BJ56"/>
    <x:mergeCell ref="BF57:BJ59"/>
    <x:mergeCell ref="BU51:BY53"/>
    <x:mergeCell ref="BK57:BO59"/>
    <x:mergeCell ref="BK66:BO68"/>
    <x:mergeCell ref="BA60:BE62"/>
    <x:mergeCell ref="BF63:BJ65"/>
    <x:mergeCell ref="AL16:BU20"/>
    <x:mergeCell ref="BF34:BJ36"/>
    <x:mergeCell ref="AQ63:AU65"/>
    <x:mergeCell ref="AQ54:AU56"/>
    <x:mergeCell ref="AQ60:AU62"/>
    <x:mergeCell ref="AQ51:AU53"/>
    <x:mergeCell ref="BA63:BE65"/>
    <x:mergeCell ref="AV60:AZ62"/>
    <x:mergeCell ref="AV66:AZ68"/>
    <x:mergeCell ref="BA57:BE59"/>
    <x:mergeCell ref="AV32:AZ33"/>
    <x:mergeCell ref="AL63:AP65"/>
    <x:mergeCell ref="AQ57:AU59"/>
    <x:mergeCell ref="AQ66:AU68"/>
    <x:mergeCell ref="BK60:BO62"/>
    <x:mergeCell ref="BF60:BJ62"/>
    <x:mergeCell ref="AL40:AP42"/>
    <x:mergeCell ref="BK43:BO45"/>
    <x:mergeCell ref="BK40:BO42"/>
    <x:mergeCell ref="BU57:BY59"/>
    <x:mergeCell ref="BP57:BT59"/>
    <x:mergeCell ref="BU63:BY65"/>
    <x:mergeCell ref="BP63:BT65"/>
    <x:mergeCell ref="BK63:BO65"/>
    <x:mergeCell ref="CE69:CE70"/>
    <x:mergeCell ref="CI69:EA70"/>
    <x:mergeCell ref="CS66:CW68"/>
    <x:mergeCell ref="CX66:DB68"/>
    <x:mergeCell ref="DC66:DG68"/>
    <x:mergeCell ref="DH66:DL68"/>
    <x:mergeCell ref="CG29:CH68"/>
    <x:mergeCell ref="DC57:DG59"/>
    <x:mergeCell ref="DH57:DL59"/>
    <x:mergeCell ref="DM32:DQ33"/>
    <x:mergeCell ref="DR32:DV33"/>
    <x:mergeCell ref="DM43:DQ45"/>
    <x:mergeCell ref="DW32:EA33"/>
    <x:mergeCell ref="CI37:CM39"/>
    <x:mergeCell ref="CN37:CR39"/>
    <x:mergeCell ref="CS37:CW39"/>
    <x:mergeCell ref="DH34:DL36"/>
    <x:mergeCell ref="DC34:DG36"/>
    <x:mergeCell ref="CX34:DB36"/>
    <x:mergeCell ref="CS34:CW36"/>
    <x:mergeCell ref="CN34:CR36"/>
    <x:mergeCell ref="CN66:CR68"/>
    <x:mergeCell ref="DR49:DV50"/>
    <x:mergeCell ref="DM66:DQ68"/>
    <x:mergeCell ref="BF66:BJ68"/>
    <x:mergeCell ref="BP74:CA74"/>
    <x:mergeCell ref="BZ29:CA68"/>
    <x:mergeCell ref="BU40:BY42"/>
    <x:mergeCell ref="BF51:BJ53"/>
    <x:mergeCell ref="BK51:BO53"/>
    <x:mergeCell ref="BU54:BY56"/>
    <x:mergeCell ref="BP54:BT56"/>
    <x:mergeCell ref="BP66:BT68"/>
    <x:mergeCell ref="BK54:BO56"/>
    <x:mergeCell ref="BU66:BY68"/>
    <x:mergeCell ref="BP51:BT53"/>
    <x:mergeCell ref="CG21:CH25"/>
    <x:mergeCell ref="DH32:DL33"/>
    <x:mergeCell ref="EB21:EC25"/>
    <x:mergeCell ref="CN24:DW24"/>
    <x:mergeCell ref="CE27:CE28"/>
    <x:mergeCell ref="CI27:EA28"/>
    <x:mergeCell ref="CI29:CM31"/>
    <x:mergeCell ref="CN29:CR31"/>
    <x:mergeCell ref="CS29:CW31"/>
    <x:mergeCell ref="CX29:DB31"/>
    <x:mergeCell ref="DC29:DG31"/>
    <x:mergeCell ref="DH29:DL31"/>
    <x:mergeCell ref="DM29:DQ31"/>
    <x:mergeCell ref="DR29:DV31"/>
    <x:mergeCell ref="DW29:EA31"/>
    <x:mergeCell ref="EB29:EC68"/>
    <x:mergeCell ref="DC49:DG50"/>
    <x:mergeCell ref="CI63:CM65"/>
    <x:mergeCell ref="CN63:CR65"/>
    <x:mergeCell ref="CS63:CW65"/>
    <x:mergeCell ref="CX63:DB65"/>
    <x:mergeCell ref="DW34:EA36"/>
    <x:mergeCell ref="DR34:DV36"/>
    <x:mergeCell ref="DM34:DQ36"/>
    <x:mergeCell ref="DR66:DV68"/>
    <x:mergeCell ref="DW66:EA68"/>
    <x:mergeCell ref="DR57:DV59"/>
    <x:mergeCell ref="DW57:EA59"/>
    <x:mergeCell ref="DW49:EA50"/>
    <x:mergeCell ref="DR60:DV62"/>
    <x:mergeCell ref="DW60:EA62"/>
    <x:mergeCell ref="CS57:CW59"/>
    <x:mergeCell ref="CX57:DB59"/>
    <x:mergeCell ref="CI32:CM33"/>
    <x:mergeCell ref="CN32:CR33"/>
    <x:mergeCell ref="CS32:CW33"/>
    <x:mergeCell ref="CX32:DB33"/>
    <x:mergeCell ref="DC32:DG33"/>
    <x:mergeCell ref="DM60:DQ62"/>
    <x:mergeCell ref="DM40:DQ42"/>
    <x:mergeCell ref="CN43:CR45"/>
    <x:mergeCell ref="CS43:CW45"/>
    <x:mergeCell ref="CX43:DB45"/>
    <x:mergeCell ref="DC43:DG45"/>
    <x:mergeCell ref="DH43:DL45"/>
    <x:mergeCell ref="CX54:DB56"/>
    <x:mergeCell ref="CI51:CM53"/>
    <x:mergeCell ref="CX40:DB42"/>
    <x:mergeCell ref="DC40:DG42"/>
    <x:mergeCell ref="DH40:DL42"/>
    <x:mergeCell ref="CX37:DB39"/>
    <x:mergeCell ref="DC37:DG39"/>
    <x:mergeCell ref="DH37:DL39"/>
    <x:mergeCell ref="DM37:DQ39"/>
    <x:mergeCell ref="CI57:CM59"/>
    <x:mergeCell ref="CN57:CR59"/>
    <x:mergeCell ref="DH60:DL62"/>
    <x:mergeCell ref="CI54:CM56"/>
    <x:mergeCell ref="DW54:EA56"/>
    <x:mergeCell ref="DR54:DV56"/>
    <x:mergeCell ref="DM54:DQ56"/>
    <x:mergeCell ref="DH54:DL56"/>
    <x:mergeCell ref="DC54:DG56"/>
    <x:mergeCell ref="DC63:DG65"/>
    <x:mergeCell ref="DH63:DL65"/>
    <x:mergeCell ref="DM63:DQ65"/>
    <x:mergeCell ref="DR63:DV65"/>
    <x:mergeCell ref="DW63:EA65"/>
    <x:mergeCell ref="CI60:CM62"/>
    <x:mergeCell ref="CN60:CR62"/>
    <x:mergeCell ref="CS60:CW62"/>
    <x:mergeCell ref="CX60:DB62"/>
    <x:mergeCell ref="DC60:DG62"/>
    <x:mergeCell ref="CI66:CM68"/>
    <x:mergeCell ref="AQ49:AU50"/>
    <x:mergeCell ref="AL49:AP50"/>
    <x:mergeCell ref="DM57:DQ59"/>
    <x:mergeCell ref="CI34:CM36"/>
    <x:mergeCell ref="CI40:CM42"/>
    <x:mergeCell ref="CN40:CR42"/>
    <x:mergeCell ref="CS40:CW42"/>
    <x:mergeCell ref="CN54:CR56"/>
    <x:mergeCell ref="CI46:CM48"/>
    <x:mergeCell ref="BK46:BO48"/>
    <x:mergeCell ref="BP46:BT48"/>
    <x:mergeCell ref="BU46:BY48"/>
    <x:mergeCell ref="BU49:BY50"/>
    <x:mergeCell ref="BP49:BT50"/>
    <x:mergeCell ref="BK49:BO50"/>
    <x:mergeCell ref="BF49:BJ50"/>
    <x:mergeCell ref="BA49:BE50"/>
    <x:mergeCell ref="AV49:AZ50"/>
    <x:mergeCell ref="DM51:DQ53"/>
    <x:mergeCell ref="DH51:DL53"/>
    <x:mergeCell ref="DC51:DG53"/>
    <x:mergeCell ref="CX51:DB53"/>
    <x:mergeCell ref="CS51:CW53"/>
    <x:mergeCell ref="CC34:CC35"/>
    <x:mergeCell ref="DR40:DV42"/>
    <x:mergeCell ref="DW40:EA42"/>
    <x:mergeCell ref="CI49:CM50"/>
    <x:mergeCell ref="CS54:CW56"/>
    <x:mergeCell ref="CI43:CM45"/>
    <x:mergeCell ref="CN46:CR48"/>
    <x:mergeCell ref="CN49:CR50"/>
    <x:mergeCell ref="CN51:CR53"/>
    <x:mergeCell ref="DM46:DQ48"/>
    <x:mergeCell ref="DH46:DL48"/>
    <x:mergeCell ref="DC46:DG48"/>
    <x:mergeCell ref="CX46:DB48"/>
    <x:mergeCell ref="CS46:CW48"/>
    <x:mergeCell ref="DM49:DQ50"/>
    <x:mergeCell ref="DH49:DL50"/>
    <x:mergeCell ref="CX49:DB50"/>
    <x:mergeCell ref="CS49:CW50"/>
    <x:mergeCell ref="DR43:DV45"/>
    <x:mergeCell ref="DW43:EA45"/>
    <x:mergeCell ref="DW51:EA53"/>
    <x:mergeCell ref="DR51:DV53"/>
    <x:mergeCell ref="DW46:EA48"/>
    <x:mergeCell ref="DR46:DV48"/>
    <x:mergeCell ref="DM71:DQ73"/>
    <x:mergeCell ref="AE76:AU76"/>
    <x:mergeCell ref="AE75:AU75"/>
    <x:mergeCell ref="AE74:AU74"/>
    <x:mergeCell ref="DM74:EC74"/>
    <x:mergeCell ref="DM75:EC75"/>
    <x:mergeCell ref="DM76:EC76"/>
    <x:mergeCell ref="DC76:DL76"/>
    <x:mergeCell ref="DC75:DL75"/>
    <x:mergeCell ref="DC74:DL74"/>
    <x:mergeCell ref="AV76:BE76"/>
    <x:mergeCell ref="AV75:BE75"/>
    <x:mergeCell ref="AV74:BE74"/>
    <x:mergeCell ref="CS74:DB74"/>
    <x:mergeCell ref="CS75:DB75"/>
    <x:mergeCell ref="CS76:DB76"/>
    <x:mergeCell ref="DC71:DG73"/>
    <x:mergeCell ref="CS71:CW73"/>
    <x:mergeCell ref="CG74:CR74"/>
    <x:mergeCell ref="CG75:CR75"/>
    <x:mergeCell ref="CG76:CR76"/>
    <x:mergeCell ref="BP75:CA75"/>
    <x:mergeCell ref="BF74:BO74"/>
    <x:mergeCell ref="BF75:BO75"/>
  </x:mergeCells>
  <x:dataValidations count="7">
    <x:dataValidation operator="lessThanOrEqual" allowBlank="1" showInputMessage="1" showErrorMessage="1" sqref="F20 I20"/>
    <x:dataValidation allowBlank="1" showInputMessage="1" showErrorMessage="1" error="Geben Sie eine ganze Zahl größer null ein." sqref="C40 G40:H40"/>
    <x:dataValidation type="whole" operator="greaterThanOrEqual" allowBlank="1" showInputMessage="1" showErrorMessage="1" sqref="G39:H39 C39">
      <x:formula1>1</x:formula1>
    </x:dataValidation>
    <x:dataValidation type="decimal" allowBlank="1" showInputMessage="1" showErrorMessage="1" sqref="F18">
      <x:formula1>9</x:formula1>
      <x:formula2>11</x:formula2>
    </x:dataValidation>
    <x:dataValidation type="decimal" allowBlank="1" showInputMessage="1" showErrorMessage="1" sqref="I18">
      <x:formula1>55</x:formula1>
      <x:formula2>70</x:formula2>
    </x:dataValidation>
    <x:dataValidation type="decimal" allowBlank="1" showInputMessage="1" showErrorMessage="1" sqref="I19">
      <x:formula1>0.2</x:formula1>
      <x:formula2>0.3</x:formula2>
    </x:dataValidation>
    <x:dataValidation type="list" allowBlank="1" showInputMessage="1" showErrorMessage="1" sqref="J32:J34">
      <x:formula1>$B$197:$B$198</x:formula1>
    </x:dataValidation>
  </x:dataValidations>
  <x:pageMargins left="0.74803149606299213" right="0.74803149606299213" top="0.70866141732283472" bottom="0.98425196850393704" header="0.51181102362204722" footer="0.51181102362204722"/>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54273"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54273" r:id="rId4"/>
      </mc:Fallback>
    </mc:AlternateContent>
  </x:oleObjects>
</x: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9</v>
      </c>
      <c r="D16" s="446">
        <f>(G17*G18*C16)</f>
        <v>17.566354773026635</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H26" ca="1" si="0">E41</f>
        <v>-0.12696237689479684</v>
      </c>
      <c r="F26" s="463">
        <f t="shared" ca="1" si="0"/>
        <v>-0.11</v>
      </c>
      <c r="G26" s="542">
        <f t="shared" ca="1" si="0"/>
        <v>-0.11</v>
      </c>
      <c r="H26" s="468">
        <f t="shared" ca="1" si="0"/>
        <v>-0.1</v>
      </c>
      <c r="I26" s="460">
        <f t="shared" ref="I26:M33" ca="1" si="1">I41</f>
        <v>-0.20016884815940333</v>
      </c>
      <c r="J26" s="480">
        <f t="shared" ca="1" si="1"/>
        <v>-0.30670321700953201</v>
      </c>
      <c r="K26" s="463">
        <f t="shared" ca="1" si="1"/>
        <v>-0.23784101341147088</v>
      </c>
      <c r="L26" s="542">
        <f t="shared" ca="1" si="1"/>
        <v>-0.24745919329175092</v>
      </c>
      <c r="M26" s="469">
        <f t="shared" ca="1" si="1"/>
        <v>-0.25257815955714835</v>
      </c>
      <c r="R26"/>
    </row>
    <row r="27" spans="1:18" ht="15" customHeight="1" thickBot="1" x14ac:dyDescent="0.3">
      <c r="B27" s="1889"/>
      <c r="C27" s="275" t="s">
        <v>21253</v>
      </c>
      <c r="D27" s="461">
        <f t="shared" ref="D27:H27" ca="1" si="2">D42</f>
        <v>-0.11585400574141148</v>
      </c>
      <c r="E27" s="482">
        <f t="shared" ca="1" si="2"/>
        <v>-0.12429953122772291</v>
      </c>
      <c r="F27" s="466">
        <f t="shared" ca="1" si="2"/>
        <v>-0.11</v>
      </c>
      <c r="G27" s="543">
        <f t="shared" ca="1" si="2"/>
        <v>-0.11</v>
      </c>
      <c r="H27" s="464">
        <f t="shared" ca="1" si="2"/>
        <v>-0.1</v>
      </c>
      <c r="I27" s="461">
        <f t="shared" ca="1" si="1"/>
        <v>-0.1551358028092539</v>
      </c>
      <c r="J27" s="482">
        <f t="shared" ca="1" si="1"/>
        <v>-0.35125101758709004</v>
      </c>
      <c r="K27" s="466">
        <f t="shared" ca="1" si="1"/>
        <v>-0.19825947250361736</v>
      </c>
      <c r="L27" s="543">
        <f t="shared" ca="1" si="1"/>
        <v>-0.23889937554080259</v>
      </c>
      <c r="M27" s="471">
        <f t="shared" ca="1" si="1"/>
        <v>-0.25735060943613036</v>
      </c>
      <c r="R27"/>
    </row>
    <row r="28" spans="1:18" ht="15" customHeight="1" x14ac:dyDescent="0.25">
      <c r="B28" s="1888" t="s">
        <v>21254</v>
      </c>
      <c r="C28" s="241" t="s">
        <v>21252</v>
      </c>
      <c r="D28" s="460">
        <f t="shared" ref="D28:H28" ca="1" si="3">D43</f>
        <v>-0.11</v>
      </c>
      <c r="E28" s="480">
        <f t="shared" ca="1" si="3"/>
        <v>-0.13102023102907137</v>
      </c>
      <c r="F28" s="463">
        <f t="shared" ca="1" si="3"/>
        <v>-0.11</v>
      </c>
      <c r="G28" s="542">
        <f t="shared" ca="1" si="3"/>
        <v>-0.11</v>
      </c>
      <c r="H28" s="468">
        <f t="shared" ca="1" si="3"/>
        <v>-0.1</v>
      </c>
      <c r="I28" s="460">
        <f t="shared" ca="1" si="1"/>
        <v>-0.1800483615692974</v>
      </c>
      <c r="J28" s="480">
        <f t="shared" ca="1" si="1"/>
        <v>-0.18558200049977142</v>
      </c>
      <c r="K28" s="463">
        <f t="shared" ca="1" si="1"/>
        <v>-0.12893219452427188</v>
      </c>
      <c r="L28" s="542">
        <f t="shared" ca="1" si="1"/>
        <v>-0.11258524881341454</v>
      </c>
      <c r="M28" s="469">
        <f t="shared" ca="1" si="1"/>
        <v>-0.1</v>
      </c>
      <c r="R28"/>
    </row>
    <row r="29" spans="1:18" ht="15" customHeight="1" thickBot="1" x14ac:dyDescent="0.3">
      <c r="B29" s="1889"/>
      <c r="C29" s="276" t="s">
        <v>21253</v>
      </c>
      <c r="D29" s="462">
        <f t="shared" ref="D29:H29" ca="1" si="4">D44</f>
        <v>-0.11</v>
      </c>
      <c r="E29" s="483">
        <f t="shared" ca="1" si="4"/>
        <v>-0.12974397071668811</v>
      </c>
      <c r="F29" s="467">
        <f t="shared" ca="1" si="4"/>
        <v>-0.11</v>
      </c>
      <c r="G29" s="544">
        <f t="shared" ca="1" si="4"/>
        <v>-0.11</v>
      </c>
      <c r="H29" s="465">
        <f t="shared" ca="1" si="4"/>
        <v>-0.1</v>
      </c>
      <c r="I29" s="462">
        <f t="shared" ca="1" si="1"/>
        <v>-0.14000000000000001</v>
      </c>
      <c r="J29" s="483">
        <f t="shared" ca="1" si="1"/>
        <v>-0.18325844208058689</v>
      </c>
      <c r="K29" s="467">
        <f t="shared" ca="1" si="1"/>
        <v>-0.1</v>
      </c>
      <c r="L29" s="544">
        <f t="shared" ca="1" si="1"/>
        <v>-0.10629262440670727</v>
      </c>
      <c r="M29" s="470">
        <f t="shared" ca="1" si="1"/>
        <v>-0.1</v>
      </c>
      <c r="R29"/>
    </row>
    <row r="30" spans="1:18" ht="15" customHeight="1" x14ac:dyDescent="0.25">
      <c r="B30" s="1888" t="s">
        <v>21255</v>
      </c>
      <c r="C30" s="241" t="s">
        <v>21252</v>
      </c>
      <c r="D30" s="460">
        <f t="shared" ref="D30:H30" ca="1" si="5">D45</f>
        <v>-0.11</v>
      </c>
      <c r="E30" s="480">
        <f t="shared" ca="1" si="5"/>
        <v>-0.12916627950625942</v>
      </c>
      <c r="F30" s="463">
        <f t="shared" ca="1" si="5"/>
        <v>-0.11</v>
      </c>
      <c r="G30" s="542">
        <f t="shared" ca="1" si="5"/>
        <v>-0.11</v>
      </c>
      <c r="H30" s="468">
        <f t="shared" ca="1" si="5"/>
        <v>-0.1</v>
      </c>
      <c r="I30" s="460">
        <f t="shared" ca="1" si="1"/>
        <v>-0.23206770619701636</v>
      </c>
      <c r="J30" s="480">
        <f t="shared" ca="1" si="1"/>
        <v>-0.18545883971848523</v>
      </c>
      <c r="K30" s="463">
        <f t="shared" ca="1" si="1"/>
        <v>-0.16740013655712629</v>
      </c>
      <c r="L30" s="542">
        <f t="shared" ca="1" si="1"/>
        <v>-0.13419533706849901</v>
      </c>
      <c r="M30" s="469">
        <f t="shared" ca="1" si="1"/>
        <v>-0.13447845098882677</v>
      </c>
      <c r="R30"/>
    </row>
    <row r="31" spans="1:18" ht="15" customHeight="1" thickBot="1" x14ac:dyDescent="0.3">
      <c r="B31" s="1889"/>
      <c r="C31" s="276" t="s">
        <v>21253</v>
      </c>
      <c r="D31" s="462">
        <f t="shared" ref="D31:H31" ca="1" si="6">D46</f>
        <v>-0.11</v>
      </c>
      <c r="E31" s="483">
        <f t="shared" ca="1" si="6"/>
        <v>-0.13236276664792249</v>
      </c>
      <c r="F31" s="467">
        <f t="shared" ca="1" si="6"/>
        <v>-0.11</v>
      </c>
      <c r="G31" s="544">
        <f t="shared" ca="1" si="6"/>
        <v>-0.11</v>
      </c>
      <c r="H31" s="465">
        <f t="shared" ca="1" si="6"/>
        <v>-0.1</v>
      </c>
      <c r="I31" s="462">
        <f t="shared" ca="1" si="1"/>
        <v>-0.18753577906367991</v>
      </c>
      <c r="J31" s="483">
        <f t="shared" ca="1" si="1"/>
        <v>-0.23026193026898231</v>
      </c>
      <c r="K31" s="467">
        <f t="shared" ca="1" si="1"/>
        <v>-0.12105945998043957</v>
      </c>
      <c r="L31" s="544">
        <f t="shared" ca="1" si="1"/>
        <v>-0.13024110946174458</v>
      </c>
      <c r="M31" s="470">
        <f t="shared" ca="1" si="1"/>
        <v>-0.13447845098882677</v>
      </c>
      <c r="R31"/>
    </row>
    <row r="32" spans="1:18" ht="15" customHeight="1" x14ac:dyDescent="0.25">
      <c r="B32" s="1888" t="s">
        <v>21256</v>
      </c>
      <c r="C32" s="241" t="s">
        <v>21252</v>
      </c>
      <c r="D32" s="460">
        <f t="shared" ref="D32:H32" ca="1" si="7">D47</f>
        <v>-0.11</v>
      </c>
      <c r="E32" s="480">
        <f t="shared" ca="1" si="7"/>
        <v>-0.13030319137229796</v>
      </c>
      <c r="F32" s="463">
        <f t="shared" ca="1" si="7"/>
        <v>-0.11</v>
      </c>
      <c r="G32" s="542">
        <f t="shared" ca="1" si="7"/>
        <v>-0.11</v>
      </c>
      <c r="H32" s="468">
        <f t="shared" ca="1" si="7"/>
        <v>-0.1</v>
      </c>
      <c r="I32" s="460">
        <f t="shared" ca="1" si="1"/>
        <v>-0.17525259525603112</v>
      </c>
      <c r="J32" s="480">
        <f t="shared" ca="1" si="1"/>
        <v>-0.16</v>
      </c>
      <c r="K32" s="463">
        <f t="shared" ca="1" si="1"/>
        <v>-0.13866736144209782</v>
      </c>
      <c r="L32" s="542">
        <f t="shared" ca="1" si="1"/>
        <v>-0.1</v>
      </c>
      <c r="M32" s="469">
        <f t="shared" ca="1" si="1"/>
        <v>-0.1</v>
      </c>
      <c r="R32"/>
    </row>
    <row r="33" spans="2:18" ht="15" customHeight="1" thickBot="1" x14ac:dyDescent="0.3">
      <c r="B33" s="1889"/>
      <c r="C33" s="276" t="s">
        <v>21253</v>
      </c>
      <c r="D33" s="462">
        <f t="shared" ref="D33:H33" ca="1" si="8">D48</f>
        <v>-0.11</v>
      </c>
      <c r="E33" s="483">
        <f t="shared" ca="1" si="8"/>
        <v>-0.13030319137229796</v>
      </c>
      <c r="F33" s="467">
        <f t="shared" ca="1" si="8"/>
        <v>-0.11</v>
      </c>
      <c r="G33" s="544">
        <f t="shared" ca="1" si="8"/>
        <v>-0.11</v>
      </c>
      <c r="H33" s="465">
        <f t="shared" ca="1" si="8"/>
        <v>-0.1</v>
      </c>
      <c r="I33" s="462">
        <f t="shared" ca="1" si="1"/>
        <v>-0.17789375041178987</v>
      </c>
      <c r="J33" s="483">
        <f t="shared" ca="1" si="1"/>
        <v>-0.16800725628825242</v>
      </c>
      <c r="K33" s="467">
        <f t="shared" ca="1" si="1"/>
        <v>-0.1017872980090552</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9">F69</f>
        <v>-0.11</v>
      </c>
      <c r="G41" s="578">
        <f t="shared" ca="1" si="9"/>
        <v>-0.11</v>
      </c>
      <c r="H41" s="578">
        <f t="shared" ca="1" si="9"/>
        <v>-0.1</v>
      </c>
      <c r="I41" s="189">
        <f t="shared" ca="1" si="9"/>
        <v>-0.20016884815940333</v>
      </c>
      <c r="J41" s="190">
        <f t="shared" ca="1" si="9"/>
        <v>-0.30670321700953201</v>
      </c>
      <c r="K41" s="190">
        <f t="shared" ca="1" si="9"/>
        <v>-0.23784101341147088</v>
      </c>
      <c r="L41" s="190">
        <f t="shared" ca="1" si="9"/>
        <v>-0.24745919329175092</v>
      </c>
      <c r="M41" s="191">
        <f t="shared" ca="1" si="9"/>
        <v>-0.25257815955714835</v>
      </c>
      <c r="R41"/>
    </row>
    <row r="42" spans="2:18" ht="15" customHeight="1" thickBot="1" x14ac:dyDescent="0.3">
      <c r="B42" s="1889"/>
      <c r="C42" s="277" t="str">
        <f>$C$27</f>
        <v>Interior modules</v>
      </c>
      <c r="D42" s="583">
        <f t="shared" ref="D42:M42" ca="1" si="10">D70</f>
        <v>-0.11585400574141148</v>
      </c>
      <c r="E42" s="584">
        <f t="shared" ca="1" si="10"/>
        <v>-0.12429953122772291</v>
      </c>
      <c r="F42" s="584">
        <f t="shared" ca="1" si="10"/>
        <v>-0.11</v>
      </c>
      <c r="G42" s="585">
        <f t="shared" ca="1" si="10"/>
        <v>-0.11</v>
      </c>
      <c r="H42" s="585">
        <f t="shared" ca="1" si="10"/>
        <v>-0.1</v>
      </c>
      <c r="I42" s="583">
        <f t="shared" ca="1" si="10"/>
        <v>-0.1551358028092539</v>
      </c>
      <c r="J42" s="584">
        <f t="shared" ca="1" si="10"/>
        <v>-0.35125101758709004</v>
      </c>
      <c r="K42" s="584">
        <f t="shared" ca="1" si="10"/>
        <v>-0.19825947250361736</v>
      </c>
      <c r="L42" s="584">
        <f t="shared" ca="1" si="10"/>
        <v>-0.23889937554080259</v>
      </c>
      <c r="M42" s="586">
        <f t="shared" ca="1" si="10"/>
        <v>-0.25735060943613036</v>
      </c>
      <c r="R42"/>
    </row>
    <row r="43" spans="2:18" ht="15" customHeight="1" x14ac:dyDescent="0.25">
      <c r="B43" s="1888" t="str">
        <f>$B$28</f>
        <v>Inner rows, 2nd to 6th row from north</v>
      </c>
      <c r="C43" s="183" t="str">
        <f>$C$26</f>
        <v>1st-4th module</v>
      </c>
      <c r="D43" s="189">
        <f t="shared" ref="D43:M43" ca="1" si="11">D71</f>
        <v>-0.11</v>
      </c>
      <c r="E43" s="190">
        <f t="shared" ca="1" si="11"/>
        <v>-0.13102023102907137</v>
      </c>
      <c r="F43" s="190">
        <f t="shared" ca="1" si="11"/>
        <v>-0.11</v>
      </c>
      <c r="G43" s="578">
        <f t="shared" ca="1" si="11"/>
        <v>-0.11</v>
      </c>
      <c r="H43" s="578">
        <f t="shared" ca="1" si="11"/>
        <v>-0.1</v>
      </c>
      <c r="I43" s="189">
        <f t="shared" ca="1" si="11"/>
        <v>-0.1800483615692974</v>
      </c>
      <c r="J43" s="190">
        <f t="shared" ca="1" si="11"/>
        <v>-0.18558200049977142</v>
      </c>
      <c r="K43" s="190">
        <f t="shared" ca="1" si="11"/>
        <v>-0.12893219452427188</v>
      </c>
      <c r="L43" s="190">
        <f t="shared" ca="1" si="11"/>
        <v>-0.11258524881341454</v>
      </c>
      <c r="M43" s="191">
        <f t="shared" ca="1" si="11"/>
        <v>-0.1</v>
      </c>
      <c r="R43"/>
    </row>
    <row r="44" spans="2:18" ht="15" customHeight="1" thickBot="1" x14ac:dyDescent="0.3">
      <c r="B44" s="1889"/>
      <c r="C44" s="277" t="str">
        <f>$C$27</f>
        <v>Interior modules</v>
      </c>
      <c r="D44" s="583">
        <f t="shared" ref="D44:M44" ca="1" si="12">D72</f>
        <v>-0.11</v>
      </c>
      <c r="E44" s="584">
        <f t="shared" ca="1" si="12"/>
        <v>-0.12974397071668811</v>
      </c>
      <c r="F44" s="584">
        <f t="shared" ca="1" si="12"/>
        <v>-0.11</v>
      </c>
      <c r="G44" s="585">
        <f t="shared" ca="1" si="12"/>
        <v>-0.11</v>
      </c>
      <c r="H44" s="585">
        <f t="shared" ca="1" si="12"/>
        <v>-0.1</v>
      </c>
      <c r="I44" s="583">
        <f t="shared" ca="1" si="12"/>
        <v>-0.14000000000000001</v>
      </c>
      <c r="J44" s="584">
        <f t="shared" ca="1" si="12"/>
        <v>-0.18325844208058689</v>
      </c>
      <c r="K44" s="584">
        <f t="shared" ca="1" si="12"/>
        <v>-0.1</v>
      </c>
      <c r="L44" s="584">
        <f t="shared" ca="1" si="12"/>
        <v>-0.10629262440670727</v>
      </c>
      <c r="M44" s="586">
        <f t="shared" ca="1" si="12"/>
        <v>-0.1</v>
      </c>
      <c r="R44"/>
    </row>
    <row r="45" spans="2:18" ht="15" customHeight="1" x14ac:dyDescent="0.25">
      <c r="B45" s="1888" t="str">
        <f>$B$30</f>
        <v>Inner rows, from 7th row from north</v>
      </c>
      <c r="C45" s="183" t="str">
        <f>$C$26</f>
        <v>1st-4th module</v>
      </c>
      <c r="D45" s="189">
        <f t="shared" ref="D45:M45" ca="1" si="13">D73</f>
        <v>-0.11</v>
      </c>
      <c r="E45" s="190">
        <f t="shared" ca="1" si="13"/>
        <v>-0.12916627950625942</v>
      </c>
      <c r="F45" s="190">
        <f t="shared" ca="1" si="13"/>
        <v>-0.11</v>
      </c>
      <c r="G45" s="578">
        <f t="shared" ca="1" si="13"/>
        <v>-0.11</v>
      </c>
      <c r="H45" s="578">
        <f t="shared" ca="1" si="13"/>
        <v>-0.1</v>
      </c>
      <c r="I45" s="189">
        <f t="shared" ca="1" si="13"/>
        <v>-0.23206770619701636</v>
      </c>
      <c r="J45" s="190">
        <f t="shared" ca="1" si="13"/>
        <v>-0.18545883971848523</v>
      </c>
      <c r="K45" s="190">
        <f t="shared" ca="1" si="13"/>
        <v>-0.16740013655712629</v>
      </c>
      <c r="L45" s="190">
        <f t="shared" ca="1" si="13"/>
        <v>-0.13419533706849901</v>
      </c>
      <c r="M45" s="191">
        <f t="shared" ca="1" si="13"/>
        <v>-0.13447845098882677</v>
      </c>
      <c r="R45"/>
    </row>
    <row r="46" spans="2:18" ht="15" customHeight="1" thickBot="1" x14ac:dyDescent="0.3">
      <c r="B46" s="1889"/>
      <c r="C46" s="277" t="str">
        <f>$C$27</f>
        <v>Interior modules</v>
      </c>
      <c r="D46" s="587">
        <f t="shared" ref="D46:M46" ca="1" si="14">D74</f>
        <v>-0.11</v>
      </c>
      <c r="E46" s="588">
        <f t="shared" ca="1" si="14"/>
        <v>-0.13236276664792249</v>
      </c>
      <c r="F46" s="588">
        <f t="shared" ca="1" si="14"/>
        <v>-0.11</v>
      </c>
      <c r="G46" s="589">
        <f t="shared" ca="1" si="14"/>
        <v>-0.11</v>
      </c>
      <c r="H46" s="589">
        <f t="shared" ca="1" si="14"/>
        <v>-0.1</v>
      </c>
      <c r="I46" s="587">
        <f t="shared" ca="1" si="14"/>
        <v>-0.18753577906367991</v>
      </c>
      <c r="J46" s="588">
        <f t="shared" ca="1" si="14"/>
        <v>-0.23026193026898231</v>
      </c>
      <c r="K46" s="588">
        <f t="shared" ca="1" si="14"/>
        <v>-0.12105945998043957</v>
      </c>
      <c r="L46" s="588">
        <f t="shared" ca="1" si="14"/>
        <v>-0.13024110946174458</v>
      </c>
      <c r="M46" s="590">
        <f t="shared" ca="1" si="14"/>
        <v>-0.13447845098882677</v>
      </c>
      <c r="R46"/>
    </row>
    <row r="47" spans="2:18" ht="15" customHeight="1" x14ac:dyDescent="0.25">
      <c r="B47" s="1888" t="str">
        <f>$B$32</f>
        <v>South row</v>
      </c>
      <c r="C47" s="183" t="str">
        <f>$C$26</f>
        <v>1st-4th module</v>
      </c>
      <c r="D47" s="189">
        <f t="shared" ref="D47:M47" ca="1" si="15">D75</f>
        <v>-0.11</v>
      </c>
      <c r="E47" s="190">
        <f t="shared" ca="1" si="15"/>
        <v>-0.13030319137229796</v>
      </c>
      <c r="F47" s="190">
        <f t="shared" ca="1" si="15"/>
        <v>-0.11</v>
      </c>
      <c r="G47" s="578">
        <f t="shared" ca="1" si="15"/>
        <v>-0.11</v>
      </c>
      <c r="H47" s="578">
        <f t="shared" ca="1" si="15"/>
        <v>-0.1</v>
      </c>
      <c r="I47" s="189">
        <f t="shared" ca="1" si="15"/>
        <v>-0.17525259525603112</v>
      </c>
      <c r="J47" s="190">
        <f t="shared" ca="1" si="15"/>
        <v>-0.16</v>
      </c>
      <c r="K47" s="190">
        <f t="shared" ca="1" si="15"/>
        <v>-0.13866736144209782</v>
      </c>
      <c r="L47" s="190">
        <f t="shared" ca="1" si="15"/>
        <v>-0.1</v>
      </c>
      <c r="M47" s="191">
        <f t="shared" ca="1" si="15"/>
        <v>-0.1</v>
      </c>
      <c r="R47"/>
    </row>
    <row r="48" spans="2:18" ht="15" customHeight="1" thickBot="1" x14ac:dyDescent="0.3">
      <c r="B48" s="1889"/>
      <c r="C48" s="277" t="str">
        <f>$C$27</f>
        <v>Interior modules</v>
      </c>
      <c r="D48" s="583">
        <f t="shared" ref="D48:M48" ca="1" si="16">D76</f>
        <v>-0.11</v>
      </c>
      <c r="E48" s="584">
        <f t="shared" ca="1" si="16"/>
        <v>-0.13030319137229796</v>
      </c>
      <c r="F48" s="584">
        <f t="shared" ca="1" si="16"/>
        <v>-0.11</v>
      </c>
      <c r="G48" s="585">
        <f t="shared" ca="1" si="16"/>
        <v>-0.11</v>
      </c>
      <c r="H48" s="585">
        <f t="shared" ca="1" si="16"/>
        <v>-0.1</v>
      </c>
      <c r="I48" s="583">
        <f t="shared" ca="1" si="16"/>
        <v>-0.17789375041178987</v>
      </c>
      <c r="J48" s="584">
        <f t="shared" ca="1" si="16"/>
        <v>-0.16800725628825242</v>
      </c>
      <c r="K48" s="584">
        <f t="shared" ca="1" si="16"/>
        <v>-0.1017872980090552</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E62" si="17">IF(O55=-2,1000*($G$17*$G$18*$C$19)/625,1000*($G$17*$G$18*$C$19)/(MAX(150,MIN($G$16*MAX($G$14:$G$15),4*$G$16^2,4*(MIN($G$14:$G$15))^2))*(MAX(6.12,$G$16)/12.5)^O55))</f>
        <v>431.65289839961002</v>
      </c>
      <c r="F55" s="190">
        <f t="shared" ref="F55:F62" si="18">IF(P55=-2,1000*($G$17*$G$18*$C$19)/625,1000*($G$17*$G$18*$C$19)/(MAX(150,MIN($G$16*MAX($G$14:$G$15),4*$G$16^2,4*(MIN($G$14:$G$15))^2))*(MAX(6.12,$G$16)/12.5)^P55))</f>
        <v>302.0336743006406</v>
      </c>
      <c r="G55" s="190">
        <f t="shared" ref="G55:G62" si="19">IF(Q55=-2,1000*($G$17*$G$18*$C$19)/625,1000*($G$17*$G$18*$C$19)/(MAX(150,MIN($G$16*MAX($G$14:$G$15),4*$G$16^2,4*(MIN($G$14:$G$15))^2))*(MAX(6.12,$G$16)/12.5)^Q55))</f>
        <v>302.0336743006406</v>
      </c>
      <c r="H55" s="578">
        <f t="shared" ref="H55:H61" si="20">IF(R55=-2,1000*($G$17*$G$18*$C$19)/625,1000*($G$17*$G$18*$C$19)/(MAX(150,MIN($G$16*MAX($G$14:$G$15),4*$G$16^2,4*(MIN($G$14:$G$15))^2))*(MAX(6.12,$G$16)/12.5)^R55))</f>
        <v>302.0336743006406</v>
      </c>
      <c r="I55" s="189">
        <f>IF(N55=-2,1000*($G$17*$G$18*$C$16)/625,1000*($G$17*$G$18*$C$16)/(MAX(150,MIN($G$16*MAX($G$14:$G$15),4*$G$16^2,4*(MIN($G$14:$G$15))^2))*(MAX(6.12,$G$16)/12.5)^N55))</f>
        <v>68.544316063144649</v>
      </c>
      <c r="J55" s="190">
        <f t="shared" ref="J55:J62" si="21">IF(O55=-2,1000*($G$17*$G$18*$C$16)/625,1000*($G$17*$G$18*$C$16)/(MAX(150,MIN($G$16*MAX($G$14:$G$15),4*$G$16^2,4*(MIN($G$14:$G$15))^2))*(MAX(6.12,$G$16)/12.5)^O55))</f>
        <v>47.961433155512225</v>
      </c>
      <c r="K55" s="190">
        <f t="shared" ref="K55:K62" si="22">IF(P55=-2,1000*($G$17*$G$18*$C$16)/625,1000*($G$17*$G$18*$C$16)/(MAX(150,MIN($G$16*MAX($G$14:$G$15),4*$G$16^2,4*(MIN($G$14:$G$15))^2))*(MAX(6.12,$G$16)/12.5)^P55))</f>
        <v>33.559297144515618</v>
      </c>
      <c r="L55" s="190">
        <f t="shared" ref="L55:L62" si="23">IF(Q55=-2,1000*($G$17*$G$18*$C$16)/625,1000*($G$17*$G$18*$C$16)/(MAX(150,MIN($G$16*MAX($G$14:$G$15),4*$G$16^2,4*(MIN($G$14:$G$15))^2))*(MAX(6.12,$G$16)/12.5)^Q55))</f>
        <v>33.559297144515618</v>
      </c>
      <c r="M55" s="578">
        <f>IF(R55=-2,1000*($G$17*$G$18*$C$16)/625,1000*($G$17*$G$18*$C$16)/(MAX(150,MIN($G$16*MAX($G$14:$G$15),4*$G$16^2,4*(MIN($G$14:$G$15))^2))*(MAX(6.12,$G$16)/12.5)^R55))</f>
        <v>33.559297144515618</v>
      </c>
      <c r="N55" s="189">
        <v>-0.75</v>
      </c>
      <c r="O55" s="190">
        <v>-1.25</v>
      </c>
      <c r="P55" s="190">
        <v>-1.75</v>
      </c>
      <c r="Q55" s="190">
        <v>-1.75</v>
      </c>
      <c r="R55" s="191">
        <v>-1.75</v>
      </c>
    </row>
    <row r="56" spans="2:31" ht="15" customHeight="1" thickBot="1" x14ac:dyDescent="0.25">
      <c r="B56" s="1889"/>
      <c r="C56" s="277" t="str">
        <f>$C$27</f>
        <v>Interior modules</v>
      </c>
      <c r="D56" s="579">
        <f t="shared" ref="D56:D62" si="24">IF(N56=-2,1000*($G$17*$G$18*$C$19)/625,1000*($G$17*$G$18*$C$19)/(MAX(150,MIN($G$16*MAX($G$14:$G$15),4*$G$16^2,4*(MIN($G$14:$G$15))^2))*(MAX(6.12,$G$16)/12.5)^N56))</f>
        <v>616.89884456830191</v>
      </c>
      <c r="E56" s="580">
        <f t="shared" si="17"/>
        <v>431.65289839961002</v>
      </c>
      <c r="F56" s="580">
        <f t="shared" si="18"/>
        <v>302.0336743006406</v>
      </c>
      <c r="G56" s="580">
        <f t="shared" si="19"/>
        <v>302.0336743006406</v>
      </c>
      <c r="H56" s="581">
        <f t="shared" si="20"/>
        <v>302.0336743006406</v>
      </c>
      <c r="I56" s="579">
        <f t="shared" ref="I56:I62" si="25">IF(N56=-2,1000*($G$17*$G$18*$C$16)/625,1000*($G$17*$G$18*$C$16)/(MAX(150,MIN($G$16*MAX($G$14:$G$15),4*$G$16^2,4*(MIN($G$14:$G$15))^2))*(MAX(6.12,$G$16)/12.5)^N56))</f>
        <v>68.544316063144649</v>
      </c>
      <c r="J56" s="580">
        <f t="shared" si="21"/>
        <v>47.961433155512225</v>
      </c>
      <c r="K56" s="580">
        <f t="shared" si="22"/>
        <v>33.559297144515618</v>
      </c>
      <c r="L56" s="580">
        <f t="shared" si="23"/>
        <v>33.559297144515618</v>
      </c>
      <c r="M56" s="581">
        <f t="shared" ref="M56:M61" si="26">IF(R56=-2,1000*($G$17*$G$18*$C$16)/625,1000*($G$17*$G$18*$C$16)/(MAX(150,MIN($G$16*MAX($G$14:$G$15),4*$G$16^2,4*(MIN($G$14:$G$15))^2))*(MAX(6.12,$G$16)/12.5)^R56))</f>
        <v>33.559297144515618</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24"/>
        <v>881.64399182926877</v>
      </c>
      <c r="E57" s="190">
        <f t="shared" si="17"/>
        <v>516.02923781243055</v>
      </c>
      <c r="F57" s="190">
        <f t="shared" si="18"/>
        <v>516.02923781243055</v>
      </c>
      <c r="G57" s="190">
        <f t="shared" si="19"/>
        <v>302.0336743006406</v>
      </c>
      <c r="H57" s="578">
        <f t="shared" si="20"/>
        <v>302.0336743006406</v>
      </c>
      <c r="I57" s="189">
        <f t="shared" si="25"/>
        <v>97.960443536585402</v>
      </c>
      <c r="J57" s="190">
        <f t="shared" si="21"/>
        <v>57.336581979158943</v>
      </c>
      <c r="K57" s="190">
        <f t="shared" si="22"/>
        <v>57.336581979158943</v>
      </c>
      <c r="L57" s="190">
        <f t="shared" si="23"/>
        <v>33.559297144515618</v>
      </c>
      <c r="M57" s="578">
        <f t="shared" si="26"/>
        <v>33.559297144515618</v>
      </c>
      <c r="N57" s="189">
        <v>-0.25</v>
      </c>
      <c r="O57" s="190">
        <v>-1</v>
      </c>
      <c r="P57" s="190">
        <v>-1</v>
      </c>
      <c r="Q57" s="190">
        <v>-1.75</v>
      </c>
      <c r="R57" s="191">
        <v>-1.75</v>
      </c>
    </row>
    <row r="58" spans="2:31" ht="15" customHeight="1" thickBot="1" x14ac:dyDescent="0.25">
      <c r="B58" s="1889"/>
      <c r="C58" s="524" t="str">
        <f>$C$27</f>
        <v>Interior modules</v>
      </c>
      <c r="D58" s="583">
        <f t="shared" si="24"/>
        <v>881.64399182926877</v>
      </c>
      <c r="E58" s="584">
        <f t="shared" si="17"/>
        <v>516.02923781243055</v>
      </c>
      <c r="F58" s="584">
        <f t="shared" si="18"/>
        <v>516.02923781243055</v>
      </c>
      <c r="G58" s="584">
        <f t="shared" si="19"/>
        <v>302.0336743006406</v>
      </c>
      <c r="H58" s="585">
        <f t="shared" si="20"/>
        <v>302.0336743006406</v>
      </c>
      <c r="I58" s="583">
        <f t="shared" si="25"/>
        <v>97.960443536585402</v>
      </c>
      <c r="J58" s="584">
        <f t="shared" si="21"/>
        <v>57.336581979158943</v>
      </c>
      <c r="K58" s="584">
        <f t="shared" si="22"/>
        <v>57.336581979158943</v>
      </c>
      <c r="L58" s="584">
        <f t="shared" si="23"/>
        <v>33.559297144515618</v>
      </c>
      <c r="M58" s="585">
        <f t="shared" si="26"/>
        <v>33.559297144515618</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24"/>
        <v>881.64399182926877</v>
      </c>
      <c r="E59" s="190">
        <f t="shared" si="17"/>
        <v>516.02923781243055</v>
      </c>
      <c r="F59" s="190">
        <f t="shared" si="18"/>
        <v>516.02923781243055</v>
      </c>
      <c r="G59" s="190">
        <f t="shared" si="19"/>
        <v>302.0336743006406</v>
      </c>
      <c r="H59" s="578">
        <f t="shared" si="20"/>
        <v>302.0336743006406</v>
      </c>
      <c r="I59" s="189">
        <f t="shared" si="25"/>
        <v>97.960443536585402</v>
      </c>
      <c r="J59" s="190">
        <f t="shared" si="21"/>
        <v>57.336581979158943</v>
      </c>
      <c r="K59" s="190">
        <f t="shared" si="22"/>
        <v>57.336581979158943</v>
      </c>
      <c r="L59" s="190">
        <f t="shared" si="23"/>
        <v>33.559297144515618</v>
      </c>
      <c r="M59" s="578">
        <f t="shared" si="26"/>
        <v>33.559297144515618</v>
      </c>
      <c r="N59" s="189">
        <v>-0.25</v>
      </c>
      <c r="O59" s="190">
        <v>-1</v>
      </c>
      <c r="P59" s="190">
        <v>-1</v>
      </c>
      <c r="Q59" s="190">
        <v>-1.75</v>
      </c>
      <c r="R59" s="191">
        <v>-1.75</v>
      </c>
    </row>
    <row r="60" spans="2:31" ht="15" customHeight="1" thickBot="1" x14ac:dyDescent="0.25">
      <c r="B60" s="1889"/>
      <c r="C60" s="277" t="str">
        <f>$C$27</f>
        <v>Interior modules</v>
      </c>
      <c r="D60" s="587">
        <f t="shared" si="24"/>
        <v>881.64399182926877</v>
      </c>
      <c r="E60" s="588">
        <f t="shared" si="17"/>
        <v>516.02923781243055</v>
      </c>
      <c r="F60" s="588">
        <f t="shared" si="18"/>
        <v>516.02923781243055</v>
      </c>
      <c r="G60" s="588">
        <f t="shared" si="19"/>
        <v>302.0336743006406</v>
      </c>
      <c r="H60" s="589">
        <f t="shared" si="20"/>
        <v>302.0336743006406</v>
      </c>
      <c r="I60" s="587">
        <f t="shared" si="25"/>
        <v>97.960443536585402</v>
      </c>
      <c r="J60" s="588">
        <f t="shared" si="21"/>
        <v>57.336581979158943</v>
      </c>
      <c r="K60" s="588">
        <f t="shared" si="22"/>
        <v>57.336581979158943</v>
      </c>
      <c r="L60" s="588">
        <f t="shared" si="23"/>
        <v>33.559297144515618</v>
      </c>
      <c r="M60" s="589">
        <f t="shared" si="26"/>
        <v>33.559297144515618</v>
      </c>
      <c r="N60" s="587">
        <v>-0.25</v>
      </c>
      <c r="O60" s="588">
        <v>-1</v>
      </c>
      <c r="P60" s="588">
        <v>-1</v>
      </c>
      <c r="Q60" s="588">
        <v>-1.75</v>
      </c>
      <c r="R60" s="590">
        <v>-1.75</v>
      </c>
    </row>
    <row r="61" spans="2:31" ht="15" customHeight="1" x14ac:dyDescent="0.2">
      <c r="B61" s="1888" t="str">
        <f>$B$32</f>
        <v>South row</v>
      </c>
      <c r="C61" s="183" t="str">
        <f>$C$26</f>
        <v>1st-4th module</v>
      </c>
      <c r="D61" s="189">
        <f t="shared" si="24"/>
        <v>881.64399182926877</v>
      </c>
      <c r="E61" s="190">
        <f t="shared" si="17"/>
        <v>516.02923781243055</v>
      </c>
      <c r="F61" s="190">
        <f t="shared" si="18"/>
        <v>516.02923781243055</v>
      </c>
      <c r="G61" s="190">
        <f t="shared" si="19"/>
        <v>302.0336743006406</v>
      </c>
      <c r="H61" s="578">
        <f t="shared" si="20"/>
        <v>302.0336743006406</v>
      </c>
      <c r="I61" s="189">
        <f t="shared" si="25"/>
        <v>97.960443536585402</v>
      </c>
      <c r="J61" s="190">
        <f t="shared" si="21"/>
        <v>57.336581979158943</v>
      </c>
      <c r="K61" s="190">
        <f t="shared" si="22"/>
        <v>57.336581979158943</v>
      </c>
      <c r="L61" s="190">
        <f t="shared" si="23"/>
        <v>33.559297144515618</v>
      </c>
      <c r="M61" s="578">
        <f t="shared" si="26"/>
        <v>33.559297144515618</v>
      </c>
      <c r="N61" s="189">
        <v>-0.25</v>
      </c>
      <c r="O61" s="190">
        <v>-1</v>
      </c>
      <c r="P61" s="190">
        <v>-1</v>
      </c>
      <c r="Q61" s="190">
        <v>-1.75</v>
      </c>
      <c r="R61" s="191">
        <v>-1.75</v>
      </c>
    </row>
    <row r="62" spans="2:31" ht="15" customHeight="1" thickBot="1" x14ac:dyDescent="0.25">
      <c r="B62" s="1889"/>
      <c r="C62" s="277" t="str">
        <f>$C$27</f>
        <v>Interior modules</v>
      </c>
      <c r="D62" s="583">
        <f t="shared" si="24"/>
        <v>881.64399182926877</v>
      </c>
      <c r="E62" s="584">
        <f t="shared" si="17"/>
        <v>516.02923781243055</v>
      </c>
      <c r="F62" s="584">
        <f t="shared" si="18"/>
        <v>516.02923781243055</v>
      </c>
      <c r="G62" s="584">
        <f t="shared" si="19"/>
        <v>302.0336743006406</v>
      </c>
      <c r="H62" s="585">
        <f>IF(R62=-2,1000*($G$17*$G$18*$C$19)/625,1000*($G$17*$G$18*$C$19)/(MAX(150,MIN($G$16*MAX($G$14:$G$15),4*$G$16^2,4*(MIN($G$14:$G$15))^2))*(MAX(6.12,$G$16)/12.5)^R62))</f>
        <v>302.0336743006406</v>
      </c>
      <c r="I62" s="583">
        <f t="shared" si="25"/>
        <v>97.960443536585402</v>
      </c>
      <c r="J62" s="584">
        <f t="shared" si="21"/>
        <v>57.336581979158943</v>
      </c>
      <c r="K62" s="584">
        <f t="shared" si="22"/>
        <v>57.336581979158943</v>
      </c>
      <c r="L62" s="584">
        <f t="shared" si="23"/>
        <v>33.559297144515618</v>
      </c>
      <c r="M62" s="585">
        <f>IF(R62=-2,1000*($G$17*$G$18*$C$16)/625,1000*($G$17*$G$18*$C$16)/(MAX(150,MIN($G$16*MAX($G$14:$G$15),4*$G$16^2,4*(MIN($G$14:$G$15))^2))*(MAX(6.12,$G$16)/12.5)^R62))</f>
        <v>33.559297144515618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27">AG69+(AQ69-AG69)/(LOG(BK69)-LOG(BA69))*(LOG(E55)-LOG(BA69))</f>
        <v>-0.12696237689479684</v>
      </c>
      <c r="F69" s="190">
        <f t="shared" ca="1" si="27"/>
        <v>-0.11</v>
      </c>
      <c r="G69" s="190">
        <f t="shared" ca="1" si="27"/>
        <v>-0.11</v>
      </c>
      <c r="H69" s="578">
        <f t="shared" ca="1" si="27"/>
        <v>-0.1</v>
      </c>
      <c r="I69" s="189">
        <f t="shared" ca="1" si="27"/>
        <v>-0.20016884815940333</v>
      </c>
      <c r="J69" s="190">
        <f t="shared" ca="1" si="27"/>
        <v>-0.30670321700953201</v>
      </c>
      <c r="K69" s="190">
        <f t="shared" ca="1" si="27"/>
        <v>-0.23784101341147088</v>
      </c>
      <c r="L69" s="190">
        <f t="shared" ca="1" si="27"/>
        <v>-0.24745919329175092</v>
      </c>
      <c r="M69" s="191">
        <f t="shared" ca="1" si="27"/>
        <v>-0.25257815955714835</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89"/>
      <c r="C70" s="277" t="str">
        <f>$C$27</f>
        <v>Interior modules</v>
      </c>
      <c r="D70" s="579">
        <f t="shared" ref="D70:M70" ca="1" si="33">AF70+(AP70-AF70)/(LOG(BJ70)-LOG(AZ70))*(LOG(D56)-LOG(AZ70))</f>
        <v>-0.11585400574141148</v>
      </c>
      <c r="E70" s="580">
        <f t="shared" ca="1" si="33"/>
        <v>-0.12429953122772291</v>
      </c>
      <c r="F70" s="580">
        <f t="shared" ca="1" si="33"/>
        <v>-0.11</v>
      </c>
      <c r="G70" s="580">
        <f t="shared" ca="1" si="33"/>
        <v>-0.11</v>
      </c>
      <c r="H70" s="581">
        <f t="shared" ca="1" si="33"/>
        <v>-0.1</v>
      </c>
      <c r="I70" s="579">
        <f t="shared" ca="1" si="33"/>
        <v>-0.1551358028092539</v>
      </c>
      <c r="J70" s="580">
        <f t="shared" ca="1" si="33"/>
        <v>-0.35125101758709004</v>
      </c>
      <c r="K70" s="580">
        <f t="shared" ca="1" si="33"/>
        <v>-0.19825947250361736</v>
      </c>
      <c r="L70" s="580">
        <f t="shared" ca="1" si="33"/>
        <v>-0.23889937554080259</v>
      </c>
      <c r="M70" s="582">
        <f t="shared" ca="1" si="33"/>
        <v>-0.25735060943613036</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0.25">
      <c r="B71" s="1888" t="str">
        <f>$B$28</f>
        <v>Inner rows, 2nd to 6th row from north</v>
      </c>
      <c r="C71" s="183" t="str">
        <f>$C$26</f>
        <v>1st-4th module</v>
      </c>
      <c r="D71" s="189">
        <f t="shared" ref="D71:M71" ca="1" si="38">AF71+(AP71-AF71)/(LOG(BJ71)-LOG(AZ71))*(LOG(D57)-LOG(AZ71))</f>
        <v>-0.11</v>
      </c>
      <c r="E71" s="190">
        <f t="shared" ca="1" si="38"/>
        <v>-0.13102023102907137</v>
      </c>
      <c r="F71" s="190">
        <f t="shared" ca="1" si="38"/>
        <v>-0.11</v>
      </c>
      <c r="G71" s="190">
        <f t="shared" ca="1" si="38"/>
        <v>-0.11</v>
      </c>
      <c r="H71" s="578">
        <f t="shared" ca="1" si="38"/>
        <v>-0.1</v>
      </c>
      <c r="I71" s="189">
        <f t="shared" ca="1" si="38"/>
        <v>-0.1800483615692974</v>
      </c>
      <c r="J71" s="190">
        <f t="shared" ca="1" si="38"/>
        <v>-0.18558200049977142</v>
      </c>
      <c r="K71" s="190">
        <f t="shared" ca="1" si="38"/>
        <v>-0.12893219452427188</v>
      </c>
      <c r="L71" s="190">
        <f t="shared" ca="1" si="38"/>
        <v>-0.11258524881341454</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-0.11</v>
      </c>
      <c r="AG71" s="190">
        <f t="shared" ca="1" si="39"/>
        <v>-0.24</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872</v>
      </c>
      <c r="BA71" s="649">
        <f t="shared" ca="1" si="41"/>
        <v>15</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10000</v>
      </c>
      <c r="BK71" s="649">
        <f t="shared" ca="1" si="42"/>
        <v>738</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89"/>
      <c r="C72" s="278" t="str">
        <f>$C$27</f>
        <v>Interior modules</v>
      </c>
      <c r="D72" s="583">
        <f t="shared" ref="D72:M72" ca="1" si="43">AF72+(AP72-AF72)/(LOG(BJ72)-LOG(AZ72))*(LOG(D58)-LOG(AZ72))</f>
        <v>-0.11</v>
      </c>
      <c r="E72" s="584">
        <f t="shared" ca="1" si="43"/>
        <v>-0.12974397071668811</v>
      </c>
      <c r="F72" s="584">
        <f t="shared" ca="1" si="43"/>
        <v>-0.11</v>
      </c>
      <c r="G72" s="584">
        <f t="shared" ca="1" si="43"/>
        <v>-0.11</v>
      </c>
      <c r="H72" s="585">
        <f t="shared" ca="1" si="43"/>
        <v>-0.1</v>
      </c>
      <c r="I72" s="583">
        <f t="shared" ca="1" si="43"/>
        <v>-0.14000000000000001</v>
      </c>
      <c r="J72" s="584">
        <f t="shared" ca="1" si="43"/>
        <v>-0.18325844208058689</v>
      </c>
      <c r="K72" s="584">
        <f t="shared" ca="1" si="43"/>
        <v>-0.1</v>
      </c>
      <c r="L72" s="584">
        <f t="shared" ca="1" si="43"/>
        <v>-0.10629262440670727</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-0.11</v>
      </c>
      <c r="AG72" s="584">
        <f t="shared" ca="1" si="44"/>
        <v>-0.23</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872</v>
      </c>
      <c r="BA72" s="657">
        <f t="shared" ca="1" si="46"/>
        <v>13</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10000</v>
      </c>
      <c r="BK72" s="657">
        <f t="shared" ca="1" si="47"/>
        <v>738</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0.25">
      <c r="B73" s="1888" t="str">
        <f>$B$30</f>
        <v>Inner rows, from 7th row from north</v>
      </c>
      <c r="C73" s="183" t="str">
        <f>$C$26</f>
        <v>1st-4th module</v>
      </c>
      <c r="D73" s="189">
        <f t="shared" ref="D73:M73" ca="1" si="48">AF73+(AP73-AF73)/(LOG(BJ73)-LOG(AZ73))*(LOG(D59)-LOG(AZ73))</f>
        <v>-0.11</v>
      </c>
      <c r="E73" s="190">
        <f t="shared" ca="1" si="48"/>
        <v>-0.12916627950625942</v>
      </c>
      <c r="F73" s="190">
        <f t="shared" ca="1" si="48"/>
        <v>-0.11</v>
      </c>
      <c r="G73" s="190">
        <f t="shared" ca="1" si="48"/>
        <v>-0.11</v>
      </c>
      <c r="H73" s="190">
        <f t="shared" ca="1" si="48"/>
        <v>-0.1</v>
      </c>
      <c r="I73" s="189">
        <f t="shared" ca="1" si="48"/>
        <v>-0.23206770619701636</v>
      </c>
      <c r="J73" s="190">
        <f t="shared" ca="1" si="48"/>
        <v>-0.18545883971848523</v>
      </c>
      <c r="K73" s="190">
        <f t="shared" ca="1" si="48"/>
        <v>-0.16740013655712629</v>
      </c>
      <c r="L73" s="190">
        <f t="shared" ca="1" si="48"/>
        <v>-0.13419533706849901</v>
      </c>
      <c r="M73" s="191">
        <f t="shared" ca="1" si="48"/>
        <v>-0.13447845098882677</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-0.11</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872</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10000</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89"/>
      <c r="C74" s="277" t="str">
        <f>$C$27</f>
        <v>Interior modules</v>
      </c>
      <c r="D74" s="587">
        <f t="shared" ref="D74:M74" ca="1" si="53">AF74+(AP74-AF74)/(LOG(BJ74)-LOG(AZ74))*(LOG(D60)-LOG(AZ74))</f>
        <v>-0.11</v>
      </c>
      <c r="E74" s="588">
        <f t="shared" ca="1" si="53"/>
        <v>-0.13236276664792249</v>
      </c>
      <c r="F74" s="588">
        <f t="shared" ca="1" si="53"/>
        <v>-0.11</v>
      </c>
      <c r="G74" s="588">
        <f t="shared" ca="1" si="53"/>
        <v>-0.11</v>
      </c>
      <c r="H74" s="588">
        <f t="shared" ca="1" si="53"/>
        <v>-0.1</v>
      </c>
      <c r="I74" s="587">
        <f t="shared" ca="1" si="53"/>
        <v>-0.18753577906367991</v>
      </c>
      <c r="J74" s="588">
        <f t="shared" ca="1" si="53"/>
        <v>-0.23026193026898231</v>
      </c>
      <c r="K74" s="588">
        <f t="shared" ca="1" si="53"/>
        <v>-0.12105945998043957</v>
      </c>
      <c r="L74" s="588">
        <f t="shared" ca="1" si="53"/>
        <v>-0.13024110946174458</v>
      </c>
      <c r="M74" s="590">
        <f t="shared" ca="1" si="53"/>
        <v>-0.13447845098882677</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872</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10000</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88" t="str">
        <f>$B$32</f>
        <v>South row</v>
      </c>
      <c r="C75" s="183" t="str">
        <f>$C$26</f>
        <v>1st-4th module</v>
      </c>
      <c r="D75" s="189">
        <f t="shared" ref="D75:M75" ca="1" si="58">AF75+(AP75-AF75)/(LOG(BJ75)-LOG(AZ75))*(LOG(D61)-LOG(AZ75))</f>
        <v>-0.11</v>
      </c>
      <c r="E75" s="190">
        <f t="shared" ca="1" si="58"/>
        <v>-0.13030319137229796</v>
      </c>
      <c r="F75" s="190">
        <f t="shared" ca="1" si="58"/>
        <v>-0.11</v>
      </c>
      <c r="G75" s="190">
        <f t="shared" ca="1" si="58"/>
        <v>-0.11</v>
      </c>
      <c r="H75" s="578">
        <f t="shared" ca="1" si="58"/>
        <v>-0.1</v>
      </c>
      <c r="I75" s="189">
        <f t="shared" ca="1" si="58"/>
        <v>-0.17525259525603112</v>
      </c>
      <c r="J75" s="190">
        <f t="shared" ca="1" si="58"/>
        <v>-0.16</v>
      </c>
      <c r="K75" s="190">
        <f t="shared" ca="1" si="58"/>
        <v>-0.13866736144209782</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-0.11</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872</v>
      </c>
      <c r="BA75" s="649">
        <f t="shared" ca="1" si="61"/>
        <v>184</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10000</v>
      </c>
      <c r="BK75" s="649">
        <f t="shared" ca="1" si="62"/>
        <v>738</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89"/>
      <c r="C76" s="277" t="str">
        <f>$C$27</f>
        <v>Interior modules</v>
      </c>
      <c r="D76" s="583">
        <f t="shared" ref="D76:M76" ca="1" si="63">AF76+(AP76-AF76)/(LOG(BJ76)-LOG(AZ76))*(LOG(D62)-LOG(AZ76))</f>
        <v>-0.11</v>
      </c>
      <c r="E76" s="584">
        <f t="shared" ca="1" si="63"/>
        <v>-0.13030319137229796</v>
      </c>
      <c r="F76" s="584">
        <f t="shared" ca="1" si="63"/>
        <v>-0.11</v>
      </c>
      <c r="G76" s="584">
        <f t="shared" ca="1" si="63"/>
        <v>-0.11</v>
      </c>
      <c r="H76" s="585">
        <f t="shared" ca="1" si="63"/>
        <v>-0.1</v>
      </c>
      <c r="I76" s="583">
        <f t="shared" ca="1" si="63"/>
        <v>-0.17789375041178987</v>
      </c>
      <c r="J76" s="584">
        <f t="shared" ca="1" si="63"/>
        <v>-0.16800725628825242</v>
      </c>
      <c r="K76" s="584">
        <f t="shared" ca="1" si="63"/>
        <v>-0.1017872980090552</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-0.11</v>
      </c>
      <c r="AG76" s="584">
        <f t="shared" ca="1" si="64"/>
        <v>-0.16</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872</v>
      </c>
      <c r="BA76" s="657">
        <f t="shared" ca="1" si="66"/>
        <v>184</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10000</v>
      </c>
      <c r="BK76" s="657">
        <f t="shared" ca="1" si="67"/>
        <v>738</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68">AF83+(AP83-AF83)/(LOG(BJ83)-LOG(AZ83))*(LOG(D55)-LOG(AZ83))</f>
        <v>27.505068806810932</v>
      </c>
      <c r="E83" s="634">
        <f t="shared" ca="1" si="68"/>
        <v>30.697921046733782</v>
      </c>
      <c r="F83" s="634">
        <f t="shared" ca="1" si="68"/>
        <v>24</v>
      </c>
      <c r="G83" s="634">
        <f t="shared" ca="1" si="68"/>
        <v>24</v>
      </c>
      <c r="H83" s="635">
        <f t="shared" ca="1" si="68"/>
        <v>21</v>
      </c>
      <c r="I83" s="633">
        <f t="shared" ca="1" si="68"/>
        <v>37.748965966226962</v>
      </c>
      <c r="J83" s="634">
        <f t="shared" ca="1" si="68"/>
        <v>68.677174890240465</v>
      </c>
      <c r="K83" s="634">
        <f t="shared" ca="1" si="68"/>
        <v>48.554377761552509</v>
      </c>
      <c r="L83" s="634">
        <f t="shared" ca="1" si="68"/>
        <v>51.314377205458968</v>
      </c>
      <c r="M83" s="636">
        <f t="shared" ca="1" si="68"/>
        <v>52.942509952458728</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89"/>
      <c r="C84" s="277" t="str">
        <f>$C$27</f>
        <v>Interior modules</v>
      </c>
      <c r="D84" s="637">
        <f t="shared" ca="1" si="68"/>
        <v>26.341602296564595</v>
      </c>
      <c r="E84" s="638">
        <f t="shared" ca="1" si="68"/>
        <v>29.668218116356485</v>
      </c>
      <c r="F84" s="638">
        <f t="shared" ca="1" si="68"/>
        <v>24</v>
      </c>
      <c r="G84" s="638">
        <f t="shared" ca="1" si="68"/>
        <v>24</v>
      </c>
      <c r="H84" s="639">
        <f t="shared" ca="1" si="68"/>
        <v>21</v>
      </c>
      <c r="I84" s="637">
        <f t="shared" ca="1" si="68"/>
        <v>24.540740842776167</v>
      </c>
      <c r="J84" s="638">
        <f t="shared" ca="1" si="68"/>
        <v>81.600293065081928</v>
      </c>
      <c r="K84" s="638">
        <f t="shared" ca="1" si="68"/>
        <v>37.386069834378347</v>
      </c>
      <c r="L84" s="638">
        <f t="shared" ca="1" si="68"/>
        <v>49.407091066415305</v>
      </c>
      <c r="M84" s="640">
        <f t="shared" ca="1" si="68"/>
        <v>54.316975517605542</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148</v>
      </c>
      <c r="BA84" s="653">
        <f t="shared" ca="1" si="72"/>
        <v>40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872</v>
      </c>
      <c r="BK84" s="653">
        <f t="shared" ca="1" si="73"/>
        <v>450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0.25">
      <c r="B85" s="1888" t="str">
        <f>$B$28</f>
        <v>Inner rows, 2nd to 6th row from north</v>
      </c>
      <c r="C85" s="183" t="str">
        <f>$C$26</f>
        <v>1st-4th module</v>
      </c>
      <c r="D85" s="633">
        <f t="shared" ca="1" si="68"/>
        <v>24</v>
      </c>
      <c r="E85" s="634">
        <f t="shared" ca="1" si="68"/>
        <v>32.316257153052952</v>
      </c>
      <c r="F85" s="634">
        <f t="shared" ca="1" si="68"/>
        <v>24</v>
      </c>
      <c r="G85" s="634">
        <f t="shared" ca="1" si="68"/>
        <v>24</v>
      </c>
      <c r="H85" s="635">
        <f t="shared" ca="1" si="68"/>
        <v>21</v>
      </c>
      <c r="I85" s="633">
        <f t="shared" ca="1" si="68"/>
        <v>31.714024855096248</v>
      </c>
      <c r="J85" s="634">
        <f t="shared" ca="1" si="68"/>
        <v>34.018780144933707</v>
      </c>
      <c r="K85" s="634">
        <f t="shared" ca="1" si="68"/>
        <v>17.266341292649102</v>
      </c>
      <c r="L85" s="634">
        <f t="shared" ca="1" si="68"/>
        <v>12.775574644024362</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24</v>
      </c>
      <c r="AG85" s="649">
        <f t="shared" ca="1" si="70"/>
        <v>75</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872</v>
      </c>
      <c r="BA85" s="649">
        <f t="shared" ca="1" si="72"/>
        <v>15</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10000</v>
      </c>
      <c r="BK85" s="649">
        <f t="shared" ca="1" si="73"/>
        <v>738</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89"/>
      <c r="C86" s="278" t="str">
        <f>$C$27</f>
        <v>Interior modules</v>
      </c>
      <c r="D86" s="641">
        <f t="shared" ca="1" si="68"/>
        <v>24</v>
      </c>
      <c r="E86" s="642">
        <f t="shared" ca="1" si="68"/>
        <v>31.809006734705349</v>
      </c>
      <c r="F86" s="642">
        <f t="shared" ca="1" si="68"/>
        <v>24</v>
      </c>
      <c r="G86" s="642">
        <f t="shared" ca="1" si="68"/>
        <v>24</v>
      </c>
      <c r="H86" s="643">
        <f t="shared" ca="1" si="68"/>
        <v>21</v>
      </c>
      <c r="I86" s="641">
        <f t="shared" ca="1" si="68"/>
        <v>20</v>
      </c>
      <c r="J86" s="642">
        <f t="shared" ca="1" si="68"/>
        <v>33.344948203370194</v>
      </c>
      <c r="K86" s="642">
        <f t="shared" ca="1" si="68"/>
        <v>9</v>
      </c>
      <c r="L86" s="642">
        <f t="shared" ca="1" si="68"/>
        <v>10.88778732201218</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24</v>
      </c>
      <c r="AG86" s="657">
        <f t="shared" ca="1" si="70"/>
        <v>71</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872</v>
      </c>
      <c r="BA86" s="657">
        <f t="shared" ca="1" si="72"/>
        <v>13</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10000</v>
      </c>
      <c r="BK86" s="657">
        <f t="shared" ca="1" si="73"/>
        <v>738</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0.25">
      <c r="B87" s="1888" t="str">
        <f>$B$30</f>
        <v>Inner rows, from 7th row from north</v>
      </c>
      <c r="C87" s="183" t="str">
        <f>$C$26</f>
        <v>1st-4th module</v>
      </c>
      <c r="D87" s="633">
        <f t="shared" ca="1" si="68"/>
        <v>24</v>
      </c>
      <c r="E87" s="634">
        <f t="shared" ca="1" si="68"/>
        <v>31.56466425243422</v>
      </c>
      <c r="F87" s="634">
        <f t="shared" ca="1" si="68"/>
        <v>24</v>
      </c>
      <c r="G87" s="634">
        <f t="shared" ca="1" si="68"/>
        <v>24</v>
      </c>
      <c r="H87" s="634">
        <f t="shared" ca="1" si="68"/>
        <v>21</v>
      </c>
      <c r="I87" s="633">
        <f t="shared" ca="1" si="68"/>
        <v>47.169586435565449</v>
      </c>
      <c r="J87" s="634">
        <f t="shared" ca="1" si="68"/>
        <v>33.910331474229068</v>
      </c>
      <c r="K87" s="634">
        <f t="shared" ca="1" si="68"/>
        <v>28.658373162495167</v>
      </c>
      <c r="L87" s="634">
        <f t="shared" ca="1" si="68"/>
        <v>19.05581059099972</v>
      </c>
      <c r="M87" s="636">
        <f t="shared" ca="1" si="68"/>
        <v>18.9125546592877</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24</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872</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10000</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89"/>
      <c r="C88" s="277" t="str">
        <f>$C$27</f>
        <v>Interior modules</v>
      </c>
      <c r="D88" s="645">
        <f t="shared" ca="1" si="68"/>
        <v>24</v>
      </c>
      <c r="E88" s="646">
        <f t="shared" ca="1" si="68"/>
        <v>32.73906054837029</v>
      </c>
      <c r="F88" s="646">
        <f t="shared" ca="1" si="68"/>
        <v>24</v>
      </c>
      <c r="G88" s="646">
        <f t="shared" ca="1" si="68"/>
        <v>24</v>
      </c>
      <c r="H88" s="646">
        <f t="shared" ca="1" si="68"/>
        <v>21</v>
      </c>
      <c r="I88" s="645">
        <f t="shared" ca="1" si="68"/>
        <v>33.864602226906634</v>
      </c>
      <c r="J88" s="646">
        <f t="shared" ca="1" si="68"/>
        <v>46.504655935275814</v>
      </c>
      <c r="K88" s="646">
        <f t="shared" ca="1" si="68"/>
        <v>14.966846994457876</v>
      </c>
      <c r="L88" s="646">
        <f t="shared" ca="1" si="68"/>
        <v>17.694318970251565</v>
      </c>
      <c r="M88" s="647">
        <f t="shared" ca="1" si="68"/>
        <v>18.9125546592877</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24</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872</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10000</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88" t="str">
        <f>$B$32</f>
        <v>South row</v>
      </c>
      <c r="C89" s="183" t="str">
        <f>$C$26</f>
        <v>1st-4th module</v>
      </c>
      <c r="D89" s="633">
        <f t="shared" ca="1" si="68"/>
        <v>24</v>
      </c>
      <c r="E89" s="634">
        <f t="shared" ca="1" si="68"/>
        <v>32.121276548919184</v>
      </c>
      <c r="F89" s="634">
        <f t="shared" ca="1" si="68"/>
        <v>24</v>
      </c>
      <c r="G89" s="634">
        <f t="shared" ca="1" si="68"/>
        <v>24</v>
      </c>
      <c r="H89" s="635">
        <f t="shared" ca="1" si="68"/>
        <v>21</v>
      </c>
      <c r="I89" s="633">
        <f t="shared" ca="1" si="68"/>
        <v>30.396336279679559</v>
      </c>
      <c r="J89" s="634">
        <f t="shared" ca="1" si="68"/>
        <v>26</v>
      </c>
      <c r="K89" s="634">
        <f t="shared" ca="1" si="68"/>
        <v>20.455752408594382</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24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872</v>
      </c>
      <c r="BA89" s="649">
        <f t="shared" ca="1" si="72"/>
        <v>184</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10000</v>
      </c>
      <c r="BK89" s="649">
        <f t="shared" ca="1" si="73"/>
        <v>738</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89"/>
      <c r="C90" s="277" t="str">
        <f>$C$27</f>
        <v>Interior modules</v>
      </c>
      <c r="D90" s="641">
        <f t="shared" ca="1" si="68"/>
        <v>24</v>
      </c>
      <c r="E90" s="642">
        <f t="shared" ca="1" si="68"/>
        <v>32.121276548919184</v>
      </c>
      <c r="F90" s="642">
        <f t="shared" ca="1" si="68"/>
        <v>24</v>
      </c>
      <c r="G90" s="642">
        <f t="shared" ca="1" si="68"/>
        <v>24</v>
      </c>
      <c r="H90" s="643">
        <f t="shared" ca="1" si="68"/>
        <v>21</v>
      </c>
      <c r="I90" s="641">
        <f t="shared" ca="1" si="68"/>
        <v>31.240312620595603</v>
      </c>
      <c r="J90" s="642">
        <f t="shared" ca="1" si="68"/>
        <v>28.402176886475729</v>
      </c>
      <c r="K90" s="642">
        <f t="shared" ca="1" si="68"/>
        <v>9.5361894027165555</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24</v>
      </c>
      <c r="AG90" s="657">
        <f t="shared" ca="1" si="70"/>
        <v>44</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872</v>
      </c>
      <c r="BA90" s="657">
        <f t="shared" ca="1" si="72"/>
        <v>184</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10000</v>
      </c>
      <c r="BK90" s="657">
        <f t="shared" ca="1" si="73"/>
        <v>738</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0.81399207331605061</v>
      </c>
      <c r="E214" s="458">
        <f t="shared" ref="E214:M214" si="74">IF(AND($G$19&gt;=0,$G$19&lt;=0.1),E215+(E216-E215)/(0.1-0)*($G$19-0),IF(AND($G$19&gt;0.1,$G$19&lt;=0.2),E216+(E217-E216)/(0.2-0.1)*($G$19-0.1),IF($G$19&gt;0.2,E217,"Fehler")))</f>
        <v>0.95500000000000007</v>
      </c>
      <c r="F214" s="458">
        <f t="shared" si="74"/>
        <v>1.5942284284193771</v>
      </c>
      <c r="G214" s="458">
        <f t="shared" si="74"/>
        <v>1.2602486133370618</v>
      </c>
      <c r="H214" s="458">
        <f t="shared" si="74"/>
        <v>0.95338311768539563</v>
      </c>
      <c r="I214" s="457">
        <f>IF(AND($G$19&gt;=0,$G$19&lt;=0.1),I215+(I216-I215)/(0.1-0)*($G$19-0),IF(AND($G$19&gt;0.1,$G$19&lt;=0.2),I216+(I217-I216)/(0.2-0.1)*($G$19-0.1),IF($G$19&gt;0.2,I217,"Fehler")))</f>
        <v>0.93</v>
      </c>
      <c r="J214" s="458">
        <f t="shared" si="74"/>
        <v>0.96000000000000008</v>
      </c>
      <c r="K214" s="458">
        <f t="shared" si="74"/>
        <v>1.7999999999999998</v>
      </c>
      <c r="L214" s="458">
        <f t="shared" si="74"/>
        <v>1.38</v>
      </c>
      <c r="M214" s="459">
        <f t="shared" si="74"/>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12</v>
      </c>
      <c r="D16" s="446">
        <f>(G17*G18*C16)</f>
        <v>23.421806364035515</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-0.16959437186499071</v>
      </c>
      <c r="J26" s="480">
        <f t="shared" ca="1" si="0"/>
        <v>-0.28316979310658302</v>
      </c>
      <c r="K26" s="463">
        <f t="shared" ca="1" si="0"/>
        <v>-0.21099524280034115</v>
      </c>
      <c r="L26" s="542">
        <f t="shared" ca="1" si="0"/>
        <v>-0.22029839164104137</v>
      </c>
      <c r="M26" s="469">
        <f t="shared" ca="1" si="0"/>
        <v>-0.22532580800500138</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-0.14947889843150267</v>
      </c>
      <c r="J27" s="482">
        <f t="shared" ca="1" si="0"/>
        <v>-0.32153631540538213</v>
      </c>
      <c r="K27" s="466">
        <f t="shared" ca="1" si="0"/>
        <v>-0.17444858295251892</v>
      </c>
      <c r="L27" s="543">
        <f t="shared" ca="1" si="0"/>
        <v>-0.21221247893133677</v>
      </c>
      <c r="M27" s="471">
        <f t="shared" ca="1" si="0"/>
        <v>-0.22924583914827107</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-0.15583976041078862</v>
      </c>
      <c r="J28" s="480">
        <f t="shared" ca="1" si="0"/>
        <v>-0.17819776211306051</v>
      </c>
      <c r="K28" s="463">
        <f t="shared" ca="1" si="0"/>
        <v>-0.11244844210602553</v>
      </c>
      <c r="L28" s="542">
        <f t="shared" ca="1" si="0"/>
        <v>-0.11014535763352758</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-0.14000000000000001</v>
      </c>
      <c r="J29" s="483">
        <f t="shared" ca="1" si="0"/>
        <v>-0.17613582592470087</v>
      </c>
      <c r="K29" s="467">
        <f t="shared" ca="1" si="0"/>
        <v>-0.1</v>
      </c>
      <c r="L29" s="544">
        <f t="shared" ca="1" si="0"/>
        <v>-0.1050726788167638</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-0.19817566457510405</v>
      </c>
      <c r="J30" s="480">
        <f t="shared" ca="1" si="0"/>
        <v>-0.17808846868199207</v>
      </c>
      <c r="K30" s="463">
        <f t="shared" ca="1" si="0"/>
        <v>-0.14680540481375901</v>
      </c>
      <c r="L30" s="542">
        <f t="shared" ca="1" si="0"/>
        <v>-0.12395292142773279</v>
      </c>
      <c r="M30" s="469">
        <f t="shared" ca="1" si="0"/>
        <v>-0.12612340320086218</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-0.16837623814162844</v>
      </c>
      <c r="J31" s="483">
        <f t="shared" ca="1" si="0"/>
        <v>-0.20908385777725852</v>
      </c>
      <c r="K31" s="467">
        <f t="shared" ca="1" si="0"/>
        <v>-0.11016753662290765</v>
      </c>
      <c r="L31" s="544">
        <f t="shared" ca="1" si="0"/>
        <v>-0.12110833789851898</v>
      </c>
      <c r="M31" s="470">
        <f t="shared" ca="1" si="0"/>
        <v>-0.12612340320086218</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-0.1578633038731011</v>
      </c>
      <c r="J32" s="480">
        <f t="shared" ca="1" si="0"/>
        <v>-0.16</v>
      </c>
      <c r="K32" s="463">
        <f t="shared" ca="1" si="0"/>
        <v>-0.13021118250684788</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-0.16531579102545918</v>
      </c>
      <c r="J33" s="483">
        <f t="shared" ca="1" si="0"/>
        <v>-0.16603165578143766</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-0.16959437186499071</v>
      </c>
      <c r="J41" s="190">
        <f t="shared" ca="1" si="2"/>
        <v>-0.28316979310658302</v>
      </c>
      <c r="K41" s="190">
        <f t="shared" ca="1" si="2"/>
        <v>-0.21099524280034115</v>
      </c>
      <c r="L41" s="190">
        <f t="shared" ca="1" si="2"/>
        <v>-0.22029839164104137</v>
      </c>
      <c r="M41" s="191">
        <f t="shared" ca="1" si="2"/>
        <v>-0.22532580800500138</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-0.14947889843150267</v>
      </c>
      <c r="J42" s="584">
        <f t="shared" ca="1" si="3"/>
        <v>-0.32153631540538213</v>
      </c>
      <c r="K42" s="584">
        <f t="shared" ca="1" si="3"/>
        <v>-0.17444858295251892</v>
      </c>
      <c r="L42" s="584">
        <f t="shared" ca="1" si="3"/>
        <v>-0.21221247893133677</v>
      </c>
      <c r="M42" s="586">
        <f t="shared" ca="1" si="3"/>
        <v>-0.22924583914827107</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-0.15583976041078862</v>
      </c>
      <c r="J43" s="190">
        <f t="shared" ca="1" si="3"/>
        <v>-0.17819776211306051</v>
      </c>
      <c r="K43" s="190">
        <f t="shared" ca="1" si="3"/>
        <v>-0.11244844210602553</v>
      </c>
      <c r="L43" s="190">
        <f t="shared" ca="1" si="3"/>
        <v>-0.11014535763352758</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-0.14000000000000001</v>
      </c>
      <c r="J44" s="584">
        <f t="shared" ca="1" si="3"/>
        <v>-0.17613582592470087</v>
      </c>
      <c r="K44" s="584">
        <f t="shared" ca="1" si="3"/>
        <v>-0.1</v>
      </c>
      <c r="L44" s="584">
        <f t="shared" ca="1" si="3"/>
        <v>-0.1050726788167638</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-0.19817566457510405</v>
      </c>
      <c r="J45" s="190">
        <f t="shared" ca="1" si="3"/>
        <v>-0.17808846868199207</v>
      </c>
      <c r="K45" s="190">
        <f t="shared" ca="1" si="3"/>
        <v>-0.14680540481375901</v>
      </c>
      <c r="L45" s="190">
        <f t="shared" ca="1" si="3"/>
        <v>-0.12395292142773279</v>
      </c>
      <c r="M45" s="191">
        <f t="shared" ca="1" si="3"/>
        <v>-0.12612340320086218</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-0.16837623814162844</v>
      </c>
      <c r="J46" s="588">
        <f t="shared" ca="1" si="3"/>
        <v>-0.20908385777725852</v>
      </c>
      <c r="K46" s="588">
        <f t="shared" ca="1" si="3"/>
        <v>-0.11016753662290765</v>
      </c>
      <c r="L46" s="588">
        <f t="shared" ca="1" si="3"/>
        <v>-0.12110833789851898</v>
      </c>
      <c r="M46" s="590">
        <f t="shared" ca="1" si="3"/>
        <v>-0.12612340320086218</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-0.1578633038731011</v>
      </c>
      <c r="J47" s="190">
        <f t="shared" ca="1" si="3"/>
        <v>-0.16</v>
      </c>
      <c r="K47" s="190">
        <f t="shared" ca="1" si="3"/>
        <v>-0.13021118250684788</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-0.16531579102545918</v>
      </c>
      <c r="J48" s="584">
        <f t="shared" ca="1" si="3"/>
        <v>-0.16603165578143766</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91.39242141752618</v>
      </c>
      <c r="J55" s="190">
        <f t="shared" ref="J55:M62" si="5">IF(O55=-2,1000*($G$17*$G$18*$C$16)/625,1000*($G$17*$G$18*$C$16)/(MAX(150,MIN($G$16*MAX($G$14:$G$15),4*$G$16^2,4*(MIN($G$14:$G$15))^2))*(MAX(6.12,$G$16)/12.5)^O55))</f>
        <v>63.948577540682962</v>
      </c>
      <c r="K55" s="190">
        <f t="shared" si="5"/>
        <v>44.745729526020824</v>
      </c>
      <c r="L55" s="190">
        <f t="shared" si="5"/>
        <v>44.745729526020824</v>
      </c>
      <c r="M55" s="578">
        <f>IF(R55=-2,1000*($G$17*$G$18*$C$16)/625,1000*($G$17*$G$18*$C$16)/(MAX(150,MIN($G$16*MAX($G$14:$G$15),4*$G$16^2,4*(MIN($G$14:$G$15))^2))*(MAX(6.12,$G$16)/12.5)^R55))</f>
        <v>44.745729526020824</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91.39242141752618</v>
      </c>
      <c r="J56" s="580">
        <f t="shared" si="5"/>
        <v>63.948577540682962</v>
      </c>
      <c r="K56" s="580">
        <f t="shared" si="5"/>
        <v>44.745729526020824</v>
      </c>
      <c r="L56" s="580">
        <f t="shared" si="5"/>
        <v>44.745729526020824</v>
      </c>
      <c r="M56" s="581">
        <f t="shared" si="5"/>
        <v>44.745729526020824</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130.61392471544721</v>
      </c>
      <c r="J57" s="190">
        <f t="shared" si="5"/>
        <v>76.448775972211919</v>
      </c>
      <c r="K57" s="190">
        <f t="shared" si="5"/>
        <v>76.448775972211919</v>
      </c>
      <c r="L57" s="190">
        <f t="shared" si="5"/>
        <v>44.745729526020824</v>
      </c>
      <c r="M57" s="578">
        <f t="shared" si="5"/>
        <v>44.745729526020824</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130.61392471544721</v>
      </c>
      <c r="J58" s="584">
        <f t="shared" si="5"/>
        <v>76.448775972211919</v>
      </c>
      <c r="K58" s="584">
        <f t="shared" si="5"/>
        <v>76.448775972211919</v>
      </c>
      <c r="L58" s="584">
        <f t="shared" si="5"/>
        <v>44.745729526020824</v>
      </c>
      <c r="M58" s="585">
        <f t="shared" si="5"/>
        <v>44.745729526020824</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130.61392471544721</v>
      </c>
      <c r="J59" s="190">
        <f t="shared" si="5"/>
        <v>76.448775972211919</v>
      </c>
      <c r="K59" s="190">
        <f t="shared" si="5"/>
        <v>76.448775972211919</v>
      </c>
      <c r="L59" s="190">
        <f t="shared" si="5"/>
        <v>44.745729526020824</v>
      </c>
      <c r="M59" s="578">
        <f t="shared" si="5"/>
        <v>44.745729526020824</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130.61392471544721</v>
      </c>
      <c r="J60" s="588">
        <f t="shared" si="5"/>
        <v>76.448775972211919</v>
      </c>
      <c r="K60" s="588">
        <f t="shared" si="5"/>
        <v>76.448775972211919</v>
      </c>
      <c r="L60" s="588">
        <f t="shared" si="5"/>
        <v>44.745729526020824</v>
      </c>
      <c r="M60" s="589">
        <f t="shared" si="5"/>
        <v>44.745729526020824</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130.61392471544721</v>
      </c>
      <c r="J61" s="190">
        <f t="shared" si="5"/>
        <v>76.448775972211919</v>
      </c>
      <c r="K61" s="190">
        <f t="shared" si="5"/>
        <v>76.448775972211919</v>
      </c>
      <c r="L61" s="190">
        <f t="shared" si="5"/>
        <v>44.745729526020824</v>
      </c>
      <c r="M61" s="578">
        <f t="shared" si="5"/>
        <v>44.745729526020824</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130.61392471544721</v>
      </c>
      <c r="J62" s="584">
        <f t="shared" si="5"/>
        <v>76.448775972211919</v>
      </c>
      <c r="K62" s="584">
        <f t="shared" si="5"/>
        <v>76.448775972211919</v>
      </c>
      <c r="L62" s="584">
        <f t="shared" si="5"/>
        <v>44.745729526020824</v>
      </c>
      <c r="M62" s="585">
        <f>IF(R62=-2,1000*($G$17*$G$18*$C$16)/625,1000*($G$17*$G$18*$C$16)/(MAX(150,MIN($G$16*MAX($G$14:$G$15),4*$G$16^2,4*(MIN($G$14:$G$15))^2))*(MAX(6.12,$G$16)/12.5)^R62))</f>
        <v>44.745729526020824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-0.16959437186499071</v>
      </c>
      <c r="J69" s="190">
        <f t="shared" ca="1" si="8"/>
        <v>-0.28316979310658302</v>
      </c>
      <c r="K69" s="190">
        <f t="shared" ca="1" si="8"/>
        <v>-0.21099524280034115</v>
      </c>
      <c r="L69" s="190">
        <f t="shared" ca="1" si="8"/>
        <v>-0.22029839164104137</v>
      </c>
      <c r="M69" s="191">
        <f t="shared" ca="1" si="8"/>
        <v>-0.22532580800500138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-0.14947889843150267</v>
      </c>
      <c r="J70" s="580">
        <f t="shared" ca="1" si="14"/>
        <v>-0.32153631540538213</v>
      </c>
      <c r="K70" s="580">
        <f t="shared" ca="1" si="14"/>
        <v>-0.17444858295251892</v>
      </c>
      <c r="L70" s="580">
        <f t="shared" ca="1" si="14"/>
        <v>-0.21221247893133677</v>
      </c>
      <c r="M70" s="582">
        <f t="shared" ca="1" si="14"/>
        <v>-0.22924583914827107</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-0.15583976041078862</v>
      </c>
      <c r="J71" s="190">
        <f t="shared" ca="1" si="14"/>
        <v>-0.17819776211306051</v>
      </c>
      <c r="K71" s="190">
        <f t="shared" ca="1" si="14"/>
        <v>-0.11244844210602553</v>
      </c>
      <c r="L71" s="190">
        <f t="shared" ca="1" si="14"/>
        <v>-0.11014535763352758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-0.14000000000000001</v>
      </c>
      <c r="J72" s="584">
        <f t="shared" ca="1" si="14"/>
        <v>-0.17613582592470087</v>
      </c>
      <c r="K72" s="584">
        <f t="shared" ca="1" si="14"/>
        <v>-0.1</v>
      </c>
      <c r="L72" s="584">
        <f t="shared" ca="1" si="14"/>
        <v>-0.1050726788167638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-0.19817566457510405</v>
      </c>
      <c r="J73" s="190">
        <f t="shared" ca="1" si="14"/>
        <v>-0.17808846868199207</v>
      </c>
      <c r="K73" s="190">
        <f t="shared" ca="1" si="14"/>
        <v>-0.14680540481375901</v>
      </c>
      <c r="L73" s="190">
        <f t="shared" ca="1" si="14"/>
        <v>-0.12395292142773279</v>
      </c>
      <c r="M73" s="191">
        <f t="shared" ca="1" si="14"/>
        <v>-0.12612340320086218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872</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-0.16837623814162844</v>
      </c>
      <c r="J74" s="588">
        <f t="shared" ca="1" si="14"/>
        <v>-0.20908385777725852</v>
      </c>
      <c r="K74" s="588">
        <f t="shared" ca="1" si="14"/>
        <v>-0.11016753662290765</v>
      </c>
      <c r="L74" s="588">
        <f t="shared" ca="1" si="14"/>
        <v>-0.12110833789851898</v>
      </c>
      <c r="M74" s="590">
        <f t="shared" ca="1" si="14"/>
        <v>-0.12612340320086218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-0.1578633038731011</v>
      </c>
      <c r="J75" s="190">
        <f t="shared" ca="1" si="14"/>
        <v>-0.16</v>
      </c>
      <c r="K75" s="190">
        <f t="shared" ca="1" si="14"/>
        <v>-0.13021118250684788</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-0.13</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10</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-0.16531579102545918</v>
      </c>
      <c r="J76" s="584">
        <f t="shared" ca="1" si="14"/>
        <v>-0.16603165578143766</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28.885072028414029</v>
      </c>
      <c r="J83" s="634">
        <f t="shared" ca="1" si="19"/>
        <v>61.911315518142629</v>
      </c>
      <c r="K83" s="634">
        <f t="shared" ca="1" si="19"/>
        <v>40.850808803576157</v>
      </c>
      <c r="L83" s="634">
        <f t="shared" ca="1" si="19"/>
        <v>43.520408036124913</v>
      </c>
      <c r="M83" s="636">
        <f t="shared" ca="1" si="19"/>
        <v>45.093832705440398</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22.843669529450793</v>
      </c>
      <c r="J84" s="638">
        <f t="shared" ca="1" si="19"/>
        <v>73.042458836750058</v>
      </c>
      <c r="K84" s="638">
        <f t="shared" ca="1" si="19"/>
        <v>30.507368408505464</v>
      </c>
      <c r="L84" s="638">
        <f t="shared" ca="1" si="19"/>
        <v>41.643630234570701</v>
      </c>
      <c r="M84" s="640">
        <f t="shared" ca="1" si="19"/>
        <v>46.222801674702069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24.6935305191287</v>
      </c>
      <c r="J85" s="634">
        <f t="shared" ca="1" si="19"/>
        <v>31.87735101278755</v>
      </c>
      <c r="K85" s="634">
        <f t="shared" ca="1" si="19"/>
        <v>12.55669774457872</v>
      </c>
      <c r="L85" s="634">
        <f t="shared" ca="1" si="19"/>
        <v>12.043607290058274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20</v>
      </c>
      <c r="J86" s="642">
        <f t="shared" ca="1" si="19"/>
        <v>31.279389518163249</v>
      </c>
      <c r="K86" s="642">
        <f t="shared" ca="1" si="19"/>
        <v>9</v>
      </c>
      <c r="L86" s="642">
        <f t="shared" ca="1" si="19"/>
        <v>10.521803645029138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37.365102966369392</v>
      </c>
      <c r="J87" s="634">
        <f t="shared" ca="1" si="19"/>
        <v>31.781113174797717</v>
      </c>
      <c r="K87" s="634">
        <f t="shared" ca="1" si="19"/>
        <v>22.651576404013039</v>
      </c>
      <c r="L87" s="634">
        <f t="shared" ca="1" si="19"/>
        <v>16.129406122209367</v>
      </c>
      <c r="M87" s="636">
        <f t="shared" ca="1" si="19"/>
        <v>16.510478420247878</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872</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28.276402791308293</v>
      </c>
      <c r="J88" s="646">
        <f t="shared" ca="1" si="19"/>
        <v>40.352930116251279</v>
      </c>
      <c r="K88" s="646">
        <f t="shared" ca="1" si="19"/>
        <v>11.880802043157164</v>
      </c>
      <c r="L88" s="646">
        <f t="shared" ca="1" si="19"/>
        <v>15.068647145824205</v>
      </c>
      <c r="M88" s="647">
        <f t="shared" ca="1" si="19"/>
        <v>16.510478420247878</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25.401725084468307</v>
      </c>
      <c r="J89" s="634">
        <f t="shared" ca="1" si="19"/>
        <v>26</v>
      </c>
      <c r="K89" s="634">
        <f t="shared" ca="1" si="19"/>
        <v>18.059835043606896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18</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10</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27.556767371741614</v>
      </c>
      <c r="J90" s="642">
        <f t="shared" ca="1" si="19"/>
        <v>27.809496734431296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0.93</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15</v>
      </c>
      <c r="D16" s="446">
        <f>(G17*G18*C16)</f>
        <v>29.277257955044394</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-0.16369884899308743</v>
      </c>
      <c r="J26" s="480">
        <f t="shared" ca="1" si="0"/>
        <v>-0.26491585138705886</v>
      </c>
      <c r="K26" s="463">
        <f t="shared" ca="1" si="0"/>
        <v>-0.19017204536964893</v>
      </c>
      <c r="L26" s="542">
        <f t="shared" ca="1" si="0"/>
        <v>-0.19923083715206277</v>
      </c>
      <c r="M26" s="469">
        <f t="shared" ca="1" si="0"/>
        <v>-0.20418724189560755</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-0.14509106250714945</v>
      </c>
      <c r="J27" s="482">
        <f t="shared" ca="1" si="0"/>
        <v>-0.29848780176474932</v>
      </c>
      <c r="K27" s="466">
        <f t="shared" ca="1" si="0"/>
        <v>-0.15597942215601818</v>
      </c>
      <c r="L27" s="543">
        <f t="shared" ca="1" si="0"/>
        <v>-0.19151251375019229</v>
      </c>
      <c r="M27" s="471">
        <f t="shared" ca="1" si="0"/>
        <v>-0.20744608570011633</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-0.14663784352263129</v>
      </c>
      <c r="J28" s="480">
        <f t="shared" ca="1" si="0"/>
        <v>-0.17247010184101641</v>
      </c>
      <c r="K28" s="463">
        <f t="shared" ca="1" si="0"/>
        <v>-0.1</v>
      </c>
      <c r="L28" s="542">
        <f t="shared" ca="1" si="0"/>
        <v>-0.10825283100487765</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-0.14000000000000001</v>
      </c>
      <c r="J29" s="483">
        <f t="shared" ca="1" si="0"/>
        <v>-0.17061109562042104</v>
      </c>
      <c r="K29" s="467">
        <f t="shared" ca="1" si="0"/>
        <v>-0.1</v>
      </c>
      <c r="L29" s="544">
        <f t="shared" ca="1" si="0"/>
        <v>-0.10412641550243883</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-0.18327568704526259</v>
      </c>
      <c r="J30" s="480">
        <f t="shared" ca="1" si="0"/>
        <v>-0.17237156476243295</v>
      </c>
      <c r="K30" s="463">
        <f t="shared" ca="1" si="0"/>
        <v>-0.13083088982082791</v>
      </c>
      <c r="L30" s="542">
        <f t="shared" ca="1" si="0"/>
        <v>-0.11480680304699516</v>
      </c>
      <c r="M30" s="469">
        <f t="shared" ca="1" si="0"/>
        <v>-0.11964272465555992</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-0.1535149436353011</v>
      </c>
      <c r="J31" s="483">
        <f t="shared" ca="1" si="0"/>
        <v>-0.19265686854738526</v>
      </c>
      <c r="K31" s="467">
        <f t="shared" ca="1" si="0"/>
        <v>-0.10171910451197294</v>
      </c>
      <c r="L31" s="544">
        <f t="shared" ca="1" si="0"/>
        <v>-0.11402440992695179</v>
      </c>
      <c r="M31" s="470">
        <f t="shared" ca="1" si="0"/>
        <v>-0.11964272465555992</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-0.15223773506823521</v>
      </c>
      <c r="J32" s="480">
        <f t="shared" ca="1" si="0"/>
        <v>-0.16</v>
      </c>
      <c r="K32" s="463">
        <f t="shared" ca="1" si="0"/>
        <v>-0.10062351426110031</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-0.15714227848529783</v>
      </c>
      <c r="J33" s="483">
        <f t="shared" ca="1" si="0"/>
        <v>-0.16449926097729953</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-0.16369884899308743</v>
      </c>
      <c r="J41" s="190">
        <f t="shared" ca="1" si="2"/>
        <v>-0.26491585138705886</v>
      </c>
      <c r="K41" s="190">
        <f t="shared" ca="1" si="2"/>
        <v>-0.19017204536964893</v>
      </c>
      <c r="L41" s="190">
        <f t="shared" ca="1" si="2"/>
        <v>-0.19923083715206277</v>
      </c>
      <c r="M41" s="191">
        <f t="shared" ca="1" si="2"/>
        <v>-0.20418724189560755</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-0.14509106250714945</v>
      </c>
      <c r="J42" s="584">
        <f t="shared" ca="1" si="3"/>
        <v>-0.29848780176474932</v>
      </c>
      <c r="K42" s="584">
        <f t="shared" ca="1" si="3"/>
        <v>-0.15597942215601818</v>
      </c>
      <c r="L42" s="584">
        <f t="shared" ca="1" si="3"/>
        <v>-0.19151251375019229</v>
      </c>
      <c r="M42" s="586">
        <f t="shared" ca="1" si="3"/>
        <v>-0.20744608570011633</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-0.14663784352263129</v>
      </c>
      <c r="J43" s="190">
        <f t="shared" ca="1" si="3"/>
        <v>-0.17247010184101641</v>
      </c>
      <c r="K43" s="190">
        <f t="shared" ca="1" si="3"/>
        <v>-0.1</v>
      </c>
      <c r="L43" s="190">
        <f t="shared" ca="1" si="3"/>
        <v>-0.10825283100487765</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-0.14000000000000001</v>
      </c>
      <c r="J44" s="584">
        <f t="shared" ca="1" si="3"/>
        <v>-0.17061109562042104</v>
      </c>
      <c r="K44" s="584">
        <f t="shared" ca="1" si="3"/>
        <v>-0.1</v>
      </c>
      <c r="L44" s="584">
        <f t="shared" ca="1" si="3"/>
        <v>-0.10412641550243883</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-0.18327568704526259</v>
      </c>
      <c r="J45" s="190">
        <f t="shared" ca="1" si="3"/>
        <v>-0.17237156476243295</v>
      </c>
      <c r="K45" s="190">
        <f t="shared" ca="1" si="3"/>
        <v>-0.13083088982082791</v>
      </c>
      <c r="L45" s="190">
        <f t="shared" ca="1" si="3"/>
        <v>-0.11480680304699516</v>
      </c>
      <c r="M45" s="191">
        <f t="shared" ca="1" si="3"/>
        <v>-0.11964272465555992</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-0.1535149436353011</v>
      </c>
      <c r="J46" s="588">
        <f t="shared" ca="1" si="3"/>
        <v>-0.19265686854738526</v>
      </c>
      <c r="K46" s="588">
        <f t="shared" ca="1" si="3"/>
        <v>-0.10171910451197294</v>
      </c>
      <c r="L46" s="588">
        <f t="shared" ca="1" si="3"/>
        <v>-0.11402440992695179</v>
      </c>
      <c r="M46" s="590">
        <f t="shared" ca="1" si="3"/>
        <v>-0.11964272465555992</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-0.15223773506823521</v>
      </c>
      <c r="J47" s="190">
        <f t="shared" ca="1" si="3"/>
        <v>-0.16</v>
      </c>
      <c r="K47" s="190">
        <f t="shared" ca="1" si="3"/>
        <v>-0.10062351426110031</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-0.15714227848529783</v>
      </c>
      <c r="J48" s="584">
        <f t="shared" ca="1" si="3"/>
        <v>-0.16449926097729953</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114.24052677190774</v>
      </c>
      <c r="J55" s="190">
        <f t="shared" ref="J55:M62" si="5">IF(O55=-2,1000*($G$17*$G$18*$C$16)/625,1000*($G$17*$G$18*$C$16)/(MAX(150,MIN($G$16*MAX($G$14:$G$15),4*$G$16^2,4*(MIN($G$14:$G$15))^2))*(MAX(6.12,$G$16)/12.5)^O55))</f>
        <v>79.935721925853699</v>
      </c>
      <c r="K55" s="190">
        <f t="shared" si="5"/>
        <v>55.93216190752603</v>
      </c>
      <c r="L55" s="190">
        <f t="shared" si="5"/>
        <v>55.93216190752603</v>
      </c>
      <c r="M55" s="578">
        <f>IF(R55=-2,1000*($G$17*$G$18*$C$16)/625,1000*($G$17*$G$18*$C$16)/(MAX(150,MIN($G$16*MAX($G$14:$G$15),4*$G$16^2,4*(MIN($G$14:$G$15))^2))*(MAX(6.12,$G$16)/12.5)^R55))</f>
        <v>55.93216190752603</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114.24052677190774</v>
      </c>
      <c r="J56" s="580">
        <f t="shared" si="5"/>
        <v>79.935721925853699</v>
      </c>
      <c r="K56" s="580">
        <f t="shared" si="5"/>
        <v>55.93216190752603</v>
      </c>
      <c r="L56" s="580">
        <f t="shared" si="5"/>
        <v>55.93216190752603</v>
      </c>
      <c r="M56" s="581">
        <f t="shared" si="5"/>
        <v>55.93216190752603</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163.26740589430901</v>
      </c>
      <c r="J57" s="190">
        <f t="shared" si="5"/>
        <v>95.560969965264903</v>
      </c>
      <c r="K57" s="190">
        <f t="shared" si="5"/>
        <v>95.560969965264903</v>
      </c>
      <c r="L57" s="190">
        <f t="shared" si="5"/>
        <v>55.93216190752603</v>
      </c>
      <c r="M57" s="578">
        <f t="shared" si="5"/>
        <v>55.93216190752603</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163.26740589430901</v>
      </c>
      <c r="J58" s="584">
        <f t="shared" si="5"/>
        <v>95.560969965264903</v>
      </c>
      <c r="K58" s="584">
        <f t="shared" si="5"/>
        <v>95.560969965264903</v>
      </c>
      <c r="L58" s="584">
        <f t="shared" si="5"/>
        <v>55.93216190752603</v>
      </c>
      <c r="M58" s="585">
        <f t="shared" si="5"/>
        <v>55.93216190752603</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163.26740589430901</v>
      </c>
      <c r="J59" s="190">
        <f t="shared" si="5"/>
        <v>95.560969965264903</v>
      </c>
      <c r="K59" s="190">
        <f t="shared" si="5"/>
        <v>95.560969965264903</v>
      </c>
      <c r="L59" s="190">
        <f t="shared" si="5"/>
        <v>55.93216190752603</v>
      </c>
      <c r="M59" s="578">
        <f t="shared" si="5"/>
        <v>55.93216190752603</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163.26740589430901</v>
      </c>
      <c r="J60" s="588">
        <f t="shared" si="5"/>
        <v>95.560969965264903</v>
      </c>
      <c r="K60" s="588">
        <f t="shared" si="5"/>
        <v>95.560969965264903</v>
      </c>
      <c r="L60" s="588">
        <f t="shared" si="5"/>
        <v>55.93216190752603</v>
      </c>
      <c r="M60" s="589">
        <f t="shared" si="5"/>
        <v>55.93216190752603</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163.26740589430901</v>
      </c>
      <c r="J61" s="190">
        <f t="shared" si="5"/>
        <v>95.560969965264903</v>
      </c>
      <c r="K61" s="190">
        <f t="shared" si="5"/>
        <v>95.560969965264903</v>
      </c>
      <c r="L61" s="190">
        <f t="shared" si="5"/>
        <v>55.93216190752603</v>
      </c>
      <c r="M61" s="578">
        <f t="shared" si="5"/>
        <v>55.93216190752603</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163.26740589430901</v>
      </c>
      <c r="J62" s="584">
        <f t="shared" si="5"/>
        <v>95.560969965264903</v>
      </c>
      <c r="K62" s="584">
        <f t="shared" si="5"/>
        <v>95.560969965264903</v>
      </c>
      <c r="L62" s="584">
        <f t="shared" si="5"/>
        <v>55.93216190752603</v>
      </c>
      <c r="M62" s="585">
        <f>IF(R62=-2,1000*($G$17*$G$18*$C$16)/625,1000*($G$17*$G$18*$C$16)/(MAX(150,MIN($G$16*MAX($G$14:$G$15),4*$G$16^2,4*(MIN($G$14:$G$15))^2))*(MAX(6.12,$G$16)/12.5)^R62))</f>
        <v>55.93216190752603</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-0.16369884899308743</v>
      </c>
      <c r="J69" s="190">
        <f t="shared" ca="1" si="8"/>
        <v>-0.26491585138705886</v>
      </c>
      <c r="K69" s="190">
        <f t="shared" ca="1" si="8"/>
        <v>-0.19017204536964893</v>
      </c>
      <c r="L69" s="190">
        <f t="shared" ca="1" si="8"/>
        <v>-0.19923083715206277</v>
      </c>
      <c r="M69" s="191">
        <f t="shared" ca="1" si="8"/>
        <v>-0.20418724189560755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-0.14509106250714945</v>
      </c>
      <c r="J70" s="580">
        <f t="shared" ca="1" si="14"/>
        <v>-0.29848780176474932</v>
      </c>
      <c r="K70" s="580">
        <f t="shared" ca="1" si="14"/>
        <v>-0.15597942215601818</v>
      </c>
      <c r="L70" s="580">
        <f t="shared" ca="1" si="14"/>
        <v>-0.19151251375019229</v>
      </c>
      <c r="M70" s="582">
        <f t="shared" ca="1" si="14"/>
        <v>-0.20744608570011633</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-0.14663784352263129</v>
      </c>
      <c r="J71" s="190">
        <f t="shared" ca="1" si="14"/>
        <v>-0.17247010184101641</v>
      </c>
      <c r="K71" s="190">
        <f t="shared" ca="1" si="14"/>
        <v>-0.1</v>
      </c>
      <c r="L71" s="190">
        <f t="shared" ca="1" si="14"/>
        <v>-0.10825283100487765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-0.14000000000000001</v>
      </c>
      <c r="J72" s="584">
        <f t="shared" ca="1" si="14"/>
        <v>-0.17061109562042104</v>
      </c>
      <c r="K72" s="584">
        <f t="shared" ca="1" si="14"/>
        <v>-0.1</v>
      </c>
      <c r="L72" s="584">
        <f t="shared" ca="1" si="14"/>
        <v>-0.10412641550243883</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-0.18327568704526259</v>
      </c>
      <c r="J73" s="190">
        <f t="shared" ca="1" si="14"/>
        <v>-0.17237156476243295</v>
      </c>
      <c r="K73" s="190">
        <f t="shared" ca="1" si="14"/>
        <v>-0.13083088982082791</v>
      </c>
      <c r="L73" s="190">
        <f t="shared" ca="1" si="14"/>
        <v>-0.11480680304699516</v>
      </c>
      <c r="M73" s="191">
        <f t="shared" ca="1" si="14"/>
        <v>-0.11964272465555992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-0.1535149436353011</v>
      </c>
      <c r="J74" s="588">
        <f t="shared" ca="1" si="14"/>
        <v>-0.19265686854738526</v>
      </c>
      <c r="K74" s="588">
        <f t="shared" ca="1" si="14"/>
        <v>-0.10171910451197294</v>
      </c>
      <c r="L74" s="588">
        <f t="shared" ca="1" si="14"/>
        <v>-0.11402440992695179</v>
      </c>
      <c r="M74" s="590">
        <f t="shared" ca="1" si="14"/>
        <v>-0.11964272465555992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-0.15223773506823521</v>
      </c>
      <c r="J75" s="190">
        <f t="shared" ca="1" si="14"/>
        <v>-0.16</v>
      </c>
      <c r="K75" s="190">
        <f t="shared" ca="1" si="14"/>
        <v>-0.10062351426110031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-0.15714227848529783</v>
      </c>
      <c r="J76" s="584">
        <f t="shared" ca="1" si="14"/>
        <v>-0.16449926097729953</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27.214673881374768</v>
      </c>
      <c r="J83" s="634">
        <f t="shared" ca="1" si="19"/>
        <v>56.663307273779424</v>
      </c>
      <c r="K83" s="634">
        <f t="shared" ca="1" si="19"/>
        <v>34.87545649737752</v>
      </c>
      <c r="L83" s="634">
        <f t="shared" ca="1" si="19"/>
        <v>37.474935878418009</v>
      </c>
      <c r="M83" s="636">
        <f t="shared" ca="1" si="19"/>
        <v>39.005925665934981</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21.527318752144829</v>
      </c>
      <c r="J84" s="638">
        <f t="shared" ca="1" si="19"/>
        <v>66.404486908247804</v>
      </c>
      <c r="K84" s="638">
        <f t="shared" ca="1" si="19"/>
        <v>25.171833067294138</v>
      </c>
      <c r="L84" s="638">
        <f t="shared" ca="1" si="19"/>
        <v>35.621822181874123</v>
      </c>
      <c r="M84" s="640">
        <f t="shared" ca="1" si="19"/>
        <v>39.944472681633499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22.075406968723605</v>
      </c>
      <c r="J85" s="634">
        <f t="shared" ca="1" si="19"/>
        <v>30.216329533894754</v>
      </c>
      <c r="K85" s="634">
        <f t="shared" ca="1" si="19"/>
        <v>9</v>
      </c>
      <c r="L85" s="634">
        <f t="shared" ca="1" si="19"/>
        <v>11.475849301463295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20</v>
      </c>
      <c r="J86" s="642">
        <f t="shared" ca="1" si="19"/>
        <v>29.677217729922102</v>
      </c>
      <c r="K86" s="642">
        <f t="shared" ca="1" si="19"/>
        <v>9</v>
      </c>
      <c r="L86" s="642">
        <f t="shared" ca="1" si="19"/>
        <v>10.237924650731648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33.066760025512991</v>
      </c>
      <c r="J87" s="634">
        <f t="shared" ca="1" si="19"/>
        <v>30.129563153591747</v>
      </c>
      <c r="K87" s="634">
        <f t="shared" ca="1" si="19"/>
        <v>17.992342864408133</v>
      </c>
      <c r="L87" s="634">
        <f t="shared" ca="1" si="19"/>
        <v>13.442040914098547</v>
      </c>
      <c r="M87" s="636">
        <f t="shared" ca="1" si="19"/>
        <v>14.647283338473475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23.941858560296158</v>
      </c>
      <c r="J88" s="646">
        <f t="shared" ca="1" si="19"/>
        <v>35.581280863764285</v>
      </c>
      <c r="K88" s="646">
        <f t="shared" ca="1" si="19"/>
        <v>9.4870796117256688</v>
      </c>
      <c r="L88" s="646">
        <f t="shared" ca="1" si="19"/>
        <v>13.032017853998639</v>
      </c>
      <c r="M88" s="647">
        <f t="shared" ca="1" si="19"/>
        <v>14.647283338473475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23.826565819105859</v>
      </c>
      <c r="J89" s="634">
        <f t="shared" ca="1" si="19"/>
        <v>26</v>
      </c>
      <c r="K89" s="634">
        <f t="shared" ca="1" si="19"/>
        <v>9.1870542783300895</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25.199837975883391</v>
      </c>
      <c r="J90" s="642">
        <f t="shared" ca="1" si="19"/>
        <v>27.349778293189853</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0.93</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16</v>
      </c>
      <c r="D16" s="446">
        <f>(G17*G18*C16)</f>
        <v>31.229075152047354</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-0.16199372094773515</v>
      </c>
      <c r="J26" s="480">
        <f t="shared" ca="1" si="0"/>
        <v>-0.25963636920363403</v>
      </c>
      <c r="K26" s="463">
        <f t="shared" ca="1" si="0"/>
        <v>-0.18414947218921138</v>
      </c>
      <c r="L26" s="542">
        <f t="shared" ca="1" si="0"/>
        <v>-0.19313758999033176</v>
      </c>
      <c r="M26" s="469">
        <f t="shared" ca="1" si="0"/>
        <v>-0.19807345645285437</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-0.14382199405375143</v>
      </c>
      <c r="J27" s="482">
        <f t="shared" ca="1" si="0"/>
        <v>-0.29182161322367423</v>
      </c>
      <c r="K27" s="466">
        <f t="shared" ca="1" si="0"/>
        <v>-0.15063769340142044</v>
      </c>
      <c r="L27" s="543">
        <f t="shared" ca="1" si="0"/>
        <v>-0.18552558232187091</v>
      </c>
      <c r="M27" s="471">
        <f t="shared" ca="1" si="0"/>
        <v>-0.20114106886041172</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-0.14522650761377948</v>
      </c>
      <c r="J28" s="480">
        <f t="shared" ca="1" si="0"/>
        <v>-0.17081352372634961</v>
      </c>
      <c r="K28" s="463">
        <f t="shared" ca="1" si="0"/>
        <v>-0.1</v>
      </c>
      <c r="L28" s="542">
        <f t="shared" ca="1" si="0"/>
        <v>-0.10770546645364062</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-0.14000000000000001</v>
      </c>
      <c r="J29" s="483">
        <f t="shared" ca="1" si="0"/>
        <v>-0.16901320976881484</v>
      </c>
      <c r="K29" s="467">
        <f t="shared" ca="1" si="0"/>
        <v>-0.1</v>
      </c>
      <c r="L29" s="544">
        <f t="shared" ca="1" si="0"/>
        <v>-0.10385273322682032</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-0.18045301522755894</v>
      </c>
      <c r="J30" s="480">
        <f t="shared" ca="1" si="0"/>
        <v>-0.17071809764549895</v>
      </c>
      <c r="K30" s="463">
        <f t="shared" ca="1" si="0"/>
        <v>-0.12621067307039172</v>
      </c>
      <c r="L30" s="542">
        <f t="shared" ca="1" si="0"/>
        <v>-0.11181740289161846</v>
      </c>
      <c r="M30" s="469">
        <f t="shared" ca="1" si="0"/>
        <v>-0.11776835541289758</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-0.14921669721957689</v>
      </c>
      <c r="J31" s="483">
        <f t="shared" ca="1" si="0"/>
        <v>-0.18790578528553473</v>
      </c>
      <c r="K31" s="467">
        <f t="shared" ca="1" si="0"/>
        <v>-0.1</v>
      </c>
      <c r="L31" s="544">
        <f t="shared" ca="1" si="0"/>
        <v>-0.11197556633529336</v>
      </c>
      <c r="M31" s="470">
        <f t="shared" ca="1" si="0"/>
        <v>-0.11776835541289758</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-0.15061068427924573</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-0.15532629850246135</v>
      </c>
      <c r="J33" s="483">
        <f t="shared" ca="1" si="0"/>
        <v>-0.16405605527462289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-0.16199372094773515</v>
      </c>
      <c r="J41" s="190">
        <f t="shared" ca="1" si="2"/>
        <v>-0.25963636920363403</v>
      </c>
      <c r="K41" s="190">
        <f t="shared" ca="1" si="2"/>
        <v>-0.18414947218921138</v>
      </c>
      <c r="L41" s="190">
        <f t="shared" ca="1" si="2"/>
        <v>-0.19313758999033176</v>
      </c>
      <c r="M41" s="191">
        <f t="shared" ca="1" si="2"/>
        <v>-0.19807345645285437</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-0.14382199405375143</v>
      </c>
      <c r="J42" s="584">
        <f t="shared" ca="1" si="3"/>
        <v>-0.29182161322367423</v>
      </c>
      <c r="K42" s="584">
        <f t="shared" ca="1" si="3"/>
        <v>-0.15063769340142044</v>
      </c>
      <c r="L42" s="584">
        <f t="shared" ca="1" si="3"/>
        <v>-0.18552558232187091</v>
      </c>
      <c r="M42" s="586">
        <f t="shared" ca="1" si="3"/>
        <v>-0.20114106886041172</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-0.14522650761377948</v>
      </c>
      <c r="J43" s="190">
        <f t="shared" ca="1" si="3"/>
        <v>-0.17081352372634961</v>
      </c>
      <c r="K43" s="190">
        <f t="shared" ca="1" si="3"/>
        <v>-0.1</v>
      </c>
      <c r="L43" s="190">
        <f t="shared" ca="1" si="3"/>
        <v>-0.10770546645364062</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-0.14000000000000001</v>
      </c>
      <c r="J44" s="584">
        <f t="shared" ca="1" si="3"/>
        <v>-0.16901320976881484</v>
      </c>
      <c r="K44" s="584">
        <f t="shared" ca="1" si="3"/>
        <v>-0.1</v>
      </c>
      <c r="L44" s="584">
        <f t="shared" ca="1" si="3"/>
        <v>-0.10385273322682032</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-0.18045301522755894</v>
      </c>
      <c r="J45" s="190">
        <f t="shared" ca="1" si="3"/>
        <v>-0.17071809764549895</v>
      </c>
      <c r="K45" s="190">
        <f t="shared" ca="1" si="3"/>
        <v>-0.12621067307039172</v>
      </c>
      <c r="L45" s="190">
        <f t="shared" ca="1" si="3"/>
        <v>-0.11181740289161846</v>
      </c>
      <c r="M45" s="191">
        <f t="shared" ca="1" si="3"/>
        <v>-0.11776835541289758</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-0.14921669721957689</v>
      </c>
      <c r="J46" s="588">
        <f t="shared" ca="1" si="3"/>
        <v>-0.18790578528553473</v>
      </c>
      <c r="K46" s="588">
        <f t="shared" ca="1" si="3"/>
        <v>-0.1</v>
      </c>
      <c r="L46" s="588">
        <f t="shared" ca="1" si="3"/>
        <v>-0.11197556633529336</v>
      </c>
      <c r="M46" s="590">
        <f t="shared" ca="1" si="3"/>
        <v>-0.11776835541289758</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-0.15061068427924573</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-0.15532629850246135</v>
      </c>
      <c r="J48" s="584">
        <f t="shared" ca="1" si="3"/>
        <v>-0.16405605527462289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121.85656189003491</v>
      </c>
      <c r="J55" s="190">
        <f t="shared" ref="J55:M62" si="5">IF(O55=-2,1000*($G$17*$G$18*$C$16)/625,1000*($G$17*$G$18*$C$16)/(MAX(150,MIN($G$16*MAX($G$14:$G$15),4*$G$16^2,4*(MIN($G$14:$G$15))^2))*(MAX(6.12,$G$16)/12.5)^O55))</f>
        <v>85.264770054243954</v>
      </c>
      <c r="K55" s="190">
        <f t="shared" si="5"/>
        <v>59.660972701361096</v>
      </c>
      <c r="L55" s="190">
        <f t="shared" si="5"/>
        <v>59.660972701361096</v>
      </c>
      <c r="M55" s="578">
        <f>IF(R55=-2,1000*($G$17*$G$18*$C$16)/625,1000*($G$17*$G$18*$C$16)/(MAX(150,MIN($G$16*MAX($G$14:$G$15),4*$G$16^2,4*(MIN($G$14:$G$15))^2))*(MAX(6.12,$G$16)/12.5)^R55))</f>
        <v>59.660972701361096</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121.85656189003491</v>
      </c>
      <c r="J56" s="580">
        <f t="shared" si="5"/>
        <v>85.264770054243954</v>
      </c>
      <c r="K56" s="580">
        <f t="shared" si="5"/>
        <v>59.660972701361096</v>
      </c>
      <c r="L56" s="580">
        <f t="shared" si="5"/>
        <v>59.660972701361096</v>
      </c>
      <c r="M56" s="581">
        <f t="shared" si="5"/>
        <v>59.660972701361096</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174.15189962059628</v>
      </c>
      <c r="J57" s="190">
        <f t="shared" si="5"/>
        <v>101.93170129628255</v>
      </c>
      <c r="K57" s="190">
        <f t="shared" si="5"/>
        <v>101.93170129628255</v>
      </c>
      <c r="L57" s="190">
        <f t="shared" si="5"/>
        <v>59.660972701361096</v>
      </c>
      <c r="M57" s="578">
        <f t="shared" si="5"/>
        <v>59.660972701361096</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174.15189962059628</v>
      </c>
      <c r="J58" s="584">
        <f t="shared" si="5"/>
        <v>101.93170129628255</v>
      </c>
      <c r="K58" s="584">
        <f t="shared" si="5"/>
        <v>101.93170129628255</v>
      </c>
      <c r="L58" s="584">
        <f t="shared" si="5"/>
        <v>59.660972701361096</v>
      </c>
      <c r="M58" s="585">
        <f t="shared" si="5"/>
        <v>59.660972701361096</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174.15189962059628</v>
      </c>
      <c r="J59" s="190">
        <f t="shared" si="5"/>
        <v>101.93170129628255</v>
      </c>
      <c r="K59" s="190">
        <f t="shared" si="5"/>
        <v>101.93170129628255</v>
      </c>
      <c r="L59" s="190">
        <f t="shared" si="5"/>
        <v>59.660972701361096</v>
      </c>
      <c r="M59" s="578">
        <f t="shared" si="5"/>
        <v>59.660972701361096</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174.15189962059628</v>
      </c>
      <c r="J60" s="588">
        <f t="shared" si="5"/>
        <v>101.93170129628255</v>
      </c>
      <c r="K60" s="588">
        <f t="shared" si="5"/>
        <v>101.93170129628255</v>
      </c>
      <c r="L60" s="588">
        <f t="shared" si="5"/>
        <v>59.660972701361096</v>
      </c>
      <c r="M60" s="589">
        <f t="shared" si="5"/>
        <v>59.660972701361096</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174.15189962059628</v>
      </c>
      <c r="J61" s="190">
        <f t="shared" si="5"/>
        <v>101.93170129628255</v>
      </c>
      <c r="K61" s="190">
        <f t="shared" si="5"/>
        <v>101.93170129628255</v>
      </c>
      <c r="L61" s="190">
        <f t="shared" si="5"/>
        <v>59.660972701361096</v>
      </c>
      <c r="M61" s="578">
        <f t="shared" si="5"/>
        <v>59.660972701361096</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174.15189962059628</v>
      </c>
      <c r="J62" s="584">
        <f t="shared" si="5"/>
        <v>101.93170129628255</v>
      </c>
      <c r="K62" s="584">
        <f t="shared" si="5"/>
        <v>101.93170129628255</v>
      </c>
      <c r="L62" s="584">
        <f t="shared" si="5"/>
        <v>59.660972701361096</v>
      </c>
      <c r="M62" s="585">
        <f>IF(R62=-2,1000*($G$17*$G$18*$C$16)/625,1000*($G$17*$G$18*$C$16)/(MAX(150,MIN($G$16*MAX($G$14:$G$15),4*$G$16^2,4*(MIN($G$14:$G$15))^2))*(MAX(6.12,$G$16)/12.5)^R62))</f>
        <v>59.660972701361096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-0.16199372094773515</v>
      </c>
      <c r="J69" s="190">
        <f t="shared" ca="1" si="8"/>
        <v>-0.25963636920363403</v>
      </c>
      <c r="K69" s="190">
        <f t="shared" ca="1" si="8"/>
        <v>-0.18414947218921138</v>
      </c>
      <c r="L69" s="190">
        <f t="shared" ca="1" si="8"/>
        <v>-0.19313758999033176</v>
      </c>
      <c r="M69" s="191">
        <f t="shared" ca="1" si="8"/>
        <v>-0.19807345645285437</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-0.14382199405375143</v>
      </c>
      <c r="J70" s="580">
        <f t="shared" ca="1" si="14"/>
        <v>-0.29182161322367423</v>
      </c>
      <c r="K70" s="580">
        <f t="shared" ca="1" si="14"/>
        <v>-0.15063769340142044</v>
      </c>
      <c r="L70" s="580">
        <f t="shared" ca="1" si="14"/>
        <v>-0.18552558232187091</v>
      </c>
      <c r="M70" s="582">
        <f t="shared" ca="1" si="14"/>
        <v>-0.20114106886041172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-0.14522650761377948</v>
      </c>
      <c r="J71" s="190">
        <f t="shared" ca="1" si="14"/>
        <v>-0.17081352372634961</v>
      </c>
      <c r="K71" s="190">
        <f t="shared" ca="1" si="14"/>
        <v>-0.1</v>
      </c>
      <c r="L71" s="190">
        <f t="shared" ca="1" si="14"/>
        <v>-0.10770546645364062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-0.14000000000000001</v>
      </c>
      <c r="J72" s="584">
        <f t="shared" ca="1" si="14"/>
        <v>-0.16901320976881484</v>
      </c>
      <c r="K72" s="584">
        <f t="shared" ca="1" si="14"/>
        <v>-0.1</v>
      </c>
      <c r="L72" s="584">
        <f t="shared" ca="1" si="14"/>
        <v>-0.10385273322682032</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-0.18045301522755894</v>
      </c>
      <c r="J73" s="190">
        <f t="shared" ca="1" si="14"/>
        <v>-0.17071809764549895</v>
      </c>
      <c r="K73" s="190">
        <f t="shared" ca="1" si="14"/>
        <v>-0.12621067307039172</v>
      </c>
      <c r="L73" s="190">
        <f t="shared" ca="1" si="14"/>
        <v>-0.11181740289161846</v>
      </c>
      <c r="M73" s="191">
        <f t="shared" ca="1" si="14"/>
        <v>-0.11776835541289758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-0.14921669721957689</v>
      </c>
      <c r="J74" s="588">
        <f t="shared" ca="1" si="14"/>
        <v>-0.18790578528553473</v>
      </c>
      <c r="K74" s="588">
        <f t="shared" ca="1" si="14"/>
        <v>-0.1</v>
      </c>
      <c r="L74" s="588">
        <f t="shared" ca="1" si="14"/>
        <v>-0.11197556633529336</v>
      </c>
      <c r="M74" s="590">
        <f t="shared" ca="1" si="14"/>
        <v>-0.11776835541289758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-0.15061068427924573</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-0.15532629850246135</v>
      </c>
      <c r="J76" s="584">
        <f t="shared" ca="1" si="14"/>
        <v>-0.16405605527462289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26.731554268524953</v>
      </c>
      <c r="J83" s="634">
        <f t="shared" ca="1" si="19"/>
        <v>55.145456146044786</v>
      </c>
      <c r="K83" s="634">
        <f t="shared" ca="1" si="19"/>
        <v>33.147239845599785</v>
      </c>
      <c r="L83" s="634">
        <f t="shared" ca="1" si="19"/>
        <v>35.726438866790851</v>
      </c>
      <c r="M83" s="636">
        <f t="shared" ca="1" si="19"/>
        <v>37.245155458422062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21.146598216125426</v>
      </c>
      <c r="J84" s="638">
        <f t="shared" ca="1" si="19"/>
        <v>64.484624608418173</v>
      </c>
      <c r="K84" s="638">
        <f t="shared" ca="1" si="19"/>
        <v>23.628666982632566</v>
      </c>
      <c r="L84" s="638">
        <f t="shared" ca="1" si="19"/>
        <v>33.880169402726082</v>
      </c>
      <c r="M84" s="640">
        <f t="shared" ca="1" si="19"/>
        <v>38.128627831798575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21.687289593789355</v>
      </c>
      <c r="J85" s="634">
        <f t="shared" ca="1" si="19"/>
        <v>29.735921880641385</v>
      </c>
      <c r="K85" s="634">
        <f t="shared" ca="1" si="19"/>
        <v>9</v>
      </c>
      <c r="L85" s="634">
        <f t="shared" ca="1" si="19"/>
        <v>11.311639936092185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20</v>
      </c>
      <c r="J86" s="642">
        <f t="shared" ca="1" si="19"/>
        <v>29.213830832956297</v>
      </c>
      <c r="K86" s="642">
        <f t="shared" ca="1" si="19"/>
        <v>9</v>
      </c>
      <c r="L86" s="642">
        <f t="shared" ca="1" si="19"/>
        <v>10.155819968046092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32.255241877923197</v>
      </c>
      <c r="J87" s="634">
        <f t="shared" ca="1" si="19"/>
        <v>29.651894875366359</v>
      </c>
      <c r="K87" s="634">
        <f t="shared" ca="1" si="19"/>
        <v>16.644779645530914</v>
      </c>
      <c r="L87" s="634">
        <f t="shared" ca="1" si="19"/>
        <v>12.545220867485536</v>
      </c>
      <c r="M87" s="636">
        <f t="shared" ca="1" si="19"/>
        <v>14.108402181208056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22.688203355709923</v>
      </c>
      <c r="J88" s="646">
        <f t="shared" ca="1" si="19"/>
        <v>34.201204297226745</v>
      </c>
      <c r="K88" s="646">
        <f t="shared" ca="1" si="19"/>
        <v>9</v>
      </c>
      <c r="L88" s="646">
        <f t="shared" ca="1" si="19"/>
        <v>12.44297532139684</v>
      </c>
      <c r="M88" s="647">
        <f t="shared" ca="1" si="19"/>
        <v>14.108402181208056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23.370991598188809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24.691363580689178</v>
      </c>
      <c r="J90" s="642">
        <f t="shared" ca="1" si="19"/>
        <v>27.216816582386866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0.93</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20</v>
      </c>
      <c r="D16" s="446">
        <f>(G17*G18*C16)</f>
        <v>39.03634394005919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-0.15609819807583186</v>
      </c>
      <c r="J26" s="480">
        <f t="shared" ca="1" si="0"/>
        <v>-0.24138242748410985</v>
      </c>
      <c r="K26" s="463">
        <f t="shared" ca="1" si="0"/>
        <v>-0.16332627475851921</v>
      </c>
      <c r="L26" s="542">
        <f t="shared" ca="1" si="0"/>
        <v>-0.17207003550135319</v>
      </c>
      <c r="M26" s="469">
        <f t="shared" ca="1" si="0"/>
        <v>-0.1769348903434606</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-0.13951325644281237</v>
      </c>
      <c r="J27" s="482">
        <f t="shared" ca="1" si="0"/>
        <v>-0.26877309958304141</v>
      </c>
      <c r="K27" s="466">
        <f t="shared" ca="1" si="0"/>
        <v>-0.13216853260491973</v>
      </c>
      <c r="L27" s="543">
        <f t="shared" ca="1" si="0"/>
        <v>-0.16482561714072647</v>
      </c>
      <c r="M27" s="471">
        <f t="shared" ca="1" si="0"/>
        <v>-0.17934131541225704</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-0.14034677840326423</v>
      </c>
      <c r="J28" s="480">
        <f t="shared" ca="1" si="0"/>
        <v>-0.16508586345430551</v>
      </c>
      <c r="K28" s="463">
        <f t="shared" ca="1" si="0"/>
        <v>-0.1</v>
      </c>
      <c r="L28" s="542">
        <f t="shared" ca="1" si="0"/>
        <v>-0.1058129398249907</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-0.14000000000000001</v>
      </c>
      <c r="J29" s="483">
        <f t="shared" ca="1" si="0"/>
        <v>-0.16348847946453501</v>
      </c>
      <c r="K29" s="467">
        <f t="shared" ca="1" si="0"/>
        <v>-0.1</v>
      </c>
      <c r="L29" s="544">
        <f t="shared" ca="1" si="0"/>
        <v>-0.10290646991249536</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-0.17069355680652848</v>
      </c>
      <c r="J30" s="480">
        <f t="shared" ca="1" si="0"/>
        <v>-0.16500119372593983</v>
      </c>
      <c r="K30" s="463">
        <f t="shared" ca="1" si="0"/>
        <v>-0.11023615807746064</v>
      </c>
      <c r="L30" s="542">
        <f t="shared" ca="1" si="0"/>
        <v>-0.10148147707224499</v>
      </c>
      <c r="M30" s="469">
        <f t="shared" ca="1" si="0"/>
        <v>-0.11128767686759533</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-0.13827322856719745</v>
      </c>
      <c r="J31" s="483">
        <f t="shared" ca="1" si="0"/>
        <v>-0.17147879605566149</v>
      </c>
      <c r="K31" s="467">
        <f t="shared" ca="1" si="0"/>
        <v>-0.1</v>
      </c>
      <c r="L31" s="544">
        <f t="shared" ca="1" si="0"/>
        <v>-0.1048916383637262</v>
      </c>
      <c r="M31" s="470">
        <f t="shared" ca="1" si="0"/>
        <v>-0.11128767686759533</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-0.14498511547437989</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-0.14904750228365948</v>
      </c>
      <c r="J33" s="483">
        <f t="shared" ca="1" si="0"/>
        <v>-0.16252366047048475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-0.15609819807583186</v>
      </c>
      <c r="J41" s="190">
        <f t="shared" ca="1" si="2"/>
        <v>-0.24138242748410985</v>
      </c>
      <c r="K41" s="190">
        <f t="shared" ca="1" si="2"/>
        <v>-0.16332627475851921</v>
      </c>
      <c r="L41" s="190">
        <f t="shared" ca="1" si="2"/>
        <v>-0.17207003550135319</v>
      </c>
      <c r="M41" s="191">
        <f t="shared" ca="1" si="2"/>
        <v>-0.1769348903434606</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-0.13951325644281237</v>
      </c>
      <c r="J42" s="584">
        <f t="shared" ca="1" si="3"/>
        <v>-0.26877309958304141</v>
      </c>
      <c r="K42" s="584">
        <f t="shared" ca="1" si="3"/>
        <v>-0.13216853260491973</v>
      </c>
      <c r="L42" s="584">
        <f t="shared" ca="1" si="3"/>
        <v>-0.16482561714072647</v>
      </c>
      <c r="M42" s="586">
        <f t="shared" ca="1" si="3"/>
        <v>-0.17934131541225704</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-0.14034677840326423</v>
      </c>
      <c r="J43" s="190">
        <f t="shared" ca="1" si="3"/>
        <v>-0.16508586345430551</v>
      </c>
      <c r="K43" s="190">
        <f t="shared" ca="1" si="3"/>
        <v>-0.1</v>
      </c>
      <c r="L43" s="190">
        <f t="shared" ca="1" si="3"/>
        <v>-0.1058129398249907</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-0.14000000000000001</v>
      </c>
      <c r="J44" s="584">
        <f t="shared" ca="1" si="3"/>
        <v>-0.16348847946453501</v>
      </c>
      <c r="K44" s="584">
        <f t="shared" ca="1" si="3"/>
        <v>-0.1</v>
      </c>
      <c r="L44" s="584">
        <f t="shared" ca="1" si="3"/>
        <v>-0.10290646991249536</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-0.17069355680652848</v>
      </c>
      <c r="J45" s="190">
        <f t="shared" ca="1" si="3"/>
        <v>-0.16500119372593983</v>
      </c>
      <c r="K45" s="190">
        <f t="shared" ca="1" si="3"/>
        <v>-0.11023615807746064</v>
      </c>
      <c r="L45" s="190">
        <f t="shared" ca="1" si="3"/>
        <v>-0.10148147707224499</v>
      </c>
      <c r="M45" s="191">
        <f t="shared" ca="1" si="3"/>
        <v>-0.11128767686759533</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-0.13827322856719745</v>
      </c>
      <c r="J46" s="588">
        <f t="shared" ca="1" si="3"/>
        <v>-0.17147879605566149</v>
      </c>
      <c r="K46" s="588">
        <f t="shared" ca="1" si="3"/>
        <v>-0.1</v>
      </c>
      <c r="L46" s="588">
        <f t="shared" ca="1" si="3"/>
        <v>-0.1048916383637262</v>
      </c>
      <c r="M46" s="590">
        <f t="shared" ca="1" si="3"/>
        <v>-0.11128767686759533</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-0.14498511547437989</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-0.14904750228365948</v>
      </c>
      <c r="J48" s="584">
        <f t="shared" ca="1" si="3"/>
        <v>-0.16252366047048475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152.32070236254364</v>
      </c>
      <c r="J55" s="190">
        <f t="shared" ref="J55:M62" si="5">IF(O55=-2,1000*($G$17*$G$18*$C$16)/625,1000*($G$17*$G$18*$C$16)/(MAX(150,MIN($G$16*MAX($G$14:$G$15),4*$G$16^2,4*(MIN($G$14:$G$15))^2))*(MAX(6.12,$G$16)/12.5)^O55))</f>
        <v>106.58096256780493</v>
      </c>
      <c r="K55" s="190">
        <f t="shared" si="5"/>
        <v>74.576215876701369</v>
      </c>
      <c r="L55" s="190">
        <f t="shared" si="5"/>
        <v>74.576215876701369</v>
      </c>
      <c r="M55" s="578">
        <f>IF(R55=-2,1000*($G$17*$G$18*$C$16)/625,1000*($G$17*$G$18*$C$16)/(MAX(150,MIN($G$16*MAX($G$14:$G$15),4*$G$16^2,4*(MIN($G$14:$G$15))^2))*(MAX(6.12,$G$16)/12.5)^R55))</f>
        <v>74.576215876701369</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152.32070236254364</v>
      </c>
      <c r="J56" s="580">
        <f t="shared" si="5"/>
        <v>106.58096256780493</v>
      </c>
      <c r="K56" s="580">
        <f t="shared" si="5"/>
        <v>74.576215876701369</v>
      </c>
      <c r="L56" s="580">
        <f t="shared" si="5"/>
        <v>74.576215876701369</v>
      </c>
      <c r="M56" s="581">
        <f t="shared" si="5"/>
        <v>74.576215876701369</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217.68987452574532</v>
      </c>
      <c r="J57" s="190">
        <f t="shared" si="5"/>
        <v>127.41462662035319</v>
      </c>
      <c r="K57" s="190">
        <f t="shared" si="5"/>
        <v>127.41462662035319</v>
      </c>
      <c r="L57" s="190">
        <f t="shared" si="5"/>
        <v>74.576215876701369</v>
      </c>
      <c r="M57" s="578">
        <f t="shared" si="5"/>
        <v>74.576215876701369</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217.68987452574532</v>
      </c>
      <c r="J58" s="584">
        <f t="shared" si="5"/>
        <v>127.41462662035319</v>
      </c>
      <c r="K58" s="584">
        <f t="shared" si="5"/>
        <v>127.41462662035319</v>
      </c>
      <c r="L58" s="584">
        <f t="shared" si="5"/>
        <v>74.576215876701369</v>
      </c>
      <c r="M58" s="585">
        <f t="shared" si="5"/>
        <v>74.576215876701369</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217.68987452574532</v>
      </c>
      <c r="J59" s="190">
        <f t="shared" si="5"/>
        <v>127.41462662035319</v>
      </c>
      <c r="K59" s="190">
        <f t="shared" si="5"/>
        <v>127.41462662035319</v>
      </c>
      <c r="L59" s="190">
        <f t="shared" si="5"/>
        <v>74.576215876701369</v>
      </c>
      <c r="M59" s="578">
        <f t="shared" si="5"/>
        <v>74.576215876701369</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217.68987452574532</v>
      </c>
      <c r="J60" s="588">
        <f t="shared" si="5"/>
        <v>127.41462662035319</v>
      </c>
      <c r="K60" s="588">
        <f t="shared" si="5"/>
        <v>127.41462662035319</v>
      </c>
      <c r="L60" s="588">
        <f t="shared" si="5"/>
        <v>74.576215876701369</v>
      </c>
      <c r="M60" s="589">
        <f t="shared" si="5"/>
        <v>74.576215876701369</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217.68987452574532</v>
      </c>
      <c r="J61" s="190">
        <f t="shared" si="5"/>
        <v>127.41462662035319</v>
      </c>
      <c r="K61" s="190">
        <f t="shared" si="5"/>
        <v>127.41462662035319</v>
      </c>
      <c r="L61" s="190">
        <f t="shared" si="5"/>
        <v>74.576215876701369</v>
      </c>
      <c r="M61" s="578">
        <f t="shared" si="5"/>
        <v>74.576215876701369</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217.68987452574532</v>
      </c>
      <c r="J62" s="584">
        <f t="shared" si="5"/>
        <v>127.41462662035319</v>
      </c>
      <c r="K62" s="584">
        <f t="shared" si="5"/>
        <v>127.41462662035319</v>
      </c>
      <c r="L62" s="584">
        <f t="shared" si="5"/>
        <v>74.576215876701369</v>
      </c>
      <c r="M62" s="585">
        <f>IF(R62=-2,1000*($G$17*$G$18*$C$16)/625,1000*($G$17*$G$18*$C$16)/(MAX(150,MIN($G$16*MAX($G$14:$G$15),4*$G$16^2,4*(MIN($G$14:$G$15))^2))*(MAX(6.12,$G$16)/12.5)^R62))</f>
        <v>74.576215876701369</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-0.15609819807583186</v>
      </c>
      <c r="J69" s="190">
        <f t="shared" ca="1" si="8"/>
        <v>-0.24138242748410985</v>
      </c>
      <c r="K69" s="190">
        <f t="shared" ca="1" si="8"/>
        <v>-0.16332627475851921</v>
      </c>
      <c r="L69" s="190">
        <f t="shared" ca="1" si="8"/>
        <v>-0.17207003550135319</v>
      </c>
      <c r="M69" s="191">
        <f t="shared" ca="1" si="8"/>
        <v>-0.1769348903434606</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-0.13951325644281237</v>
      </c>
      <c r="J70" s="580">
        <f t="shared" ca="1" si="14"/>
        <v>-0.26877309958304141</v>
      </c>
      <c r="K70" s="580">
        <f t="shared" ca="1" si="14"/>
        <v>-0.13216853260491973</v>
      </c>
      <c r="L70" s="580">
        <f t="shared" ca="1" si="14"/>
        <v>-0.16482561714072647</v>
      </c>
      <c r="M70" s="582">
        <f t="shared" ca="1" si="14"/>
        <v>-0.17934131541225704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-0.14034677840326423</v>
      </c>
      <c r="J71" s="190">
        <f t="shared" ca="1" si="14"/>
        <v>-0.16508586345430551</v>
      </c>
      <c r="K71" s="190">
        <f t="shared" ca="1" si="14"/>
        <v>-0.1</v>
      </c>
      <c r="L71" s="190">
        <f t="shared" ca="1" si="14"/>
        <v>-0.1058129398249907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-0.14000000000000001</v>
      </c>
      <c r="J72" s="584">
        <f t="shared" ca="1" si="14"/>
        <v>-0.16348847946453501</v>
      </c>
      <c r="K72" s="584">
        <f t="shared" ca="1" si="14"/>
        <v>-0.1</v>
      </c>
      <c r="L72" s="584">
        <f t="shared" ca="1" si="14"/>
        <v>-0.10290646991249536</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-0.17069355680652848</v>
      </c>
      <c r="J73" s="190">
        <f t="shared" ca="1" si="14"/>
        <v>-0.16500119372593983</v>
      </c>
      <c r="K73" s="190">
        <f t="shared" ca="1" si="14"/>
        <v>-0.11023615807746064</v>
      </c>
      <c r="L73" s="190">
        <f t="shared" ca="1" si="14"/>
        <v>-0.10148147707224499</v>
      </c>
      <c r="M73" s="191">
        <f t="shared" ca="1" si="14"/>
        <v>-0.11128767686759533</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-0.13827322856719745</v>
      </c>
      <c r="J74" s="588">
        <f t="shared" ca="1" si="14"/>
        <v>-0.17147879605566149</v>
      </c>
      <c r="K74" s="588">
        <f t="shared" ca="1" si="14"/>
        <v>-0.1</v>
      </c>
      <c r="L74" s="588">
        <f t="shared" ca="1" si="14"/>
        <v>-0.1048916383637262</v>
      </c>
      <c r="M74" s="590">
        <f t="shared" ca="1" si="14"/>
        <v>-0.11128767686759533</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-0.17</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7.5</v>
      </c>
      <c r="BG74" s="661">
        <f t="shared" ca="1" si="17"/>
        <v>100</v>
      </c>
      <c r="BH74" s="661">
        <f t="shared" ca="1" si="17"/>
        <v>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130</v>
      </c>
      <c r="BQ74" s="661">
        <f t="shared" ca="1" si="18"/>
        <v>10000</v>
      </c>
      <c r="BR74" s="661">
        <f t="shared" ca="1" si="18"/>
        <v>87</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-0.14498511547437989</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-0.14904750228365948</v>
      </c>
      <c r="J76" s="584">
        <f t="shared" ca="1" si="14"/>
        <v>-0.16252366047048475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25.061156121485695</v>
      </c>
      <c r="J83" s="634">
        <f t="shared" ca="1" si="19"/>
        <v>49.897447901681581</v>
      </c>
      <c r="K83" s="634">
        <f t="shared" ca="1" si="19"/>
        <v>27.171887539401169</v>
      </c>
      <c r="L83" s="634">
        <f t="shared" ca="1" si="19"/>
        <v>29.680966709083954</v>
      </c>
      <c r="M83" s="636">
        <f t="shared" ca="1" si="19"/>
        <v>31.157248418916659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19.870201718083297</v>
      </c>
      <c r="J84" s="638">
        <f t="shared" ca="1" si="19"/>
        <v>57.84665267991592</v>
      </c>
      <c r="K84" s="638">
        <f t="shared" ca="1" si="19"/>
        <v>18.293131641421247</v>
      </c>
      <c r="L84" s="638">
        <f t="shared" ca="1" si="19"/>
        <v>27.858361350029519</v>
      </c>
      <c r="M84" s="640">
        <f t="shared" ca="1" si="19"/>
        <v>31.850298838730026</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20.345364060897666</v>
      </c>
      <c r="J85" s="634">
        <f t="shared" ca="1" si="19"/>
        <v>28.074900401748597</v>
      </c>
      <c r="K85" s="634">
        <f t="shared" ca="1" si="19"/>
        <v>9</v>
      </c>
      <c r="L85" s="634">
        <f t="shared" ca="1" si="19"/>
        <v>10.743881947497208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20</v>
      </c>
      <c r="J86" s="642">
        <f t="shared" ca="1" si="19"/>
        <v>27.611659044715157</v>
      </c>
      <c r="K86" s="642">
        <f t="shared" ca="1" si="19"/>
        <v>9</v>
      </c>
      <c r="L86" s="642">
        <f t="shared" ca="1" si="19"/>
        <v>9.8719409737486039</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29.449397581876937</v>
      </c>
      <c r="J87" s="634">
        <f t="shared" ca="1" si="19"/>
        <v>28.000344854160396</v>
      </c>
      <c r="K87" s="634">
        <f t="shared" ca="1" si="19"/>
        <v>11.985546105926019</v>
      </c>
      <c r="L87" s="634">
        <f t="shared" ca="1" si="19"/>
        <v>9.4444431216734941</v>
      </c>
      <c r="M87" s="636">
        <f t="shared" ca="1" si="19"/>
        <v>12.24520709943366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19.539527617919315</v>
      </c>
      <c r="J88" s="646">
        <f t="shared" ca="1" si="19"/>
        <v>29.429555044739757</v>
      </c>
      <c r="K88" s="646">
        <f t="shared" ca="1" si="19"/>
        <v>9</v>
      </c>
      <c r="L88" s="646">
        <f t="shared" ca="1" si="19"/>
        <v>10.406346029571278</v>
      </c>
      <c r="M88" s="647">
        <f t="shared" ca="1" si="19"/>
        <v>12.24520709943366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29</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7.5</v>
      </c>
      <c r="BG88" s="661">
        <f t="shared" ca="1" si="23"/>
        <v>100</v>
      </c>
      <c r="BH88" s="661">
        <f t="shared" ca="1" si="23"/>
        <v>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130</v>
      </c>
      <c r="BQ88" s="661">
        <f t="shared" ca="1" si="24"/>
        <v>10000</v>
      </c>
      <c r="BR88" s="661">
        <f t="shared" ca="1" si="24"/>
        <v>87</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21.795832332826368</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22.933300639424655</v>
      </c>
      <c r="J90" s="642">
        <f t="shared" ca="1" si="19"/>
        <v>26.757098141145423</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0.92616880933800527</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0.80233761867601039</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1135">
        <v>25</v>
      </c>
      <c r="D16" s="446">
        <f>(G17*G18*C16)</f>
        <v>48.795429925073989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-0.1502026752039286</v>
      </c>
      <c r="J26" s="480">
        <f t="shared" ca="1" si="0"/>
        <v>-0.22312848576458558</v>
      </c>
      <c r="K26" s="463">
        <f t="shared" ca="1" si="0"/>
        <v>-0.14250307732782699</v>
      </c>
      <c r="L26" s="542">
        <f t="shared" ca="1" si="0"/>
        <v>-0.15100248101237457</v>
      </c>
      <c r="M26" s="469">
        <f t="shared" ca="1" si="0"/>
        <v>-0.15579632423406678</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-0.1357387905060588</v>
      </c>
      <c r="J27" s="482">
        <f t="shared" ca="1" si="0"/>
        <v>-0.24572458594240848</v>
      </c>
      <c r="K27" s="466">
        <f t="shared" ca="1" si="0"/>
        <v>-0.11369937180841899</v>
      </c>
      <c r="L27" s="543">
        <f t="shared" ca="1" si="0"/>
        <v>-0.14412565195958199</v>
      </c>
      <c r="M27" s="471">
        <f t="shared" ca="1" si="0"/>
        <v>-0.15754156196410229</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-0.13546704919274899</v>
      </c>
      <c r="J28" s="480">
        <f t="shared" ca="1" si="0"/>
        <v>-0.15935820318226138</v>
      </c>
      <c r="K28" s="463">
        <f t="shared" ca="1" si="0"/>
        <v>-0.1</v>
      </c>
      <c r="L28" s="542">
        <f t="shared" ca="1" si="0"/>
        <v>-0.10392041319634077</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-0.13520188603301231</v>
      </c>
      <c r="J29" s="483">
        <f t="shared" ca="1" si="0"/>
        <v>-0.15796374916025518</v>
      </c>
      <c r="K29" s="467">
        <f t="shared" ca="1" si="0"/>
        <v>-0.1</v>
      </c>
      <c r="L29" s="544">
        <f t="shared" ca="1" si="0"/>
        <v>-0.10196020659817039</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-0.16093409838549799</v>
      </c>
      <c r="J30" s="480">
        <f t="shared" ca="1" si="0"/>
        <v>-0.15928428980638071</v>
      </c>
      <c r="K30" s="463">
        <f t="shared" ca="1" si="0"/>
        <v>-0.1</v>
      </c>
      <c r="L30" s="542">
        <f t="shared" ca="1" si="0"/>
        <v>-0.1</v>
      </c>
      <c r="M30" s="469">
        <f t="shared" ca="1" si="0"/>
        <v>-0.10480699832229304</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-0.13372692393210356</v>
      </c>
      <c r="J31" s="483">
        <f t="shared" ca="1" si="0"/>
        <v>-0.16415300190533486</v>
      </c>
      <c r="K31" s="467">
        <f t="shared" ca="1" si="0"/>
        <v>-0.1</v>
      </c>
      <c r="L31" s="544">
        <f t="shared" ca="1" si="0"/>
        <v>-0.1</v>
      </c>
      <c r="M31" s="470">
        <f t="shared" ca="1" si="0"/>
        <v>-0.10480699832229304</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-0.13935954666951403</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-0.14276870606485761</v>
      </c>
      <c r="J33" s="483">
        <f t="shared" ca="1" si="0"/>
        <v>-0.16099126566634661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-0.1502026752039286</v>
      </c>
      <c r="J41" s="190">
        <f t="shared" ca="1" si="2"/>
        <v>-0.22312848576458558</v>
      </c>
      <c r="K41" s="190">
        <f t="shared" ca="1" si="2"/>
        <v>-0.14250307732782699</v>
      </c>
      <c r="L41" s="190">
        <f t="shared" ca="1" si="2"/>
        <v>-0.15100248101237457</v>
      </c>
      <c r="M41" s="191">
        <f t="shared" ca="1" si="2"/>
        <v>-0.15579632423406678</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-0.1357387905060588</v>
      </c>
      <c r="J42" s="584">
        <f t="shared" ca="1" si="3"/>
        <v>-0.24572458594240848</v>
      </c>
      <c r="K42" s="584">
        <f t="shared" ca="1" si="3"/>
        <v>-0.11369937180841899</v>
      </c>
      <c r="L42" s="584">
        <f t="shared" ca="1" si="3"/>
        <v>-0.14412565195958199</v>
      </c>
      <c r="M42" s="586">
        <f t="shared" ca="1" si="3"/>
        <v>-0.15754156196410229</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-0.13546704919274899</v>
      </c>
      <c r="J43" s="190">
        <f t="shared" ca="1" si="3"/>
        <v>-0.15935820318226138</v>
      </c>
      <c r="K43" s="190">
        <f t="shared" ca="1" si="3"/>
        <v>-0.1</v>
      </c>
      <c r="L43" s="190">
        <f t="shared" ca="1" si="3"/>
        <v>-0.10392041319634077</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-0.13520188603301231</v>
      </c>
      <c r="J44" s="584">
        <f t="shared" ca="1" si="3"/>
        <v>-0.15796374916025518</v>
      </c>
      <c r="K44" s="584">
        <f t="shared" ca="1" si="3"/>
        <v>-0.1</v>
      </c>
      <c r="L44" s="584">
        <f t="shared" ca="1" si="3"/>
        <v>-0.10196020659817039</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-0.16093409838549799</v>
      </c>
      <c r="J45" s="190">
        <f t="shared" ca="1" si="3"/>
        <v>-0.15928428980638071</v>
      </c>
      <c r="K45" s="190">
        <f t="shared" ca="1" si="3"/>
        <v>-0.1</v>
      </c>
      <c r="L45" s="190">
        <f t="shared" ca="1" si="3"/>
        <v>-0.1</v>
      </c>
      <c r="M45" s="191">
        <f t="shared" ca="1" si="3"/>
        <v>-0.10480699832229304</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-0.13372692393210356</v>
      </c>
      <c r="J46" s="588">
        <f t="shared" ca="1" si="3"/>
        <v>-0.16415300190533486</v>
      </c>
      <c r="K46" s="588">
        <f t="shared" ca="1" si="3"/>
        <v>-0.1</v>
      </c>
      <c r="L46" s="588">
        <f t="shared" ca="1" si="3"/>
        <v>-0.1</v>
      </c>
      <c r="M46" s="590">
        <f t="shared" ca="1" si="3"/>
        <v>-0.10480699832229304</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-0.13935954666951403</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-0.14276870606485761</v>
      </c>
      <c r="J48" s="584">
        <f t="shared" ca="1" si="3"/>
        <v>-0.16099126566634661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190.40087795317953</v>
      </c>
      <c r="J55" s="190">
        <f t="shared" ref="J55:M62" si="5">IF(O55=-2,1000*($G$17*$G$18*$C$16)/625,1000*($G$17*$G$18*$C$16)/(MAX(150,MIN($G$16*MAX($G$14:$G$15),4*$G$16^2,4*(MIN($G$14:$G$15))^2))*(MAX(6.12,$G$16)/12.5)^O55))</f>
        <v>133.22620320975616</v>
      </c>
      <c r="K55" s="190">
        <f t="shared" si="5"/>
        <v>93.220269845876714</v>
      </c>
      <c r="L55" s="190">
        <f t="shared" si="5"/>
        <v>93.220269845876714</v>
      </c>
      <c r="M55" s="578">
        <f>IF(R55=-2,1000*($G$17*$G$18*$C$16)/625,1000*($G$17*$G$18*$C$16)/(MAX(150,MIN($G$16*MAX($G$14:$G$15),4*$G$16^2,4*(MIN($G$14:$G$15))^2))*(MAX(6.12,$G$16)/12.5)^R55))</f>
        <v>93.220269845876714</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190.40087795317953</v>
      </c>
      <c r="J56" s="580">
        <f t="shared" si="5"/>
        <v>133.22620320975616</v>
      </c>
      <c r="K56" s="580">
        <f t="shared" si="5"/>
        <v>93.220269845876714</v>
      </c>
      <c r="L56" s="580">
        <f t="shared" si="5"/>
        <v>93.220269845876714</v>
      </c>
      <c r="M56" s="581">
        <f t="shared" si="5"/>
        <v>93.220269845876714</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272.11234315718167</v>
      </c>
      <c r="J57" s="190">
        <f t="shared" si="5"/>
        <v>159.26828327544149</v>
      </c>
      <c r="K57" s="190">
        <f t="shared" si="5"/>
        <v>159.26828327544149</v>
      </c>
      <c r="L57" s="190">
        <f t="shared" si="5"/>
        <v>93.220269845876714</v>
      </c>
      <c r="M57" s="578">
        <f t="shared" si="5"/>
        <v>93.220269845876714</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272.11234315718167</v>
      </c>
      <c r="J58" s="584">
        <f t="shared" si="5"/>
        <v>159.26828327544149</v>
      </c>
      <c r="K58" s="584">
        <f t="shared" si="5"/>
        <v>159.26828327544149</v>
      </c>
      <c r="L58" s="584">
        <f t="shared" si="5"/>
        <v>93.220269845876714</v>
      </c>
      <c r="M58" s="585">
        <f t="shared" si="5"/>
        <v>93.220269845876714</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272.11234315718167</v>
      </c>
      <c r="J59" s="190">
        <f t="shared" si="5"/>
        <v>159.26828327544149</v>
      </c>
      <c r="K59" s="190">
        <f t="shared" si="5"/>
        <v>159.26828327544149</v>
      </c>
      <c r="L59" s="190">
        <f t="shared" si="5"/>
        <v>93.220269845876714</v>
      </c>
      <c r="M59" s="578">
        <f t="shared" si="5"/>
        <v>93.220269845876714</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272.11234315718167</v>
      </c>
      <c r="J60" s="588">
        <f t="shared" si="5"/>
        <v>159.26828327544149</v>
      </c>
      <c r="K60" s="588">
        <f t="shared" si="5"/>
        <v>159.26828327544149</v>
      </c>
      <c r="L60" s="588">
        <f t="shared" si="5"/>
        <v>93.220269845876714</v>
      </c>
      <c r="M60" s="589">
        <f t="shared" si="5"/>
        <v>93.220269845876714</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272.11234315718167</v>
      </c>
      <c r="J61" s="190">
        <f t="shared" si="5"/>
        <v>159.26828327544149</v>
      </c>
      <c r="K61" s="190">
        <f t="shared" si="5"/>
        <v>159.26828327544149</v>
      </c>
      <c r="L61" s="190">
        <f t="shared" si="5"/>
        <v>93.220269845876714</v>
      </c>
      <c r="M61" s="578">
        <f t="shared" si="5"/>
        <v>93.220269845876714</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272.11234315718167</v>
      </c>
      <c r="J62" s="584">
        <f t="shared" si="5"/>
        <v>159.26828327544149</v>
      </c>
      <c r="K62" s="584">
        <f t="shared" si="5"/>
        <v>159.26828327544149</v>
      </c>
      <c r="L62" s="584">
        <f t="shared" si="5"/>
        <v>93.220269845876714</v>
      </c>
      <c r="M62" s="585">
        <f>IF(R62=-2,1000*($G$17*$G$18*$C$16)/625,1000*($G$17*$G$18*$C$16)/(MAX(150,MIN($G$16*MAX($G$14:$G$15),4*$G$16^2,4*(MIN($G$14:$G$15))^2))*(MAX(6.12,$G$16)/12.5)^R62))</f>
        <v>93.220269845876714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-0.1502026752039286</v>
      </c>
      <c r="J69" s="190">
        <f t="shared" ca="1" si="8"/>
        <v>-0.22312848576458558</v>
      </c>
      <c r="K69" s="190">
        <f t="shared" ca="1" si="8"/>
        <v>-0.14250307732782699</v>
      </c>
      <c r="L69" s="190">
        <f t="shared" ca="1" si="8"/>
        <v>-0.15100248101237457</v>
      </c>
      <c r="M69" s="191">
        <f t="shared" ca="1" si="8"/>
        <v>-0.15579632423406678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-0.1357387905060588</v>
      </c>
      <c r="J70" s="580">
        <f t="shared" ca="1" si="14"/>
        <v>-0.24572458594240848</v>
      </c>
      <c r="K70" s="580">
        <f t="shared" ca="1" si="14"/>
        <v>-0.11369937180841899</v>
      </c>
      <c r="L70" s="580">
        <f t="shared" ca="1" si="14"/>
        <v>-0.14412565195958199</v>
      </c>
      <c r="M70" s="582">
        <f t="shared" ca="1" si="14"/>
        <v>-0.15754156196410229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-0.13546704919274899</v>
      </c>
      <c r="J71" s="190">
        <f t="shared" ca="1" si="14"/>
        <v>-0.15935820318226138</v>
      </c>
      <c r="K71" s="190">
        <f t="shared" ca="1" si="14"/>
        <v>-0.1</v>
      </c>
      <c r="L71" s="190">
        <f t="shared" ca="1" si="14"/>
        <v>-0.10392041319634077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-0.13520188603301231</v>
      </c>
      <c r="J72" s="584">
        <f t="shared" ca="1" si="14"/>
        <v>-0.15796374916025518</v>
      </c>
      <c r="K72" s="584">
        <f t="shared" ca="1" si="14"/>
        <v>-0.1</v>
      </c>
      <c r="L72" s="584">
        <f t="shared" ca="1" si="14"/>
        <v>-0.10196020659817039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-0.16093409838549799</v>
      </c>
      <c r="J73" s="190">
        <f t="shared" ca="1" si="14"/>
        <v>-0.15928428980638071</v>
      </c>
      <c r="K73" s="190">
        <f t="shared" ca="1" si="14"/>
        <v>-0.1</v>
      </c>
      <c r="L73" s="190">
        <f t="shared" ca="1" si="14"/>
        <v>-0.1</v>
      </c>
      <c r="M73" s="191">
        <f t="shared" ca="1" si="14"/>
        <v>-0.10480699832229304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-0.13372692393210356</v>
      </c>
      <c r="J74" s="588">
        <f t="shared" ca="1" si="14"/>
        <v>-0.16415300190533486</v>
      </c>
      <c r="K74" s="588">
        <f t="shared" ca="1" si="14"/>
        <v>-0.1</v>
      </c>
      <c r="L74" s="588">
        <f t="shared" ca="1" si="14"/>
        <v>-0.1</v>
      </c>
      <c r="M74" s="590">
        <f t="shared" ca="1" si="14"/>
        <v>-0.10480699832229304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-0.13935954666951403</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-0.14276870606485761</v>
      </c>
      <c r="J76" s="584">
        <f t="shared" ca="1" si="14"/>
        <v>-0.16099126566634661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23.390757974446434</v>
      </c>
      <c r="J83" s="634">
        <f t="shared" ca="1" si="19"/>
        <v>44.649439657318354</v>
      </c>
      <c r="K83" s="634">
        <f t="shared" ca="1" si="19"/>
        <v>21.196535233202532</v>
      </c>
      <c r="L83" s="634">
        <f t="shared" ca="1" si="19"/>
        <v>23.63549455137705</v>
      </c>
      <c r="M83" s="636">
        <f t="shared" ca="1" si="19"/>
        <v>25.069341379411235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18.86367746828234</v>
      </c>
      <c r="J84" s="638">
        <f t="shared" ca="1" si="19"/>
        <v>51.208680751413638</v>
      </c>
      <c r="K84" s="638">
        <f t="shared" ca="1" si="19"/>
        <v>12.957596300209921</v>
      </c>
      <c r="L84" s="638">
        <f t="shared" ca="1" si="19"/>
        <v>21.836553297332941</v>
      </c>
      <c r="M84" s="640">
        <f t="shared" ca="1" si="19"/>
        <v>25.571969845661457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19.003438528005972</v>
      </c>
      <c r="J85" s="634">
        <f t="shared" ca="1" si="19"/>
        <v>26.413878922855801</v>
      </c>
      <c r="K85" s="634">
        <f t="shared" ca="1" si="19"/>
        <v>9</v>
      </c>
      <c r="L85" s="634">
        <f t="shared" ca="1" si="19"/>
        <v>10.176123958902229</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18.720502942136616</v>
      </c>
      <c r="J86" s="642">
        <f t="shared" ca="1" si="19"/>
        <v>26.009487256474007</v>
      </c>
      <c r="K86" s="642">
        <f t="shared" ca="1" si="19"/>
        <v>9</v>
      </c>
      <c r="L86" s="642">
        <f t="shared" ca="1" si="19"/>
        <v>9.5880619794511155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26.643553285830674</v>
      </c>
      <c r="J87" s="634">
        <f t="shared" ca="1" si="19"/>
        <v>26.348794832954425</v>
      </c>
      <c r="K87" s="634">
        <f t="shared" ca="1" si="19"/>
        <v>9</v>
      </c>
      <c r="L87" s="634">
        <f t="shared" ca="1" si="19"/>
        <v>9</v>
      </c>
      <c r="M87" s="636">
        <f t="shared" ca="1" si="19"/>
        <v>10.38201201765925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18.327179715227615</v>
      </c>
      <c r="J88" s="646">
        <f t="shared" ca="1" si="19"/>
        <v>27.362840533493753</v>
      </c>
      <c r="K88" s="646">
        <f t="shared" ca="1" si="19"/>
        <v>9</v>
      </c>
      <c r="L88" s="646">
        <f t="shared" ca="1" si="19"/>
        <v>9</v>
      </c>
      <c r="M88" s="647">
        <f t="shared" ca="1" si="19"/>
        <v>10.38201201765925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20.220673067463927</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21.175237698160132</v>
      </c>
      <c r="J90" s="642">
        <f t="shared" ca="1" si="19"/>
        <v>26.297379699903978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0.92107964835185219</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0.79215929670370422</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91.44</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91.44</v>
      </c>
      <c r="H15" s="212" t="s">
        <v>0</v>
      </c>
    </row>
    <row r="16" spans="1:17" ht="15" customHeight="1" x14ac:dyDescent="0.25">
      <c r="A16" s="341"/>
      <c r="B16" s="209" t="str">
        <f>'wind load calc_10d'!B40</f>
        <v>Applied number of modules which share loads:</v>
      </c>
      <c r="C16" s="358">
        <f>'wind load calc_10d'!C39</f>
        <v>25</v>
      </c>
      <c r="D16" s="446">
        <f>(G17*G18*C16)</f>
        <v>48.795429925073989</v>
      </c>
      <c r="E16" s="357"/>
      <c r="F16" s="213" t="str">
        <f>'building data'!B16</f>
        <v>Roof height:</v>
      </c>
      <c r="G16" s="424">
        <f>'building data'!C16</f>
        <v>6.0960000000000001</v>
      </c>
      <c r="H16" s="212" t="s">
        <v>0</v>
      </c>
    </row>
    <row r="17" spans="1:18" ht="15" customHeight="1" x14ac:dyDescent="0.25">
      <c r="A17" s="341"/>
      <c r="C17" s="215"/>
      <c r="D17" s="215"/>
      <c r="E17" s="215"/>
      <c r="F17" s="213" t="str">
        <f>'wind load calc_10d'!E20</f>
        <v>Module's length:</v>
      </c>
      <c r="G17" s="424">
        <f>'wind load calc_10d'!F20</f>
        <v>1.9725131999999999</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0.98950779999999994</v>
      </c>
      <c r="H18" s="212" t="s">
        <v>0</v>
      </c>
      <c r="K18" s="455"/>
    </row>
    <row r="19" spans="1:18" ht="15" customHeight="1" x14ac:dyDescent="0.25">
      <c r="A19" s="341"/>
      <c r="B19" s="209" t="str">
        <f>'wind load calc_10d'!F40</f>
        <v>Applied number of modules which share loads:</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-0.11914365775689809</v>
      </c>
      <c r="E26" s="480">
        <f t="shared" ref="E26:M33" ca="1" si="0">E41</f>
        <v>-0.12696237689479684</v>
      </c>
      <c r="F26" s="463">
        <f t="shared" ca="1" si="0"/>
        <v>-0.11</v>
      </c>
      <c r="G26" s="542">
        <f t="shared" ca="1" si="0"/>
        <v>-0.11</v>
      </c>
      <c r="H26" s="468">
        <f t="shared" ca="1" si="0"/>
        <v>-0.1</v>
      </c>
      <c r="I26" s="460">
        <f t="shared" ca="1" si="0"/>
        <v>-0.1502026752039286</v>
      </c>
      <c r="J26" s="480">
        <f t="shared" ca="1" si="0"/>
        <v>-0.22312848576458558</v>
      </c>
      <c r="K26" s="463">
        <f t="shared" ca="1" si="0"/>
        <v>-0.14250307732782699</v>
      </c>
      <c r="L26" s="542">
        <f t="shared" ca="1" si="0"/>
        <v>-0.15100248101237457</v>
      </c>
      <c r="M26" s="469">
        <f t="shared" ca="1" si="0"/>
        <v>-0.15579632423406678</v>
      </c>
      <c r="R26"/>
    </row>
    <row r="27" spans="1:18" ht="15" customHeight="1" thickBot="1" x14ac:dyDescent="0.3">
      <c r="B27" s="1889"/>
      <c r="C27" s="275" t="s">
        <v>21253</v>
      </c>
      <c r="D27" s="461">
        <f t="shared" ref="D27:H33" ca="1" si="1">D42</f>
        <v>-0.11585400574141148</v>
      </c>
      <c r="E27" s="482">
        <f t="shared" ca="1" si="1"/>
        <v>-0.12429953122772291</v>
      </c>
      <c r="F27" s="466">
        <f t="shared" ca="1" si="1"/>
        <v>-0.11</v>
      </c>
      <c r="G27" s="543">
        <f t="shared" ca="1" si="1"/>
        <v>-0.11</v>
      </c>
      <c r="H27" s="464">
        <f t="shared" ca="1" si="1"/>
        <v>-0.1</v>
      </c>
      <c r="I27" s="461">
        <f t="shared" ca="1" si="0"/>
        <v>-0.1357387905060588</v>
      </c>
      <c r="J27" s="482">
        <f t="shared" ca="1" si="0"/>
        <v>-0.24572458594240848</v>
      </c>
      <c r="K27" s="466">
        <f t="shared" ca="1" si="0"/>
        <v>-0.11369937180841899</v>
      </c>
      <c r="L27" s="543">
        <f t="shared" ca="1" si="0"/>
        <v>-0.14412565195958199</v>
      </c>
      <c r="M27" s="471">
        <f t="shared" ca="1" si="0"/>
        <v>-0.15754156196410229</v>
      </c>
      <c r="R27"/>
    </row>
    <row r="28" spans="1:18" ht="15" customHeight="1" x14ac:dyDescent="0.25">
      <c r="B28" s="1888" t="s">
        <v>21254</v>
      </c>
      <c r="C28" s="241" t="s">
        <v>21252</v>
      </c>
      <c r="D28" s="460">
        <f t="shared" ca="1" si="1"/>
        <v>-0.11</v>
      </c>
      <c r="E28" s="480">
        <f t="shared" ca="1" si="1"/>
        <v>-0.13102023102907137</v>
      </c>
      <c r="F28" s="463">
        <f t="shared" ca="1" si="1"/>
        <v>-0.11</v>
      </c>
      <c r="G28" s="542">
        <f t="shared" ca="1" si="1"/>
        <v>-0.11</v>
      </c>
      <c r="H28" s="468">
        <f t="shared" ca="1" si="1"/>
        <v>-0.1</v>
      </c>
      <c r="I28" s="460">
        <f t="shared" ca="1" si="0"/>
        <v>-0.13546704919274899</v>
      </c>
      <c r="J28" s="480">
        <f t="shared" ca="1" si="0"/>
        <v>-0.15935820318226138</v>
      </c>
      <c r="K28" s="463">
        <f t="shared" ca="1" si="0"/>
        <v>-0.1</v>
      </c>
      <c r="L28" s="542">
        <f t="shared" ca="1" si="0"/>
        <v>-0.10392041319634077</v>
      </c>
      <c r="M28" s="469">
        <f t="shared" ca="1" si="0"/>
        <v>-0.1</v>
      </c>
      <c r="R28"/>
    </row>
    <row r="29" spans="1:18" ht="15" customHeight="1" thickBot="1" x14ac:dyDescent="0.3">
      <c r="B29" s="1889"/>
      <c r="C29" s="276" t="s">
        <v>21253</v>
      </c>
      <c r="D29" s="462">
        <f t="shared" ca="1" si="1"/>
        <v>-0.11</v>
      </c>
      <c r="E29" s="483">
        <f t="shared" ca="1" si="1"/>
        <v>-0.12974397071668811</v>
      </c>
      <c r="F29" s="467">
        <f t="shared" ca="1" si="1"/>
        <v>-0.11</v>
      </c>
      <c r="G29" s="544">
        <f t="shared" ca="1" si="1"/>
        <v>-0.11</v>
      </c>
      <c r="H29" s="465">
        <f t="shared" ca="1" si="1"/>
        <v>-0.1</v>
      </c>
      <c r="I29" s="462">
        <f t="shared" ca="1" si="0"/>
        <v>-0.13520188603301231</v>
      </c>
      <c r="J29" s="483">
        <f t="shared" ca="1" si="0"/>
        <v>-0.15796374916025518</v>
      </c>
      <c r="K29" s="467">
        <f t="shared" ca="1" si="0"/>
        <v>-0.1</v>
      </c>
      <c r="L29" s="544">
        <f t="shared" ca="1" si="0"/>
        <v>-0.10196020659817039</v>
      </c>
      <c r="M29" s="470">
        <f t="shared" ca="1" si="0"/>
        <v>-0.1</v>
      </c>
      <c r="R29"/>
    </row>
    <row r="30" spans="1:18" ht="15" customHeight="1" x14ac:dyDescent="0.25">
      <c r="B30" s="1888" t="s">
        <v>21255</v>
      </c>
      <c r="C30" s="241" t="s">
        <v>21252</v>
      </c>
      <c r="D30" s="460">
        <f t="shared" ca="1" si="1"/>
        <v>-0.11</v>
      </c>
      <c r="E30" s="480">
        <f t="shared" ca="1" si="1"/>
        <v>-0.12916627950625942</v>
      </c>
      <c r="F30" s="463">
        <f t="shared" ca="1" si="1"/>
        <v>-0.11</v>
      </c>
      <c r="G30" s="542">
        <f t="shared" ca="1" si="1"/>
        <v>-0.11</v>
      </c>
      <c r="H30" s="468">
        <f t="shared" ca="1" si="1"/>
        <v>-0.1</v>
      </c>
      <c r="I30" s="460">
        <f t="shared" ca="1" si="0"/>
        <v>-0.16093409838549799</v>
      </c>
      <c r="J30" s="480">
        <f t="shared" ca="1" si="0"/>
        <v>-0.15928428980638071</v>
      </c>
      <c r="K30" s="463">
        <f t="shared" ca="1" si="0"/>
        <v>-0.1</v>
      </c>
      <c r="L30" s="542">
        <f t="shared" ca="1" si="0"/>
        <v>-0.1</v>
      </c>
      <c r="M30" s="469">
        <f t="shared" ca="1" si="0"/>
        <v>-0.10480699832229304</v>
      </c>
      <c r="R30"/>
    </row>
    <row r="31" spans="1:18" ht="15" customHeight="1" thickBot="1" x14ac:dyDescent="0.3">
      <c r="B31" s="1889"/>
      <c r="C31" s="276" t="s">
        <v>21253</v>
      </c>
      <c r="D31" s="462">
        <f t="shared" ca="1" si="1"/>
        <v>-0.11</v>
      </c>
      <c r="E31" s="483">
        <f t="shared" ca="1" si="1"/>
        <v>-0.13236276664792249</v>
      </c>
      <c r="F31" s="467">
        <f t="shared" ca="1" si="1"/>
        <v>-0.11</v>
      </c>
      <c r="G31" s="544">
        <f t="shared" ca="1" si="1"/>
        <v>-0.11</v>
      </c>
      <c r="H31" s="465">
        <f t="shared" ca="1" si="1"/>
        <v>-0.1</v>
      </c>
      <c r="I31" s="462">
        <f t="shared" ca="1" si="0"/>
        <v>-0.13372692393210356</v>
      </c>
      <c r="J31" s="483">
        <f t="shared" ca="1" si="0"/>
        <v>-0.16415300190533486</v>
      </c>
      <c r="K31" s="467">
        <f t="shared" ca="1" si="0"/>
        <v>-0.1</v>
      </c>
      <c r="L31" s="544">
        <f t="shared" ca="1" si="0"/>
        <v>-0.1</v>
      </c>
      <c r="M31" s="470">
        <f t="shared" ca="1" si="0"/>
        <v>-0.10480699832229304</v>
      </c>
      <c r="R31"/>
    </row>
    <row r="32" spans="1:18" ht="15" customHeight="1" x14ac:dyDescent="0.25">
      <c r="B32" s="1888" t="s">
        <v>21256</v>
      </c>
      <c r="C32" s="241" t="s">
        <v>21252</v>
      </c>
      <c r="D32" s="460">
        <f t="shared" ca="1" si="1"/>
        <v>-0.11</v>
      </c>
      <c r="E32" s="480">
        <f t="shared" ca="1" si="1"/>
        <v>-0.13030319137229796</v>
      </c>
      <c r="F32" s="463">
        <f t="shared" ca="1" si="1"/>
        <v>-0.11</v>
      </c>
      <c r="G32" s="542">
        <f t="shared" ca="1" si="1"/>
        <v>-0.11</v>
      </c>
      <c r="H32" s="468">
        <f t="shared" ca="1" si="1"/>
        <v>-0.1</v>
      </c>
      <c r="I32" s="460">
        <f t="shared" ca="1" si="0"/>
        <v>-0.13935954666951403</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-0.11</v>
      </c>
      <c r="E33" s="483">
        <f t="shared" ca="1" si="1"/>
        <v>-0.13030319137229796</v>
      </c>
      <c r="F33" s="467">
        <f t="shared" ca="1" si="1"/>
        <v>-0.11</v>
      </c>
      <c r="G33" s="544">
        <f t="shared" ca="1" si="1"/>
        <v>-0.11</v>
      </c>
      <c r="H33" s="465">
        <f t="shared" ca="1" si="1"/>
        <v>-0.1</v>
      </c>
      <c r="I33" s="462">
        <f t="shared" ca="1" si="0"/>
        <v>-0.14276870606485761</v>
      </c>
      <c r="J33" s="483">
        <f t="shared" ca="1" si="0"/>
        <v>-0.16099126566634661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-0.11914365775689809</v>
      </c>
      <c r="E41" s="190">
        <f ca="1">E69</f>
        <v>-0.12696237689479684</v>
      </c>
      <c r="F41" s="190">
        <f t="shared" ref="F41:M41" ca="1" si="2">F69</f>
        <v>-0.11</v>
      </c>
      <c r="G41" s="578">
        <f t="shared" ca="1" si="2"/>
        <v>-0.11</v>
      </c>
      <c r="H41" s="578">
        <f t="shared" ca="1" si="2"/>
        <v>-0.1</v>
      </c>
      <c r="I41" s="189">
        <f t="shared" ca="1" si="2"/>
        <v>-0.1502026752039286</v>
      </c>
      <c r="J41" s="190">
        <f t="shared" ca="1" si="2"/>
        <v>-0.22312848576458558</v>
      </c>
      <c r="K41" s="190">
        <f t="shared" ca="1" si="2"/>
        <v>-0.14250307732782699</v>
      </c>
      <c r="L41" s="190">
        <f t="shared" ca="1" si="2"/>
        <v>-0.15100248101237457</v>
      </c>
      <c r="M41" s="191">
        <f t="shared" ca="1" si="2"/>
        <v>-0.15579632423406678</v>
      </c>
      <c r="R41"/>
    </row>
    <row r="42" spans="2:18" ht="15" customHeight="1" thickBot="1" x14ac:dyDescent="0.3">
      <c r="B42" s="1889"/>
      <c r="C42" s="277" t="str">
        <f>$C$27</f>
        <v>Interior modules</v>
      </c>
      <c r="D42" s="583">
        <f t="shared" ref="D42:M48" ca="1" si="3">D70</f>
        <v>-0.11585400574141148</v>
      </c>
      <c r="E42" s="584">
        <f t="shared" ca="1" si="3"/>
        <v>-0.12429953122772291</v>
      </c>
      <c r="F42" s="584">
        <f t="shared" ca="1" si="3"/>
        <v>-0.11</v>
      </c>
      <c r="G42" s="585">
        <f t="shared" ca="1" si="3"/>
        <v>-0.11</v>
      </c>
      <c r="H42" s="585">
        <f t="shared" ca="1" si="3"/>
        <v>-0.1</v>
      </c>
      <c r="I42" s="583">
        <f t="shared" ca="1" si="3"/>
        <v>-0.1357387905060588</v>
      </c>
      <c r="J42" s="584">
        <f t="shared" ca="1" si="3"/>
        <v>-0.24572458594240848</v>
      </c>
      <c r="K42" s="584">
        <f t="shared" ca="1" si="3"/>
        <v>-0.11369937180841899</v>
      </c>
      <c r="L42" s="584">
        <f t="shared" ca="1" si="3"/>
        <v>-0.14412565195958199</v>
      </c>
      <c r="M42" s="586">
        <f t="shared" ca="1" si="3"/>
        <v>-0.15754156196410229</v>
      </c>
      <c r="R42"/>
    </row>
    <row r="43" spans="2:18" ht="15" customHeight="1" x14ac:dyDescent="0.25">
      <c r="B43" s="1888" t="str">
        <f>$B$28</f>
        <v>Inner rows, 2nd to 6th row from north</v>
      </c>
      <c r="C43" s="183" t="str">
        <f>$C$26</f>
        <v>1st-4th module</v>
      </c>
      <c r="D43" s="189">
        <f t="shared" ca="1" si="3"/>
        <v>-0.11</v>
      </c>
      <c r="E43" s="190">
        <f t="shared" ca="1" si="3"/>
        <v>-0.13102023102907137</v>
      </c>
      <c r="F43" s="190">
        <f t="shared" ca="1" si="3"/>
        <v>-0.11</v>
      </c>
      <c r="G43" s="578">
        <f t="shared" ca="1" si="3"/>
        <v>-0.11</v>
      </c>
      <c r="H43" s="578">
        <f t="shared" ca="1" si="3"/>
        <v>-0.1</v>
      </c>
      <c r="I43" s="189">
        <f t="shared" ca="1" si="3"/>
        <v>-0.13546704919274899</v>
      </c>
      <c r="J43" s="190">
        <f t="shared" ca="1" si="3"/>
        <v>-0.15935820318226138</v>
      </c>
      <c r="K43" s="190">
        <f t="shared" ca="1" si="3"/>
        <v>-0.1</v>
      </c>
      <c r="L43" s="190">
        <f t="shared" ca="1" si="3"/>
        <v>-0.10392041319634077</v>
      </c>
      <c r="M43" s="191">
        <f t="shared" ca="1" si="3"/>
        <v>-0.1</v>
      </c>
      <c r="R43"/>
    </row>
    <row r="44" spans="2:18" ht="15" customHeight="1" thickBot="1" x14ac:dyDescent="0.3">
      <c r="B44" s="1889"/>
      <c r="C44" s="277" t="str">
        <f>$C$27</f>
        <v>Interior modules</v>
      </c>
      <c r="D44" s="583">
        <f t="shared" ca="1" si="3"/>
        <v>-0.11</v>
      </c>
      <c r="E44" s="584">
        <f t="shared" ca="1" si="3"/>
        <v>-0.12974397071668811</v>
      </c>
      <c r="F44" s="584">
        <f t="shared" ca="1" si="3"/>
        <v>-0.11</v>
      </c>
      <c r="G44" s="585">
        <f t="shared" ca="1" si="3"/>
        <v>-0.11</v>
      </c>
      <c r="H44" s="585">
        <f t="shared" ca="1" si="3"/>
        <v>-0.1</v>
      </c>
      <c r="I44" s="583">
        <f t="shared" ca="1" si="3"/>
        <v>-0.13520188603301231</v>
      </c>
      <c r="J44" s="584">
        <f t="shared" ca="1" si="3"/>
        <v>-0.15796374916025518</v>
      </c>
      <c r="K44" s="584">
        <f t="shared" ca="1" si="3"/>
        <v>-0.1</v>
      </c>
      <c r="L44" s="584">
        <f t="shared" ca="1" si="3"/>
        <v>-0.10196020659817039</v>
      </c>
      <c r="M44" s="586">
        <f t="shared" ca="1" si="3"/>
        <v>-0.1</v>
      </c>
      <c r="R44"/>
    </row>
    <row r="45" spans="2:18" ht="15" customHeight="1" x14ac:dyDescent="0.25">
      <c r="B45" s="1888" t="str">
        <f>$B$30</f>
        <v>Inner rows, from 7th row from north</v>
      </c>
      <c r="C45" s="183" t="str">
        <f>$C$26</f>
        <v>1st-4th module</v>
      </c>
      <c r="D45" s="189">
        <f t="shared" ca="1" si="3"/>
        <v>-0.11</v>
      </c>
      <c r="E45" s="190">
        <f t="shared" ca="1" si="3"/>
        <v>-0.12916627950625942</v>
      </c>
      <c r="F45" s="190">
        <f t="shared" ca="1" si="3"/>
        <v>-0.11</v>
      </c>
      <c r="G45" s="578">
        <f t="shared" ca="1" si="3"/>
        <v>-0.11</v>
      </c>
      <c r="H45" s="578">
        <f t="shared" ca="1" si="3"/>
        <v>-0.1</v>
      </c>
      <c r="I45" s="189">
        <f t="shared" ca="1" si="3"/>
        <v>-0.16093409838549799</v>
      </c>
      <c r="J45" s="190">
        <f t="shared" ca="1" si="3"/>
        <v>-0.15928428980638071</v>
      </c>
      <c r="K45" s="190">
        <f t="shared" ca="1" si="3"/>
        <v>-0.1</v>
      </c>
      <c r="L45" s="190">
        <f t="shared" ca="1" si="3"/>
        <v>-0.1</v>
      </c>
      <c r="M45" s="191">
        <f t="shared" ca="1" si="3"/>
        <v>-0.10480699832229304</v>
      </c>
      <c r="R45"/>
    </row>
    <row r="46" spans="2:18" ht="15" customHeight="1" thickBot="1" x14ac:dyDescent="0.3">
      <c r="B46" s="1889"/>
      <c r="C46" s="277" t="str">
        <f>$C$27</f>
        <v>Interior modules</v>
      </c>
      <c r="D46" s="587">
        <f t="shared" ca="1" si="3"/>
        <v>-0.11</v>
      </c>
      <c r="E46" s="588">
        <f t="shared" ca="1" si="3"/>
        <v>-0.13236276664792249</v>
      </c>
      <c r="F46" s="588">
        <f t="shared" ca="1" si="3"/>
        <v>-0.11</v>
      </c>
      <c r="G46" s="589">
        <f t="shared" ca="1" si="3"/>
        <v>-0.11</v>
      </c>
      <c r="H46" s="589">
        <f t="shared" ca="1" si="3"/>
        <v>-0.1</v>
      </c>
      <c r="I46" s="587">
        <f t="shared" ca="1" si="3"/>
        <v>-0.13372692393210356</v>
      </c>
      <c r="J46" s="588">
        <f t="shared" ca="1" si="3"/>
        <v>-0.16415300190533486</v>
      </c>
      <c r="K46" s="588">
        <f t="shared" ca="1" si="3"/>
        <v>-0.1</v>
      </c>
      <c r="L46" s="588">
        <f t="shared" ca="1" si="3"/>
        <v>-0.1</v>
      </c>
      <c r="M46" s="590">
        <f t="shared" ca="1" si="3"/>
        <v>-0.10480699832229304</v>
      </c>
      <c r="R46"/>
    </row>
    <row r="47" spans="2:18" ht="15" customHeight="1" x14ac:dyDescent="0.25">
      <c r="B47" s="1888" t="str">
        <f>$B$32</f>
        <v>South row</v>
      </c>
      <c r="C47" s="183" t="str">
        <f>$C$26</f>
        <v>1st-4th module</v>
      </c>
      <c r="D47" s="189">
        <f t="shared" ca="1" si="3"/>
        <v>-0.11</v>
      </c>
      <c r="E47" s="190">
        <f t="shared" ca="1" si="3"/>
        <v>-0.13030319137229796</v>
      </c>
      <c r="F47" s="190">
        <f t="shared" ca="1" si="3"/>
        <v>-0.11</v>
      </c>
      <c r="G47" s="578">
        <f t="shared" ca="1" si="3"/>
        <v>-0.11</v>
      </c>
      <c r="H47" s="578">
        <f t="shared" ca="1" si="3"/>
        <v>-0.1</v>
      </c>
      <c r="I47" s="189">
        <f t="shared" ca="1" si="3"/>
        <v>-0.13935954666951403</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-0.11</v>
      </c>
      <c r="E48" s="584">
        <f t="shared" ca="1" si="3"/>
        <v>-0.13030319137229796</v>
      </c>
      <c r="F48" s="584">
        <f t="shared" ca="1" si="3"/>
        <v>-0.11</v>
      </c>
      <c r="G48" s="585">
        <f t="shared" ca="1" si="3"/>
        <v>-0.11</v>
      </c>
      <c r="H48" s="585">
        <f t="shared" ca="1" si="3"/>
        <v>-0.1</v>
      </c>
      <c r="I48" s="583">
        <f t="shared" ca="1" si="3"/>
        <v>-0.14276870606485761</v>
      </c>
      <c r="J48" s="584">
        <f t="shared" ca="1" si="3"/>
        <v>-0.16099126566634661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616.89884456830191</v>
      </c>
      <c r="E55" s="190">
        <f t="shared" ref="E55:H62" si="4">IF(O55=-2,1000*($G$17*$G$18*$C$19)/625,1000*($G$17*$G$18*$C$19)/(MAX(150,MIN($G$16*MAX($G$14:$G$15),4*$G$16^2,4*(MIN($G$14:$G$15))^2))*(MAX(6.12,$G$16)/12.5)^O55))</f>
        <v>431.65289839961002</v>
      </c>
      <c r="F55" s="190">
        <f t="shared" si="4"/>
        <v>302.0336743006406</v>
      </c>
      <c r="G55" s="190">
        <f t="shared" si="4"/>
        <v>302.0336743006406</v>
      </c>
      <c r="H55" s="578">
        <f t="shared" si="4"/>
        <v>302.0336743006406</v>
      </c>
      <c r="I55" s="189">
        <f>IF(N55=-2,1000*($G$17*$G$18*$C$16)/625,1000*($G$17*$G$18*$C$16)/(MAX(150,MIN($G$16*MAX($G$14:$G$15),4*$G$16^2,4*(MIN($G$14:$G$15))^2))*(MAX(6.12,$G$16)/12.5)^N55))</f>
        <v>190.40087795317953</v>
      </c>
      <c r="J55" s="190">
        <f t="shared" ref="J55:M62" si="5">IF(O55=-2,1000*($G$17*$G$18*$C$16)/625,1000*($G$17*$G$18*$C$16)/(MAX(150,MIN($G$16*MAX($G$14:$G$15),4*$G$16^2,4*(MIN($G$14:$G$15))^2))*(MAX(6.12,$G$16)/12.5)^O55))</f>
        <v>133.22620320975616</v>
      </c>
      <c r="K55" s="190">
        <f t="shared" si="5"/>
        <v>93.220269845876714</v>
      </c>
      <c r="L55" s="190">
        <f t="shared" si="5"/>
        <v>93.220269845876714</v>
      </c>
      <c r="M55" s="578">
        <f>IF(R55=-2,1000*($G$17*$G$18*$C$16)/625,1000*($G$17*$G$18*$C$16)/(MAX(150,MIN($G$16*MAX($G$14:$G$15),4*$G$16^2,4*(MIN($G$14:$G$15))^2))*(MAX(6.12,$G$16)/12.5)^R55))</f>
        <v>93.220269845876714</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616.89884456830191</v>
      </c>
      <c r="E56" s="580">
        <f t="shared" si="4"/>
        <v>431.65289839961002</v>
      </c>
      <c r="F56" s="580">
        <f t="shared" si="4"/>
        <v>302.0336743006406</v>
      </c>
      <c r="G56" s="580">
        <f t="shared" si="4"/>
        <v>302.0336743006406</v>
      </c>
      <c r="H56" s="581">
        <f t="shared" si="4"/>
        <v>302.0336743006406</v>
      </c>
      <c r="I56" s="579">
        <f t="shared" ref="I56:I62" si="7">IF(N56=-2,1000*($G$17*$G$18*$C$16)/625,1000*($G$17*$G$18*$C$16)/(MAX(150,MIN($G$16*MAX($G$14:$G$15),4*$G$16^2,4*(MIN($G$14:$G$15))^2))*(MAX(6.12,$G$16)/12.5)^N56))</f>
        <v>190.40087795317953</v>
      </c>
      <c r="J56" s="580">
        <f t="shared" si="5"/>
        <v>133.22620320975616</v>
      </c>
      <c r="K56" s="580">
        <f t="shared" si="5"/>
        <v>93.220269845876714</v>
      </c>
      <c r="L56" s="580">
        <f t="shared" si="5"/>
        <v>93.220269845876714</v>
      </c>
      <c r="M56" s="581">
        <f t="shared" si="5"/>
        <v>93.220269845876714</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881.64399182926877</v>
      </c>
      <c r="E57" s="190">
        <f t="shared" si="4"/>
        <v>516.02923781243055</v>
      </c>
      <c r="F57" s="190">
        <f t="shared" si="4"/>
        <v>516.02923781243055</v>
      </c>
      <c r="G57" s="190">
        <f t="shared" si="4"/>
        <v>302.0336743006406</v>
      </c>
      <c r="H57" s="578">
        <f t="shared" si="4"/>
        <v>302.0336743006406</v>
      </c>
      <c r="I57" s="189">
        <f t="shared" si="7"/>
        <v>272.11234315718167</v>
      </c>
      <c r="J57" s="190">
        <f t="shared" si="5"/>
        <v>159.26828327544149</v>
      </c>
      <c r="K57" s="190">
        <f t="shared" si="5"/>
        <v>159.26828327544149</v>
      </c>
      <c r="L57" s="190">
        <f t="shared" si="5"/>
        <v>93.220269845876714</v>
      </c>
      <c r="M57" s="578">
        <f t="shared" si="5"/>
        <v>93.220269845876714</v>
      </c>
      <c r="N57" s="189">
        <v>-0.25</v>
      </c>
      <c r="O57" s="190">
        <v>-1</v>
      </c>
      <c r="P57" s="190">
        <v>-1</v>
      </c>
      <c r="Q57" s="190">
        <v>-1.75</v>
      </c>
      <c r="R57" s="191">
        <v>-1.75</v>
      </c>
    </row>
    <row r="58" spans="2:31" ht="15" customHeight="1" thickBot="1" x14ac:dyDescent="0.25">
      <c r="B58" s="1889"/>
      <c r="C58" s="524" t="str">
        <f>$C$27</f>
        <v>Interior modules</v>
      </c>
      <c r="D58" s="583">
        <f t="shared" si="6"/>
        <v>881.64399182926877</v>
      </c>
      <c r="E58" s="584">
        <f t="shared" si="4"/>
        <v>516.02923781243055</v>
      </c>
      <c r="F58" s="584">
        <f t="shared" si="4"/>
        <v>516.02923781243055</v>
      </c>
      <c r="G58" s="584">
        <f t="shared" si="4"/>
        <v>302.0336743006406</v>
      </c>
      <c r="H58" s="585">
        <f t="shared" si="4"/>
        <v>302.0336743006406</v>
      </c>
      <c r="I58" s="583">
        <f t="shared" si="7"/>
        <v>272.11234315718167</v>
      </c>
      <c r="J58" s="584">
        <f t="shared" si="5"/>
        <v>159.26828327544149</v>
      </c>
      <c r="K58" s="584">
        <f t="shared" si="5"/>
        <v>159.26828327544149</v>
      </c>
      <c r="L58" s="584">
        <f t="shared" si="5"/>
        <v>93.220269845876714</v>
      </c>
      <c r="M58" s="585">
        <f t="shared" si="5"/>
        <v>93.220269845876714</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881.64399182926877</v>
      </c>
      <c r="E59" s="190">
        <f t="shared" si="4"/>
        <v>516.02923781243055</v>
      </c>
      <c r="F59" s="190">
        <f t="shared" si="4"/>
        <v>516.02923781243055</v>
      </c>
      <c r="G59" s="190">
        <f t="shared" si="4"/>
        <v>302.0336743006406</v>
      </c>
      <c r="H59" s="578">
        <f t="shared" si="4"/>
        <v>302.0336743006406</v>
      </c>
      <c r="I59" s="189">
        <f t="shared" si="7"/>
        <v>272.11234315718167</v>
      </c>
      <c r="J59" s="190">
        <f t="shared" si="5"/>
        <v>159.26828327544149</v>
      </c>
      <c r="K59" s="190">
        <f t="shared" si="5"/>
        <v>159.26828327544149</v>
      </c>
      <c r="L59" s="190">
        <f t="shared" si="5"/>
        <v>93.220269845876714</v>
      </c>
      <c r="M59" s="578">
        <f t="shared" si="5"/>
        <v>93.220269845876714</v>
      </c>
      <c r="N59" s="189">
        <v>-0.25</v>
      </c>
      <c r="O59" s="190">
        <v>-1</v>
      </c>
      <c r="P59" s="190">
        <v>-1</v>
      </c>
      <c r="Q59" s="190">
        <v>-1.75</v>
      </c>
      <c r="R59" s="191">
        <v>-1.75</v>
      </c>
    </row>
    <row r="60" spans="2:31" ht="15" customHeight="1" thickBot="1" x14ac:dyDescent="0.25">
      <c r="B60" s="1889"/>
      <c r="C60" s="277" t="str">
        <f>$C$27</f>
        <v>Interior modules</v>
      </c>
      <c r="D60" s="587">
        <f t="shared" si="6"/>
        <v>881.64399182926877</v>
      </c>
      <c r="E60" s="588">
        <f t="shared" si="4"/>
        <v>516.02923781243055</v>
      </c>
      <c r="F60" s="588">
        <f t="shared" si="4"/>
        <v>516.02923781243055</v>
      </c>
      <c r="G60" s="588">
        <f t="shared" si="4"/>
        <v>302.0336743006406</v>
      </c>
      <c r="H60" s="589">
        <f t="shared" si="4"/>
        <v>302.0336743006406</v>
      </c>
      <c r="I60" s="587">
        <f t="shared" si="7"/>
        <v>272.11234315718167</v>
      </c>
      <c r="J60" s="588">
        <f t="shared" si="5"/>
        <v>159.26828327544149</v>
      </c>
      <c r="K60" s="588">
        <f t="shared" si="5"/>
        <v>159.26828327544149</v>
      </c>
      <c r="L60" s="588">
        <f t="shared" si="5"/>
        <v>93.220269845876714</v>
      </c>
      <c r="M60" s="589">
        <f t="shared" si="5"/>
        <v>93.220269845876714</v>
      </c>
      <c r="N60" s="587">
        <v>-0.25</v>
      </c>
      <c r="O60" s="588">
        <v>-1</v>
      </c>
      <c r="P60" s="588">
        <v>-1</v>
      </c>
      <c r="Q60" s="588">
        <v>-1.75</v>
      </c>
      <c r="R60" s="590">
        <v>-1.75</v>
      </c>
    </row>
    <row r="61" spans="2:31" ht="15" customHeight="1" x14ac:dyDescent="0.2">
      <c r="B61" s="1888" t="str">
        <f>$B$32</f>
        <v>South row</v>
      </c>
      <c r="C61" s="183" t="str">
        <f>$C$26</f>
        <v>1st-4th module</v>
      </c>
      <c r="D61" s="189">
        <f t="shared" si="6"/>
        <v>881.64399182926877</v>
      </c>
      <c r="E61" s="190">
        <f t="shared" si="4"/>
        <v>516.02923781243055</v>
      </c>
      <c r="F61" s="190">
        <f t="shared" si="4"/>
        <v>516.02923781243055</v>
      </c>
      <c r="G61" s="190">
        <f t="shared" si="4"/>
        <v>302.0336743006406</v>
      </c>
      <c r="H61" s="578">
        <f t="shared" si="4"/>
        <v>302.0336743006406</v>
      </c>
      <c r="I61" s="189">
        <f t="shared" si="7"/>
        <v>272.11234315718167</v>
      </c>
      <c r="J61" s="190">
        <f t="shared" si="5"/>
        <v>159.26828327544149</v>
      </c>
      <c r="K61" s="190">
        <f t="shared" si="5"/>
        <v>159.26828327544149</v>
      </c>
      <c r="L61" s="190">
        <f t="shared" si="5"/>
        <v>93.220269845876714</v>
      </c>
      <c r="M61" s="578">
        <f t="shared" si="5"/>
        <v>93.220269845876714</v>
      </c>
      <c r="N61" s="189">
        <v>-0.25</v>
      </c>
      <c r="O61" s="190">
        <v>-1</v>
      </c>
      <c r="P61" s="190">
        <v>-1</v>
      </c>
      <c r="Q61" s="190">
        <v>-1.75</v>
      </c>
      <c r="R61" s="191">
        <v>-1.75</v>
      </c>
    </row>
    <row r="62" spans="2:31" ht="15" customHeight="1" thickBot="1" x14ac:dyDescent="0.25">
      <c r="B62" s="1889"/>
      <c r="C62" s="277" t="str">
        <f>$C$27</f>
        <v>Interior modules</v>
      </c>
      <c r="D62" s="583">
        <f t="shared" si="6"/>
        <v>881.64399182926877</v>
      </c>
      <c r="E62" s="584">
        <f t="shared" si="4"/>
        <v>516.02923781243055</v>
      </c>
      <c r="F62" s="584">
        <f t="shared" si="4"/>
        <v>516.02923781243055</v>
      </c>
      <c r="G62" s="584">
        <f t="shared" si="4"/>
        <v>302.0336743006406</v>
      </c>
      <c r="H62" s="585">
        <f>IF(R62=-2,1000*($G$17*$G$18*$C$19)/625,1000*($G$17*$G$18*$C$19)/(MAX(150,MIN($G$16*MAX($G$14:$G$15),4*$G$16^2,4*(MIN($G$14:$G$15))^2))*(MAX(6.12,$G$16)/12.5)^R62))</f>
        <v>302.0336743006406</v>
      </c>
      <c r="I62" s="583">
        <f t="shared" si="7"/>
        <v>272.11234315718167</v>
      </c>
      <c r="J62" s="584">
        <f t="shared" si="5"/>
        <v>159.26828327544149</v>
      </c>
      <c r="K62" s="584">
        <f t="shared" si="5"/>
        <v>159.26828327544149</v>
      </c>
      <c r="L62" s="584">
        <f t="shared" si="5"/>
        <v>93.220269845876714</v>
      </c>
      <c r="M62" s="585">
        <f>IF(R62=-2,1000*($G$17*$G$18*$C$16)/625,1000*($G$17*$G$18*$C$16)/(MAX(150,MIN($G$16*MAX($G$14:$G$15),4*$G$16^2,4*(MIN($G$14:$G$15))^2))*(MAX(6.12,$G$16)/12.5)^R62))</f>
        <v>93.220269845876714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-0.11914365775689809</v>
      </c>
      <c r="E69" s="190">
        <f t="shared" ref="E69:M69" ca="1" si="8">AG69+(AQ69-AG69)/(LOG(BK69)-LOG(BA69))*(LOG(E55)-LOG(BA69))</f>
        <v>-0.12696237689479684</v>
      </c>
      <c r="F69" s="190">
        <f t="shared" ca="1" si="8"/>
        <v>-0.11</v>
      </c>
      <c r="G69" s="190">
        <f t="shared" ca="1" si="8"/>
        <v>-0.11</v>
      </c>
      <c r="H69" s="578">
        <f t="shared" ca="1" si="8"/>
        <v>-0.1</v>
      </c>
      <c r="I69" s="189">
        <f t="shared" ca="1" si="8"/>
        <v>-0.1502026752039286</v>
      </c>
      <c r="J69" s="190">
        <f t="shared" ca="1" si="8"/>
        <v>-0.22312848576458558</v>
      </c>
      <c r="K69" s="190">
        <f t="shared" ca="1" si="8"/>
        <v>-0.14250307732782699</v>
      </c>
      <c r="L69" s="190">
        <f t="shared" ca="1" si="8"/>
        <v>-0.15100248101237457</v>
      </c>
      <c r="M69" s="191">
        <f t="shared" ca="1" si="8"/>
        <v>-0.15579632423406678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-0.11585400574141148</v>
      </c>
      <c r="E70" s="580">
        <f t="shared" ca="1" si="14"/>
        <v>-0.12429953122772291</v>
      </c>
      <c r="F70" s="580">
        <f t="shared" ca="1" si="14"/>
        <v>-0.11</v>
      </c>
      <c r="G70" s="580">
        <f t="shared" ca="1" si="14"/>
        <v>-0.11</v>
      </c>
      <c r="H70" s="581">
        <f t="shared" ca="1" si="14"/>
        <v>-0.1</v>
      </c>
      <c r="I70" s="579">
        <f t="shared" ca="1" si="14"/>
        <v>-0.1357387905060588</v>
      </c>
      <c r="J70" s="580">
        <f t="shared" ca="1" si="14"/>
        <v>-0.24572458594240848</v>
      </c>
      <c r="K70" s="580">
        <f t="shared" ca="1" si="14"/>
        <v>-0.11369937180841899</v>
      </c>
      <c r="L70" s="580">
        <f t="shared" ca="1" si="14"/>
        <v>-0.14412565195958199</v>
      </c>
      <c r="M70" s="582">
        <f t="shared" ca="1" si="14"/>
        <v>-0.15754156196410229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-0.11</v>
      </c>
      <c r="E71" s="190">
        <f t="shared" ca="1" si="14"/>
        <v>-0.13102023102907137</v>
      </c>
      <c r="F71" s="190">
        <f t="shared" ca="1" si="14"/>
        <v>-0.11</v>
      </c>
      <c r="G71" s="190">
        <f t="shared" ca="1" si="14"/>
        <v>-0.11</v>
      </c>
      <c r="H71" s="578">
        <f t="shared" ca="1" si="14"/>
        <v>-0.1</v>
      </c>
      <c r="I71" s="189">
        <f t="shared" ca="1" si="14"/>
        <v>-0.13546704919274899</v>
      </c>
      <c r="J71" s="190">
        <f t="shared" ca="1" si="14"/>
        <v>-0.15935820318226138</v>
      </c>
      <c r="K71" s="190">
        <f t="shared" ca="1" si="14"/>
        <v>-0.1</v>
      </c>
      <c r="L71" s="190">
        <f t="shared" ca="1" si="14"/>
        <v>-0.10392041319634077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-0.11</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872</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10000</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-0.11</v>
      </c>
      <c r="E72" s="584">
        <f t="shared" ca="1" si="14"/>
        <v>-0.12974397071668811</v>
      </c>
      <c r="F72" s="584">
        <f t="shared" ca="1" si="14"/>
        <v>-0.11</v>
      </c>
      <c r="G72" s="584">
        <f t="shared" ca="1" si="14"/>
        <v>-0.11</v>
      </c>
      <c r="H72" s="585">
        <f t="shared" ca="1" si="14"/>
        <v>-0.1</v>
      </c>
      <c r="I72" s="583">
        <f t="shared" ca="1" si="14"/>
        <v>-0.13520188603301231</v>
      </c>
      <c r="J72" s="584">
        <f t="shared" ca="1" si="14"/>
        <v>-0.15796374916025518</v>
      </c>
      <c r="K72" s="584">
        <f t="shared" ca="1" si="14"/>
        <v>-0.1</v>
      </c>
      <c r="L72" s="584">
        <f t="shared" ca="1" si="14"/>
        <v>-0.10196020659817039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872</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10000</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-0.11</v>
      </c>
      <c r="E73" s="190">
        <f t="shared" ca="1" si="14"/>
        <v>-0.12916627950625942</v>
      </c>
      <c r="F73" s="190">
        <f t="shared" ca="1" si="14"/>
        <v>-0.11</v>
      </c>
      <c r="G73" s="190">
        <f t="shared" ca="1" si="14"/>
        <v>-0.11</v>
      </c>
      <c r="H73" s="190">
        <f t="shared" ca="1" si="14"/>
        <v>-0.1</v>
      </c>
      <c r="I73" s="189">
        <f t="shared" ca="1" si="14"/>
        <v>-0.16093409838549799</v>
      </c>
      <c r="J73" s="190">
        <f t="shared" ca="1" si="14"/>
        <v>-0.15928428980638071</v>
      </c>
      <c r="K73" s="190">
        <f t="shared" ca="1" si="14"/>
        <v>-0.1</v>
      </c>
      <c r="L73" s="190">
        <f t="shared" ca="1" si="14"/>
        <v>-0.1</v>
      </c>
      <c r="M73" s="191">
        <f t="shared" ca="1" si="14"/>
        <v>-0.10480699832229304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-0.11</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872</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10000</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89"/>
      <c r="C74" s="277" t="str">
        <f>$C$27</f>
        <v>Interior modules</v>
      </c>
      <c r="D74" s="587">
        <f t="shared" ca="1" si="14"/>
        <v>-0.11</v>
      </c>
      <c r="E74" s="588">
        <f t="shared" ca="1" si="14"/>
        <v>-0.13236276664792249</v>
      </c>
      <c r="F74" s="588">
        <f t="shared" ca="1" si="14"/>
        <v>-0.11</v>
      </c>
      <c r="G74" s="588">
        <f t="shared" ca="1" si="14"/>
        <v>-0.11</v>
      </c>
      <c r="H74" s="588">
        <f t="shared" ca="1" si="14"/>
        <v>-0.1</v>
      </c>
      <c r="I74" s="587">
        <f t="shared" ca="1" si="14"/>
        <v>-0.13372692393210356</v>
      </c>
      <c r="J74" s="588">
        <f t="shared" ca="1" si="14"/>
        <v>-0.16415300190533486</v>
      </c>
      <c r="K74" s="588">
        <f t="shared" ca="1" si="14"/>
        <v>-0.1</v>
      </c>
      <c r="L74" s="588">
        <f t="shared" ca="1" si="14"/>
        <v>-0.1</v>
      </c>
      <c r="M74" s="590">
        <f t="shared" ca="1" si="14"/>
        <v>-0.10480699832229304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872</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10000</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88" t="str">
        <f>$B$32</f>
        <v>South row</v>
      </c>
      <c r="C75" s="183" t="str">
        <f>$C$26</f>
        <v>1st-4th module</v>
      </c>
      <c r="D75" s="189">
        <f t="shared" ca="1" si="14"/>
        <v>-0.11</v>
      </c>
      <c r="E75" s="190">
        <f t="shared" ca="1" si="14"/>
        <v>-0.13030319137229796</v>
      </c>
      <c r="F75" s="190">
        <f t="shared" ca="1" si="14"/>
        <v>-0.11</v>
      </c>
      <c r="G75" s="190">
        <f t="shared" ca="1" si="14"/>
        <v>-0.11</v>
      </c>
      <c r="H75" s="578">
        <f t="shared" ca="1" si="14"/>
        <v>-0.1</v>
      </c>
      <c r="I75" s="189">
        <f t="shared" ca="1" si="14"/>
        <v>-0.13935954666951403</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-0.11</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872</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10000</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-0.11</v>
      </c>
      <c r="E76" s="584">
        <f t="shared" ca="1" si="14"/>
        <v>-0.13030319137229796</v>
      </c>
      <c r="F76" s="584">
        <f t="shared" ca="1" si="14"/>
        <v>-0.11</v>
      </c>
      <c r="G76" s="584">
        <f t="shared" ca="1" si="14"/>
        <v>-0.11</v>
      </c>
      <c r="H76" s="585">
        <f t="shared" ca="1" si="14"/>
        <v>-0.1</v>
      </c>
      <c r="I76" s="583">
        <f t="shared" ca="1" si="14"/>
        <v>-0.14276870606485761</v>
      </c>
      <c r="J76" s="584">
        <f t="shared" ca="1" si="14"/>
        <v>-0.16099126566634661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-0.11</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872</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10000</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27.505068806810932</v>
      </c>
      <c r="E83" s="634">
        <f t="shared" ca="1" si="19"/>
        <v>30.697921046733782</v>
      </c>
      <c r="F83" s="634">
        <f t="shared" ca="1" si="19"/>
        <v>24</v>
      </c>
      <c r="G83" s="634">
        <f t="shared" ca="1" si="19"/>
        <v>24</v>
      </c>
      <c r="H83" s="635">
        <f t="shared" ca="1" si="19"/>
        <v>21</v>
      </c>
      <c r="I83" s="633">
        <f t="shared" ca="1" si="19"/>
        <v>23.390757974446434</v>
      </c>
      <c r="J83" s="634">
        <f t="shared" ca="1" si="19"/>
        <v>44.649439657318354</v>
      </c>
      <c r="K83" s="634">
        <f t="shared" ca="1" si="19"/>
        <v>21.196535233202532</v>
      </c>
      <c r="L83" s="634">
        <f t="shared" ca="1" si="19"/>
        <v>23.63549455137705</v>
      </c>
      <c r="M83" s="636">
        <f t="shared" ca="1" si="19"/>
        <v>25.069341379411235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26.341602296564595</v>
      </c>
      <c r="E84" s="638">
        <f t="shared" ca="1" si="19"/>
        <v>29.668218116356485</v>
      </c>
      <c r="F84" s="638">
        <f t="shared" ca="1" si="19"/>
        <v>24</v>
      </c>
      <c r="G84" s="638">
        <f t="shared" ca="1" si="19"/>
        <v>24</v>
      </c>
      <c r="H84" s="639">
        <f t="shared" ca="1" si="19"/>
        <v>21</v>
      </c>
      <c r="I84" s="637">
        <f t="shared" ca="1" si="19"/>
        <v>18.86367746828234</v>
      </c>
      <c r="J84" s="638">
        <f t="shared" ca="1" si="19"/>
        <v>51.208680751413638</v>
      </c>
      <c r="K84" s="638">
        <f t="shared" ca="1" si="19"/>
        <v>12.957596300209921</v>
      </c>
      <c r="L84" s="638">
        <f t="shared" ca="1" si="19"/>
        <v>21.836553297332941</v>
      </c>
      <c r="M84" s="640">
        <f t="shared" ca="1" si="19"/>
        <v>25.571969845661457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24</v>
      </c>
      <c r="E85" s="634">
        <f t="shared" ca="1" si="19"/>
        <v>32.316257153052952</v>
      </c>
      <c r="F85" s="634">
        <f t="shared" ca="1" si="19"/>
        <v>24</v>
      </c>
      <c r="G85" s="634">
        <f t="shared" ca="1" si="19"/>
        <v>24</v>
      </c>
      <c r="H85" s="635">
        <f t="shared" ca="1" si="19"/>
        <v>21</v>
      </c>
      <c r="I85" s="633">
        <f t="shared" ca="1" si="19"/>
        <v>19.003438528005972</v>
      </c>
      <c r="J85" s="634">
        <f t="shared" ca="1" si="19"/>
        <v>26.413878922855801</v>
      </c>
      <c r="K85" s="634">
        <f t="shared" ca="1" si="19"/>
        <v>9</v>
      </c>
      <c r="L85" s="634">
        <f t="shared" ca="1" si="19"/>
        <v>10.176123958902229</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24</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872</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10000</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24</v>
      </c>
      <c r="E86" s="642">
        <f t="shared" ca="1" si="19"/>
        <v>31.809006734705349</v>
      </c>
      <c r="F86" s="642">
        <f t="shared" ca="1" si="19"/>
        <v>24</v>
      </c>
      <c r="G86" s="642">
        <f t="shared" ca="1" si="19"/>
        <v>24</v>
      </c>
      <c r="H86" s="643">
        <f t="shared" ca="1" si="19"/>
        <v>21</v>
      </c>
      <c r="I86" s="641">
        <f t="shared" ca="1" si="19"/>
        <v>18.720502942136616</v>
      </c>
      <c r="J86" s="642">
        <f t="shared" ca="1" si="19"/>
        <v>26.009487256474007</v>
      </c>
      <c r="K86" s="642">
        <f t="shared" ca="1" si="19"/>
        <v>9</v>
      </c>
      <c r="L86" s="642">
        <f t="shared" ca="1" si="19"/>
        <v>9.5880619794511155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24</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872</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10000</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24</v>
      </c>
      <c r="E87" s="634">
        <f t="shared" ca="1" si="19"/>
        <v>31.56466425243422</v>
      </c>
      <c r="F87" s="634">
        <f t="shared" ca="1" si="19"/>
        <v>24</v>
      </c>
      <c r="G87" s="634">
        <f t="shared" ca="1" si="19"/>
        <v>24</v>
      </c>
      <c r="H87" s="634">
        <f t="shared" ca="1" si="19"/>
        <v>21</v>
      </c>
      <c r="I87" s="633">
        <f t="shared" ca="1" si="19"/>
        <v>26.643553285830674</v>
      </c>
      <c r="J87" s="634">
        <f t="shared" ca="1" si="19"/>
        <v>26.348794832954425</v>
      </c>
      <c r="K87" s="634">
        <f t="shared" ca="1" si="19"/>
        <v>9</v>
      </c>
      <c r="L87" s="634">
        <f t="shared" ca="1" si="19"/>
        <v>9</v>
      </c>
      <c r="M87" s="636">
        <f t="shared" ca="1" si="19"/>
        <v>10.38201201765925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24</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872</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10000</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89"/>
      <c r="C88" s="277" t="str">
        <f>$C$27</f>
        <v>Interior modules</v>
      </c>
      <c r="D88" s="645">
        <f t="shared" ca="1" si="19"/>
        <v>24</v>
      </c>
      <c r="E88" s="646">
        <f t="shared" ca="1" si="19"/>
        <v>32.73906054837029</v>
      </c>
      <c r="F88" s="646">
        <f t="shared" ca="1" si="19"/>
        <v>24</v>
      </c>
      <c r="G88" s="646">
        <f t="shared" ca="1" si="19"/>
        <v>24</v>
      </c>
      <c r="H88" s="646">
        <f t="shared" ca="1" si="19"/>
        <v>21</v>
      </c>
      <c r="I88" s="645">
        <f t="shared" ca="1" si="19"/>
        <v>18.327179715227615</v>
      </c>
      <c r="J88" s="646">
        <f t="shared" ca="1" si="19"/>
        <v>27.362840533493753</v>
      </c>
      <c r="K88" s="646">
        <f t="shared" ca="1" si="19"/>
        <v>9</v>
      </c>
      <c r="L88" s="646">
        <f t="shared" ca="1" si="19"/>
        <v>9</v>
      </c>
      <c r="M88" s="647">
        <f t="shared" ca="1" si="19"/>
        <v>10.38201201765925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24</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872</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10000</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88" t="str">
        <f>$B$32</f>
        <v>South row</v>
      </c>
      <c r="C89" s="183" t="str">
        <f>$C$26</f>
        <v>1st-4th module</v>
      </c>
      <c r="D89" s="633">
        <f t="shared" ca="1" si="19"/>
        <v>24</v>
      </c>
      <c r="E89" s="634">
        <f t="shared" ca="1" si="19"/>
        <v>32.121276548919184</v>
      </c>
      <c r="F89" s="634">
        <f t="shared" ca="1" si="19"/>
        <v>24</v>
      </c>
      <c r="G89" s="634">
        <f t="shared" ca="1" si="19"/>
        <v>24</v>
      </c>
      <c r="H89" s="635">
        <f t="shared" ca="1" si="19"/>
        <v>21</v>
      </c>
      <c r="I89" s="633">
        <f t="shared" ca="1" si="19"/>
        <v>20.220673067463927</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24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872</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10000</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24</v>
      </c>
      <c r="E90" s="642">
        <f t="shared" ca="1" si="19"/>
        <v>32.121276548919184</v>
      </c>
      <c r="F90" s="642">
        <f t="shared" ca="1" si="19"/>
        <v>24</v>
      </c>
      <c r="G90" s="642">
        <f t="shared" ca="1" si="19"/>
        <v>24</v>
      </c>
      <c r="H90" s="643">
        <f t="shared" ca="1" si="19"/>
        <v>21</v>
      </c>
      <c r="I90" s="641">
        <f t="shared" ca="1" si="19"/>
        <v>21.175237698160132</v>
      </c>
      <c r="J90" s="642">
        <f t="shared" ca="1" si="19"/>
        <v>26.297379699903978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24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872</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10000</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0.81399207331605061</v>
      </c>
      <c r="E214" s="458">
        <f t="shared" ref="E214:M214" si="25">IF(AND($G$19&gt;=0,$G$19&lt;=0.1),E215+(E216-E215)/(0.1-0)*($G$19-0),IF(AND($G$19&gt;0.1,$G$19&lt;=0.2),E216+(E217-E216)/(0.2-0.1)*($G$19-0.1),IF($G$19&gt;0.2,E217,"Fehler")))</f>
        <v>0.95500000000000007</v>
      </c>
      <c r="F214" s="458">
        <f t="shared" si="25"/>
        <v>1.5942284284193771</v>
      </c>
      <c r="G214" s="458">
        <f t="shared" si="25"/>
        <v>1.2602486133370618</v>
      </c>
      <c r="H214" s="458">
        <f t="shared" si="25"/>
        <v>0.95338311768539563</v>
      </c>
      <c r="I214" s="457">
        <f>IF(AND($G$19&gt;=0,$G$19&lt;=0.1),I215+(I216-I215)/(0.1-0)*($G$19-0),IF(AND($G$19&gt;0.1,$G$19&lt;=0.2),I216+(I217-I216)/(0.2-0.1)*($G$19-0.1),IF($G$19&gt;0.2,I217,"Fehler")))</f>
        <v>0.92107964835185219</v>
      </c>
      <c r="J214" s="458">
        <f t="shared" si="25"/>
        <v>0.96000000000000008</v>
      </c>
      <c r="K214" s="458">
        <f t="shared" si="25"/>
        <v>1.7999999999999998</v>
      </c>
      <c r="L214" s="458">
        <f t="shared" si="25"/>
        <v>1.38</v>
      </c>
      <c r="M214" s="459">
        <f t="shared" si="25"/>
        <v>1.01</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0.88944667221424512</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1.4532778889402094</v>
      </c>
      <c r="G216" s="452">
        <f>IF($D$19&lt;I222,"Fehler",IF(AND($D$19&gt;=I222,$D$19&lt;I223),J222+(J223-J222)/(LOG(I223)-LOG(I222))*(LOG($D$19)-LOG(I222)),IF(AND($D$19&gt;=I223,$D$19&lt;I224),J223+(J224-J223)/(LOG(I224)-LOG(I223))*(LOG($D$19)-LOG(I223)),IF(AND($D$19&gt;=I224,$D$19&lt;I225),J224+(J225-J224)/(LOG(I225)-LOG(I224))*(LOG($D$19)-LOG(I224)),IF($D$19&gt;=I225,J225,"Fehler")))))</f>
        <v>1.0199853732250166</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0.738537474417856</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1.7351789678985448</v>
      </c>
      <c r="G217" s="448">
        <f>IF($D$19&lt;I228,"Fehler",IF(AND($D$19&gt;=I228,$D$19&lt;I229),J228+(J229-J228)/(LOG(I229)-LOG(I228))*(LOG($D$19)-LOG(I228)),IF(AND($D$19&gt;=I229,$D$19&lt;I230),J229+(J230-J229)/(LOG(I230)-LOG(I229))*(LOG($D$19)-LOG(I229)),IF(AND($D$19&gt;=I230,$D$19&lt;I231),J230+(J231-J230)/(LOG(I231)-LOG(I230))*(LOG($D$19)-LOG(I230)),IF($D$19&gt;=I231,J231,"Fehler")))))</f>
        <v>1.5005118534491073</v>
      </c>
      <c r="H217" s="532">
        <f>IF($D$19&lt;K228,"Fehler",IF(AND($D$19&gt;=K228,$D$19&lt;K229),L228+(L229-L228)/(LOG(K229)-LOG(K228))*(LOG($D$19)-LOG(K228)),IF(AND($D$19&gt;=K229,$D$19&lt;K230),L229+(L230-L229)/(LOG(K230)-LOG(K229))*(LOG($D$19)-LOG(K229)),IF(AND($D$19&gt;=K230,$D$19&lt;K231),L230+(L231-L230)/(LOG(K231)-LOG(K230))*(LOG($D$19)-LOG(K230)),IF($D$19&gt;=K231,L231,"Fehler")))))</f>
        <v>1.0167662353707914</v>
      </c>
      <c r="I217" s="447">
        <f>IF($D$16&lt;C242,"Fehler",IF(AND($D$16&gt;=C242,$D$16&lt;C243),D242+(D243-D242)/(LOG(C243)-LOG(C242))*(LOG($D$16)-LOG(C242)),IF(AND($D$16&gt;=C243,$D$16&lt;C244),D243+(D244-D243)/(LOG(C244)-LOG(C243))*(LOG($D$16)-LOG(C243)),IF(AND($D$16&gt;=C244,$D$16&lt;C245),D244+(D245-D244)/(LOG(C245)-LOG(C244))*(LOG($D$16)-LOG(C244)),IF($D$16&gt;=C245,D245,"Fehler")))))</f>
        <v>0.79215929670370422</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9</v>
      </c>
      <c r="D16" s="446">
        <f>(G17*G18*C16)</f>
        <v>17.566354773026635</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H26" ca="1" si="0">E50</f>
        <v>-0.13</v>
      </c>
      <c r="F26" s="463">
        <f t="shared" ca="1" si="0"/>
        <v>-0.1</v>
      </c>
      <c r="G26" s="542">
        <f t="shared" ca="1" si="0"/>
        <v>-0.1</v>
      </c>
      <c r="H26" s="468">
        <f t="shared" ca="1" si="0"/>
        <v>-0.1</v>
      </c>
      <c r="I26" s="460">
        <f t="shared" ref="I26:M33" ca="1" si="1">I50</f>
        <v>-0.17872920238203671</v>
      </c>
      <c r="J26" s="480">
        <f t="shared" ca="1" si="1"/>
        <v>-0.24067127588825171</v>
      </c>
      <c r="K26" s="463">
        <f t="shared" ca="1" si="1"/>
        <v>-0.18881882327955823</v>
      </c>
      <c r="L26" s="542">
        <f t="shared" ca="1" si="1"/>
        <v>-0.19853818465707362</v>
      </c>
      <c r="M26" s="469">
        <f t="shared" ca="1" si="1"/>
        <v>-0.20176130983026902</v>
      </c>
      <c r="R26"/>
    </row>
    <row r="27" spans="1:18" ht="15" customHeight="1" thickBot="1" x14ac:dyDescent="0.3">
      <c r="B27" s="1889"/>
      <c r="C27" s="275" t="s">
        <v>21253</v>
      </c>
      <c r="D27" s="461">
        <f t="shared" ref="D27:H33" ca="1" si="2">D51</f>
        <v>-0.11</v>
      </c>
      <c r="E27" s="482">
        <f t="shared" ca="1" si="2"/>
        <v>-0.13</v>
      </c>
      <c r="F27" s="466">
        <f t="shared" ca="1" si="2"/>
        <v>-0.1</v>
      </c>
      <c r="G27" s="543">
        <f t="shared" ca="1" si="2"/>
        <v>-0.1</v>
      </c>
      <c r="H27" s="464">
        <f t="shared" ca="1" si="2"/>
        <v>-0.1</v>
      </c>
      <c r="I27" s="461">
        <f t="shared" ca="1" si="1"/>
        <v>-0.11</v>
      </c>
      <c r="J27" s="482">
        <f t="shared" ca="1" si="1"/>
        <v>-0.29564022111063271</v>
      </c>
      <c r="K27" s="466">
        <f t="shared" ca="1" si="1"/>
        <v>-0.15024799692567614</v>
      </c>
      <c r="L27" s="543">
        <f t="shared" ca="1" si="1"/>
        <v>-0.2046968211981407</v>
      </c>
      <c r="M27" s="471">
        <f t="shared" ca="1" si="1"/>
        <v>-0.20774726923204956</v>
      </c>
      <c r="R27"/>
    </row>
    <row r="28" spans="1:18" ht="15" customHeight="1" x14ac:dyDescent="0.25">
      <c r="B28" s="1888" t="s">
        <v>21254</v>
      </c>
      <c r="C28" s="241" t="s">
        <v>21252</v>
      </c>
      <c r="D28" s="460">
        <f t="shared" ca="1" si="2"/>
        <v>-0.11</v>
      </c>
      <c r="E28" s="480">
        <f t="shared" ca="1" si="2"/>
        <v>-0.13</v>
      </c>
      <c r="F28" s="463">
        <f t="shared" ca="1" si="2"/>
        <v>-0.1</v>
      </c>
      <c r="G28" s="542">
        <f t="shared" ca="1" si="2"/>
        <v>-0.1</v>
      </c>
      <c r="H28" s="468">
        <f t="shared" ca="1" si="2"/>
        <v>-0.1</v>
      </c>
      <c r="I28" s="460">
        <f t="shared" ca="1" si="1"/>
        <v>-0.19860738273250825</v>
      </c>
      <c r="J28" s="480">
        <f t="shared" ca="1" si="1"/>
        <v>-0.13</v>
      </c>
      <c r="K28" s="463">
        <f t="shared" ca="1" si="1"/>
        <v>-0.12453456766934826</v>
      </c>
      <c r="L28" s="542">
        <f t="shared" ca="1" si="1"/>
        <v>-0.1</v>
      </c>
      <c r="M28" s="469">
        <f t="shared" ca="1" si="1"/>
        <v>-0.11658744755201618</v>
      </c>
      <c r="R28"/>
    </row>
    <row r="29" spans="1:18" ht="15" customHeight="1" thickBot="1" x14ac:dyDescent="0.3">
      <c r="B29" s="1889"/>
      <c r="C29" s="276" t="s">
        <v>21253</v>
      </c>
      <c r="D29" s="462">
        <f t="shared" ca="1" si="2"/>
        <v>-0.11</v>
      </c>
      <c r="E29" s="483">
        <f t="shared" ca="1" si="2"/>
        <v>-0.13</v>
      </c>
      <c r="F29" s="467">
        <f t="shared" ca="1" si="2"/>
        <v>-0.1</v>
      </c>
      <c r="G29" s="544">
        <f t="shared" ca="1" si="2"/>
        <v>-0.1</v>
      </c>
      <c r="H29" s="465">
        <f t="shared" ca="1" si="2"/>
        <v>-0.1</v>
      </c>
      <c r="I29" s="462">
        <f t="shared" ca="1" si="1"/>
        <v>-0.11</v>
      </c>
      <c r="J29" s="483">
        <f t="shared" ca="1" si="1"/>
        <v>-0.16498130283089174</v>
      </c>
      <c r="K29" s="467">
        <f t="shared" ca="1" si="1"/>
        <v>-0.11494420670924461</v>
      </c>
      <c r="L29" s="544">
        <f t="shared" ca="1" si="1"/>
        <v>-0.1</v>
      </c>
      <c r="M29" s="470">
        <f t="shared" ca="1" si="1"/>
        <v>-0.12211659673602157</v>
      </c>
      <c r="R29"/>
    </row>
    <row r="30" spans="1:18" ht="15" customHeight="1" x14ac:dyDescent="0.25">
      <c r="B30" s="1888" t="s">
        <v>21255</v>
      </c>
      <c r="C30" s="241" t="s">
        <v>21252</v>
      </c>
      <c r="D30" s="460">
        <f t="shared" ca="1" si="2"/>
        <v>-0.11</v>
      </c>
      <c r="E30" s="480">
        <f t="shared" ca="1" si="2"/>
        <v>-0.13</v>
      </c>
      <c r="F30" s="463">
        <f t="shared" ca="1" si="2"/>
        <v>-0.1</v>
      </c>
      <c r="G30" s="542">
        <f t="shared" ca="1" si="2"/>
        <v>-0.1</v>
      </c>
      <c r="H30" s="468">
        <f t="shared" ca="1" si="2"/>
        <v>-0.1</v>
      </c>
      <c r="I30" s="460">
        <f t="shared" ca="1" si="1"/>
        <v>-0.18116874761964233</v>
      </c>
      <c r="J30" s="480">
        <f t="shared" ca="1" si="1"/>
        <v>-0.15447877877733404</v>
      </c>
      <c r="K30" s="463">
        <f t="shared" ca="1" si="1"/>
        <v>-0.14069736446366926</v>
      </c>
      <c r="L30" s="542">
        <f t="shared" ca="1" si="1"/>
        <v>-0.1345537933794913</v>
      </c>
      <c r="M30" s="469">
        <f t="shared" ca="1" si="1"/>
        <v>-0.13056803603960349</v>
      </c>
      <c r="R30"/>
    </row>
    <row r="31" spans="1:18" ht="15" customHeight="1" thickBot="1" x14ac:dyDescent="0.3">
      <c r="B31" s="1889"/>
      <c r="C31" s="276" t="s">
        <v>21253</v>
      </c>
      <c r="D31" s="462">
        <f t="shared" ca="1" si="2"/>
        <v>-0.11</v>
      </c>
      <c r="E31" s="483">
        <f t="shared" ca="1" si="2"/>
        <v>-0.13</v>
      </c>
      <c r="F31" s="467">
        <f t="shared" ca="1" si="2"/>
        <v>-0.1</v>
      </c>
      <c r="G31" s="544">
        <f t="shared" ca="1" si="2"/>
        <v>-0.1</v>
      </c>
      <c r="H31" s="465">
        <f t="shared" ca="1" si="2"/>
        <v>-0.1</v>
      </c>
      <c r="I31" s="462">
        <f t="shared" ca="1" si="1"/>
        <v>-0.15270124857178541</v>
      </c>
      <c r="J31" s="483">
        <f t="shared" ca="1" si="1"/>
        <v>-0.17895755755466808</v>
      </c>
      <c r="K31" s="467">
        <f t="shared" ca="1" si="1"/>
        <v>-0.12217748827582618</v>
      </c>
      <c r="L31" s="544">
        <f t="shared" ca="1" si="1"/>
        <v>-0.12879482781624274</v>
      </c>
      <c r="M31" s="470">
        <f t="shared" ca="1" si="1"/>
        <v>-0.1333202515100724</v>
      </c>
      <c r="R31"/>
    </row>
    <row r="32" spans="1:18" ht="15" customHeight="1" x14ac:dyDescent="0.25">
      <c r="B32" s="1888" t="s">
        <v>21256</v>
      </c>
      <c r="C32" s="241" t="s">
        <v>21252</v>
      </c>
      <c r="D32" s="460">
        <f t="shared" ca="1" si="2"/>
        <v>-0.11</v>
      </c>
      <c r="E32" s="480">
        <f t="shared" ca="1" si="2"/>
        <v>-0.13</v>
      </c>
      <c r="F32" s="463">
        <f t="shared" ca="1" si="2"/>
        <v>-0.1</v>
      </c>
      <c r="G32" s="542">
        <f t="shared" ca="1" si="2"/>
        <v>-0.1</v>
      </c>
      <c r="H32" s="468">
        <f t="shared" ca="1" si="2"/>
        <v>-0.1</v>
      </c>
      <c r="I32" s="460">
        <f t="shared" ca="1" si="1"/>
        <v>-0.18632224523025689</v>
      </c>
      <c r="J32" s="480">
        <f t="shared" ca="1" si="1"/>
        <v>-0.13</v>
      </c>
      <c r="K32" s="463">
        <f t="shared" ca="1" si="1"/>
        <v>-0.14634771076101744</v>
      </c>
      <c r="L32" s="542">
        <f t="shared" ca="1" si="1"/>
        <v>-0.122236463400099</v>
      </c>
      <c r="M32" s="469">
        <f t="shared" ca="1" si="1"/>
        <v>-0.10781033965135334</v>
      </c>
      <c r="R32"/>
    </row>
    <row r="33" spans="2:18" ht="15" customHeight="1" thickBot="1" x14ac:dyDescent="0.3">
      <c r="B33" s="1889"/>
      <c r="C33" s="276" t="s">
        <v>21253</v>
      </c>
      <c r="D33" s="462">
        <f t="shared" ca="1" si="2"/>
        <v>-0.11</v>
      </c>
      <c r="E33" s="483">
        <f t="shared" ca="1" si="2"/>
        <v>-0.13</v>
      </c>
      <c r="F33" s="467">
        <f t="shared" ca="1" si="2"/>
        <v>-0.1</v>
      </c>
      <c r="G33" s="544">
        <f t="shared" ca="1" si="2"/>
        <v>-0.1</v>
      </c>
      <c r="H33" s="465">
        <f t="shared" ca="1" si="2"/>
        <v>-0.1</v>
      </c>
      <c r="I33" s="462">
        <f t="shared" ca="1" si="1"/>
        <v>-0.16342557166117982</v>
      </c>
      <c r="J33" s="483">
        <f t="shared" ca="1" si="1"/>
        <v>-0.16263837170311207</v>
      </c>
      <c r="K33" s="467">
        <f t="shared" ca="1" si="1"/>
        <v>-0.11781333752273537</v>
      </c>
      <c r="L33" s="544">
        <f t="shared" ca="1" si="1"/>
        <v>-0.104686203790812</v>
      </c>
      <c r="M33" s="470">
        <f t="shared" ca="1" si="1"/>
        <v>-0.11252850960162067</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H35" ca="1" si="3">E59</f>
        <v>3.4405764703713947E-2</v>
      </c>
      <c r="F35" s="463">
        <f t="shared" ca="1" si="3"/>
        <v>4.2513203219492673E-2</v>
      </c>
      <c r="G35" s="542">
        <f t="shared" ca="1" si="3"/>
        <v>4.2513203219492673E-2</v>
      </c>
      <c r="H35" s="468">
        <f t="shared" ca="1" si="3"/>
        <v>3.1533519281794542E-2</v>
      </c>
      <c r="I35" s="460">
        <f t="shared" ref="I35:M42" ca="1" si="4">I59</f>
        <v>3.3567481457470558E-2</v>
      </c>
      <c r="J35" s="480">
        <f t="shared" ca="1" si="4"/>
        <v>0.10450548246111026</v>
      </c>
      <c r="K35" s="463">
        <f t="shared" ca="1" si="4"/>
        <v>0.1067520581504941</v>
      </c>
      <c r="L35" s="542">
        <f t="shared" ca="1" si="4"/>
        <v>0.12250718186570703</v>
      </c>
      <c r="M35" s="469">
        <f ca="1">M59</f>
        <v>0.10018416817590368</v>
      </c>
      <c r="R35"/>
    </row>
    <row r="36" spans="2:18" ht="15" customHeight="1" thickBot="1" x14ac:dyDescent="0.3">
      <c r="B36" s="1889"/>
      <c r="C36" s="277" t="str">
        <f>$C$27</f>
        <v>Interior modules</v>
      </c>
      <c r="D36" s="461">
        <f t="shared" ref="D36:H42" ca="1" si="5">D60</f>
        <v>-4.4811739066008538E-4</v>
      </c>
      <c r="E36" s="482">
        <f t="shared" ca="1" si="5"/>
        <v>3.4405764703713947E-2</v>
      </c>
      <c r="F36" s="466">
        <f t="shared" ca="1" si="5"/>
        <v>4.2513203219492673E-2</v>
      </c>
      <c r="G36" s="543">
        <f t="shared" ca="1" si="5"/>
        <v>4.2513203219492673E-2</v>
      </c>
      <c r="H36" s="464">
        <f t="shared" ca="1" si="5"/>
        <v>3.1533519281794542E-2</v>
      </c>
      <c r="I36" s="461">
        <f t="shared" ca="1" si="4"/>
        <v>5.64503958780131E-2</v>
      </c>
      <c r="J36" s="482">
        <f t="shared" ca="1" si="4"/>
        <v>7.5783925354604306E-2</v>
      </c>
      <c r="K36" s="466">
        <f t="shared" ca="1" si="4"/>
        <v>-1.5409759927278917E-2</v>
      </c>
      <c r="L36" s="543">
        <f t="shared" ca="1" si="4"/>
        <v>0.10134971334313966</v>
      </c>
      <c r="M36" s="471">
        <f t="shared" ca="1" si="4"/>
        <v>9.8191184233584805E-2</v>
      </c>
      <c r="R36"/>
    </row>
    <row r="37" spans="2:18" ht="15" customHeight="1" x14ac:dyDescent="0.25">
      <c r="B37" s="1888"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0.10025634066843914</v>
      </c>
      <c r="J37" s="480">
        <f t="shared" ca="1" si="4"/>
        <v>4.9791533668803699E-2</v>
      </c>
      <c r="K37" s="463">
        <f t="shared" ca="1" si="4"/>
        <v>5.9222990834750737E-2</v>
      </c>
      <c r="L37" s="542">
        <f t="shared" ca="1" si="4"/>
        <v>5.9779826982617863E-2</v>
      </c>
      <c r="M37" s="469">
        <f t="shared" ca="1" si="4"/>
        <v>8.8565203555596189E-2</v>
      </c>
      <c r="R37"/>
    </row>
    <row r="38" spans="2:18" ht="15" customHeight="1" thickBot="1" x14ac:dyDescent="0.3">
      <c r="B38" s="1889"/>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5.64503958780131E-2</v>
      </c>
      <c r="J38" s="483">
        <f t="shared" ca="1" si="4"/>
        <v>5.020347066708624E-2</v>
      </c>
      <c r="K38" s="467">
        <f t="shared" ca="1" si="4"/>
        <v>3.493398263197578E-2</v>
      </c>
      <c r="L38" s="544">
        <f t="shared" ca="1" si="4"/>
        <v>5.9779826982617863E-2</v>
      </c>
      <c r="M38" s="470">
        <f t="shared" ca="1" si="4"/>
        <v>3.5262231994753673E-2</v>
      </c>
      <c r="R38"/>
    </row>
    <row r="39" spans="2:18" ht="15" customHeight="1" x14ac:dyDescent="0.25">
      <c r="B39" s="1888"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0.14315474899924993</v>
      </c>
      <c r="J39" s="480">
        <f t="shared" ca="1" si="4"/>
        <v>5.429894422626394E-2</v>
      </c>
      <c r="K39" s="463">
        <f t="shared" ca="1" si="4"/>
        <v>6.4267406144323663E-2</v>
      </c>
      <c r="L39" s="542">
        <f t="shared" ca="1" si="4"/>
        <v>4.8275379536641717E-2</v>
      </c>
      <c r="M39" s="469">
        <f t="shared" ca="1" si="4"/>
        <v>6.3150474771568627E-2</v>
      </c>
      <c r="R39"/>
    </row>
    <row r="40" spans="2:18" ht="15" customHeight="1" thickBot="1" x14ac:dyDescent="0.3">
      <c r="B40" s="1889"/>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4.2233309357977172E-2</v>
      </c>
      <c r="J40" s="483">
        <f t="shared" ca="1" si="4"/>
        <v>8.4121257391443396E-2</v>
      </c>
      <c r="K40" s="467">
        <f t="shared" ca="1" si="4"/>
        <v>5.2395985053863649E-2</v>
      </c>
      <c r="L40" s="544">
        <f t="shared" ca="1" si="4"/>
        <v>5.0192787444304103E-2</v>
      </c>
      <c r="M40" s="470">
        <f t="shared" ca="1" si="4"/>
        <v>4.8686078803529251E-2</v>
      </c>
      <c r="R40"/>
    </row>
    <row r="41" spans="2:18" ht="15" customHeight="1" x14ac:dyDescent="0.25">
      <c r="B41" s="1888"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0.1020757020259097</v>
      </c>
      <c r="J41" s="480">
        <f t="shared" ca="1" si="4"/>
        <v>4.9791533668803699E-2</v>
      </c>
      <c r="K41" s="463">
        <f t="shared" ca="1" si="4"/>
        <v>5.5409632995746923E-2</v>
      </c>
      <c r="L41" s="542">
        <f t="shared" ca="1" si="4"/>
        <v>5.2376349692548722E-2</v>
      </c>
      <c r="M41" s="469">
        <f t="shared" ca="1" si="4"/>
        <v>5.2333157333604823E-2</v>
      </c>
      <c r="R41"/>
    </row>
    <row r="42" spans="2:18" ht="15" customHeight="1" thickBot="1" x14ac:dyDescent="0.3">
      <c r="B42" s="1889"/>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3.866271987101088E-2</v>
      </c>
      <c r="J42" s="483">
        <f t="shared" ca="1" si="4"/>
        <v>5.1582263977464016E-2</v>
      </c>
      <c r="K42" s="467">
        <f t="shared" ca="1" si="4"/>
        <v>5.9375535764590412E-2</v>
      </c>
      <c r="L42" s="544">
        <f t="shared" ca="1" si="4"/>
        <v>4.3680775101037073E-2</v>
      </c>
      <c r="M42" s="470">
        <f t="shared" ca="1" si="4"/>
        <v>5.5608546026420527E-2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H57" ca="1" si="6">E101</f>
        <v>-0.13</v>
      </c>
      <c r="F50" s="190">
        <f t="shared" ca="1" si="6"/>
        <v>-0.1</v>
      </c>
      <c r="G50" s="578">
        <f t="shared" ca="1" si="6"/>
        <v>-0.1</v>
      </c>
      <c r="H50" s="578">
        <f t="shared" ca="1" si="6"/>
        <v>-0.1</v>
      </c>
      <c r="I50" s="189">
        <f t="shared" ref="I50:M57" ca="1" si="7">I101</f>
        <v>-0.17872920238203671</v>
      </c>
      <c r="J50" s="190">
        <f t="shared" ca="1" si="7"/>
        <v>-0.24067127588825171</v>
      </c>
      <c r="K50" s="190">
        <f t="shared" ca="1" si="7"/>
        <v>-0.18881882327955823</v>
      </c>
      <c r="L50" s="190">
        <f t="shared" ca="1" si="7"/>
        <v>-0.19853818465707362</v>
      </c>
      <c r="M50" s="191">
        <f t="shared" ca="1" si="7"/>
        <v>-0.20176130983026902</v>
      </c>
      <c r="R50"/>
    </row>
    <row r="51" spans="2:18" ht="15" customHeight="1" thickBot="1" x14ac:dyDescent="0.3">
      <c r="B51" s="1889"/>
      <c r="C51" s="277" t="str">
        <f>$C$27</f>
        <v>Interior modules</v>
      </c>
      <c r="D51" s="583">
        <f t="shared" ref="D51:D57" ca="1" si="8">D102</f>
        <v>-0.11</v>
      </c>
      <c r="E51" s="584">
        <f t="shared" ca="1" si="6"/>
        <v>-0.13</v>
      </c>
      <c r="F51" s="584">
        <f t="shared" ca="1" si="6"/>
        <v>-0.1</v>
      </c>
      <c r="G51" s="585">
        <f t="shared" ca="1" si="6"/>
        <v>-0.1</v>
      </c>
      <c r="H51" s="585">
        <f t="shared" ca="1" si="6"/>
        <v>-0.1</v>
      </c>
      <c r="I51" s="583">
        <f t="shared" ca="1" si="7"/>
        <v>-0.11</v>
      </c>
      <c r="J51" s="584">
        <f t="shared" ca="1" si="7"/>
        <v>-0.29564022111063271</v>
      </c>
      <c r="K51" s="584">
        <f t="shared" ca="1" si="7"/>
        <v>-0.15024799692567614</v>
      </c>
      <c r="L51" s="584">
        <f t="shared" ca="1" si="7"/>
        <v>-0.2046968211981407</v>
      </c>
      <c r="M51" s="586">
        <f t="shared" ca="1" si="7"/>
        <v>-0.20774726923204956</v>
      </c>
      <c r="R51"/>
    </row>
    <row r="52" spans="2:18" ht="15" customHeight="1" x14ac:dyDescent="0.25">
      <c r="B52" s="1888"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-0.19860738273250825</v>
      </c>
      <c r="J52" s="190">
        <f t="shared" ca="1" si="7"/>
        <v>-0.13</v>
      </c>
      <c r="K52" s="190">
        <f t="shared" ca="1" si="7"/>
        <v>-0.12453456766934826</v>
      </c>
      <c r="L52" s="190">
        <f t="shared" ca="1" si="7"/>
        <v>-0.1</v>
      </c>
      <c r="M52" s="191">
        <f t="shared" ca="1" si="7"/>
        <v>-0.11658744755201618</v>
      </c>
      <c r="R52"/>
    </row>
    <row r="53" spans="2:18" ht="15" customHeight="1" thickBot="1" x14ac:dyDescent="0.3">
      <c r="B53" s="1889"/>
      <c r="C53" s="277" t="str">
        <f>$C$27</f>
        <v>Interior modules</v>
      </c>
      <c r="D53" s="583">
        <f t="shared" ca="1" si="8"/>
        <v>-0.11</v>
      </c>
      <c r="E53" s="584">
        <f t="shared" ca="1" si="6"/>
        <v>-0.13</v>
      </c>
      <c r="F53" s="584">
        <f t="shared" ca="1" si="6"/>
        <v>-0.1</v>
      </c>
      <c r="G53" s="585">
        <f t="shared" ca="1" si="6"/>
        <v>-0.1</v>
      </c>
      <c r="H53" s="585">
        <f t="shared" ca="1" si="6"/>
        <v>-0.1</v>
      </c>
      <c r="I53" s="583">
        <f t="shared" ca="1" si="7"/>
        <v>-0.11</v>
      </c>
      <c r="J53" s="584">
        <f t="shared" ca="1" si="7"/>
        <v>-0.16498130283089174</v>
      </c>
      <c r="K53" s="584">
        <f t="shared" ca="1" si="7"/>
        <v>-0.11494420670924461</v>
      </c>
      <c r="L53" s="584">
        <f t="shared" ca="1" si="7"/>
        <v>-0.1</v>
      </c>
      <c r="M53" s="586">
        <f t="shared" ca="1" si="7"/>
        <v>-0.12211659673602157</v>
      </c>
      <c r="R53"/>
    </row>
    <row r="54" spans="2:18" ht="15" customHeight="1" x14ac:dyDescent="0.25">
      <c r="B54" s="1888"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-0.18116874761964233</v>
      </c>
      <c r="J54" s="190">
        <f t="shared" ca="1" si="7"/>
        <v>-0.15447877877733404</v>
      </c>
      <c r="K54" s="190">
        <f t="shared" ca="1" si="7"/>
        <v>-0.14069736446366926</v>
      </c>
      <c r="L54" s="190">
        <f t="shared" ca="1" si="7"/>
        <v>-0.1345537933794913</v>
      </c>
      <c r="M54" s="191">
        <f t="shared" ca="1" si="7"/>
        <v>-0.13056803603960349</v>
      </c>
      <c r="R54"/>
    </row>
    <row r="55" spans="2:18" ht="15" customHeight="1" thickBot="1" x14ac:dyDescent="0.3">
      <c r="B55" s="1889"/>
      <c r="C55" s="277" t="str">
        <f>$C$27</f>
        <v>Interior modules</v>
      </c>
      <c r="D55" s="587">
        <f t="shared" ca="1" si="8"/>
        <v>-0.11</v>
      </c>
      <c r="E55" s="588">
        <f t="shared" ca="1" si="6"/>
        <v>-0.13</v>
      </c>
      <c r="F55" s="588">
        <f t="shared" ca="1" si="6"/>
        <v>-0.1</v>
      </c>
      <c r="G55" s="589">
        <f t="shared" ca="1" si="6"/>
        <v>-0.1</v>
      </c>
      <c r="H55" s="589">
        <f t="shared" ca="1" si="6"/>
        <v>-0.1</v>
      </c>
      <c r="I55" s="587">
        <f t="shared" ca="1" si="7"/>
        <v>-0.15270124857178541</v>
      </c>
      <c r="J55" s="588">
        <f t="shared" ca="1" si="7"/>
        <v>-0.17895755755466808</v>
      </c>
      <c r="K55" s="588">
        <f t="shared" ca="1" si="7"/>
        <v>-0.12217748827582618</v>
      </c>
      <c r="L55" s="588">
        <f t="shared" ca="1" si="7"/>
        <v>-0.12879482781624274</v>
      </c>
      <c r="M55" s="590">
        <f t="shared" ca="1" si="7"/>
        <v>-0.1333202515100724</v>
      </c>
      <c r="R55"/>
    </row>
    <row r="56" spans="2:18" ht="15" customHeight="1" x14ac:dyDescent="0.25">
      <c r="B56" s="1888"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-0.18632224523025689</v>
      </c>
      <c r="J56" s="190">
        <f t="shared" ca="1" si="7"/>
        <v>-0.13</v>
      </c>
      <c r="K56" s="190">
        <f t="shared" ca="1" si="7"/>
        <v>-0.14634771076101744</v>
      </c>
      <c r="L56" s="190">
        <f t="shared" ca="1" si="7"/>
        <v>-0.122236463400099</v>
      </c>
      <c r="M56" s="191">
        <f t="shared" ca="1" si="7"/>
        <v>-0.10781033965135334</v>
      </c>
      <c r="R56"/>
    </row>
    <row r="57" spans="2:18" ht="15" customHeight="1" thickBot="1" x14ac:dyDescent="0.3">
      <c r="B57" s="1889"/>
      <c r="C57" s="277" t="str">
        <f>$C$27</f>
        <v>Interior modules</v>
      </c>
      <c r="D57" s="583">
        <f t="shared" ca="1" si="8"/>
        <v>-0.11</v>
      </c>
      <c r="E57" s="584">
        <f t="shared" ca="1" si="6"/>
        <v>-0.13</v>
      </c>
      <c r="F57" s="584">
        <f t="shared" ca="1" si="6"/>
        <v>-0.1</v>
      </c>
      <c r="G57" s="585">
        <f t="shared" ca="1" si="6"/>
        <v>-0.1</v>
      </c>
      <c r="H57" s="585">
        <f t="shared" ca="1" si="6"/>
        <v>-0.1</v>
      </c>
      <c r="I57" s="583">
        <f t="shared" ca="1" si="7"/>
        <v>-0.16342557166117982</v>
      </c>
      <c r="J57" s="584">
        <f t="shared" ca="1" si="7"/>
        <v>-0.16263837170311207</v>
      </c>
      <c r="K57" s="584">
        <f t="shared" ca="1" si="7"/>
        <v>-0.11781333752273537</v>
      </c>
      <c r="L57" s="584">
        <f t="shared" ca="1" si="7"/>
        <v>-0.104686203790812</v>
      </c>
      <c r="M57" s="586">
        <f t="shared" ca="1" si="7"/>
        <v>-0.11252850960162067</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H59" ca="1" si="9">E73</f>
        <v>3.4405764703713947E-2</v>
      </c>
      <c r="F59" s="190">
        <f t="shared" ca="1" si="9"/>
        <v>4.2513203219492673E-2</v>
      </c>
      <c r="G59" s="578">
        <f t="shared" ca="1" si="9"/>
        <v>4.2513203219492673E-2</v>
      </c>
      <c r="H59" s="578">
        <f t="shared" ca="1" si="9"/>
        <v>3.1533519281794542E-2</v>
      </c>
      <c r="I59" s="189">
        <f t="shared" ref="I59:M66" ca="1" si="10">I73</f>
        <v>3.3567481457470558E-2</v>
      </c>
      <c r="J59" s="190">
        <f t="shared" ca="1" si="10"/>
        <v>0.10450548246111026</v>
      </c>
      <c r="K59" s="190">
        <f t="shared" ca="1" si="10"/>
        <v>0.1067520581504941</v>
      </c>
      <c r="L59" s="190">
        <f t="shared" ca="1" si="10"/>
        <v>0.12250718186570703</v>
      </c>
      <c r="M59" s="191">
        <f t="shared" ca="1" si="10"/>
        <v>0.10018416817590368</v>
      </c>
      <c r="R59"/>
    </row>
    <row r="60" spans="2:18" ht="15" customHeight="1" thickBot="1" x14ac:dyDescent="0.3">
      <c r="B60" s="1889"/>
      <c r="C60" s="277" t="str">
        <f>$C$27</f>
        <v>Interior modules</v>
      </c>
      <c r="D60" s="583">
        <f t="shared" ref="D60:H66" ca="1" si="11">D74</f>
        <v>-4.4811739066008538E-4</v>
      </c>
      <c r="E60" s="584">
        <f t="shared" ca="1" si="11"/>
        <v>3.4405764703713947E-2</v>
      </c>
      <c r="F60" s="584">
        <f t="shared" ca="1" si="11"/>
        <v>4.2513203219492673E-2</v>
      </c>
      <c r="G60" s="585">
        <f t="shared" ca="1" si="11"/>
        <v>4.2513203219492673E-2</v>
      </c>
      <c r="H60" s="585">
        <f t="shared" ca="1" si="11"/>
        <v>3.1533519281794542E-2</v>
      </c>
      <c r="I60" s="583">
        <f t="shared" ca="1" si="10"/>
        <v>5.64503958780131E-2</v>
      </c>
      <c r="J60" s="584">
        <f t="shared" ca="1" si="10"/>
        <v>7.5783925354604306E-2</v>
      </c>
      <c r="K60" s="584">
        <f t="shared" ca="1" si="10"/>
        <v>-1.5409759927278917E-2</v>
      </c>
      <c r="L60" s="584">
        <f t="shared" ca="1" si="10"/>
        <v>0.10134971334313966</v>
      </c>
      <c r="M60" s="586">
        <f t="shared" ca="1" si="10"/>
        <v>9.8191184233584805E-2</v>
      </c>
      <c r="R60"/>
    </row>
    <row r="61" spans="2:18" ht="15" customHeight="1" x14ac:dyDescent="0.25">
      <c r="B61" s="1888"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0.10025634066843914</v>
      </c>
      <c r="J61" s="190">
        <f t="shared" ca="1" si="10"/>
        <v>4.9791533668803699E-2</v>
      </c>
      <c r="K61" s="190">
        <f t="shared" ca="1" si="10"/>
        <v>5.9222990834750737E-2</v>
      </c>
      <c r="L61" s="190">
        <f t="shared" ca="1" si="10"/>
        <v>5.9779826982617863E-2</v>
      </c>
      <c r="M61" s="191">
        <f t="shared" ca="1" si="10"/>
        <v>8.8565203555596189E-2</v>
      </c>
      <c r="R61"/>
    </row>
    <row r="62" spans="2:18" ht="15" customHeight="1" thickBot="1" x14ac:dyDescent="0.3">
      <c r="B62" s="1889"/>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5.64503958780131E-2</v>
      </c>
      <c r="J62" s="584">
        <f t="shared" ca="1" si="10"/>
        <v>5.020347066708624E-2</v>
      </c>
      <c r="K62" s="584">
        <f t="shared" ca="1" si="10"/>
        <v>3.493398263197578E-2</v>
      </c>
      <c r="L62" s="584">
        <f t="shared" ca="1" si="10"/>
        <v>5.9779826982617863E-2</v>
      </c>
      <c r="M62" s="586">
        <f t="shared" ca="1" si="10"/>
        <v>3.5262231994753673E-2</v>
      </c>
      <c r="R62"/>
    </row>
    <row r="63" spans="2:18" ht="15" customHeight="1" x14ac:dyDescent="0.25">
      <c r="B63" s="1888"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0.14315474899924993</v>
      </c>
      <c r="J63" s="190">
        <f t="shared" ca="1" si="10"/>
        <v>5.429894422626394E-2</v>
      </c>
      <c r="K63" s="190">
        <f t="shared" ca="1" si="10"/>
        <v>6.4267406144323663E-2</v>
      </c>
      <c r="L63" s="190">
        <f t="shared" ca="1" si="10"/>
        <v>4.8275379536641717E-2</v>
      </c>
      <c r="M63" s="191">
        <f t="shared" ca="1" si="10"/>
        <v>6.3150474771568627E-2</v>
      </c>
      <c r="R63"/>
    </row>
    <row r="64" spans="2:18" ht="15" customHeight="1" thickBot="1" x14ac:dyDescent="0.3">
      <c r="B64" s="1889"/>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4.2233309357977172E-2</v>
      </c>
      <c r="J64" s="588">
        <f t="shared" ca="1" si="10"/>
        <v>8.4121257391443396E-2</v>
      </c>
      <c r="K64" s="588">
        <f t="shared" ca="1" si="10"/>
        <v>5.2395985053863649E-2</v>
      </c>
      <c r="L64" s="588">
        <f t="shared" ca="1" si="10"/>
        <v>5.0192787444304103E-2</v>
      </c>
      <c r="M64" s="590">
        <f t="shared" ca="1" si="10"/>
        <v>4.8686078803529251E-2</v>
      </c>
      <c r="R64"/>
    </row>
    <row r="65" spans="2:18" ht="15" customHeight="1" x14ac:dyDescent="0.25">
      <c r="B65" s="1888"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0.1020757020259097</v>
      </c>
      <c r="J65" s="190">
        <f t="shared" ca="1" si="10"/>
        <v>4.9791533668803699E-2</v>
      </c>
      <c r="K65" s="190">
        <f t="shared" ca="1" si="10"/>
        <v>5.5409632995746923E-2</v>
      </c>
      <c r="L65" s="190">
        <f t="shared" ca="1" si="10"/>
        <v>5.2376349692548722E-2</v>
      </c>
      <c r="M65" s="191">
        <f t="shared" ca="1" si="10"/>
        <v>5.2333157333604823E-2</v>
      </c>
      <c r="R65"/>
    </row>
    <row r="66" spans="2:18" ht="15" customHeight="1" thickBot="1" x14ac:dyDescent="0.3">
      <c r="B66" s="1889"/>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3.866271987101088E-2</v>
      </c>
      <c r="J66" s="584">
        <f t="shared" ca="1" si="10"/>
        <v>5.1582263977464016E-2</v>
      </c>
      <c r="K66" s="584">
        <f t="shared" ca="1" si="10"/>
        <v>5.9375535764590412E-2</v>
      </c>
      <c r="L66" s="584">
        <f t="shared" ca="1" si="10"/>
        <v>4.3680775101037073E-2</v>
      </c>
      <c r="M66" s="586">
        <f t="shared" ca="1" si="10"/>
        <v>5.5608546026420527E-2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3.4405764703713947E-2</v>
      </c>
      <c r="F73" s="190">
        <f t="shared" ca="1" si="12"/>
        <v>4.2513203219492673E-2</v>
      </c>
      <c r="G73" s="190">
        <f t="shared" ca="1" si="12"/>
        <v>4.2513203219492673E-2</v>
      </c>
      <c r="H73" s="578">
        <f t="shared" ca="1" si="12"/>
        <v>3.1533519281794542E-2</v>
      </c>
      <c r="I73" s="189">
        <f ca="1">(-9.81*(I115+20)/1000/1.5-I101*COS(PI()/180*10)*1.921)/(COS(PI()/180*62.4)*0.455)</f>
        <v>3.3567481457470558E-2</v>
      </c>
      <c r="J73" s="190">
        <f t="shared" ref="J73:M73" ca="1" si="13">(-9.81*(J115+20)/1000/1.5-J101*COS(PI()/180*10)*1.921)/(COS(PI()/180*62.4)*0.455)</f>
        <v>0.10450548246111026</v>
      </c>
      <c r="K73" s="190">
        <f t="shared" ca="1" si="13"/>
        <v>0.1067520581504941</v>
      </c>
      <c r="L73" s="190">
        <f t="shared" ca="1" si="13"/>
        <v>0.12250718186570703</v>
      </c>
      <c r="M73" s="191">
        <f t="shared" ca="1" si="13"/>
        <v>0.10018416817590368</v>
      </c>
    </row>
    <row r="74" spans="2:18" ht="15" customHeight="1" thickBot="1" x14ac:dyDescent="0.25">
      <c r="B74" s="1889"/>
      <c r="C74" s="277" t="str">
        <f>$C$27</f>
        <v>Interior modules</v>
      </c>
      <c r="D74" s="579">
        <f t="shared" ref="D74:H74" ca="1" si="14">(9.81*(D116+20)/1000/1.5+D102*(SIN(PI()/180*10)*1.921/0.5+COS(PI()/180*10)*1.921))/(SIN(PI()/180*62.4)*0.455/0.5-COS(PI()/180*62.4)*0.455)</f>
        <v>-4.4811739066008538E-4</v>
      </c>
      <c r="E74" s="580">
        <f t="shared" ca="1" si="14"/>
        <v>3.4405764703713947E-2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7.5783925354604306E-2</v>
      </c>
      <c r="K74" s="580">
        <f t="shared" ca="1" si="15"/>
        <v>-1.5409759927278917E-2</v>
      </c>
      <c r="L74" s="580">
        <f t="shared" ca="1" si="15"/>
        <v>0.10134971334313966</v>
      </c>
      <c r="M74" s="582">
        <f t="shared" ca="1" si="15"/>
        <v>9.8191184233584805E-2</v>
      </c>
    </row>
    <row r="75" spans="2:18" ht="15" customHeight="1" x14ac:dyDescent="0.2">
      <c r="B75" s="1888"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0.10025634066843914</v>
      </c>
      <c r="J75" s="190">
        <f t="shared" ca="1" si="17"/>
        <v>4.9791533668803699E-2</v>
      </c>
      <c r="K75" s="190">
        <f t="shared" ca="1" si="17"/>
        <v>5.9222990834750737E-2</v>
      </c>
      <c r="L75" s="190">
        <f t="shared" ca="1" si="17"/>
        <v>5.9779826982617863E-2</v>
      </c>
      <c r="M75" s="191">
        <f t="shared" ca="1" si="17"/>
        <v>8.8565203555596189E-2</v>
      </c>
    </row>
    <row r="76" spans="2:18" ht="15" customHeight="1" thickBot="1" x14ac:dyDescent="0.25">
      <c r="B76" s="1889"/>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5.64503958780131E-2</v>
      </c>
      <c r="J76" s="584">
        <f t="shared" ca="1" si="19"/>
        <v>5.020347066708624E-2</v>
      </c>
      <c r="K76" s="584">
        <f t="shared" ca="1" si="19"/>
        <v>3.493398263197578E-2</v>
      </c>
      <c r="L76" s="584">
        <f t="shared" ca="1" si="19"/>
        <v>5.9779826982617863E-2</v>
      </c>
      <c r="M76" s="586">
        <f t="shared" ca="1" si="19"/>
        <v>3.5262231994753673E-2</v>
      </c>
    </row>
    <row r="77" spans="2:18" ht="15" customHeight="1" x14ac:dyDescent="0.2">
      <c r="B77" s="1888"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0.14315474899924993</v>
      </c>
      <c r="J77" s="190">
        <f t="shared" ca="1" si="21"/>
        <v>5.429894422626394E-2</v>
      </c>
      <c r="K77" s="190">
        <f t="shared" ca="1" si="21"/>
        <v>6.4267406144323663E-2</v>
      </c>
      <c r="L77" s="190">
        <f t="shared" ca="1" si="21"/>
        <v>4.8275379536641717E-2</v>
      </c>
      <c r="M77" s="191">
        <f t="shared" ca="1" si="21"/>
        <v>6.3150474771568627E-2</v>
      </c>
    </row>
    <row r="78" spans="2:18" ht="15" customHeight="1" thickBot="1" x14ac:dyDescent="0.25">
      <c r="B78" s="1889"/>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4.2233309357977172E-2</v>
      </c>
      <c r="J78" s="588">
        <f t="shared" ca="1" si="23"/>
        <v>8.4121257391443396E-2</v>
      </c>
      <c r="K78" s="588">
        <f t="shared" ca="1" si="23"/>
        <v>5.2395985053863649E-2</v>
      </c>
      <c r="L78" s="588">
        <f t="shared" ca="1" si="23"/>
        <v>5.0192787444304103E-2</v>
      </c>
      <c r="M78" s="590">
        <f t="shared" ca="1" si="23"/>
        <v>4.8686078803529251E-2</v>
      </c>
    </row>
    <row r="79" spans="2:18" ht="15" customHeight="1" x14ac:dyDescent="0.2">
      <c r="B79" s="1888"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0.1020757020259097</v>
      </c>
      <c r="J79" s="190">
        <f t="shared" ca="1" si="25"/>
        <v>4.9791533668803699E-2</v>
      </c>
      <c r="K79" s="190">
        <f t="shared" ca="1" si="25"/>
        <v>5.5409632995746923E-2</v>
      </c>
      <c r="L79" s="190">
        <f t="shared" ca="1" si="25"/>
        <v>5.2376349692548722E-2</v>
      </c>
      <c r="M79" s="191">
        <f t="shared" ca="1" si="25"/>
        <v>5.2333157333604823E-2</v>
      </c>
    </row>
    <row r="80" spans="2:18" ht="15" customHeight="1" thickBot="1" x14ac:dyDescent="0.25">
      <c r="B80" s="1889"/>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3.866271987101088E-2</v>
      </c>
      <c r="J80" s="584">
        <f t="shared" ca="1" si="27"/>
        <v>5.1582263977464016E-2</v>
      </c>
      <c r="K80" s="584">
        <f t="shared" ca="1" si="27"/>
        <v>5.9375535764590412E-2</v>
      </c>
      <c r="L80" s="584">
        <f t="shared" ca="1" si="27"/>
        <v>4.3680775101037073E-2</v>
      </c>
      <c r="M80" s="586">
        <f ca="1">(-9.81*(M122+20)/1000/1.5-M108*COS(PI()/180*10)*1.921)/(COS(PI()/180*62.4)*0.455)</f>
        <v>5.5608546026420527E-2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E94" si="28">IF(O87=-2,1000*($G$17*$G$18*$C$19)/625,1000*($G$17*$G$18*$C$19)/(MAX(150,MIN($G$16*MAX($G$14:$G$15),4*$G$16^2,4*(MIN($G$14:$G$15))^2))*(MAX(6.12,$G$16)/12.5)^O87))</f>
        <v>431.65289839961002</v>
      </c>
      <c r="F87" s="190">
        <f t="shared" ref="F87:F94" si="29">IF(P87=-2,1000*($G$17*$G$18*$C$19)/625,1000*($G$17*$G$18*$C$19)/(MAX(150,MIN($G$16*MAX($G$14:$G$15),4*$G$16^2,4*(MIN($G$14:$G$15))^2))*(MAX(6.12,$G$16)/12.5)^P87))</f>
        <v>361.07299944215617</v>
      </c>
      <c r="G87" s="190">
        <f t="shared" ref="G87:G94" si="30">IF(Q87=-2,1000*($G$17*$G$18*$C$19)/625,1000*($G$17*$G$18*$C$19)/(MAX(150,MIN($G$16*MAX($G$14:$G$15),4*$G$16^2,4*(MIN($G$14:$G$15))^2))*(MAX(6.12,$G$16)/12.5)^Q87))</f>
        <v>252.95550873158359</v>
      </c>
      <c r="H87" s="578">
        <f>IF(R87=-2,1000*($G$17*$G$18*$C$19)/625,1000*($G$17*$G$18*$C$19)/(MAX(150,MIN($G$16*MAX($G$14:$G$15),4*$G$16^2,4*(MIN($G$14:$G$15))^2))*(MAX(6.12,$G$16)/12.5)^R87))</f>
        <v>252.95550873158359</v>
      </c>
      <c r="I87" s="189">
        <f>IF(N87=-2,1000*($G$17*$G$18*$C$16)/625,1000*($G$17*$G$18*$C$16)/(MAX(150,MIN($G$16*MAX($G$14:$G$15),4*$G$16^2,4*(MIN($G$14:$G$15))^2))*(MAX(6.12,$G$16)/12.5)^N87))</f>
        <v>81.942855719443557</v>
      </c>
      <c r="J87" s="190">
        <f t="shared" ref="J87:J94" si="31">IF(O87=-2,1000*($G$17*$G$18*$C$16)/625,1000*($G$17*$G$18*$C$16)/(MAX(150,MIN($G$16*MAX($G$14:$G$15),4*$G$16^2,4*(MIN($G$14:$G$15))^2))*(MAX(6.12,$G$16)/12.5)^O87))</f>
        <v>47.961433155512225</v>
      </c>
      <c r="K87" s="190">
        <f t="shared" ref="K87:K94" si="32">IF(P87=-2,1000*($G$17*$G$18*$C$16)/625,1000*($G$17*$G$18*$C$16)/(MAX(150,MIN($G$16*MAX($G$14:$G$15),4*$G$16^2,4*(MIN($G$14:$G$15))^2))*(MAX(6.12,$G$16)/12.5)^P87))</f>
        <v>40.119222160239573</v>
      </c>
      <c r="L87" s="190">
        <f t="shared" ref="L87:L94" si="33">IF(Q87=-2,1000*($G$17*$G$18*$C$16)/625,1000*($G$17*$G$18*$C$16)/(MAX(150,MIN($G$16*MAX($G$14:$G$15),4*$G$16^2,4*(MIN($G$14:$G$15))^2))*(MAX(6.12,$G$16)/12.5)^Q87))</f>
        <v>28.106167636842617</v>
      </c>
      <c r="M87" s="578">
        <f t="shared" ref="M87:M93" si="34">IF(R87=-2,1000*($G$17*$G$18*$C$16)/625,1000*($G$17*$G$18*$C$16)/(MAX(150,MIN($G$16*MAX($G$14:$G$15),4*$G$16^2,4*(MIN($G$14:$G$15))^2))*(MAX(6.12,$G$16)/12.5)^R87))</f>
        <v>28.106167636842617</v>
      </c>
      <c r="N87" s="189">
        <v>-0.5</v>
      </c>
      <c r="O87" s="190">
        <v>-1.25</v>
      </c>
      <c r="P87" s="190">
        <v>-1.5</v>
      </c>
      <c r="Q87" s="190">
        <v>-2</v>
      </c>
      <c r="R87" s="191">
        <v>-2</v>
      </c>
    </row>
    <row r="88" spans="2:31" ht="15" customHeight="1" thickBot="1" x14ac:dyDescent="0.25">
      <c r="B88" s="1889"/>
      <c r="C88" s="277" t="str">
        <f>$C$27</f>
        <v>Interior modules</v>
      </c>
      <c r="D88" s="579">
        <f t="shared" ref="D88:D94" si="35">IF(N88=-2,1000*($G$17*$G$18*$C$19)/625,1000*($G$17*$G$18*$C$19)/(MAX(150,MIN($G$16*MAX($G$14:$G$15),4*$G$16^2,4*(MIN($G$14:$G$15))^2))*(MAX(6.12,$G$16)/12.5)^N88))</f>
        <v>737.4857014749922</v>
      </c>
      <c r="E88" s="580">
        <f t="shared" si="28"/>
        <v>431.65289839961002</v>
      </c>
      <c r="F88" s="580">
        <f t="shared" si="29"/>
        <v>361.07299944215617</v>
      </c>
      <c r="G88" s="580">
        <f t="shared" si="30"/>
        <v>252.95550873158359</v>
      </c>
      <c r="H88" s="581">
        <f t="shared" ref="H88:H94" si="36">IF(R88=-2,1000*($G$17*$G$18*$C$19)/625,1000*($G$17*$G$18*$C$19)/(MAX(150,MIN($G$16*MAX($G$14:$G$15),4*$G$16^2,4*(MIN($G$14:$G$15))^2))*(MAX(6.12,$G$16)/12.5)^R88))</f>
        <v>252.95550873158359</v>
      </c>
      <c r="I88" s="579">
        <f t="shared" ref="I88:I94" si="37">IF(N88=-2,1000*($G$17*$G$18*$C$16)/625,1000*($G$17*$G$18*$C$16)/(MAX(150,MIN($G$16*MAX($G$14:$G$15),4*$G$16^2,4*(MIN($G$14:$G$15))^2))*(MAX(6.12,$G$16)/12.5)^N88))</f>
        <v>81.942855719443557</v>
      </c>
      <c r="J88" s="580">
        <f t="shared" si="31"/>
        <v>47.961433155512225</v>
      </c>
      <c r="K88" s="580">
        <f t="shared" si="32"/>
        <v>40.119222160239573</v>
      </c>
      <c r="L88" s="580">
        <f t="shared" si="33"/>
        <v>28.106167636842617</v>
      </c>
      <c r="M88" s="581">
        <f t="shared" si="34"/>
        <v>28.106167636842617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35"/>
        <v>1053.9812863815982</v>
      </c>
      <c r="E89" s="190">
        <f t="shared" si="28"/>
        <v>616.89884456830191</v>
      </c>
      <c r="F89" s="190">
        <f t="shared" si="29"/>
        <v>616.89884456830191</v>
      </c>
      <c r="G89" s="190">
        <f t="shared" si="30"/>
        <v>302.0336743006406</v>
      </c>
      <c r="H89" s="578">
        <f t="shared" si="36"/>
        <v>302.0336743006406</v>
      </c>
      <c r="I89" s="189">
        <f t="shared" si="37"/>
        <v>117.10903182017758</v>
      </c>
      <c r="J89" s="190">
        <f t="shared" si="31"/>
        <v>68.544316063144649</v>
      </c>
      <c r="K89" s="190">
        <f t="shared" si="32"/>
        <v>68.544316063144649</v>
      </c>
      <c r="L89" s="190">
        <f t="shared" si="33"/>
        <v>33.559297144515618</v>
      </c>
      <c r="M89" s="578">
        <f t="shared" si="34"/>
        <v>33.559297144515618</v>
      </c>
      <c r="N89" s="189">
        <v>0</v>
      </c>
      <c r="O89" s="190">
        <v>-0.75</v>
      </c>
      <c r="P89" s="190">
        <v>-0.75</v>
      </c>
      <c r="Q89" s="190">
        <v>-1.75</v>
      </c>
      <c r="R89" s="191">
        <v>-1.75</v>
      </c>
    </row>
    <row r="90" spans="2:31" ht="15" customHeight="1" thickBot="1" x14ac:dyDescent="0.25">
      <c r="B90" s="1889"/>
      <c r="C90" s="524" t="str">
        <f>$C$27</f>
        <v>Interior modules</v>
      </c>
      <c r="D90" s="583">
        <f t="shared" si="35"/>
        <v>1053.9812863815982</v>
      </c>
      <c r="E90" s="584">
        <f t="shared" si="28"/>
        <v>616.89884456830191</v>
      </c>
      <c r="F90" s="584">
        <f t="shared" si="29"/>
        <v>616.89884456830191</v>
      </c>
      <c r="G90" s="584">
        <f t="shared" si="30"/>
        <v>302.0336743006406</v>
      </c>
      <c r="H90" s="585">
        <f t="shared" si="36"/>
        <v>302.0336743006406</v>
      </c>
      <c r="I90" s="583">
        <f t="shared" si="37"/>
        <v>117.10903182017758</v>
      </c>
      <c r="J90" s="584">
        <f t="shared" si="31"/>
        <v>68.544316063144649</v>
      </c>
      <c r="K90" s="584">
        <f t="shared" si="32"/>
        <v>68.544316063144649</v>
      </c>
      <c r="L90" s="584">
        <f t="shared" si="33"/>
        <v>33.559297144515618</v>
      </c>
      <c r="M90" s="585">
        <f t="shared" si="34"/>
        <v>33.559297144515618</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35"/>
        <v>1053.9812863815982</v>
      </c>
      <c r="E91" s="190">
        <f t="shared" si="28"/>
        <v>616.89884456830191</v>
      </c>
      <c r="F91" s="190">
        <f t="shared" si="29"/>
        <v>616.89884456830191</v>
      </c>
      <c r="G91" s="190">
        <f t="shared" si="30"/>
        <v>302.0336743006406</v>
      </c>
      <c r="H91" s="578">
        <f t="shared" si="36"/>
        <v>302.0336743006406</v>
      </c>
      <c r="I91" s="189">
        <f t="shared" si="37"/>
        <v>117.10903182017758</v>
      </c>
      <c r="J91" s="190">
        <f t="shared" si="31"/>
        <v>68.544316063144649</v>
      </c>
      <c r="K91" s="190">
        <f t="shared" si="32"/>
        <v>68.544316063144649</v>
      </c>
      <c r="L91" s="190">
        <f t="shared" si="33"/>
        <v>33.559297144515618</v>
      </c>
      <c r="M91" s="578">
        <f t="shared" si="34"/>
        <v>33.559297144515618</v>
      </c>
      <c r="N91" s="189">
        <v>0</v>
      </c>
      <c r="O91" s="190">
        <v>-0.75</v>
      </c>
      <c r="P91" s="190">
        <v>-0.75</v>
      </c>
      <c r="Q91" s="190">
        <v>-1.75</v>
      </c>
      <c r="R91" s="191">
        <v>-1.75</v>
      </c>
    </row>
    <row r="92" spans="2:31" ht="15" customHeight="1" thickBot="1" x14ac:dyDescent="0.25">
      <c r="B92" s="1889"/>
      <c r="C92" s="277" t="str">
        <f>$C$27</f>
        <v>Interior modules</v>
      </c>
      <c r="D92" s="587">
        <f t="shared" si="35"/>
        <v>1053.9812863815982</v>
      </c>
      <c r="E92" s="588">
        <f t="shared" si="28"/>
        <v>616.89884456830191</v>
      </c>
      <c r="F92" s="588">
        <f t="shared" si="29"/>
        <v>616.89884456830191</v>
      </c>
      <c r="G92" s="588">
        <f t="shared" si="30"/>
        <v>302.0336743006406</v>
      </c>
      <c r="H92" s="589">
        <f t="shared" si="36"/>
        <v>302.0336743006406</v>
      </c>
      <c r="I92" s="587">
        <f t="shared" si="37"/>
        <v>117.10903182017758</v>
      </c>
      <c r="J92" s="588">
        <f t="shared" si="31"/>
        <v>68.544316063144649</v>
      </c>
      <c r="K92" s="588">
        <f t="shared" si="32"/>
        <v>68.544316063144649</v>
      </c>
      <c r="L92" s="588">
        <f t="shared" si="33"/>
        <v>33.559297144515618</v>
      </c>
      <c r="M92" s="589">
        <f t="shared" si="34"/>
        <v>33.559297144515618</v>
      </c>
      <c r="N92" s="587">
        <v>0</v>
      </c>
      <c r="O92" s="588">
        <v>-0.75</v>
      </c>
      <c r="P92" s="588">
        <v>-0.75</v>
      </c>
      <c r="Q92" s="588">
        <v>-1.75</v>
      </c>
      <c r="R92" s="590">
        <v>-1.75</v>
      </c>
    </row>
    <row r="93" spans="2:31" ht="15" customHeight="1" x14ac:dyDescent="0.2">
      <c r="B93" s="1888" t="str">
        <f>$B$32</f>
        <v>South row</v>
      </c>
      <c r="C93" s="183" t="str">
        <f>$C$26</f>
        <v>1st-4th module</v>
      </c>
      <c r="D93" s="189">
        <f t="shared" si="35"/>
        <v>1053.9812863815982</v>
      </c>
      <c r="E93" s="190">
        <f t="shared" si="28"/>
        <v>616.89884456830191</v>
      </c>
      <c r="F93" s="190">
        <f t="shared" si="29"/>
        <v>616.89884456830191</v>
      </c>
      <c r="G93" s="190">
        <f t="shared" si="30"/>
        <v>302.0336743006406</v>
      </c>
      <c r="H93" s="578">
        <f t="shared" si="36"/>
        <v>302.0336743006406</v>
      </c>
      <c r="I93" s="189">
        <f t="shared" si="37"/>
        <v>117.10903182017758</v>
      </c>
      <c r="J93" s="190">
        <f t="shared" si="31"/>
        <v>68.544316063144649</v>
      </c>
      <c r="K93" s="190">
        <f t="shared" si="32"/>
        <v>68.544316063144649</v>
      </c>
      <c r="L93" s="190">
        <f t="shared" si="33"/>
        <v>33.559297144515618</v>
      </c>
      <c r="M93" s="578">
        <f t="shared" si="34"/>
        <v>33.559297144515618</v>
      </c>
      <c r="N93" s="189">
        <v>0</v>
      </c>
      <c r="O93" s="190">
        <v>-0.75</v>
      </c>
      <c r="P93" s="190">
        <v>-0.75</v>
      </c>
      <c r="Q93" s="190">
        <v>-1.75</v>
      </c>
      <c r="R93" s="191">
        <v>-1.75</v>
      </c>
    </row>
    <row r="94" spans="2:31" ht="15" customHeight="1" thickBot="1" x14ac:dyDescent="0.25">
      <c r="B94" s="1889"/>
      <c r="C94" s="277" t="str">
        <f>$C$27</f>
        <v>Interior modules</v>
      </c>
      <c r="D94" s="583">
        <f t="shared" si="35"/>
        <v>1053.9812863815982</v>
      </c>
      <c r="E94" s="584">
        <f t="shared" si="28"/>
        <v>616.89884456830191</v>
      </c>
      <c r="F94" s="584">
        <f t="shared" si="29"/>
        <v>616.89884456830191</v>
      </c>
      <c r="G94" s="584">
        <f t="shared" si="30"/>
        <v>302.0336743006406</v>
      </c>
      <c r="H94" s="585">
        <f t="shared" si="36"/>
        <v>302.0336743006406</v>
      </c>
      <c r="I94" s="583">
        <f t="shared" si="37"/>
        <v>117.10903182017758</v>
      </c>
      <c r="J94" s="584">
        <f t="shared" si="31"/>
        <v>68.544316063144649</v>
      </c>
      <c r="K94" s="584">
        <f t="shared" si="32"/>
        <v>68.544316063144649</v>
      </c>
      <c r="L94" s="584">
        <f t="shared" si="33"/>
        <v>33.559297144515618</v>
      </c>
      <c r="M94" s="585">
        <f>IF(R94=-2,1000*($G$17*$G$18*$C$16)/625,1000*($G$17*$G$18*$C$16)/(MAX(150,MIN($G$16*MAX($G$14:$G$15),4*$G$16^2,4*(MIN($G$14:$G$15))^2))*(MAX(6.12,$G$16)/12.5)^R94))</f>
        <v>33.559297144515618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38">AG101+(AQ101-AG101)/(LOG(BK101)-LOG(BA101))*(LOG(E87)-LOG(BA101))</f>
        <v>-0.13</v>
      </c>
      <c r="F101" s="190">
        <f t="shared" ca="1" si="38"/>
        <v>-0.1</v>
      </c>
      <c r="G101" s="190">
        <f t="shared" ca="1" si="38"/>
        <v>-0.1</v>
      </c>
      <c r="H101" s="578">
        <f t="shared" ca="1" si="38"/>
        <v>-0.1</v>
      </c>
      <c r="I101" s="189">
        <f t="shared" ca="1" si="38"/>
        <v>-0.17872920238203671</v>
      </c>
      <c r="J101" s="190">
        <f t="shared" ca="1" si="38"/>
        <v>-0.24067127588825171</v>
      </c>
      <c r="K101" s="190">
        <f t="shared" ca="1" si="38"/>
        <v>-0.18881882327955823</v>
      </c>
      <c r="L101" s="190">
        <f t="shared" ca="1" si="38"/>
        <v>-0.19853818465707362</v>
      </c>
      <c r="M101" s="191">
        <f t="shared" ca="1" si="38"/>
        <v>-0.20176130983026902</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-0.13</v>
      </c>
      <c r="AH101" s="190">
        <f t="shared" ca="1" si="40"/>
        <v>-0.1</v>
      </c>
      <c r="AI101" s="190">
        <f t="shared" ca="1" si="40"/>
        <v>-0.1</v>
      </c>
      <c r="AJ101" s="578">
        <f t="shared" ca="1" si="40"/>
        <v>-0.1</v>
      </c>
      <c r="AK101" s="189">
        <f t="shared" ca="1" si="40"/>
        <v>-0.18</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-0.11</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300</v>
      </c>
      <c r="BB101" s="649">
        <f t="shared" ca="1" si="42"/>
        <v>130</v>
      </c>
      <c r="BC101" s="649">
        <f t="shared" ca="1" si="42"/>
        <v>110</v>
      </c>
      <c r="BD101" s="650">
        <f t="shared" ca="1" si="42"/>
        <v>100</v>
      </c>
      <c r="BE101" s="648">
        <f t="shared" ca="1" si="42"/>
        <v>80</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10000</v>
      </c>
      <c r="BL101" s="649">
        <f t="shared" ca="1" si="43"/>
        <v>10000</v>
      </c>
      <c r="BM101" s="649">
        <f t="shared" ca="1" si="43"/>
        <v>10000</v>
      </c>
      <c r="BN101" s="650">
        <f t="shared" ca="1" si="43"/>
        <v>10000</v>
      </c>
      <c r="BO101" s="648">
        <f t="shared" ca="1" si="43"/>
        <v>300</v>
      </c>
      <c r="BP101" s="649">
        <f t="shared" ca="1" si="43"/>
        <v>300</v>
      </c>
      <c r="BQ101" s="649">
        <f t="shared" ca="1" si="43"/>
        <v>130</v>
      </c>
      <c r="BR101" s="649">
        <f t="shared" ca="1" si="43"/>
        <v>110</v>
      </c>
      <c r="BS101" s="651">
        <f t="shared" ca="1" si="43"/>
        <v>100</v>
      </c>
    </row>
    <row r="102" spans="2:71" ht="15" customHeight="1" thickBot="1" x14ac:dyDescent="0.3">
      <c r="B102" s="1889"/>
      <c r="C102" s="277" t="str">
        <f>$C$27</f>
        <v>Interior modules</v>
      </c>
      <c r="D102" s="579">
        <f t="shared" ref="D102:M102" ca="1" si="44">AF102+(AP102-AF102)/(LOG(BJ102)-LOG(AZ102))*(LOG(D88)-LOG(AZ102))</f>
        <v>-0.11</v>
      </c>
      <c r="E102" s="580">
        <f t="shared" ca="1" si="44"/>
        <v>-0.13</v>
      </c>
      <c r="F102" s="580">
        <f t="shared" ca="1" si="44"/>
        <v>-0.1</v>
      </c>
      <c r="G102" s="580">
        <f t="shared" ca="1" si="44"/>
        <v>-0.1</v>
      </c>
      <c r="H102" s="581">
        <f t="shared" ca="1" si="44"/>
        <v>-0.1</v>
      </c>
      <c r="I102" s="579">
        <f t="shared" ca="1" si="44"/>
        <v>-0.11</v>
      </c>
      <c r="J102" s="580">
        <f t="shared" ca="1" si="44"/>
        <v>-0.29564022111063271</v>
      </c>
      <c r="K102" s="580">
        <f t="shared" ca="1" si="44"/>
        <v>-0.15024799692567614</v>
      </c>
      <c r="L102" s="580">
        <f t="shared" ca="1" si="44"/>
        <v>-0.2046968211981407</v>
      </c>
      <c r="M102" s="582">
        <f t="shared" ca="1" si="44"/>
        <v>-0.20774726923204956</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-0.13</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280</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10000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0.25">
      <c r="B103" s="1888"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-0.19860738273250825</v>
      </c>
      <c r="J103" s="190">
        <f t="shared" ca="1" si="49"/>
        <v>-0.13</v>
      </c>
      <c r="K103" s="190">
        <f t="shared" ca="1" si="49"/>
        <v>-0.12453456766934826</v>
      </c>
      <c r="L103" s="190">
        <f t="shared" ca="1" si="49"/>
        <v>-0.1</v>
      </c>
      <c r="M103" s="191">
        <f t="shared" ca="1" si="49"/>
        <v>-0.11658744755201618</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89"/>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-0.11</v>
      </c>
      <c r="J104" s="584">
        <f t="shared" ca="1" si="50"/>
        <v>-0.16498130283089174</v>
      </c>
      <c r="K104" s="584">
        <f t="shared" ca="1" si="50"/>
        <v>-0.11494420670924461</v>
      </c>
      <c r="L104" s="584">
        <f t="shared" ca="1" si="50"/>
        <v>-0.1</v>
      </c>
      <c r="M104" s="586">
        <f t="shared" ca="1" si="50"/>
        <v>-0.12211659673602157</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-0.11</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100</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10000</v>
      </c>
      <c r="BP104" s="657">
        <f t="shared" ca="1" si="48"/>
        <v>150</v>
      </c>
      <c r="BQ104" s="657">
        <f t="shared" ca="1" si="48"/>
        <v>110</v>
      </c>
      <c r="BR104" s="657">
        <f t="shared" ca="1" si="48"/>
        <v>10000</v>
      </c>
      <c r="BS104" s="659">
        <f t="shared" ca="1" si="48"/>
        <v>150</v>
      </c>
    </row>
    <row r="105" spans="2:71" ht="15" customHeight="1" x14ac:dyDescent="0.25">
      <c r="B105" s="1888"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-0.18116874761964233</v>
      </c>
      <c r="J105" s="190">
        <f t="shared" ca="1" si="51"/>
        <v>-0.15447877877733404</v>
      </c>
      <c r="K105" s="190">
        <f t="shared" ca="1" si="51"/>
        <v>-0.14069736446366926</v>
      </c>
      <c r="L105" s="190">
        <f t="shared" ca="1" si="51"/>
        <v>-0.1345537933794913</v>
      </c>
      <c r="M105" s="191">
        <f t="shared" ca="1" si="51"/>
        <v>-0.13056803603960349</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0.3">
      <c r="B106" s="1889"/>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-0.15270124857178541</v>
      </c>
      <c r="J106" s="588">
        <f t="shared" ca="1" si="52"/>
        <v>-0.17895755755466808</v>
      </c>
      <c r="K106" s="588">
        <f t="shared" ca="1" si="52"/>
        <v>-0.12217748827582618</v>
      </c>
      <c r="L106" s="588">
        <f t="shared" ca="1" si="52"/>
        <v>-0.12879482781624274</v>
      </c>
      <c r="M106" s="590">
        <f t="shared" ca="1" si="52"/>
        <v>-0.1333202515100724</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0.25">
      <c r="B107" s="1888"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-0.18632224523025689</v>
      </c>
      <c r="J107" s="190">
        <f t="shared" ca="1" si="53"/>
        <v>-0.13</v>
      </c>
      <c r="K107" s="190">
        <f t="shared" ca="1" si="53"/>
        <v>-0.14634771076101744</v>
      </c>
      <c r="L107" s="190">
        <f t="shared" ca="1" si="53"/>
        <v>-0.122236463400099</v>
      </c>
      <c r="M107" s="191">
        <f t="shared" ca="1" si="53"/>
        <v>-0.10781033965135334</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0.3">
      <c r="B108" s="1889"/>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-0.16342557166117982</v>
      </c>
      <c r="J108" s="584">
        <f t="shared" ca="1" si="54"/>
        <v>-0.16263837170311207</v>
      </c>
      <c r="K108" s="584">
        <f t="shared" ca="1" si="54"/>
        <v>-0.11781333752273537</v>
      </c>
      <c r="L108" s="584">
        <f t="shared" ca="1" si="54"/>
        <v>-0.104686203790812</v>
      </c>
      <c r="M108" s="586">
        <f t="shared" ca="1" si="54"/>
        <v>-0.11252850960162067</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55">AG115+(AQ115-AG115)/(LOG(BK115)-LOG(BA115))*(LOG(E87)-LOG(BA115))</f>
        <v>34</v>
      </c>
      <c r="F115" s="634">
        <f t="shared" ca="1" si="55"/>
        <v>23</v>
      </c>
      <c r="G115" s="634">
        <f t="shared" ca="1" si="55"/>
        <v>23</v>
      </c>
      <c r="H115" s="635">
        <f t="shared" ca="1" si="55"/>
        <v>22</v>
      </c>
      <c r="I115" s="633">
        <f t="shared" ca="1" si="55"/>
        <v>30.618760714611014</v>
      </c>
      <c r="J115" s="634">
        <f t="shared" ca="1" si="55"/>
        <v>46.250148742788795</v>
      </c>
      <c r="K115" s="634">
        <f t="shared" ca="1" si="55"/>
        <v>31.178457448324181</v>
      </c>
      <c r="L115" s="634">
        <f t="shared" ca="1" si="55"/>
        <v>33.482137126588526</v>
      </c>
      <c r="M115" s="636">
        <f t="shared" ca="1" si="55"/>
        <v>35.134009188368495</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34</v>
      </c>
      <c r="AH115" s="649">
        <f t="shared" ca="1" si="57"/>
        <v>23</v>
      </c>
      <c r="AI115" s="649">
        <f t="shared" ca="1" si="57"/>
        <v>23</v>
      </c>
      <c r="AJ115" s="650">
        <f t="shared" ca="1" si="57"/>
        <v>22</v>
      </c>
      <c r="AK115" s="648">
        <f t="shared" ca="1" si="57"/>
        <v>31</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10</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300</v>
      </c>
      <c r="BB115" s="649">
        <f t="shared" ca="1" si="59"/>
        <v>130</v>
      </c>
      <c r="BC115" s="649">
        <f t="shared" ca="1" si="59"/>
        <v>110</v>
      </c>
      <c r="BD115" s="650">
        <f t="shared" ca="1" si="59"/>
        <v>100</v>
      </c>
      <c r="BE115" s="648">
        <f t="shared" ca="1" si="59"/>
        <v>80</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10000</v>
      </c>
      <c r="BL115" s="649">
        <f t="shared" ca="1" si="60"/>
        <v>10000</v>
      </c>
      <c r="BM115" s="649">
        <f t="shared" ca="1" si="60"/>
        <v>10000</v>
      </c>
      <c r="BN115" s="650">
        <f t="shared" ca="1" si="60"/>
        <v>10000</v>
      </c>
      <c r="BO115" s="648">
        <f t="shared" ca="1" si="60"/>
        <v>300</v>
      </c>
      <c r="BP115" s="649">
        <f t="shared" ca="1" si="60"/>
        <v>300</v>
      </c>
      <c r="BQ115" s="649">
        <f t="shared" ca="1" si="60"/>
        <v>130</v>
      </c>
      <c r="BR115" s="649">
        <f t="shared" ca="1" si="60"/>
        <v>110</v>
      </c>
      <c r="BS115" s="651">
        <f t="shared" ca="1" si="60"/>
        <v>100</v>
      </c>
    </row>
    <row r="116" spans="2:71" ht="15" customHeight="1" thickBot="1" x14ac:dyDescent="0.3">
      <c r="B116" s="1889"/>
      <c r="C116" s="277" t="str">
        <f>$C$27</f>
        <v>Interior modules</v>
      </c>
      <c r="D116" s="637">
        <f t="shared" ref="D116:M116" ca="1" si="61">AF116+(AP116-AF116)/(LOG(BJ116)-LOG(AZ116))*(LOG(D88)-LOG(AZ116))</f>
        <v>23</v>
      </c>
      <c r="E116" s="638">
        <f t="shared" ca="1" si="61"/>
        <v>34</v>
      </c>
      <c r="F116" s="638">
        <f t="shared" ca="1" si="61"/>
        <v>23</v>
      </c>
      <c r="G116" s="638">
        <f t="shared" ca="1" si="61"/>
        <v>23</v>
      </c>
      <c r="H116" s="639">
        <f t="shared" ca="1" si="61"/>
        <v>22</v>
      </c>
      <c r="I116" s="637">
        <f t="shared" ca="1" si="61"/>
        <v>10</v>
      </c>
      <c r="J116" s="638">
        <f t="shared" ca="1" si="61"/>
        <v>63.076694420916667</v>
      </c>
      <c r="K116" s="638">
        <f t="shared" ca="1" si="61"/>
        <v>23.958698962415699</v>
      </c>
      <c r="L116" s="638">
        <f t="shared" ca="1" si="61"/>
        <v>35.94559174301537</v>
      </c>
      <c r="M116" s="640">
        <f t="shared" ca="1" si="61"/>
        <v>36.929797008902653</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34</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280</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10000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0.25">
      <c r="B117" s="1888"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34.219351280218923</v>
      </c>
      <c r="J117" s="634">
        <f t="shared" ca="1" si="66"/>
        <v>16</v>
      </c>
      <c r="K117" s="634">
        <f t="shared" ca="1" si="66"/>
        <v>14.11502462411099</v>
      </c>
      <c r="L117" s="634">
        <f t="shared" ca="1" si="66"/>
        <v>7</v>
      </c>
      <c r="M117" s="636">
        <f t="shared" ca="1" si="66"/>
        <v>10.870404428803774</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89"/>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10</v>
      </c>
      <c r="J118" s="642">
        <f t="shared" ca="1" si="71"/>
        <v>26.105709706702051</v>
      </c>
      <c r="K118" s="642">
        <f t="shared" ca="1" si="71"/>
        <v>12.12372801459815</v>
      </c>
      <c r="L118" s="642">
        <f t="shared" ca="1" si="71"/>
        <v>7</v>
      </c>
      <c r="M118" s="644">
        <f t="shared" ca="1" si="71"/>
        <v>14.187893939207008</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10</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100</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10000</v>
      </c>
      <c r="BP118" s="657">
        <f t="shared" ca="1" si="75"/>
        <v>150</v>
      </c>
      <c r="BQ118" s="657">
        <f t="shared" ca="1" si="75"/>
        <v>110</v>
      </c>
      <c r="BR118" s="657">
        <f t="shared" ca="1" si="75"/>
        <v>10000</v>
      </c>
      <c r="BS118" s="659">
        <f t="shared" ca="1" si="75"/>
        <v>150</v>
      </c>
    </row>
    <row r="119" spans="2:71" ht="15" customHeight="1" x14ac:dyDescent="0.25">
      <c r="B119" s="1888"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27.792186904910587</v>
      </c>
      <c r="J119" s="634">
        <f t="shared" ca="1" si="76"/>
        <v>22.935653986911312</v>
      </c>
      <c r="K119" s="634">
        <f t="shared" ca="1" si="76"/>
        <v>18.627818418191215</v>
      </c>
      <c r="L119" s="634">
        <f t="shared" ca="1" si="76"/>
        <v>17.36613801384739</v>
      </c>
      <c r="M119" s="636">
        <f t="shared" ca="1" si="76"/>
        <v>15.73372458274385</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0.3">
      <c r="B120" s="1889"/>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22.810374571535622</v>
      </c>
      <c r="J120" s="646">
        <f t="shared" ca="1" si="81"/>
        <v>29.05534868124483</v>
      </c>
      <c r="K120" s="646">
        <f t="shared" ca="1" si="81"/>
        <v>13.653246482747855</v>
      </c>
      <c r="L120" s="646">
        <f t="shared" ca="1" si="81"/>
        <v>15.638448344872826</v>
      </c>
      <c r="M120" s="647">
        <f t="shared" ca="1" si="81"/>
        <v>16.996075453021721</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0.25">
      <c r="B121" s="1888"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30.607006212169367</v>
      </c>
      <c r="J121" s="634">
        <f t="shared" ca="1" si="86"/>
        <v>16</v>
      </c>
      <c r="K121" s="634">
        <f t="shared" ca="1" si="86"/>
        <v>20.547792376297405</v>
      </c>
      <c r="L121" s="634">
        <f t="shared" ca="1" si="86"/>
        <v>13.670939020029696</v>
      </c>
      <c r="M121" s="636">
        <f t="shared" ca="1" si="86"/>
        <v>9.4993086884330626</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0.3">
      <c r="B122" s="1889"/>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26.02767149835395</v>
      </c>
      <c r="J122" s="642">
        <f t="shared" ca="1" si="91"/>
        <v>25.38353186464472</v>
      </c>
      <c r="K122" s="642">
        <f t="shared" ca="1" si="91"/>
        <v>12.165867881593257</v>
      </c>
      <c r="L122" s="642">
        <f t="shared" ca="1" si="91"/>
        <v>8.8744815163247974</v>
      </c>
      <c r="M122" s="644">
        <f t="shared" ca="1" si="91"/>
        <v>10.758552880486196</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96">IF(AND($G$19&gt;=0,$G$19&lt;=0.1),F247+(F248-F247)/(0.1-0)*($G$19-0),IF(AND($G$19&gt;0.1,$G$19&lt;=0.2),F248+(F249-F248)/(0.2-0.1)*($G$19-0.1),IF($G$19&gt;0.2,F249,"Fehler")))</f>
        <v>1.5942284284193771</v>
      </c>
      <c r="G246" s="458">
        <f t="shared" si="96"/>
        <v>1.2602486133370618</v>
      </c>
      <c r="H246" s="458">
        <f t="shared" si="96"/>
        <v>0.95338311768539563</v>
      </c>
      <c r="I246" s="457">
        <f>IF(AND($G$19&gt;=0,$G$19&lt;=0.1),I247+(I248-I247)/(0.1-0)*($G$19-0),IF(AND($G$19&gt;0.1,$G$19&lt;=0.2),I248+(I249-I248)/(0.2-0.1)*($G$19-0.1),IF($G$19&gt;0.2,I249,"Fehler")))</f>
        <v>0.93</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12</v>
      </c>
      <c r="D16" s="446">
        <f>(G17*G18*C16)</f>
        <v>23.421806364035515</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-0.16349360102324564</v>
      </c>
      <c r="J26" s="480">
        <f t="shared" ca="1" si="0"/>
        <v>-0.2233055084975738</v>
      </c>
      <c r="K26" s="463">
        <f t="shared" ca="1" si="0"/>
        <v>-0.16708535193048235</v>
      </c>
      <c r="L26" s="542">
        <f t="shared" ca="1" si="0"/>
        <v>-0.1777629194245115</v>
      </c>
      <c r="M26" s="469">
        <f t="shared" ca="1" si="0"/>
        <v>-0.17869533171867477</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-0.26863278085553494</v>
      </c>
      <c r="K27" s="466">
        <f t="shared" ca="1" si="0"/>
        <v>-0.1379525919517175</v>
      </c>
      <c r="L27" s="543">
        <f t="shared" ca="1" si="0"/>
        <v>-0.18262310188854347</v>
      </c>
      <c r="M27" s="471">
        <f t="shared" ca="1" si="0"/>
        <v>-0.18332446887859682</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-0.17785550776856607</v>
      </c>
      <c r="J28" s="480">
        <f t="shared" ca="1" si="0"/>
        <v>-0.13</v>
      </c>
      <c r="K28" s="463">
        <f t="shared" ca="1" si="0"/>
        <v>-0.10961245970680462</v>
      </c>
      <c r="L28" s="542">
        <f t="shared" ca="1" si="0"/>
        <v>-0.1</v>
      </c>
      <c r="M28" s="469">
        <f t="shared" ca="1" si="0"/>
        <v>-0.11340048219589363</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-0.15213136104377178</v>
      </c>
      <c r="K29" s="467">
        <f t="shared" ca="1" si="0"/>
        <v>-0.1058550281699987</v>
      </c>
      <c r="L29" s="544">
        <f t="shared" ca="1" si="0"/>
        <v>-0.1</v>
      </c>
      <c r="M29" s="470">
        <f t="shared" ca="1" si="0"/>
        <v>-0.11786730959452485</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-0.15940360282136939</v>
      </c>
      <c r="J30" s="480">
        <f t="shared" ca="1" si="0"/>
        <v>-0.1454868071566901</v>
      </c>
      <c r="K30" s="463">
        <f t="shared" ca="1" si="0"/>
        <v>-0.12430346057346901</v>
      </c>
      <c r="L30" s="542">
        <f t="shared" ca="1" si="0"/>
        <v>-0.12618048812182003</v>
      </c>
      <c r="M30" s="469">
        <f t="shared" ca="1" si="0"/>
        <v>-0.11860652952173692</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-0.13964216169282165</v>
      </c>
      <c r="J31" s="483">
        <f t="shared" ca="1" si="0"/>
        <v>-0.1609736143133802</v>
      </c>
      <c r="K31" s="467">
        <f t="shared" ca="1" si="0"/>
        <v>-0.11403086678758251</v>
      </c>
      <c r="L31" s="544">
        <f t="shared" ca="1" si="0"/>
        <v>-0.12181707343485004</v>
      </c>
      <c r="M31" s="470">
        <f t="shared" ca="1" si="0"/>
        <v>-0.12454103810370136</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-0.16844755306417683</v>
      </c>
      <c r="J32" s="480">
        <f t="shared" ca="1" si="0"/>
        <v>-0.13</v>
      </c>
      <c r="K32" s="463">
        <f t="shared" ca="1" si="0"/>
        <v>-0.13253752755115311</v>
      </c>
      <c r="L32" s="542">
        <f t="shared" ca="1" si="0"/>
        <v>-0.11684797554711049</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-0.15091328714492377</v>
      </c>
      <c r="J33" s="483">
        <f t="shared" ca="1" si="0"/>
        <v>-0.15064907620892015</v>
      </c>
      <c r="K33" s="467">
        <f t="shared" ca="1" si="0"/>
        <v>-0.10424511510415051</v>
      </c>
      <c r="L33" s="544">
        <f t="shared" ca="1" si="0"/>
        <v>-0.1</v>
      </c>
      <c r="M33" s="470">
        <f t="shared" ca="1" si="0"/>
        <v>-0.1034887663338197</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3.8640069963602204E-2</v>
      </c>
      <c r="J35" s="480">
        <f t="shared" ca="1" si="2"/>
        <v>9.5920149906418575E-2</v>
      </c>
      <c r="K35" s="463">
        <f t="shared" ca="1" si="2"/>
        <v>9.5258214811948544E-2</v>
      </c>
      <c r="L35" s="542">
        <f t="shared" ca="1" si="2"/>
        <v>0.10928208096123532</v>
      </c>
      <c r="M35" s="469">
        <f ca="1">M59</f>
        <v>9.1025818591644297E-2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7.154589692869126E-2</v>
      </c>
      <c r="K36" s="466">
        <f t="shared" ca="1" si="2"/>
        <v>2.9887131949291462E-3</v>
      </c>
      <c r="L36" s="543">
        <f t="shared" ca="1" si="2"/>
        <v>9.2585340244194764E-2</v>
      </c>
      <c r="M36" s="471">
        <f t="shared" ca="1" si="2"/>
        <v>8.9484579266872255E-2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8.9996975580175526E-2</v>
      </c>
      <c r="J37" s="480">
        <f t="shared" ca="1" si="2"/>
        <v>4.9791533668803699E-2</v>
      </c>
      <c r="K37" s="463">
        <f t="shared" ca="1" si="2"/>
        <v>5.9561662753812084E-2</v>
      </c>
      <c r="L37" s="542">
        <f t="shared" ca="1" si="2"/>
        <v>5.9779826982617863E-2</v>
      </c>
      <c r="M37" s="469">
        <f t="shared" ca="1" si="2"/>
        <v>8.3034636082008256E-2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5.0052150789908344E-2</v>
      </c>
      <c r="K38" s="467">
        <f t="shared" ca="1" si="2"/>
        <v>5.0045411405348128E-2</v>
      </c>
      <c r="L38" s="544">
        <f t="shared" ca="1" si="2"/>
        <v>5.9779826982617863E-2</v>
      </c>
      <c r="M38" s="470">
        <f t="shared" ca="1" si="2"/>
        <v>3.9972825688975713E-2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0.11663843582187056</v>
      </c>
      <c r="J39" s="480">
        <f t="shared" ca="1" si="2"/>
        <v>5.2643203628093362E-2</v>
      </c>
      <c r="K39" s="463">
        <f t="shared" ca="1" si="2"/>
        <v>6.2459698386187389E-2</v>
      </c>
      <c r="L39" s="542">
        <f t="shared" ca="1" si="2"/>
        <v>5.1063213833965636E-2</v>
      </c>
      <c r="M39" s="469">
        <f t="shared" ca="1" si="2"/>
        <v>6.1831514487540672E-2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4.6581242363233168E-2</v>
      </c>
      <c r="J40" s="483">
        <f t="shared" ca="1" si="2"/>
        <v>7.1510664997661066E-2</v>
      </c>
      <c r="K40" s="467">
        <f t="shared" ca="1" si="2"/>
        <v>5.5108346551903546E-2</v>
      </c>
      <c r="L40" s="544">
        <f t="shared" ca="1" si="2"/>
        <v>5.2515982692074227E-2</v>
      </c>
      <c r="M40" s="470">
        <f t="shared" ca="1" si="2"/>
        <v>5.1609057422442622E-2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9.1390241975351547E-2</v>
      </c>
      <c r="J41" s="480">
        <f t="shared" ca="1" si="2"/>
        <v>4.9791533668803699E-2</v>
      </c>
      <c r="K41" s="463">
        <f t="shared" ca="1" si="2"/>
        <v>5.6711815533576036E-2</v>
      </c>
      <c r="L41" s="542">
        <f t="shared" ca="1" si="2"/>
        <v>5.4170409599001011E-2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4.2828598796819987E-2</v>
      </c>
      <c r="J42" s="483">
        <f t="shared" ca="1" si="2"/>
        <v>5.0924461712809885E-2</v>
      </c>
      <c r="K42" s="467">
        <f t="shared" ca="1" si="2"/>
        <v>5.968347991941645E-2</v>
      </c>
      <c r="L42" s="544">
        <f t="shared" ca="1" si="2"/>
        <v>5.9779826982617863E-2</v>
      </c>
      <c r="M42" s="470">
        <f t="shared" ca="1" si="2"/>
        <v>5.8618266267766013E-2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-0.16349360102324564</v>
      </c>
      <c r="J50" s="190">
        <f t="shared" ca="1" si="4"/>
        <v>-0.2233055084975738</v>
      </c>
      <c r="K50" s="190">
        <f t="shared" ca="1" si="4"/>
        <v>-0.16708535193048235</v>
      </c>
      <c r="L50" s="190">
        <f t="shared" ca="1" si="4"/>
        <v>-0.1777629194245115</v>
      </c>
      <c r="M50" s="191">
        <f t="shared" ca="1" si="4"/>
        <v>-0.17869533171867477</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-0.26863278085553494</v>
      </c>
      <c r="K51" s="584">
        <f t="shared" ca="1" si="4"/>
        <v>-0.1379525919517175</v>
      </c>
      <c r="L51" s="584">
        <f t="shared" ca="1" si="4"/>
        <v>-0.18262310188854347</v>
      </c>
      <c r="M51" s="586">
        <f t="shared" ca="1" si="4"/>
        <v>-0.18332446887859682</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-0.17785550776856607</v>
      </c>
      <c r="J52" s="190">
        <f t="shared" ca="1" si="4"/>
        <v>-0.13</v>
      </c>
      <c r="K52" s="190">
        <f t="shared" ca="1" si="4"/>
        <v>-0.10961245970680462</v>
      </c>
      <c r="L52" s="190">
        <f t="shared" ca="1" si="4"/>
        <v>-0.1</v>
      </c>
      <c r="M52" s="191">
        <f t="shared" ca="1" si="4"/>
        <v>-0.11340048219589363</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-0.15213136104377178</v>
      </c>
      <c r="K53" s="584">
        <f t="shared" ca="1" si="4"/>
        <v>-0.1058550281699987</v>
      </c>
      <c r="L53" s="584">
        <f t="shared" ca="1" si="4"/>
        <v>-0.1</v>
      </c>
      <c r="M53" s="586">
        <f t="shared" ca="1" si="4"/>
        <v>-0.11786730959452485</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-0.15940360282136939</v>
      </c>
      <c r="J54" s="190">
        <f t="shared" ca="1" si="4"/>
        <v>-0.1454868071566901</v>
      </c>
      <c r="K54" s="190">
        <f t="shared" ca="1" si="4"/>
        <v>-0.12430346057346901</v>
      </c>
      <c r="L54" s="190">
        <f t="shared" ca="1" si="4"/>
        <v>-0.12618048812182003</v>
      </c>
      <c r="M54" s="191">
        <f t="shared" ca="1" si="4"/>
        <v>-0.11860652952173692</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-0.13964216169282165</v>
      </c>
      <c r="J55" s="588">
        <f t="shared" ca="1" si="4"/>
        <v>-0.1609736143133802</v>
      </c>
      <c r="K55" s="588">
        <f t="shared" ca="1" si="4"/>
        <v>-0.11403086678758251</v>
      </c>
      <c r="L55" s="588">
        <f t="shared" ca="1" si="4"/>
        <v>-0.12181707343485004</v>
      </c>
      <c r="M55" s="590">
        <f t="shared" ca="1" si="4"/>
        <v>-0.12454103810370136</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-0.16844755306417683</v>
      </c>
      <c r="J56" s="190">
        <f t="shared" ca="1" si="4"/>
        <v>-0.13</v>
      </c>
      <c r="K56" s="190">
        <f t="shared" ca="1" si="4"/>
        <v>-0.13253752755115311</v>
      </c>
      <c r="L56" s="190">
        <f t="shared" ca="1" si="4"/>
        <v>-0.11684797554711049</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-0.15091328714492377</v>
      </c>
      <c r="J57" s="584">
        <f t="shared" ca="1" si="4"/>
        <v>-0.15064907620892015</v>
      </c>
      <c r="K57" s="584">
        <f t="shared" ca="1" si="4"/>
        <v>-0.10424511510415051</v>
      </c>
      <c r="L57" s="584">
        <f t="shared" ca="1" si="4"/>
        <v>-0.1</v>
      </c>
      <c r="M57" s="586">
        <f t="shared" ca="1" si="4"/>
        <v>-0.1034887663338197</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3.8640069963602204E-2</v>
      </c>
      <c r="J59" s="190">
        <f t="shared" ca="1" si="6"/>
        <v>9.5920149906418575E-2</v>
      </c>
      <c r="K59" s="190">
        <f t="shared" ca="1" si="6"/>
        <v>9.5258214811948544E-2</v>
      </c>
      <c r="L59" s="190">
        <f t="shared" ca="1" si="6"/>
        <v>0.10928208096123532</v>
      </c>
      <c r="M59" s="191">
        <f t="shared" ca="1" si="6"/>
        <v>9.1025818591644297E-2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7.154589692869126E-2</v>
      </c>
      <c r="K60" s="584">
        <f t="shared" ca="1" si="6"/>
        <v>2.9887131949291462E-3</v>
      </c>
      <c r="L60" s="584">
        <f t="shared" ca="1" si="6"/>
        <v>9.2585340244194764E-2</v>
      </c>
      <c r="M60" s="586">
        <f t="shared" ca="1" si="6"/>
        <v>8.9484579266872255E-2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8.9996975580175526E-2</v>
      </c>
      <c r="J61" s="190">
        <f t="shared" ca="1" si="6"/>
        <v>4.9791533668803699E-2</v>
      </c>
      <c r="K61" s="190">
        <f t="shared" ca="1" si="6"/>
        <v>5.9561662753812084E-2</v>
      </c>
      <c r="L61" s="190">
        <f t="shared" ca="1" si="6"/>
        <v>5.9779826982617863E-2</v>
      </c>
      <c r="M61" s="191">
        <f t="shared" ca="1" si="6"/>
        <v>8.3034636082008256E-2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5.0052150789908344E-2</v>
      </c>
      <c r="K62" s="584">
        <f t="shared" ca="1" si="6"/>
        <v>5.0045411405348128E-2</v>
      </c>
      <c r="L62" s="584">
        <f t="shared" ca="1" si="6"/>
        <v>5.9779826982617863E-2</v>
      </c>
      <c r="M62" s="586">
        <f t="shared" ca="1" si="6"/>
        <v>3.9972825688975713E-2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0.11663843582187056</v>
      </c>
      <c r="J63" s="190">
        <f t="shared" ca="1" si="6"/>
        <v>5.2643203628093362E-2</v>
      </c>
      <c r="K63" s="190">
        <f t="shared" ca="1" si="6"/>
        <v>6.2459698386187389E-2</v>
      </c>
      <c r="L63" s="190">
        <f t="shared" ca="1" si="6"/>
        <v>5.1063213833965636E-2</v>
      </c>
      <c r="M63" s="191">
        <f t="shared" ca="1" si="6"/>
        <v>6.1831514487540672E-2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4.6581242363233168E-2</v>
      </c>
      <c r="J64" s="588">
        <f t="shared" ca="1" si="6"/>
        <v>7.1510664997661066E-2</v>
      </c>
      <c r="K64" s="588">
        <f t="shared" ca="1" si="6"/>
        <v>5.5108346551903546E-2</v>
      </c>
      <c r="L64" s="588">
        <f t="shared" ca="1" si="6"/>
        <v>5.2515982692074227E-2</v>
      </c>
      <c r="M64" s="590">
        <f t="shared" ca="1" si="6"/>
        <v>5.1609057422442622E-2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9.1390241975351547E-2</v>
      </c>
      <c r="J65" s="190">
        <f t="shared" ca="1" si="6"/>
        <v>4.9791533668803699E-2</v>
      </c>
      <c r="K65" s="190">
        <f t="shared" ca="1" si="6"/>
        <v>5.6711815533576036E-2</v>
      </c>
      <c r="L65" s="190">
        <f t="shared" ca="1" si="6"/>
        <v>5.4170409599001011E-2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4.2828598796819987E-2</v>
      </c>
      <c r="J66" s="584">
        <f t="shared" ca="1" si="6"/>
        <v>5.0924461712809885E-2</v>
      </c>
      <c r="K66" s="584">
        <f t="shared" ca="1" si="6"/>
        <v>5.968347991941645E-2</v>
      </c>
      <c r="L66" s="584">
        <f t="shared" ca="1" si="6"/>
        <v>5.9779826982617863E-2</v>
      </c>
      <c r="M66" s="586">
        <f t="shared" ca="1" si="6"/>
        <v>5.8618266267766013E-2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3.8640069963602204E-2</v>
      </c>
      <c r="J73" s="190">
        <f t="shared" ref="J73:M73" ca="1" si="9">(-9.81*(J115+20)/1000/1.5-J101*COS(PI()/180*10)*1.921)/(COS(PI()/180*62.4)*0.455)</f>
        <v>9.5920149906418575E-2</v>
      </c>
      <c r="K73" s="190">
        <f t="shared" ca="1" si="9"/>
        <v>9.5258214811948544E-2</v>
      </c>
      <c r="L73" s="190">
        <f t="shared" ca="1" si="9"/>
        <v>0.10928208096123532</v>
      </c>
      <c r="M73" s="191">
        <f t="shared" ca="1" si="9"/>
        <v>9.1025818591644297E-2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7.154589692869126E-2</v>
      </c>
      <c r="K74" s="580">
        <f t="shared" ca="1" si="11"/>
        <v>2.9887131949291462E-3</v>
      </c>
      <c r="L74" s="580">
        <f t="shared" ca="1" si="11"/>
        <v>9.2585340244194764E-2</v>
      </c>
      <c r="M74" s="582">
        <f t="shared" ca="1" si="11"/>
        <v>8.9484579266872255E-2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8.9996975580175526E-2</v>
      </c>
      <c r="J75" s="190">
        <f t="shared" ca="1" si="11"/>
        <v>4.9791533668803699E-2</v>
      </c>
      <c r="K75" s="190">
        <f t="shared" ca="1" si="11"/>
        <v>5.9561662753812084E-2</v>
      </c>
      <c r="L75" s="190">
        <f t="shared" ca="1" si="11"/>
        <v>5.9779826982617863E-2</v>
      </c>
      <c r="M75" s="191">
        <f t="shared" ca="1" si="11"/>
        <v>8.3034636082008256E-2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5.0052150789908344E-2</v>
      </c>
      <c r="K76" s="584">
        <f t="shared" ca="1" si="11"/>
        <v>5.0045411405348128E-2</v>
      </c>
      <c r="L76" s="584">
        <f t="shared" ca="1" si="11"/>
        <v>5.9779826982617863E-2</v>
      </c>
      <c r="M76" s="586">
        <f t="shared" ca="1" si="11"/>
        <v>3.9972825688975713E-2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0.11663843582187056</v>
      </c>
      <c r="J77" s="190">
        <f t="shared" ca="1" si="11"/>
        <v>5.2643203628093362E-2</v>
      </c>
      <c r="K77" s="190">
        <f t="shared" ca="1" si="11"/>
        <v>6.2459698386187389E-2</v>
      </c>
      <c r="L77" s="190">
        <f t="shared" ca="1" si="11"/>
        <v>5.1063213833965636E-2</v>
      </c>
      <c r="M77" s="191">
        <f t="shared" ca="1" si="11"/>
        <v>6.1831514487540672E-2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4.6581242363233168E-2</v>
      </c>
      <c r="J78" s="588">
        <f t="shared" ca="1" si="11"/>
        <v>7.1510664997661066E-2</v>
      </c>
      <c r="K78" s="588">
        <f t="shared" ca="1" si="11"/>
        <v>5.5108346551903546E-2</v>
      </c>
      <c r="L78" s="588">
        <f t="shared" ca="1" si="11"/>
        <v>5.2515982692074227E-2</v>
      </c>
      <c r="M78" s="590">
        <f t="shared" ca="1" si="11"/>
        <v>5.1609057422442622E-2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9.1390241975351547E-2</v>
      </c>
      <c r="J79" s="190">
        <f t="shared" ca="1" si="11"/>
        <v>4.9791533668803699E-2</v>
      </c>
      <c r="K79" s="190">
        <f t="shared" ca="1" si="11"/>
        <v>5.6711815533576036E-2</v>
      </c>
      <c r="L79" s="190">
        <f t="shared" ca="1" si="11"/>
        <v>5.4170409599001011E-2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4.2828598796819987E-2</v>
      </c>
      <c r="J80" s="584">
        <f t="shared" ca="1" si="11"/>
        <v>5.0924461712809885E-2</v>
      </c>
      <c r="K80" s="584">
        <f t="shared" ca="1" si="11"/>
        <v>5.968347991941645E-2</v>
      </c>
      <c r="L80" s="584">
        <f t="shared" ca="1" si="11"/>
        <v>5.9779826982617863E-2</v>
      </c>
      <c r="M80" s="586">
        <f ca="1">(-9.81*(M122+20)/1000/1.5-M108*COS(PI()/180*10)*1.921)/(COS(PI()/180*62.4)*0.455)</f>
        <v>5.8618266267766013E-2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109.25714095925808</v>
      </c>
      <c r="J87" s="190">
        <f t="shared" ref="J87:M94" si="13">IF(O87=-2,1000*($G$17*$G$18*$C$16)/625,1000*($G$17*$G$18*$C$16)/(MAX(150,MIN($G$16*MAX($G$14:$G$15),4*$G$16^2,4*(MIN($G$14:$G$15))^2))*(MAX(6.12,$G$16)/12.5)^O87))</f>
        <v>63.948577540682962</v>
      </c>
      <c r="K87" s="190">
        <f t="shared" si="13"/>
        <v>53.492296213652757</v>
      </c>
      <c r="L87" s="190">
        <f t="shared" si="13"/>
        <v>37.474890182456825</v>
      </c>
      <c r="M87" s="578">
        <f t="shared" si="13"/>
        <v>37.474890182456825</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109.25714095925808</v>
      </c>
      <c r="J88" s="580">
        <f t="shared" si="13"/>
        <v>63.948577540682962</v>
      </c>
      <c r="K88" s="580">
        <f t="shared" si="13"/>
        <v>53.492296213652757</v>
      </c>
      <c r="L88" s="580">
        <f t="shared" si="13"/>
        <v>37.474890182456825</v>
      </c>
      <c r="M88" s="581">
        <f t="shared" si="13"/>
        <v>37.474890182456825</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156.14537576023676</v>
      </c>
      <c r="J89" s="190">
        <f t="shared" si="13"/>
        <v>91.39242141752618</v>
      </c>
      <c r="K89" s="190">
        <f t="shared" si="13"/>
        <v>91.39242141752618</v>
      </c>
      <c r="L89" s="190">
        <f t="shared" si="13"/>
        <v>44.745729526020824</v>
      </c>
      <c r="M89" s="578">
        <f t="shared" si="13"/>
        <v>44.745729526020824</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156.14537576023676</v>
      </c>
      <c r="J90" s="584">
        <f t="shared" si="13"/>
        <v>91.39242141752618</v>
      </c>
      <c r="K90" s="584">
        <f t="shared" si="13"/>
        <v>91.39242141752618</v>
      </c>
      <c r="L90" s="584">
        <f t="shared" si="13"/>
        <v>44.745729526020824</v>
      </c>
      <c r="M90" s="585">
        <f t="shared" si="13"/>
        <v>44.745729526020824</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156.14537576023676</v>
      </c>
      <c r="J91" s="190">
        <f t="shared" si="13"/>
        <v>91.39242141752618</v>
      </c>
      <c r="K91" s="190">
        <f t="shared" si="13"/>
        <v>91.39242141752618</v>
      </c>
      <c r="L91" s="190">
        <f t="shared" si="13"/>
        <v>44.745729526020824</v>
      </c>
      <c r="M91" s="578">
        <f t="shared" si="13"/>
        <v>44.745729526020824</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156.14537576023676</v>
      </c>
      <c r="J92" s="588">
        <f t="shared" si="13"/>
        <v>91.39242141752618</v>
      </c>
      <c r="K92" s="588">
        <f t="shared" si="13"/>
        <v>91.39242141752618</v>
      </c>
      <c r="L92" s="588">
        <f t="shared" si="13"/>
        <v>44.745729526020824</v>
      </c>
      <c r="M92" s="589">
        <f t="shared" si="13"/>
        <v>44.745729526020824</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156.14537576023676</v>
      </c>
      <c r="J93" s="190">
        <f t="shared" si="13"/>
        <v>91.39242141752618</v>
      </c>
      <c r="K93" s="190">
        <f t="shared" si="13"/>
        <v>91.39242141752618</v>
      </c>
      <c r="L93" s="190">
        <f t="shared" si="13"/>
        <v>44.745729526020824</v>
      </c>
      <c r="M93" s="578">
        <f t="shared" si="13"/>
        <v>44.745729526020824</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156.14537576023676</v>
      </c>
      <c r="J94" s="584">
        <f t="shared" si="13"/>
        <v>91.39242141752618</v>
      </c>
      <c r="K94" s="584">
        <f t="shared" si="13"/>
        <v>91.39242141752618</v>
      </c>
      <c r="L94" s="584">
        <f t="shared" si="13"/>
        <v>44.745729526020824</v>
      </c>
      <c r="M94" s="585">
        <f>IF(R94=-2,1000*($G$17*$G$18*$C$16)/625,1000*($G$17*$G$18*$C$16)/(MAX(150,MIN($G$16*MAX($G$14:$G$15),4*$G$16^2,4*(MIN($G$14:$G$15))^2))*(MAX(6.12,$G$16)/12.5)^R94))</f>
        <v>44.745729526020824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-0.16349360102324564</v>
      </c>
      <c r="J101" s="190">
        <f t="shared" ca="1" si="16"/>
        <v>-0.2233055084975738</v>
      </c>
      <c r="K101" s="190">
        <f t="shared" ca="1" si="16"/>
        <v>-0.16708535193048235</v>
      </c>
      <c r="L101" s="190">
        <f t="shared" ca="1" si="16"/>
        <v>-0.1777629194245115</v>
      </c>
      <c r="M101" s="191">
        <f t="shared" ca="1" si="16"/>
        <v>-0.17869533171867477</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-0.26863278085553494</v>
      </c>
      <c r="K102" s="580">
        <f t="shared" ca="1" si="22"/>
        <v>-0.1379525919517175</v>
      </c>
      <c r="L102" s="580">
        <f t="shared" ca="1" si="22"/>
        <v>-0.18262310188854347</v>
      </c>
      <c r="M102" s="582">
        <f t="shared" ca="1" si="22"/>
        <v>-0.18332446887859682</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-0.17785550776856607</v>
      </c>
      <c r="J103" s="190">
        <f t="shared" ca="1" si="22"/>
        <v>-0.13</v>
      </c>
      <c r="K103" s="190">
        <f t="shared" ca="1" si="22"/>
        <v>-0.10961245970680462</v>
      </c>
      <c r="L103" s="190">
        <f t="shared" ca="1" si="22"/>
        <v>-0.1</v>
      </c>
      <c r="M103" s="191">
        <f t="shared" ca="1" si="22"/>
        <v>-0.11340048219589363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-0.15213136104377178</v>
      </c>
      <c r="K104" s="584">
        <f t="shared" ca="1" si="22"/>
        <v>-0.1058550281699987</v>
      </c>
      <c r="L104" s="584">
        <f t="shared" ca="1" si="22"/>
        <v>-0.1</v>
      </c>
      <c r="M104" s="586">
        <f t="shared" ca="1" si="22"/>
        <v>-0.11786730959452485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-0.15940360282136939</v>
      </c>
      <c r="J105" s="190">
        <f t="shared" ca="1" si="22"/>
        <v>-0.1454868071566901</v>
      </c>
      <c r="K105" s="190">
        <f t="shared" ca="1" si="22"/>
        <v>-0.12430346057346901</v>
      </c>
      <c r="L105" s="190">
        <f t="shared" ca="1" si="22"/>
        <v>-0.12618048812182003</v>
      </c>
      <c r="M105" s="191">
        <f t="shared" ca="1" si="22"/>
        <v>-0.11860652952173692</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-0.13964216169282165</v>
      </c>
      <c r="J106" s="588">
        <f t="shared" ca="1" si="22"/>
        <v>-0.1609736143133802</v>
      </c>
      <c r="K106" s="588">
        <f t="shared" ca="1" si="22"/>
        <v>-0.11403086678758251</v>
      </c>
      <c r="L106" s="588">
        <f t="shared" ca="1" si="22"/>
        <v>-0.12181707343485004</v>
      </c>
      <c r="M106" s="590">
        <f t="shared" ca="1" si="22"/>
        <v>-0.12454103810370136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-0.16844755306417683</v>
      </c>
      <c r="J107" s="190">
        <f t="shared" ca="1" si="22"/>
        <v>-0.13</v>
      </c>
      <c r="K107" s="190">
        <f t="shared" ca="1" si="22"/>
        <v>-0.13253752755115311</v>
      </c>
      <c r="L107" s="190">
        <f t="shared" ca="1" si="22"/>
        <v>-0.11684797554711049</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-0.15091328714492377</v>
      </c>
      <c r="J108" s="584">
        <f t="shared" ca="1" si="22"/>
        <v>-0.15064907620892015</v>
      </c>
      <c r="K108" s="584">
        <f t="shared" ca="1" si="22"/>
        <v>-0.10424511510415051</v>
      </c>
      <c r="L108" s="584">
        <f t="shared" ca="1" si="22"/>
        <v>-0.1</v>
      </c>
      <c r="M108" s="586">
        <f t="shared" ca="1" si="22"/>
        <v>-0.1034887663338197</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26.048080306973695</v>
      </c>
      <c r="J115" s="634">
        <f t="shared" ca="1" si="27"/>
        <v>41.503505656003497</v>
      </c>
      <c r="K115" s="634">
        <f t="shared" ca="1" si="27"/>
        <v>25.262123581075748</v>
      </c>
      <c r="L115" s="634">
        <f t="shared" ca="1" si="27"/>
        <v>27.898784595337467</v>
      </c>
      <c r="M115" s="636">
        <f t="shared" ca="1" si="27"/>
        <v>28.756944651633614</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55.400895611573091</v>
      </c>
      <c r="K116" s="638">
        <f t="shared" ca="1" si="33"/>
        <v>19.808999783704653</v>
      </c>
      <c r="L116" s="638">
        <f t="shared" ca="1" si="33"/>
        <v>29.842857580950255</v>
      </c>
      <c r="M116" s="640">
        <f t="shared" ca="1" si="33"/>
        <v>30.145685799610224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28.54717212340806</v>
      </c>
      <c r="J117" s="634">
        <f t="shared" ca="1" si="33"/>
        <v>16</v>
      </c>
      <c r="K117" s="634">
        <f t="shared" ca="1" si="33"/>
        <v>9.787613314973342</v>
      </c>
      <c r="L117" s="634">
        <f t="shared" ca="1" si="33"/>
        <v>7</v>
      </c>
      <c r="M117" s="636">
        <f t="shared" ca="1" si="33"/>
        <v>10.126779179041847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22.393504301534065</v>
      </c>
      <c r="K118" s="642">
        <f t="shared" ca="1" si="33"/>
        <v>9.0074382297138342</v>
      </c>
      <c r="L118" s="642">
        <f t="shared" ca="1" si="33"/>
        <v>7</v>
      </c>
      <c r="M118" s="644">
        <f t="shared" ca="1" si="33"/>
        <v>12.806875618220573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22.350900705342347</v>
      </c>
      <c r="J119" s="634">
        <f t="shared" ca="1" si="33"/>
        <v>20.38792869439553</v>
      </c>
      <c r="K119" s="634">
        <f t="shared" ca="1" si="33"/>
        <v>13.943845878133999</v>
      </c>
      <c r="L119" s="634">
        <f t="shared" ca="1" si="33"/>
        <v>14.854146436546012</v>
      </c>
      <c r="M119" s="636">
        <f t="shared" ca="1" si="33"/>
        <v>12.316151291924834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18.892648507846491</v>
      </c>
      <c r="J120" s="646">
        <f t="shared" ca="1" si="33"/>
        <v>24.25963048356806</v>
      </c>
      <c r="K120" s="646">
        <f t="shared" ca="1" si="33"/>
        <v>11.209260036274753</v>
      </c>
      <c r="L120" s="646">
        <f t="shared" ca="1" si="33"/>
        <v>13.54512203045501</v>
      </c>
      <c r="M120" s="647">
        <f t="shared" ca="1" si="33"/>
        <v>14.362311431110406</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25.780839327327747</v>
      </c>
      <c r="J121" s="634">
        <f t="shared" ca="1" si="33"/>
        <v>16</v>
      </c>
      <c r="K121" s="634">
        <f t="shared" ca="1" si="33"/>
        <v>16.510969591875519</v>
      </c>
      <c r="L121" s="634">
        <f t="shared" ca="1" si="33"/>
        <v>12.054392664133145</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22.273986143477135</v>
      </c>
      <c r="J122" s="642">
        <f t="shared" ca="1" si="33"/>
        <v>21.936609410064541</v>
      </c>
      <c r="K122" s="642">
        <f t="shared" ca="1" si="33"/>
        <v>8.2310833802036498</v>
      </c>
      <c r="L122" s="642">
        <f t="shared" ca="1" si="33"/>
        <v>7</v>
      </c>
      <c r="M122" s="644">
        <f t="shared" ca="1" si="33"/>
        <v>8.0466299001459127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0.93</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15</v>
      </c>
      <c r="D16" s="446">
        <f>(G17*G18*C16)</f>
        <v>29.277257955044394</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-0.15167595050149452</v>
      </c>
      <c r="J26" s="480">
        <f t="shared" ca="1" si="0"/>
        <v>-0.20983557283621324</v>
      </c>
      <c r="K26" s="463">
        <f t="shared" ca="1" si="0"/>
        <v>-0.15022756187812764</v>
      </c>
      <c r="L26" s="542">
        <f t="shared" ca="1" si="0"/>
        <v>-0.16164837177828803</v>
      </c>
      <c r="M26" s="469">
        <f t="shared" ca="1" si="0"/>
        <v>-0.1608039691235319</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-0.24768418270665665</v>
      </c>
      <c r="K27" s="466">
        <f t="shared" ca="1" si="0"/>
        <v>-0.12841553492430957</v>
      </c>
      <c r="L27" s="543">
        <f t="shared" ca="1" si="0"/>
        <v>-0.16550139501443104</v>
      </c>
      <c r="M27" s="471">
        <f t="shared" ca="1" si="0"/>
        <v>-0.16438067318962202</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-0.16175910302419799</v>
      </c>
      <c r="J28" s="480">
        <f t="shared" ca="1" si="0"/>
        <v>-0.13</v>
      </c>
      <c r="K28" s="463">
        <f t="shared" ca="1" si="0"/>
        <v>-0.1</v>
      </c>
      <c r="L28" s="542">
        <f t="shared" ca="1" si="0"/>
        <v>-0.1</v>
      </c>
      <c r="M28" s="469">
        <f t="shared" ca="1" si="0"/>
        <v>-0.11092847981694895</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-0.14216417184730412</v>
      </c>
      <c r="K29" s="467">
        <f t="shared" ca="1" si="0"/>
        <v>-0.1</v>
      </c>
      <c r="L29" s="544">
        <f t="shared" ca="1" si="0"/>
        <v>-0.1</v>
      </c>
      <c r="M29" s="470">
        <f t="shared" ca="1" si="0"/>
        <v>-0.11457130642259861</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-0.14252124493315349</v>
      </c>
      <c r="J30" s="480">
        <f t="shared" ca="1" si="0"/>
        <v>-0.13851209210529114</v>
      </c>
      <c r="K30" s="463">
        <f t="shared" ca="1" si="0"/>
        <v>-0.11158736080824544</v>
      </c>
      <c r="L30" s="542">
        <f t="shared" ca="1" si="0"/>
        <v>-0.11968564798280552</v>
      </c>
      <c r="M30" s="469">
        <f t="shared" ca="1" si="0"/>
        <v>-0.10932846425782586</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-0.12951274695989212</v>
      </c>
      <c r="J31" s="483">
        <f t="shared" ca="1" si="0"/>
        <v>-0.1470241842105823</v>
      </c>
      <c r="K31" s="467">
        <f t="shared" ca="1" si="0"/>
        <v>-0.10771185624025671</v>
      </c>
      <c r="L31" s="544">
        <f t="shared" ca="1" si="0"/>
        <v>-0.11640470665233793</v>
      </c>
      <c r="M31" s="470">
        <f t="shared" ca="1" si="0"/>
        <v>-0.11773135114424957</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-0.15458286467885546</v>
      </c>
      <c r="J32" s="480">
        <f t="shared" ca="1" si="0"/>
        <v>-0.13</v>
      </c>
      <c r="K32" s="463">
        <f t="shared" ca="1" si="0"/>
        <v>-0.12182551724239279</v>
      </c>
      <c r="L32" s="542">
        <f t="shared" ca="1" si="0"/>
        <v>-0.11266833965432863</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-0.14120800527519883</v>
      </c>
      <c r="J33" s="483">
        <f t="shared" ca="1" si="0"/>
        <v>-0.14134945614038819</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4.2574675286648947E-2</v>
      </c>
      <c r="J35" s="480">
        <f t="shared" ca="1" si="2"/>
        <v>8.9260848618923472E-2</v>
      </c>
      <c r="K35" s="463">
        <f t="shared" ca="1" si="2"/>
        <v>8.6342897291625254E-2</v>
      </c>
      <c r="L35" s="542">
        <f t="shared" ca="1" si="2"/>
        <v>9.9023895746002066E-2</v>
      </c>
      <c r="M35" s="469">
        <f ca="1">M59</f>
        <v>8.39220507656145E-2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6.8258626695029842E-2</v>
      </c>
      <c r="K36" s="466">
        <f t="shared" ca="1" si="2"/>
        <v>1.7259677653225836E-2</v>
      </c>
      <c r="L36" s="543">
        <f t="shared" ca="1" si="2"/>
        <v>8.5787164321470391E-2</v>
      </c>
      <c r="M36" s="471">
        <f t="shared" ca="1" si="2"/>
        <v>8.2731211788653711E-2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8.2039193781284728E-2</v>
      </c>
      <c r="J37" s="480">
        <f t="shared" ca="1" si="2"/>
        <v>4.9791533668803699E-2</v>
      </c>
      <c r="K37" s="463">
        <f t="shared" ca="1" si="2"/>
        <v>5.9779826982617863E-2</v>
      </c>
      <c r="L37" s="542">
        <f t="shared" ca="1" si="2"/>
        <v>5.9779826982617863E-2</v>
      </c>
      <c r="M37" s="469">
        <f t="shared" ca="1" si="2"/>
        <v>7.874479467367354E-2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4.9934777974528784E-2</v>
      </c>
      <c r="K38" s="467">
        <f t="shared" ca="1" si="2"/>
        <v>5.9779826982617863E-2</v>
      </c>
      <c r="L38" s="544">
        <f t="shared" ca="1" si="2"/>
        <v>5.9779826982617863E-2</v>
      </c>
      <c r="M38" s="470">
        <f t="shared" ca="1" si="2"/>
        <v>4.3626646021847827E-2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9.6070785430127828E-2</v>
      </c>
      <c r="J39" s="480">
        <f t="shared" ca="1" si="2"/>
        <v>5.1358911444078358E-2</v>
      </c>
      <c r="K39" s="463">
        <f t="shared" ca="1" si="2"/>
        <v>6.1057531315257728E-2</v>
      </c>
      <c r="L39" s="542">
        <f t="shared" ca="1" si="2"/>
        <v>5.3225626111792761E-2</v>
      </c>
      <c r="M39" s="469">
        <f t="shared" ca="1" si="2"/>
        <v>6.0808449409790091E-2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4.9953761211558687E-2</v>
      </c>
      <c r="J40" s="483">
        <f t="shared" ca="1" si="2"/>
        <v>6.1729129614026511E-2</v>
      </c>
      <c r="K40" s="467">
        <f t="shared" ca="1" si="2"/>
        <v>5.7212217578562756E-2</v>
      </c>
      <c r="L40" s="544">
        <f t="shared" ca="1" si="2"/>
        <v>5.4317992923596792E-2</v>
      </c>
      <c r="M40" s="470">
        <f t="shared" ca="1" si="2"/>
        <v>5.3876295779984526E-2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8.3101955246927275E-2</v>
      </c>
      <c r="J41" s="480">
        <f t="shared" ca="1" si="2"/>
        <v>4.9791533668803699E-2</v>
      </c>
      <c r="K41" s="463">
        <f t="shared" ca="1" si="2"/>
        <v>5.7721866780335772E-2</v>
      </c>
      <c r="L41" s="542">
        <f t="shared" ca="1" si="2"/>
        <v>5.5561990573736064E-2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4.6059905530421601E-2</v>
      </c>
      <c r="J42" s="483">
        <f t="shared" ca="1" si="2"/>
        <v>5.0414230636724594E-2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-0.15167595050149452</v>
      </c>
      <c r="J50" s="190">
        <f t="shared" ca="1" si="4"/>
        <v>-0.20983557283621324</v>
      </c>
      <c r="K50" s="190">
        <f t="shared" ca="1" si="4"/>
        <v>-0.15022756187812764</v>
      </c>
      <c r="L50" s="190">
        <f t="shared" ca="1" si="4"/>
        <v>-0.16164837177828803</v>
      </c>
      <c r="M50" s="191">
        <f t="shared" ca="1" si="4"/>
        <v>-0.1608039691235319</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-0.24768418270665665</v>
      </c>
      <c r="K51" s="584">
        <f t="shared" ca="1" si="4"/>
        <v>-0.12841553492430957</v>
      </c>
      <c r="L51" s="584">
        <f t="shared" ca="1" si="4"/>
        <v>-0.16550139501443104</v>
      </c>
      <c r="M51" s="586">
        <f t="shared" ca="1" si="4"/>
        <v>-0.16438067318962202</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-0.16175910302419799</v>
      </c>
      <c r="J52" s="190">
        <f t="shared" ca="1" si="4"/>
        <v>-0.13</v>
      </c>
      <c r="K52" s="190">
        <f t="shared" ca="1" si="4"/>
        <v>-0.1</v>
      </c>
      <c r="L52" s="190">
        <f t="shared" ca="1" si="4"/>
        <v>-0.1</v>
      </c>
      <c r="M52" s="191">
        <f t="shared" ca="1" si="4"/>
        <v>-0.11092847981694895</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-0.14216417184730412</v>
      </c>
      <c r="K53" s="584">
        <f t="shared" ca="1" si="4"/>
        <v>-0.1</v>
      </c>
      <c r="L53" s="584">
        <f t="shared" ca="1" si="4"/>
        <v>-0.1</v>
      </c>
      <c r="M53" s="586">
        <f t="shared" ca="1" si="4"/>
        <v>-0.11457130642259861</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-0.14252124493315349</v>
      </c>
      <c r="J54" s="190">
        <f t="shared" ca="1" si="4"/>
        <v>-0.13851209210529114</v>
      </c>
      <c r="K54" s="190">
        <f t="shared" ca="1" si="4"/>
        <v>-0.11158736080824544</v>
      </c>
      <c r="L54" s="190">
        <f t="shared" ca="1" si="4"/>
        <v>-0.11968564798280552</v>
      </c>
      <c r="M54" s="191">
        <f t="shared" ca="1" si="4"/>
        <v>-0.10932846425782586</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-0.12951274695989212</v>
      </c>
      <c r="J55" s="588">
        <f t="shared" ca="1" si="4"/>
        <v>-0.1470241842105823</v>
      </c>
      <c r="K55" s="588">
        <f t="shared" ca="1" si="4"/>
        <v>-0.10771185624025671</v>
      </c>
      <c r="L55" s="588">
        <f t="shared" ca="1" si="4"/>
        <v>-0.11640470665233793</v>
      </c>
      <c r="M55" s="590">
        <f t="shared" ca="1" si="4"/>
        <v>-0.11773135114424957</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-0.15458286467885546</v>
      </c>
      <c r="J56" s="190">
        <f t="shared" ca="1" si="4"/>
        <v>-0.13</v>
      </c>
      <c r="K56" s="190">
        <f t="shared" ca="1" si="4"/>
        <v>-0.12182551724239279</v>
      </c>
      <c r="L56" s="190">
        <f t="shared" ca="1" si="4"/>
        <v>-0.11266833965432863</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-0.14120800527519883</v>
      </c>
      <c r="J57" s="584">
        <f t="shared" ca="1" si="4"/>
        <v>-0.14134945614038819</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4.2574675286648947E-2</v>
      </c>
      <c r="J59" s="190">
        <f t="shared" ca="1" si="6"/>
        <v>8.9260848618923472E-2</v>
      </c>
      <c r="K59" s="190">
        <f t="shared" ca="1" si="6"/>
        <v>8.6342897291625254E-2</v>
      </c>
      <c r="L59" s="190">
        <f t="shared" ca="1" si="6"/>
        <v>9.9023895746002066E-2</v>
      </c>
      <c r="M59" s="191">
        <f t="shared" ca="1" si="6"/>
        <v>8.39220507656145E-2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6.8258626695029842E-2</v>
      </c>
      <c r="K60" s="584">
        <f t="shared" ca="1" si="6"/>
        <v>1.7259677653225836E-2</v>
      </c>
      <c r="L60" s="584">
        <f t="shared" ca="1" si="6"/>
        <v>8.5787164321470391E-2</v>
      </c>
      <c r="M60" s="586">
        <f t="shared" ca="1" si="6"/>
        <v>8.2731211788653711E-2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8.2039193781284728E-2</v>
      </c>
      <c r="J61" s="190">
        <f t="shared" ca="1" si="6"/>
        <v>4.9791533668803699E-2</v>
      </c>
      <c r="K61" s="190">
        <f t="shared" ca="1" si="6"/>
        <v>5.9779826982617863E-2</v>
      </c>
      <c r="L61" s="190">
        <f t="shared" ca="1" si="6"/>
        <v>5.9779826982617863E-2</v>
      </c>
      <c r="M61" s="191">
        <f t="shared" ca="1" si="6"/>
        <v>7.874479467367354E-2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4.9934777974528784E-2</v>
      </c>
      <c r="K62" s="584">
        <f t="shared" ca="1" si="6"/>
        <v>5.9779826982617863E-2</v>
      </c>
      <c r="L62" s="584">
        <f t="shared" ca="1" si="6"/>
        <v>5.9779826982617863E-2</v>
      </c>
      <c r="M62" s="586">
        <f t="shared" ca="1" si="6"/>
        <v>4.3626646021847827E-2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9.6070785430127828E-2</v>
      </c>
      <c r="J63" s="190">
        <f t="shared" ca="1" si="6"/>
        <v>5.1358911444078358E-2</v>
      </c>
      <c r="K63" s="190">
        <f t="shared" ca="1" si="6"/>
        <v>6.1057531315257728E-2</v>
      </c>
      <c r="L63" s="190">
        <f t="shared" ca="1" si="6"/>
        <v>5.3225626111792761E-2</v>
      </c>
      <c r="M63" s="191">
        <f t="shared" ca="1" si="6"/>
        <v>6.0808449409790091E-2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4.9953761211558687E-2</v>
      </c>
      <c r="J64" s="588">
        <f t="shared" ca="1" si="6"/>
        <v>6.1729129614026511E-2</v>
      </c>
      <c r="K64" s="588">
        <f t="shared" ca="1" si="6"/>
        <v>5.7212217578562756E-2</v>
      </c>
      <c r="L64" s="588">
        <f t="shared" ca="1" si="6"/>
        <v>5.4317992923596792E-2</v>
      </c>
      <c r="M64" s="590">
        <f t="shared" ca="1" si="6"/>
        <v>5.3876295779984526E-2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8.3101955246927275E-2</v>
      </c>
      <c r="J65" s="190">
        <f t="shared" ca="1" si="6"/>
        <v>4.9791533668803699E-2</v>
      </c>
      <c r="K65" s="190">
        <f t="shared" ca="1" si="6"/>
        <v>5.7721866780335772E-2</v>
      </c>
      <c r="L65" s="190">
        <f t="shared" ca="1" si="6"/>
        <v>5.5561990573736064E-2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4.6059905530421601E-2</v>
      </c>
      <c r="J66" s="584">
        <f t="shared" ca="1" si="6"/>
        <v>5.0414230636724594E-2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4.2574675286648947E-2</v>
      </c>
      <c r="J73" s="190">
        <f t="shared" ref="J73:M73" ca="1" si="9">(-9.81*(J115+20)/1000/1.5-J101*COS(PI()/180*10)*1.921)/(COS(PI()/180*62.4)*0.455)</f>
        <v>8.9260848618923472E-2</v>
      </c>
      <c r="K73" s="190">
        <f t="shared" ca="1" si="9"/>
        <v>8.6342897291625254E-2</v>
      </c>
      <c r="L73" s="190">
        <f t="shared" ca="1" si="9"/>
        <v>9.9023895746002066E-2</v>
      </c>
      <c r="M73" s="191">
        <f t="shared" ca="1" si="9"/>
        <v>8.39220507656145E-2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6.8258626695029842E-2</v>
      </c>
      <c r="K74" s="580">
        <f t="shared" ca="1" si="11"/>
        <v>1.7259677653225836E-2</v>
      </c>
      <c r="L74" s="580">
        <f t="shared" ca="1" si="11"/>
        <v>8.5787164321470391E-2</v>
      </c>
      <c r="M74" s="582">
        <f t="shared" ca="1" si="11"/>
        <v>8.2731211788653711E-2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8.2039193781284728E-2</v>
      </c>
      <c r="J75" s="190">
        <f t="shared" ca="1" si="11"/>
        <v>4.9791533668803699E-2</v>
      </c>
      <c r="K75" s="190">
        <f t="shared" ca="1" si="11"/>
        <v>5.9779826982617863E-2</v>
      </c>
      <c r="L75" s="190">
        <f t="shared" ca="1" si="11"/>
        <v>5.9779826982617863E-2</v>
      </c>
      <c r="M75" s="191">
        <f t="shared" ca="1" si="11"/>
        <v>7.874479467367354E-2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4.9934777974528784E-2</v>
      </c>
      <c r="K76" s="584">
        <f t="shared" ca="1" si="11"/>
        <v>5.9779826982617863E-2</v>
      </c>
      <c r="L76" s="584">
        <f t="shared" ca="1" si="11"/>
        <v>5.9779826982617863E-2</v>
      </c>
      <c r="M76" s="586">
        <f t="shared" ca="1" si="11"/>
        <v>4.3626646021847827E-2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9.6070785430127828E-2</v>
      </c>
      <c r="J77" s="190">
        <f t="shared" ca="1" si="11"/>
        <v>5.1358911444078358E-2</v>
      </c>
      <c r="K77" s="190">
        <f t="shared" ca="1" si="11"/>
        <v>6.1057531315257728E-2</v>
      </c>
      <c r="L77" s="190">
        <f t="shared" ca="1" si="11"/>
        <v>5.3225626111792761E-2</v>
      </c>
      <c r="M77" s="191">
        <f t="shared" ca="1" si="11"/>
        <v>6.0808449409790091E-2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4.9953761211558687E-2</v>
      </c>
      <c r="J78" s="588">
        <f t="shared" ca="1" si="11"/>
        <v>6.1729129614026511E-2</v>
      </c>
      <c r="K78" s="588">
        <f t="shared" ca="1" si="11"/>
        <v>5.7212217578562756E-2</v>
      </c>
      <c r="L78" s="588">
        <f t="shared" ca="1" si="11"/>
        <v>5.4317992923596792E-2</v>
      </c>
      <c r="M78" s="590">
        <f t="shared" ca="1" si="11"/>
        <v>5.3876295779984526E-2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8.3101955246927275E-2</v>
      </c>
      <c r="J79" s="190">
        <f t="shared" ca="1" si="11"/>
        <v>4.9791533668803699E-2</v>
      </c>
      <c r="K79" s="190">
        <f t="shared" ca="1" si="11"/>
        <v>5.7721866780335772E-2</v>
      </c>
      <c r="L79" s="190">
        <f t="shared" ca="1" si="11"/>
        <v>5.5561990573736064E-2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4.6059905530421601E-2</v>
      </c>
      <c r="J80" s="584">
        <f t="shared" ca="1" si="11"/>
        <v>5.0414230636724594E-2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136.57142619907262</v>
      </c>
      <c r="J87" s="190">
        <f t="shared" ref="J87:M94" si="13">IF(O87=-2,1000*($G$17*$G$18*$C$16)/625,1000*($G$17*$G$18*$C$16)/(MAX(150,MIN($G$16*MAX($G$14:$G$15),4*$G$16^2,4*(MIN($G$14:$G$15))^2))*(MAX(6.12,$G$16)/12.5)^O87))</f>
        <v>79.935721925853699</v>
      </c>
      <c r="K87" s="190">
        <f t="shared" si="13"/>
        <v>66.865370267065956</v>
      </c>
      <c r="L87" s="190">
        <f t="shared" si="13"/>
        <v>46.843612728071029</v>
      </c>
      <c r="M87" s="578">
        <f t="shared" si="13"/>
        <v>46.843612728071029</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136.57142619907262</v>
      </c>
      <c r="J88" s="580">
        <f t="shared" si="13"/>
        <v>79.935721925853699</v>
      </c>
      <c r="K88" s="580">
        <f t="shared" si="13"/>
        <v>66.865370267065956</v>
      </c>
      <c r="L88" s="580">
        <f t="shared" si="13"/>
        <v>46.843612728071029</v>
      </c>
      <c r="M88" s="581">
        <f t="shared" si="13"/>
        <v>46.843612728071029</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195.18171970029596</v>
      </c>
      <c r="J89" s="190">
        <f t="shared" si="13"/>
        <v>114.24052677190774</v>
      </c>
      <c r="K89" s="190">
        <f t="shared" si="13"/>
        <v>114.24052677190774</v>
      </c>
      <c r="L89" s="190">
        <f t="shared" si="13"/>
        <v>55.93216190752603</v>
      </c>
      <c r="M89" s="578">
        <f t="shared" si="13"/>
        <v>55.93216190752603</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195.18171970029596</v>
      </c>
      <c r="J90" s="584">
        <f t="shared" si="13"/>
        <v>114.24052677190774</v>
      </c>
      <c r="K90" s="584">
        <f t="shared" si="13"/>
        <v>114.24052677190774</v>
      </c>
      <c r="L90" s="584">
        <f t="shared" si="13"/>
        <v>55.93216190752603</v>
      </c>
      <c r="M90" s="585">
        <f t="shared" si="13"/>
        <v>55.93216190752603</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195.18171970029596</v>
      </c>
      <c r="J91" s="190">
        <f t="shared" si="13"/>
        <v>114.24052677190774</v>
      </c>
      <c r="K91" s="190">
        <f t="shared" si="13"/>
        <v>114.24052677190774</v>
      </c>
      <c r="L91" s="190">
        <f t="shared" si="13"/>
        <v>55.93216190752603</v>
      </c>
      <c r="M91" s="578">
        <f t="shared" si="13"/>
        <v>55.93216190752603</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195.18171970029596</v>
      </c>
      <c r="J92" s="588">
        <f t="shared" si="13"/>
        <v>114.24052677190774</v>
      </c>
      <c r="K92" s="588">
        <f t="shared" si="13"/>
        <v>114.24052677190774</v>
      </c>
      <c r="L92" s="588">
        <f t="shared" si="13"/>
        <v>55.93216190752603</v>
      </c>
      <c r="M92" s="589">
        <f t="shared" si="13"/>
        <v>55.93216190752603</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195.18171970029596</v>
      </c>
      <c r="J93" s="190">
        <f t="shared" si="13"/>
        <v>114.24052677190774</v>
      </c>
      <c r="K93" s="190">
        <f t="shared" si="13"/>
        <v>114.24052677190774</v>
      </c>
      <c r="L93" s="190">
        <f t="shared" si="13"/>
        <v>55.93216190752603</v>
      </c>
      <c r="M93" s="578">
        <f t="shared" si="13"/>
        <v>55.93216190752603</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195.18171970029596</v>
      </c>
      <c r="J94" s="584">
        <f t="shared" si="13"/>
        <v>114.24052677190774</v>
      </c>
      <c r="K94" s="584">
        <f t="shared" si="13"/>
        <v>114.24052677190774</v>
      </c>
      <c r="L94" s="584">
        <f t="shared" si="13"/>
        <v>55.93216190752603</v>
      </c>
      <c r="M94" s="585">
        <f>IF(R94=-2,1000*($G$17*$G$18*$C$16)/625,1000*($G$17*$G$18*$C$16)/(MAX(150,MIN($G$16*MAX($G$14:$G$15),4*$G$16^2,4*(MIN($G$14:$G$15))^2))*(MAX(6.12,$G$16)/12.5)^R94))</f>
        <v>55.93216190752603</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-0.15167595050149452</v>
      </c>
      <c r="J101" s="190">
        <f t="shared" ca="1" si="16"/>
        <v>-0.20983557283621324</v>
      </c>
      <c r="K101" s="190">
        <f t="shared" ca="1" si="16"/>
        <v>-0.15022756187812764</v>
      </c>
      <c r="L101" s="190">
        <f t="shared" ca="1" si="16"/>
        <v>-0.16164837177828803</v>
      </c>
      <c r="M101" s="191">
        <f t="shared" ca="1" si="16"/>
        <v>-0.1608039691235319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-0.24768418270665665</v>
      </c>
      <c r="K102" s="580">
        <f t="shared" ca="1" si="22"/>
        <v>-0.12841553492430957</v>
      </c>
      <c r="L102" s="580">
        <f t="shared" ca="1" si="22"/>
        <v>-0.16550139501443104</v>
      </c>
      <c r="M102" s="582">
        <f t="shared" ca="1" si="22"/>
        <v>-0.16438067318962202</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-0.16175910302419799</v>
      </c>
      <c r="J103" s="190">
        <f t="shared" ca="1" si="22"/>
        <v>-0.13</v>
      </c>
      <c r="K103" s="190">
        <f t="shared" ca="1" si="22"/>
        <v>-0.1</v>
      </c>
      <c r="L103" s="190">
        <f t="shared" ca="1" si="22"/>
        <v>-0.1</v>
      </c>
      <c r="M103" s="191">
        <f t="shared" ca="1" si="22"/>
        <v>-0.11092847981694895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-0.14216417184730412</v>
      </c>
      <c r="K104" s="584">
        <f t="shared" ca="1" si="22"/>
        <v>-0.1</v>
      </c>
      <c r="L104" s="584">
        <f t="shared" ca="1" si="22"/>
        <v>-0.1</v>
      </c>
      <c r="M104" s="586">
        <f t="shared" ca="1" si="22"/>
        <v>-0.11457130642259861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-0.14252124493315349</v>
      </c>
      <c r="J105" s="190">
        <f t="shared" ca="1" si="22"/>
        <v>-0.13851209210529114</v>
      </c>
      <c r="K105" s="190">
        <f t="shared" ca="1" si="22"/>
        <v>-0.11158736080824544</v>
      </c>
      <c r="L105" s="190">
        <f t="shared" ca="1" si="22"/>
        <v>-0.11968564798280552</v>
      </c>
      <c r="M105" s="191">
        <f t="shared" ca="1" si="22"/>
        <v>-0.10932846425782586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-0.12951274695989212</v>
      </c>
      <c r="J106" s="588">
        <f t="shared" ca="1" si="22"/>
        <v>-0.1470241842105823</v>
      </c>
      <c r="K106" s="588">
        <f t="shared" ca="1" si="22"/>
        <v>-0.10771185624025671</v>
      </c>
      <c r="L106" s="588">
        <f t="shared" ca="1" si="22"/>
        <v>-0.11640470665233793</v>
      </c>
      <c r="M106" s="590">
        <f t="shared" ca="1" si="22"/>
        <v>-0.11773135114424957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-0.15458286467885546</v>
      </c>
      <c r="J107" s="190">
        <f t="shared" ca="1" si="22"/>
        <v>-0.13</v>
      </c>
      <c r="K107" s="190">
        <f t="shared" ca="1" si="22"/>
        <v>-0.12182551724239279</v>
      </c>
      <c r="L107" s="190">
        <f t="shared" ca="1" si="22"/>
        <v>-0.11266833965432863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-0.14120800527519883</v>
      </c>
      <c r="J108" s="584">
        <f t="shared" ca="1" si="22"/>
        <v>-0.14134945614038819</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22.502785150448361</v>
      </c>
      <c r="J115" s="634">
        <f t="shared" ca="1" si="27"/>
        <v>37.821723241898283</v>
      </c>
      <c r="K115" s="634">
        <f t="shared" ca="1" si="27"/>
        <v>20.673058511268074</v>
      </c>
      <c r="L115" s="634">
        <f t="shared" ca="1" si="27"/>
        <v>23.567999915414909</v>
      </c>
      <c r="M115" s="636">
        <f t="shared" ca="1" si="27"/>
        <v>23.810509110623521</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49.447083506102416</v>
      </c>
      <c r="K116" s="638">
        <f t="shared" ca="1" si="33"/>
        <v>16.590243036954476</v>
      </c>
      <c r="L116" s="638">
        <f t="shared" ca="1" si="33"/>
        <v>25.109209209872105</v>
      </c>
      <c r="M116" s="640">
        <f t="shared" ca="1" si="33"/>
        <v>24.883520330450558</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24.14748815994745</v>
      </c>
      <c r="J117" s="634">
        <f t="shared" ca="1" si="33"/>
        <v>16</v>
      </c>
      <c r="K117" s="634">
        <f t="shared" ca="1" si="33"/>
        <v>7</v>
      </c>
      <c r="L117" s="634">
        <f t="shared" ca="1" si="33"/>
        <v>7</v>
      </c>
      <c r="M117" s="636">
        <f t="shared" ca="1" si="33"/>
        <v>9.5499786239547539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19.514094089221189</v>
      </c>
      <c r="K118" s="642">
        <f t="shared" ca="1" si="33"/>
        <v>7</v>
      </c>
      <c r="L118" s="642">
        <f t="shared" ca="1" si="33"/>
        <v>7</v>
      </c>
      <c r="M118" s="644">
        <f t="shared" ca="1" si="33"/>
        <v>11.735674587344544</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18.130311233288374</v>
      </c>
      <c r="J119" s="634">
        <f t="shared" ca="1" si="33"/>
        <v>18.411759429832493</v>
      </c>
      <c r="K119" s="634">
        <f t="shared" ca="1" si="33"/>
        <v>10.310674516641541</v>
      </c>
      <c r="L119" s="634">
        <f t="shared" ca="1" si="33"/>
        <v>12.905694394841655</v>
      </c>
      <c r="M119" s="636">
        <f t="shared" ca="1" si="33"/>
        <v>9.6652755022359607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15.853824087967631</v>
      </c>
      <c r="J120" s="646">
        <f t="shared" ca="1" si="33"/>
        <v>20.539782456155283</v>
      </c>
      <c r="K120" s="646">
        <f t="shared" ca="1" si="33"/>
        <v>9.3135568720770117</v>
      </c>
      <c r="L120" s="646">
        <f t="shared" ca="1" si="33"/>
        <v>11.921411995701378</v>
      </c>
      <c r="M120" s="647">
        <f t="shared" ca="1" si="33"/>
        <v>12.31940534327487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22.037373463290976</v>
      </c>
      <c r="J121" s="634">
        <f t="shared" ca="1" si="33"/>
        <v>16</v>
      </c>
      <c r="K121" s="634">
        <f t="shared" ca="1" si="33"/>
        <v>13.379766578545585</v>
      </c>
      <c r="L121" s="634">
        <f t="shared" ca="1" si="33"/>
        <v>10.800501896298584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19.362401582559649</v>
      </c>
      <c r="J122" s="642">
        <f t="shared" ca="1" si="33"/>
        <v>19.262968640361606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0.93</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16</v>
      </c>
      <c r="D16" s="446">
        <f>(G17*G18*C16)</f>
        <v>31.229075152047354</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-0.14825799966445458</v>
      </c>
      <c r="J26" s="480">
        <f t="shared" ca="1" si="0"/>
        <v>-0.20593974110689589</v>
      </c>
      <c r="K26" s="463">
        <f t="shared" ca="1" si="0"/>
        <v>-0.14535188058140647</v>
      </c>
      <c r="L26" s="542">
        <f t="shared" ca="1" si="0"/>
        <v>-0.15698765419194943</v>
      </c>
      <c r="M26" s="469">
        <f t="shared" ca="1" si="0"/>
        <v>-0.15562935360708052</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-0.24162534060043717</v>
      </c>
      <c r="K27" s="466">
        <f t="shared" ca="1" si="0"/>
        <v>-0.12565718697775882</v>
      </c>
      <c r="L27" s="543">
        <f t="shared" ca="1" si="0"/>
        <v>-0.16054938257894624</v>
      </c>
      <c r="M27" s="471">
        <f t="shared" ca="1" si="0"/>
        <v>-0.15890166852514409</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-0.15710363280462389</v>
      </c>
      <c r="J28" s="480">
        <f t="shared" ca="1" si="0"/>
        <v>-0.13</v>
      </c>
      <c r="K28" s="463">
        <f t="shared" ca="1" si="0"/>
        <v>-0.1</v>
      </c>
      <c r="L28" s="542">
        <f t="shared" ca="1" si="0"/>
        <v>-0.1</v>
      </c>
      <c r="M28" s="469">
        <f t="shared" ca="1" si="0"/>
        <v>-0.1102135168397711</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-0.13928141925665177</v>
      </c>
      <c r="K29" s="467">
        <f t="shared" ca="1" si="0"/>
        <v>-0.1</v>
      </c>
      <c r="L29" s="544">
        <f t="shared" ca="1" si="0"/>
        <v>-0.1</v>
      </c>
      <c r="M29" s="470">
        <f t="shared" ca="1" si="0"/>
        <v>-0.11361802245302813</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-0.13763845802309643</v>
      </c>
      <c r="J30" s="480">
        <f t="shared" ca="1" si="0"/>
        <v>-0.13649483553604613</v>
      </c>
      <c r="K30" s="463">
        <f t="shared" ca="1" si="0"/>
        <v>-0.10790955668326874</v>
      </c>
      <c r="L30" s="542">
        <f t="shared" ca="1" si="0"/>
        <v>-0.11780718286414876</v>
      </c>
      <c r="M30" s="469">
        <f t="shared" ca="1" si="0"/>
        <v>-0.10664502300387035</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-0.12658307481385789</v>
      </c>
      <c r="J31" s="483">
        <f t="shared" ca="1" si="0"/>
        <v>-0.14298967107209229</v>
      </c>
      <c r="K31" s="467">
        <f t="shared" ca="1" si="0"/>
        <v>-0.10588424529933882</v>
      </c>
      <c r="L31" s="544">
        <f t="shared" ca="1" si="0"/>
        <v>-0.1148393190534573</v>
      </c>
      <c r="M31" s="470">
        <f t="shared" ca="1" si="0"/>
        <v>-0.11576182469733029</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-0.15057286089809677</v>
      </c>
      <c r="J32" s="480">
        <f t="shared" ca="1" si="0"/>
        <v>-0.13</v>
      </c>
      <c r="K32" s="463">
        <f t="shared" ca="1" si="0"/>
        <v>-0.11872734434128873</v>
      </c>
      <c r="L32" s="542">
        <f t="shared" ca="1" si="0"/>
        <v>-0.11145948769412198</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-0.13840100262866772</v>
      </c>
      <c r="J33" s="483">
        <f t="shared" ca="1" si="0"/>
        <v>-0.13865978071472818</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4.371265846973385E-2</v>
      </c>
      <c r="J35" s="480">
        <f t="shared" ca="1" si="2"/>
        <v>8.7334817351726879E-2</v>
      </c>
      <c r="K35" s="463">
        <f t="shared" ca="1" si="2"/>
        <v>8.3764371473403251E-2</v>
      </c>
      <c r="L35" s="542">
        <f t="shared" ca="1" si="2"/>
        <v>9.6056980056764121E-2</v>
      </c>
      <c r="M35" s="469">
        <f ca="1">M59</f>
        <v>8.1867469007385452E-2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6.7307868502778215E-2</v>
      </c>
      <c r="K36" s="466">
        <f t="shared" ca="1" si="2"/>
        <v>2.1387186317136944E-2</v>
      </c>
      <c r="L36" s="543">
        <f t="shared" ca="1" si="2"/>
        <v>8.3820967145250114E-2</v>
      </c>
      <c r="M36" s="471">
        <f t="shared" ca="1" si="2"/>
        <v>8.0777974300159441E-2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7.9737610491912442E-2</v>
      </c>
      <c r="J37" s="480">
        <f t="shared" ca="1" si="2"/>
        <v>4.9791533668803699E-2</v>
      </c>
      <c r="K37" s="463">
        <f t="shared" ca="1" si="2"/>
        <v>5.9779826982617863E-2</v>
      </c>
      <c r="L37" s="542">
        <f t="shared" ca="1" si="2"/>
        <v>5.9779826982617863E-2</v>
      </c>
      <c r="M37" s="469">
        <f t="shared" ca="1" si="2"/>
        <v>7.7504068608420601E-2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4.9900830912730183E-2</v>
      </c>
      <c r="K38" s="467">
        <f t="shared" ca="1" si="2"/>
        <v>5.9779826982617863E-2</v>
      </c>
      <c r="L38" s="544">
        <f t="shared" ca="1" si="2"/>
        <v>5.9779826982617863E-2</v>
      </c>
      <c r="M38" s="470">
        <f t="shared" ca="1" si="2"/>
        <v>4.4683419383198017E-2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9.0122122644490918E-2</v>
      </c>
      <c r="J39" s="480">
        <f t="shared" ca="1" si="2"/>
        <v>5.0987463029922124E-2</v>
      </c>
      <c r="K39" s="463">
        <f t="shared" ca="1" si="2"/>
        <v>6.0651990628051509E-2</v>
      </c>
      <c r="L39" s="542">
        <f t="shared" ca="1" si="2"/>
        <v>5.3851048131289547E-2</v>
      </c>
      <c r="M39" s="469">
        <f t="shared" ca="1" si="2"/>
        <v>6.0512554203512973E-2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5.0929175368489031E-2</v>
      </c>
      <c r="J40" s="483">
        <f t="shared" ca="1" si="2"/>
        <v>5.8900072603879271E-2</v>
      </c>
      <c r="K40" s="467">
        <f t="shared" ca="1" si="2"/>
        <v>5.7820708049943569E-2</v>
      </c>
      <c r="L40" s="544">
        <f t="shared" ca="1" si="2"/>
        <v>5.4839177939844622E-2</v>
      </c>
      <c r="M40" s="470">
        <f t="shared" ca="1" si="2"/>
        <v>5.4532036041355862E-2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8.0704781924793398E-2</v>
      </c>
      <c r="J41" s="480">
        <f t="shared" ca="1" si="2"/>
        <v>4.9791533668803699E-2</v>
      </c>
      <c r="K41" s="463">
        <f t="shared" ca="1" si="2"/>
        <v>5.8013998071404491E-2</v>
      </c>
      <c r="L41" s="542">
        <f t="shared" ca="1" si="2"/>
        <v>5.5964469505453557E-2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4.6994477722628304E-2</v>
      </c>
      <c r="J42" s="483">
        <f t="shared" ca="1" si="2"/>
        <v>5.0266659448155497E-2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-0.14825799966445458</v>
      </c>
      <c r="J50" s="190">
        <f t="shared" ca="1" si="4"/>
        <v>-0.20593974110689589</v>
      </c>
      <c r="K50" s="190">
        <f t="shared" ca="1" si="4"/>
        <v>-0.14535188058140647</v>
      </c>
      <c r="L50" s="190">
        <f t="shared" ca="1" si="4"/>
        <v>-0.15698765419194943</v>
      </c>
      <c r="M50" s="191">
        <f t="shared" ca="1" si="4"/>
        <v>-0.15562935360708052</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-0.24162534060043717</v>
      </c>
      <c r="K51" s="584">
        <f t="shared" ca="1" si="4"/>
        <v>-0.12565718697775882</v>
      </c>
      <c r="L51" s="584">
        <f t="shared" ca="1" si="4"/>
        <v>-0.16054938257894624</v>
      </c>
      <c r="M51" s="586">
        <f t="shared" ca="1" si="4"/>
        <v>-0.15890166852514409</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-0.15710363280462389</v>
      </c>
      <c r="J52" s="190">
        <f t="shared" ca="1" si="4"/>
        <v>-0.13</v>
      </c>
      <c r="K52" s="190">
        <f t="shared" ca="1" si="4"/>
        <v>-0.1</v>
      </c>
      <c r="L52" s="190">
        <f t="shared" ca="1" si="4"/>
        <v>-0.1</v>
      </c>
      <c r="M52" s="191">
        <f t="shared" ca="1" si="4"/>
        <v>-0.1102135168397711</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-0.13928141925665177</v>
      </c>
      <c r="K53" s="584">
        <f t="shared" ca="1" si="4"/>
        <v>-0.1</v>
      </c>
      <c r="L53" s="584">
        <f t="shared" ca="1" si="4"/>
        <v>-0.1</v>
      </c>
      <c r="M53" s="586">
        <f t="shared" ca="1" si="4"/>
        <v>-0.11361802245302813</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-0.13763845802309643</v>
      </c>
      <c r="J54" s="190">
        <f t="shared" ca="1" si="4"/>
        <v>-0.13649483553604613</v>
      </c>
      <c r="K54" s="190">
        <f t="shared" ca="1" si="4"/>
        <v>-0.10790955668326874</v>
      </c>
      <c r="L54" s="190">
        <f t="shared" ca="1" si="4"/>
        <v>-0.11780718286414876</v>
      </c>
      <c r="M54" s="191">
        <f t="shared" ca="1" si="4"/>
        <v>-0.10664502300387035</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-0.12658307481385789</v>
      </c>
      <c r="J55" s="588">
        <f t="shared" ca="1" si="4"/>
        <v>-0.14298967107209229</v>
      </c>
      <c r="K55" s="588">
        <f t="shared" ca="1" si="4"/>
        <v>-0.10588424529933882</v>
      </c>
      <c r="L55" s="588">
        <f t="shared" ca="1" si="4"/>
        <v>-0.1148393190534573</v>
      </c>
      <c r="M55" s="590">
        <f t="shared" ca="1" si="4"/>
        <v>-0.11576182469733029</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-0.15057286089809677</v>
      </c>
      <c r="J56" s="190">
        <f t="shared" ca="1" si="4"/>
        <v>-0.13</v>
      </c>
      <c r="K56" s="190">
        <f t="shared" ca="1" si="4"/>
        <v>-0.11872734434128873</v>
      </c>
      <c r="L56" s="190">
        <f t="shared" ca="1" si="4"/>
        <v>-0.11145948769412198</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-0.13840100262866772</v>
      </c>
      <c r="J57" s="584">
        <f t="shared" ca="1" si="4"/>
        <v>-0.13865978071472818</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4.371265846973385E-2</v>
      </c>
      <c r="J59" s="190">
        <f t="shared" ca="1" si="6"/>
        <v>8.7334817351726879E-2</v>
      </c>
      <c r="K59" s="190">
        <f t="shared" ca="1" si="6"/>
        <v>8.3764371473403251E-2</v>
      </c>
      <c r="L59" s="190">
        <f t="shared" ca="1" si="6"/>
        <v>9.6056980056764121E-2</v>
      </c>
      <c r="M59" s="191">
        <f t="shared" ca="1" si="6"/>
        <v>8.1867469007385452E-2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6.7307868502778215E-2</v>
      </c>
      <c r="K60" s="584">
        <f t="shared" ca="1" si="6"/>
        <v>2.1387186317136944E-2</v>
      </c>
      <c r="L60" s="584">
        <f t="shared" ca="1" si="6"/>
        <v>8.3820967145250114E-2</v>
      </c>
      <c r="M60" s="586">
        <f t="shared" ca="1" si="6"/>
        <v>8.0777974300159441E-2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7.9737610491912442E-2</v>
      </c>
      <c r="J61" s="190">
        <f t="shared" ca="1" si="6"/>
        <v>4.9791533668803699E-2</v>
      </c>
      <c r="K61" s="190">
        <f t="shared" ca="1" si="6"/>
        <v>5.9779826982617863E-2</v>
      </c>
      <c r="L61" s="190">
        <f t="shared" ca="1" si="6"/>
        <v>5.9779826982617863E-2</v>
      </c>
      <c r="M61" s="191">
        <f t="shared" ca="1" si="6"/>
        <v>7.7504068608420601E-2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4.9900830912730183E-2</v>
      </c>
      <c r="K62" s="584">
        <f t="shared" ca="1" si="6"/>
        <v>5.9779826982617863E-2</v>
      </c>
      <c r="L62" s="584">
        <f t="shared" ca="1" si="6"/>
        <v>5.9779826982617863E-2</v>
      </c>
      <c r="M62" s="586">
        <f t="shared" ca="1" si="6"/>
        <v>4.4683419383198017E-2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9.0122122644490918E-2</v>
      </c>
      <c r="J63" s="190">
        <f t="shared" ca="1" si="6"/>
        <v>5.0987463029922124E-2</v>
      </c>
      <c r="K63" s="190">
        <f t="shared" ca="1" si="6"/>
        <v>6.0651990628051509E-2</v>
      </c>
      <c r="L63" s="190">
        <f t="shared" ca="1" si="6"/>
        <v>5.3851048131289547E-2</v>
      </c>
      <c r="M63" s="191">
        <f t="shared" ca="1" si="6"/>
        <v>6.0512554203512973E-2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5.0929175368489031E-2</v>
      </c>
      <c r="J64" s="588">
        <f t="shared" ca="1" si="6"/>
        <v>5.8900072603879271E-2</v>
      </c>
      <c r="K64" s="588">
        <f t="shared" ca="1" si="6"/>
        <v>5.7820708049943569E-2</v>
      </c>
      <c r="L64" s="588">
        <f t="shared" ca="1" si="6"/>
        <v>5.4839177939844622E-2</v>
      </c>
      <c r="M64" s="590">
        <f t="shared" ca="1" si="6"/>
        <v>5.4532036041355862E-2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8.0704781924793398E-2</v>
      </c>
      <c r="J65" s="190">
        <f t="shared" ca="1" si="6"/>
        <v>4.9791533668803699E-2</v>
      </c>
      <c r="K65" s="190">
        <f t="shared" ca="1" si="6"/>
        <v>5.8013998071404491E-2</v>
      </c>
      <c r="L65" s="190">
        <f t="shared" ca="1" si="6"/>
        <v>5.5964469505453557E-2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4.6994477722628304E-2</v>
      </c>
      <c r="J66" s="584">
        <f t="shared" ca="1" si="6"/>
        <v>5.0266659448155497E-2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4.371265846973385E-2</v>
      </c>
      <c r="J73" s="190">
        <f t="shared" ref="J73:M73" ca="1" si="9">(-9.81*(J115+20)/1000/1.5-J101*COS(PI()/180*10)*1.921)/(COS(PI()/180*62.4)*0.455)</f>
        <v>8.7334817351726879E-2</v>
      </c>
      <c r="K73" s="190">
        <f t="shared" ca="1" si="9"/>
        <v>8.3764371473403251E-2</v>
      </c>
      <c r="L73" s="190">
        <f t="shared" ca="1" si="9"/>
        <v>9.6056980056764121E-2</v>
      </c>
      <c r="M73" s="191">
        <f t="shared" ca="1" si="9"/>
        <v>8.1867469007385452E-2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6.7307868502778215E-2</v>
      </c>
      <c r="K74" s="580">
        <f t="shared" ca="1" si="11"/>
        <v>2.1387186317136944E-2</v>
      </c>
      <c r="L74" s="580">
        <f t="shared" ca="1" si="11"/>
        <v>8.3820967145250114E-2</v>
      </c>
      <c r="M74" s="582">
        <f t="shared" ca="1" si="11"/>
        <v>8.0777974300159441E-2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7.9737610491912442E-2</v>
      </c>
      <c r="J75" s="190">
        <f t="shared" ca="1" si="11"/>
        <v>4.9791533668803699E-2</v>
      </c>
      <c r="K75" s="190">
        <f t="shared" ca="1" si="11"/>
        <v>5.9779826982617863E-2</v>
      </c>
      <c r="L75" s="190">
        <f t="shared" ca="1" si="11"/>
        <v>5.9779826982617863E-2</v>
      </c>
      <c r="M75" s="191">
        <f t="shared" ca="1" si="11"/>
        <v>7.7504068608420601E-2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4.9900830912730183E-2</v>
      </c>
      <c r="K76" s="584">
        <f t="shared" ca="1" si="11"/>
        <v>5.9779826982617863E-2</v>
      </c>
      <c r="L76" s="584">
        <f t="shared" ca="1" si="11"/>
        <v>5.9779826982617863E-2</v>
      </c>
      <c r="M76" s="586">
        <f t="shared" ca="1" si="11"/>
        <v>4.4683419383198017E-2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9.0122122644490918E-2</v>
      </c>
      <c r="J77" s="190">
        <f t="shared" ca="1" si="11"/>
        <v>5.0987463029922124E-2</v>
      </c>
      <c r="K77" s="190">
        <f t="shared" ca="1" si="11"/>
        <v>6.0651990628051509E-2</v>
      </c>
      <c r="L77" s="190">
        <f t="shared" ca="1" si="11"/>
        <v>5.3851048131289547E-2</v>
      </c>
      <c r="M77" s="191">
        <f t="shared" ca="1" si="11"/>
        <v>6.0512554203512973E-2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5.0929175368489031E-2</v>
      </c>
      <c r="J78" s="588">
        <f t="shared" ca="1" si="11"/>
        <v>5.8900072603879271E-2</v>
      </c>
      <c r="K78" s="588">
        <f t="shared" ca="1" si="11"/>
        <v>5.7820708049943569E-2</v>
      </c>
      <c r="L78" s="588">
        <f t="shared" ca="1" si="11"/>
        <v>5.4839177939844622E-2</v>
      </c>
      <c r="M78" s="590">
        <f t="shared" ca="1" si="11"/>
        <v>5.4532036041355862E-2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8.0704781924793398E-2</v>
      </c>
      <c r="J79" s="190">
        <f t="shared" ca="1" si="11"/>
        <v>4.9791533668803699E-2</v>
      </c>
      <c r="K79" s="190">
        <f t="shared" ca="1" si="11"/>
        <v>5.8013998071404491E-2</v>
      </c>
      <c r="L79" s="190">
        <f t="shared" ca="1" si="11"/>
        <v>5.5964469505453557E-2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4.6994477722628304E-2</v>
      </c>
      <c r="J80" s="584">
        <f t="shared" ca="1" si="11"/>
        <v>5.0266659448155497E-2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145.67618794567744</v>
      </c>
      <c r="J87" s="190">
        <f t="shared" ref="J87:M94" si="13">IF(O87=-2,1000*($G$17*$G$18*$C$16)/625,1000*($G$17*$G$18*$C$16)/(MAX(150,MIN($G$16*MAX($G$14:$G$15),4*$G$16^2,4*(MIN($G$14:$G$15))^2))*(MAX(6.12,$G$16)/12.5)^O87))</f>
        <v>85.264770054243954</v>
      </c>
      <c r="K87" s="190">
        <f t="shared" si="13"/>
        <v>71.323061618203681</v>
      </c>
      <c r="L87" s="190">
        <f t="shared" si="13"/>
        <v>49.966520243275767</v>
      </c>
      <c r="M87" s="578">
        <f t="shared" si="13"/>
        <v>49.966520243275767</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145.67618794567744</v>
      </c>
      <c r="J88" s="580">
        <f t="shared" si="13"/>
        <v>85.264770054243954</v>
      </c>
      <c r="K88" s="580">
        <f t="shared" si="13"/>
        <v>71.323061618203681</v>
      </c>
      <c r="L88" s="580">
        <f t="shared" si="13"/>
        <v>49.966520243275767</v>
      </c>
      <c r="M88" s="581">
        <f t="shared" si="13"/>
        <v>49.966520243275767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208.19383434698236</v>
      </c>
      <c r="J89" s="190">
        <f t="shared" si="13"/>
        <v>121.85656189003491</v>
      </c>
      <c r="K89" s="190">
        <f t="shared" si="13"/>
        <v>121.85656189003491</v>
      </c>
      <c r="L89" s="190">
        <f t="shared" si="13"/>
        <v>59.660972701361096</v>
      </c>
      <c r="M89" s="578">
        <f t="shared" si="13"/>
        <v>59.660972701361096</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208.19383434698236</v>
      </c>
      <c r="J90" s="584">
        <f t="shared" si="13"/>
        <v>121.85656189003491</v>
      </c>
      <c r="K90" s="584">
        <f t="shared" si="13"/>
        <v>121.85656189003491</v>
      </c>
      <c r="L90" s="584">
        <f t="shared" si="13"/>
        <v>59.660972701361096</v>
      </c>
      <c r="M90" s="585">
        <f t="shared" si="13"/>
        <v>59.660972701361096</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208.19383434698236</v>
      </c>
      <c r="J91" s="190">
        <f t="shared" si="13"/>
        <v>121.85656189003491</v>
      </c>
      <c r="K91" s="190">
        <f t="shared" si="13"/>
        <v>121.85656189003491</v>
      </c>
      <c r="L91" s="190">
        <f t="shared" si="13"/>
        <v>59.660972701361096</v>
      </c>
      <c r="M91" s="578">
        <f t="shared" si="13"/>
        <v>59.660972701361096</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208.19383434698236</v>
      </c>
      <c r="J92" s="588">
        <f t="shared" si="13"/>
        <v>121.85656189003491</v>
      </c>
      <c r="K92" s="588">
        <f t="shared" si="13"/>
        <v>121.85656189003491</v>
      </c>
      <c r="L92" s="588">
        <f t="shared" si="13"/>
        <v>59.660972701361096</v>
      </c>
      <c r="M92" s="589">
        <f t="shared" si="13"/>
        <v>59.660972701361096</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208.19383434698236</v>
      </c>
      <c r="J93" s="190">
        <f t="shared" si="13"/>
        <v>121.85656189003491</v>
      </c>
      <c r="K93" s="190">
        <f t="shared" si="13"/>
        <v>121.85656189003491</v>
      </c>
      <c r="L93" s="190">
        <f t="shared" si="13"/>
        <v>59.660972701361096</v>
      </c>
      <c r="M93" s="578">
        <f t="shared" si="13"/>
        <v>59.660972701361096</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208.19383434698236</v>
      </c>
      <c r="J94" s="584">
        <f t="shared" si="13"/>
        <v>121.85656189003491</v>
      </c>
      <c r="K94" s="584">
        <f t="shared" si="13"/>
        <v>121.85656189003491</v>
      </c>
      <c r="L94" s="584">
        <f t="shared" si="13"/>
        <v>59.660972701361096</v>
      </c>
      <c r="M94" s="585">
        <f>IF(R94=-2,1000*($G$17*$G$18*$C$16)/625,1000*($G$17*$G$18*$C$16)/(MAX(150,MIN($G$16*MAX($G$14:$G$15),4*$G$16^2,4*(MIN($G$14:$G$15))^2))*(MAX(6.12,$G$16)/12.5)^R94))</f>
        <v>59.660972701361096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-0.14825799966445458</v>
      </c>
      <c r="J101" s="190">
        <f t="shared" ca="1" si="16"/>
        <v>-0.20593974110689589</v>
      </c>
      <c r="K101" s="190">
        <f t="shared" ca="1" si="16"/>
        <v>-0.14535188058140647</v>
      </c>
      <c r="L101" s="190">
        <f t="shared" ca="1" si="16"/>
        <v>-0.15698765419194943</v>
      </c>
      <c r="M101" s="191">
        <f t="shared" ca="1" si="16"/>
        <v>-0.15562935360708052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-0.24162534060043717</v>
      </c>
      <c r="K102" s="580">
        <f t="shared" ca="1" si="22"/>
        <v>-0.12565718697775882</v>
      </c>
      <c r="L102" s="580">
        <f t="shared" ca="1" si="22"/>
        <v>-0.16054938257894624</v>
      </c>
      <c r="M102" s="582">
        <f t="shared" ca="1" si="22"/>
        <v>-0.15890166852514409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-0.15710363280462389</v>
      </c>
      <c r="J103" s="190">
        <f t="shared" ca="1" si="22"/>
        <v>-0.13</v>
      </c>
      <c r="K103" s="190">
        <f t="shared" ca="1" si="22"/>
        <v>-0.1</v>
      </c>
      <c r="L103" s="190">
        <f t="shared" ca="1" si="22"/>
        <v>-0.1</v>
      </c>
      <c r="M103" s="191">
        <f t="shared" ca="1" si="22"/>
        <v>-0.1102135168397711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-0.13928141925665177</v>
      </c>
      <c r="K104" s="584">
        <f t="shared" ca="1" si="22"/>
        <v>-0.1</v>
      </c>
      <c r="L104" s="584">
        <f t="shared" ca="1" si="22"/>
        <v>-0.1</v>
      </c>
      <c r="M104" s="586">
        <f t="shared" ca="1" si="22"/>
        <v>-0.11361802245302813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-0.13763845802309643</v>
      </c>
      <c r="J105" s="190">
        <f t="shared" ca="1" si="22"/>
        <v>-0.13649483553604613</v>
      </c>
      <c r="K105" s="190">
        <f t="shared" ca="1" si="22"/>
        <v>-0.10790955668326874</v>
      </c>
      <c r="L105" s="190">
        <f t="shared" ca="1" si="22"/>
        <v>-0.11780718286414876</v>
      </c>
      <c r="M105" s="191">
        <f t="shared" ca="1" si="22"/>
        <v>-0.10664502300387035</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-0.12658307481385789</v>
      </c>
      <c r="J106" s="588">
        <f t="shared" ca="1" si="22"/>
        <v>-0.14298967107209229</v>
      </c>
      <c r="K106" s="588">
        <f t="shared" ca="1" si="22"/>
        <v>-0.10588424529933882</v>
      </c>
      <c r="L106" s="588">
        <f t="shared" ca="1" si="22"/>
        <v>-0.1148393190534573</v>
      </c>
      <c r="M106" s="590">
        <f t="shared" ca="1" si="22"/>
        <v>-0.11576182469733029</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-0.15057286089809677</v>
      </c>
      <c r="J107" s="190">
        <f t="shared" ca="1" si="22"/>
        <v>-0.13</v>
      </c>
      <c r="K107" s="190">
        <f t="shared" ca="1" si="22"/>
        <v>-0.11872734434128873</v>
      </c>
      <c r="L107" s="190">
        <f t="shared" ca="1" si="22"/>
        <v>-0.11145948769412198</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-0.13840100262866772</v>
      </c>
      <c r="J108" s="584">
        <f t="shared" ca="1" si="22"/>
        <v>-0.13865978071472818</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21.477399899336376</v>
      </c>
      <c r="J115" s="634">
        <f t="shared" ca="1" si="27"/>
        <v>36.756862569218214</v>
      </c>
      <c r="K115" s="634">
        <f t="shared" ca="1" si="27"/>
        <v>19.345789713827308</v>
      </c>
      <c r="L115" s="634">
        <f t="shared" ca="1" si="27"/>
        <v>22.315432064086409</v>
      </c>
      <c r="M115" s="636">
        <f t="shared" ca="1" si="27"/>
        <v>22.379880114898729</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47.725096802229515</v>
      </c>
      <c r="K116" s="638">
        <f t="shared" ca="1" si="33"/>
        <v>15.6593006049936</v>
      </c>
      <c r="L116" s="638">
        <f t="shared" ca="1" si="33"/>
        <v>23.74012341888514</v>
      </c>
      <c r="M116" s="640">
        <f t="shared" ca="1" si="33"/>
        <v>23.361574590317794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22.874992966597198</v>
      </c>
      <c r="J117" s="634">
        <f t="shared" ca="1" si="33"/>
        <v>16</v>
      </c>
      <c r="K117" s="634">
        <f t="shared" ca="1" si="33"/>
        <v>7</v>
      </c>
      <c r="L117" s="634">
        <f t="shared" ca="1" si="33"/>
        <v>7</v>
      </c>
      <c r="M117" s="636">
        <f t="shared" ca="1" si="33"/>
        <v>9.3831539292799206</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18.681298896366069</v>
      </c>
      <c r="K118" s="642">
        <f t="shared" ca="1" si="33"/>
        <v>7</v>
      </c>
      <c r="L118" s="642">
        <f t="shared" ca="1" si="33"/>
        <v>7</v>
      </c>
      <c r="M118" s="644">
        <f t="shared" ca="1" si="33"/>
        <v>11.425857297234137</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16.909614505774112</v>
      </c>
      <c r="J119" s="634">
        <f t="shared" ca="1" si="33"/>
        <v>17.840203401879741</v>
      </c>
      <c r="K119" s="634">
        <f t="shared" ca="1" si="33"/>
        <v>9.2598733380767726</v>
      </c>
      <c r="L119" s="634">
        <f t="shared" ca="1" si="33"/>
        <v>12.34215485924463</v>
      </c>
      <c r="M119" s="636">
        <f t="shared" ca="1" si="33"/>
        <v>8.8985780011058111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14.974922444157359</v>
      </c>
      <c r="J120" s="646">
        <f t="shared" ca="1" si="33"/>
        <v>19.463912285891279</v>
      </c>
      <c r="K120" s="646">
        <f t="shared" ca="1" si="33"/>
        <v>8.7652735898016445</v>
      </c>
      <c r="L120" s="646">
        <f t="shared" ca="1" si="33"/>
        <v>11.451795716037191</v>
      </c>
      <c r="M120" s="647">
        <f t="shared" ca="1" si="33"/>
        <v>11.728547409199088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20.954672442486128</v>
      </c>
      <c r="J121" s="634">
        <f t="shared" ca="1" si="33"/>
        <v>16</v>
      </c>
      <c r="K121" s="634">
        <f t="shared" ca="1" si="33"/>
        <v>12.474146807453629</v>
      </c>
      <c r="L121" s="634">
        <f t="shared" ca="1" si="33"/>
        <v>10.43784630823659</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18.52030078860032</v>
      </c>
      <c r="J122" s="642">
        <f t="shared" ca="1" si="33"/>
        <v>18.489686955484355</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0.93</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20</v>
      </c>
      <c r="D16" s="446">
        <f>(G17*G18*C16)</f>
        <v>39.03634394005919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-0.13644034914270348</v>
      </c>
      <c r="J26" s="480">
        <f t="shared" ca="1" si="0"/>
        <v>-0.19246980544553532</v>
      </c>
      <c r="K26" s="463">
        <f t="shared" ca="1" si="0"/>
        <v>-0.12849409052905178</v>
      </c>
      <c r="L26" s="542">
        <f t="shared" ca="1" si="0"/>
        <v>-0.14087310654572593</v>
      </c>
      <c r="M26" s="469">
        <f t="shared" ca="1" si="0"/>
        <v>-0.13773799101193762</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-0.22067674245155888</v>
      </c>
      <c r="K27" s="466">
        <f t="shared" ca="1" si="0"/>
        <v>-0.11612012995035091</v>
      </c>
      <c r="L27" s="543">
        <f t="shared" ca="1" si="0"/>
        <v>-0.14342767570483381</v>
      </c>
      <c r="M27" s="471">
        <f t="shared" ca="1" si="0"/>
        <v>-0.13995787283616926</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-0.14100722806025581</v>
      </c>
      <c r="J28" s="480">
        <f t="shared" ca="1" si="0"/>
        <v>-0.13</v>
      </c>
      <c r="K28" s="463">
        <f t="shared" ca="1" si="0"/>
        <v>-0.1</v>
      </c>
      <c r="L28" s="542">
        <f t="shared" ca="1" si="0"/>
        <v>-0.1</v>
      </c>
      <c r="M28" s="469">
        <f t="shared" ca="1" si="0"/>
        <v>-0.10774151446082642</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-0.11032201928110189</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-0.12075610013488056</v>
      </c>
      <c r="J30" s="480">
        <f t="shared" ca="1" si="0"/>
        <v>-0.13</v>
      </c>
      <c r="K30" s="463">
        <f t="shared" ca="1" si="0"/>
        <v>-0.1</v>
      </c>
      <c r="L30" s="542">
        <f t="shared" ca="1" si="0"/>
        <v>-0.11131234272513427</v>
      </c>
      <c r="M30" s="469">
        <f t="shared" ca="1" si="0"/>
        <v>-0.1</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-0.11645366008092833</v>
      </c>
      <c r="J31" s="483">
        <f t="shared" ca="1" si="0"/>
        <v>-0.13</v>
      </c>
      <c r="K31" s="467">
        <f t="shared" ca="1" si="0"/>
        <v>-0.1</v>
      </c>
      <c r="L31" s="544">
        <f t="shared" ca="1" si="0"/>
        <v>-0.10942695227094522</v>
      </c>
      <c r="M31" s="470">
        <f t="shared" ca="1" si="0"/>
        <v>-0.10895213773787853</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-0.13670817251277539</v>
      </c>
      <c r="J32" s="480">
        <f t="shared" ca="1" si="0"/>
        <v>-0.13</v>
      </c>
      <c r="K32" s="463">
        <f t="shared" ca="1" si="0"/>
        <v>-0.10801533403252844</v>
      </c>
      <c r="L32" s="542">
        <f t="shared" ca="1" si="0"/>
        <v>-0.10727985180134011</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-0.12869572075894278</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4.7647263792780593E-2</v>
      </c>
      <c r="J35" s="480">
        <f t="shared" ca="1" si="2"/>
        <v>8.0675516064231526E-2</v>
      </c>
      <c r="K35" s="463">
        <f t="shared" ca="1" si="2"/>
        <v>7.4849053953079836E-2</v>
      </c>
      <c r="L35" s="542">
        <f t="shared" ca="1" si="2"/>
        <v>8.5798794841531009E-2</v>
      </c>
      <c r="M35" s="469">
        <f ca="1">M59</f>
        <v>7.4763701181355252E-2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6.4020598269116796E-2</v>
      </c>
      <c r="K36" s="466">
        <f t="shared" ca="1" si="2"/>
        <v>3.5658150775433897E-2</v>
      </c>
      <c r="L36" s="543">
        <f t="shared" ca="1" si="2"/>
        <v>7.7022791222525491E-2</v>
      </c>
      <c r="M36" s="471">
        <f t="shared" ca="1" si="2"/>
        <v>7.4024606821941022E-2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7.177982869302138E-2</v>
      </c>
      <c r="J37" s="480">
        <f t="shared" ca="1" si="2"/>
        <v>4.9791533668803699E-2</v>
      </c>
      <c r="K37" s="463">
        <f t="shared" ca="1" si="2"/>
        <v>5.9779826982617863E-2</v>
      </c>
      <c r="L37" s="542">
        <f t="shared" ca="1" si="2"/>
        <v>5.9779826982617863E-2</v>
      </c>
      <c r="M37" s="469">
        <f t="shared" ca="1" si="2"/>
        <v>7.3214227200085746E-2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4.8337239716069867E-2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6.9554472252748592E-2</v>
      </c>
      <c r="J39" s="480">
        <f t="shared" ca="1" si="2"/>
        <v>4.9791533668803699E-2</v>
      </c>
      <c r="K39" s="463">
        <f t="shared" ca="1" si="2"/>
        <v>5.9779826982617863E-2</v>
      </c>
      <c r="L39" s="542">
        <f t="shared" ca="1" si="2"/>
        <v>5.6013460409116672E-2</v>
      </c>
      <c r="M39" s="469">
        <f t="shared" ca="1" si="2"/>
        <v>5.9779826982617863E-2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5.4301694216814154E-2</v>
      </c>
      <c r="J40" s="483">
        <f t="shared" ca="1" si="2"/>
        <v>4.9791533668803699E-2</v>
      </c>
      <c r="K40" s="467">
        <f t="shared" ca="1" si="2"/>
        <v>5.9779826982617863E-2</v>
      </c>
      <c r="L40" s="544">
        <f t="shared" ca="1" si="2"/>
        <v>5.6641188171367048E-2</v>
      </c>
      <c r="M40" s="470">
        <f t="shared" ca="1" si="2"/>
        <v>5.6799274398898161E-2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7.2416495196369265E-2</v>
      </c>
      <c r="J41" s="480">
        <f t="shared" ca="1" si="2"/>
        <v>4.9791533668803699E-2</v>
      </c>
      <c r="K41" s="463">
        <f t="shared" ca="1" si="2"/>
        <v>5.902404931816449E-2</v>
      </c>
      <c r="L41" s="542">
        <f t="shared" ca="1" si="2"/>
        <v>5.7356050480188485E-2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5.0225784456230313E-2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-0.13644034914270348</v>
      </c>
      <c r="J50" s="190">
        <f t="shared" ca="1" si="4"/>
        <v>-0.19246980544553532</v>
      </c>
      <c r="K50" s="190">
        <f t="shared" ca="1" si="4"/>
        <v>-0.12849409052905178</v>
      </c>
      <c r="L50" s="190">
        <f t="shared" ca="1" si="4"/>
        <v>-0.14087310654572593</v>
      </c>
      <c r="M50" s="191">
        <f t="shared" ca="1" si="4"/>
        <v>-0.13773799101193762</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-0.22067674245155888</v>
      </c>
      <c r="K51" s="584">
        <f t="shared" ca="1" si="4"/>
        <v>-0.11612012995035091</v>
      </c>
      <c r="L51" s="584">
        <f t="shared" ca="1" si="4"/>
        <v>-0.14342767570483381</v>
      </c>
      <c r="M51" s="586">
        <f t="shared" ca="1" si="4"/>
        <v>-0.13995787283616926</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-0.14100722806025581</v>
      </c>
      <c r="J52" s="190">
        <f t="shared" ca="1" si="4"/>
        <v>-0.13</v>
      </c>
      <c r="K52" s="190">
        <f t="shared" ca="1" si="4"/>
        <v>-0.1</v>
      </c>
      <c r="L52" s="190">
        <f t="shared" ca="1" si="4"/>
        <v>-0.1</v>
      </c>
      <c r="M52" s="191">
        <f t="shared" ca="1" si="4"/>
        <v>-0.10774151446082642</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-0.11032201928110189</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-0.12075610013488056</v>
      </c>
      <c r="J54" s="190">
        <f t="shared" ca="1" si="4"/>
        <v>-0.13</v>
      </c>
      <c r="K54" s="190">
        <f t="shared" ca="1" si="4"/>
        <v>-0.1</v>
      </c>
      <c r="L54" s="190">
        <f t="shared" ca="1" si="4"/>
        <v>-0.11131234272513427</v>
      </c>
      <c r="M54" s="191">
        <f t="shared" ca="1" si="4"/>
        <v>-0.1</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-0.11645366008092833</v>
      </c>
      <c r="J55" s="588">
        <f t="shared" ca="1" si="4"/>
        <v>-0.13</v>
      </c>
      <c r="K55" s="588">
        <f t="shared" ca="1" si="4"/>
        <v>-0.1</v>
      </c>
      <c r="L55" s="588">
        <f t="shared" ca="1" si="4"/>
        <v>-0.10942695227094522</v>
      </c>
      <c r="M55" s="590">
        <f t="shared" ca="1" si="4"/>
        <v>-0.10895213773787853</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-0.13670817251277539</v>
      </c>
      <c r="J56" s="190">
        <f t="shared" ca="1" si="4"/>
        <v>-0.13</v>
      </c>
      <c r="K56" s="190">
        <f t="shared" ca="1" si="4"/>
        <v>-0.10801533403252844</v>
      </c>
      <c r="L56" s="190">
        <f t="shared" ca="1" si="4"/>
        <v>-0.10727985180134011</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-0.12869572075894278</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4.7647263792780593E-2</v>
      </c>
      <c r="J59" s="190">
        <f t="shared" ca="1" si="6"/>
        <v>8.0675516064231526E-2</v>
      </c>
      <c r="K59" s="190">
        <f t="shared" ca="1" si="6"/>
        <v>7.4849053953079836E-2</v>
      </c>
      <c r="L59" s="190">
        <f t="shared" ca="1" si="6"/>
        <v>8.5798794841531009E-2</v>
      </c>
      <c r="M59" s="191">
        <f t="shared" ca="1" si="6"/>
        <v>7.4763701181355252E-2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6.4020598269116796E-2</v>
      </c>
      <c r="K60" s="584">
        <f t="shared" ca="1" si="6"/>
        <v>3.5658150775433897E-2</v>
      </c>
      <c r="L60" s="584">
        <f t="shared" ca="1" si="6"/>
        <v>7.7022791222525491E-2</v>
      </c>
      <c r="M60" s="586">
        <f t="shared" ca="1" si="6"/>
        <v>7.4024606821941022E-2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7.177982869302138E-2</v>
      </c>
      <c r="J61" s="190">
        <f t="shared" ca="1" si="6"/>
        <v>4.9791533668803699E-2</v>
      </c>
      <c r="K61" s="190">
        <f t="shared" ca="1" si="6"/>
        <v>5.9779826982617863E-2</v>
      </c>
      <c r="L61" s="190">
        <f t="shared" ca="1" si="6"/>
        <v>5.9779826982617863E-2</v>
      </c>
      <c r="M61" s="191">
        <f t="shared" ca="1" si="6"/>
        <v>7.3214227200085746E-2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4.8337239716069867E-2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6.9554472252748592E-2</v>
      </c>
      <c r="J63" s="190">
        <f t="shared" ca="1" si="6"/>
        <v>4.9791533668803699E-2</v>
      </c>
      <c r="K63" s="190">
        <f t="shared" ca="1" si="6"/>
        <v>5.9779826982617863E-2</v>
      </c>
      <c r="L63" s="190">
        <f t="shared" ca="1" si="6"/>
        <v>5.6013460409116672E-2</v>
      </c>
      <c r="M63" s="191">
        <f t="shared" ca="1" si="6"/>
        <v>5.9779826982617863E-2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5.4301694216814154E-2</v>
      </c>
      <c r="J64" s="588">
        <f t="shared" ca="1" si="6"/>
        <v>4.9791533668803699E-2</v>
      </c>
      <c r="K64" s="588">
        <f t="shared" ca="1" si="6"/>
        <v>5.9779826982617863E-2</v>
      </c>
      <c r="L64" s="588">
        <f t="shared" ca="1" si="6"/>
        <v>5.6641188171367048E-2</v>
      </c>
      <c r="M64" s="590">
        <f t="shared" ca="1" si="6"/>
        <v>5.6799274398898161E-2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7.2416495196369265E-2</v>
      </c>
      <c r="J65" s="190">
        <f t="shared" ca="1" si="6"/>
        <v>4.9791533668803699E-2</v>
      </c>
      <c r="K65" s="190">
        <f t="shared" ca="1" si="6"/>
        <v>5.902404931816449E-2</v>
      </c>
      <c r="L65" s="190">
        <f t="shared" ca="1" si="6"/>
        <v>5.7356050480188485E-2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5.0225784456230313E-2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4.7647263792780593E-2</v>
      </c>
      <c r="J73" s="190">
        <f t="shared" ref="J73:M73" ca="1" si="9">(-9.81*(J115+20)/1000/1.5-J101*COS(PI()/180*10)*1.921)/(COS(PI()/180*62.4)*0.455)</f>
        <v>8.0675516064231526E-2</v>
      </c>
      <c r="K73" s="190">
        <f t="shared" ca="1" si="9"/>
        <v>7.4849053953079836E-2</v>
      </c>
      <c r="L73" s="190">
        <f t="shared" ca="1" si="9"/>
        <v>8.5798794841531009E-2</v>
      </c>
      <c r="M73" s="191">
        <f t="shared" ca="1" si="9"/>
        <v>7.4763701181355252E-2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6.4020598269116796E-2</v>
      </c>
      <c r="K74" s="580">
        <f t="shared" ca="1" si="11"/>
        <v>3.5658150775433897E-2</v>
      </c>
      <c r="L74" s="580">
        <f t="shared" ca="1" si="11"/>
        <v>7.7022791222525491E-2</v>
      </c>
      <c r="M74" s="582">
        <f t="shared" ca="1" si="11"/>
        <v>7.4024606821941022E-2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7.177982869302138E-2</v>
      </c>
      <c r="J75" s="190">
        <f t="shared" ca="1" si="11"/>
        <v>4.9791533668803699E-2</v>
      </c>
      <c r="K75" s="190">
        <f t="shared" ca="1" si="11"/>
        <v>5.9779826982617863E-2</v>
      </c>
      <c r="L75" s="190">
        <f t="shared" ca="1" si="11"/>
        <v>5.9779826982617863E-2</v>
      </c>
      <c r="M75" s="191">
        <f t="shared" ca="1" si="11"/>
        <v>7.3214227200085746E-2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4.8337239716069867E-2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6.9554472252748592E-2</v>
      </c>
      <c r="J77" s="190">
        <f t="shared" ca="1" si="11"/>
        <v>4.9791533668803699E-2</v>
      </c>
      <c r="K77" s="190">
        <f t="shared" ca="1" si="11"/>
        <v>5.9779826982617863E-2</v>
      </c>
      <c r="L77" s="190">
        <f t="shared" ca="1" si="11"/>
        <v>5.6013460409116672E-2</v>
      </c>
      <c r="M77" s="191">
        <f t="shared" ca="1" si="11"/>
        <v>5.9779826982617863E-2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5.4301694216814154E-2</v>
      </c>
      <c r="J78" s="588">
        <f t="shared" ca="1" si="11"/>
        <v>4.9791533668803699E-2</v>
      </c>
      <c r="K78" s="588">
        <f t="shared" ca="1" si="11"/>
        <v>5.9779826982617863E-2</v>
      </c>
      <c r="L78" s="588">
        <f t="shared" ca="1" si="11"/>
        <v>5.6641188171367048E-2</v>
      </c>
      <c r="M78" s="590">
        <f t="shared" ca="1" si="11"/>
        <v>5.6799274398898161E-2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7.2416495196369265E-2</v>
      </c>
      <c r="J79" s="190">
        <f t="shared" ca="1" si="11"/>
        <v>4.9791533668803699E-2</v>
      </c>
      <c r="K79" s="190">
        <f t="shared" ca="1" si="11"/>
        <v>5.902404931816449E-2</v>
      </c>
      <c r="L79" s="190">
        <f t="shared" ca="1" si="11"/>
        <v>5.7356050480188485E-2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5.0225784456230313E-2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182.09523493209679</v>
      </c>
      <c r="J87" s="190">
        <f t="shared" ref="J87:M94" si="13">IF(O87=-2,1000*($G$17*$G$18*$C$16)/625,1000*($G$17*$G$18*$C$16)/(MAX(150,MIN($G$16*MAX($G$14:$G$15),4*$G$16^2,4*(MIN($G$14:$G$15))^2))*(MAX(6.12,$G$16)/12.5)^O87))</f>
        <v>106.58096256780493</v>
      </c>
      <c r="K87" s="190">
        <f t="shared" si="13"/>
        <v>89.153827022754598</v>
      </c>
      <c r="L87" s="190">
        <f t="shared" si="13"/>
        <v>62.458150304094701</v>
      </c>
      <c r="M87" s="578">
        <f t="shared" si="13"/>
        <v>62.458150304094701</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182.09523493209679</v>
      </c>
      <c r="J88" s="580">
        <f t="shared" si="13"/>
        <v>106.58096256780493</v>
      </c>
      <c r="K88" s="580">
        <f t="shared" si="13"/>
        <v>89.153827022754598</v>
      </c>
      <c r="L88" s="580">
        <f t="shared" si="13"/>
        <v>62.458150304094701</v>
      </c>
      <c r="M88" s="581">
        <f t="shared" si="13"/>
        <v>62.458150304094701</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260.24229293372792</v>
      </c>
      <c r="J89" s="190">
        <f t="shared" si="13"/>
        <v>152.32070236254364</v>
      </c>
      <c r="K89" s="190">
        <f t="shared" si="13"/>
        <v>152.32070236254364</v>
      </c>
      <c r="L89" s="190">
        <f t="shared" si="13"/>
        <v>74.576215876701369</v>
      </c>
      <c r="M89" s="578">
        <f t="shared" si="13"/>
        <v>74.576215876701369</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260.24229293372792</v>
      </c>
      <c r="J90" s="584">
        <f t="shared" si="13"/>
        <v>152.32070236254364</v>
      </c>
      <c r="K90" s="584">
        <f t="shared" si="13"/>
        <v>152.32070236254364</v>
      </c>
      <c r="L90" s="584">
        <f t="shared" si="13"/>
        <v>74.576215876701369</v>
      </c>
      <c r="M90" s="585">
        <f t="shared" si="13"/>
        <v>74.576215876701369</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260.24229293372792</v>
      </c>
      <c r="J91" s="190">
        <f t="shared" si="13"/>
        <v>152.32070236254364</v>
      </c>
      <c r="K91" s="190">
        <f t="shared" si="13"/>
        <v>152.32070236254364</v>
      </c>
      <c r="L91" s="190">
        <f t="shared" si="13"/>
        <v>74.576215876701369</v>
      </c>
      <c r="M91" s="578">
        <f t="shared" si="13"/>
        <v>74.576215876701369</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260.24229293372792</v>
      </c>
      <c r="J92" s="588">
        <f t="shared" si="13"/>
        <v>152.32070236254364</v>
      </c>
      <c r="K92" s="588">
        <f t="shared" si="13"/>
        <v>152.32070236254364</v>
      </c>
      <c r="L92" s="588">
        <f t="shared" si="13"/>
        <v>74.576215876701369</v>
      </c>
      <c r="M92" s="589">
        <f t="shared" si="13"/>
        <v>74.576215876701369</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260.24229293372792</v>
      </c>
      <c r="J93" s="190">
        <f t="shared" si="13"/>
        <v>152.32070236254364</v>
      </c>
      <c r="K93" s="190">
        <f t="shared" si="13"/>
        <v>152.32070236254364</v>
      </c>
      <c r="L93" s="190">
        <f t="shared" si="13"/>
        <v>74.576215876701369</v>
      </c>
      <c r="M93" s="578">
        <f t="shared" si="13"/>
        <v>74.576215876701369</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260.24229293372792</v>
      </c>
      <c r="J94" s="584">
        <f t="shared" si="13"/>
        <v>152.32070236254364</v>
      </c>
      <c r="K94" s="584">
        <f t="shared" si="13"/>
        <v>152.32070236254364</v>
      </c>
      <c r="L94" s="584">
        <f t="shared" si="13"/>
        <v>74.576215876701369</v>
      </c>
      <c r="M94" s="585">
        <f>IF(R94=-2,1000*($G$17*$G$18*$C$16)/625,1000*($G$17*$G$18*$C$16)/(MAX(150,MIN($G$16*MAX($G$14:$G$15),4*$G$16^2,4*(MIN($G$14:$G$15))^2))*(MAX(6.12,$G$16)/12.5)^R94))</f>
        <v>74.576215876701369</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-0.13644034914270348</v>
      </c>
      <c r="J101" s="190">
        <f t="shared" ca="1" si="16"/>
        <v>-0.19246980544553532</v>
      </c>
      <c r="K101" s="190">
        <f t="shared" ca="1" si="16"/>
        <v>-0.12849409052905178</v>
      </c>
      <c r="L101" s="190">
        <f t="shared" ca="1" si="16"/>
        <v>-0.14087310654572593</v>
      </c>
      <c r="M101" s="191">
        <f t="shared" ca="1" si="16"/>
        <v>-0.13773799101193762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-0.22067674245155888</v>
      </c>
      <c r="K102" s="580">
        <f t="shared" ca="1" si="22"/>
        <v>-0.11612012995035091</v>
      </c>
      <c r="L102" s="580">
        <f t="shared" ca="1" si="22"/>
        <v>-0.14342767570483381</v>
      </c>
      <c r="M102" s="582">
        <f t="shared" ca="1" si="22"/>
        <v>-0.13995787283616926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-0.14100722806025581</v>
      </c>
      <c r="J103" s="190">
        <f t="shared" ca="1" si="22"/>
        <v>-0.13</v>
      </c>
      <c r="K103" s="190">
        <f t="shared" ca="1" si="22"/>
        <v>-0.1</v>
      </c>
      <c r="L103" s="190">
        <f t="shared" ca="1" si="22"/>
        <v>-0.1</v>
      </c>
      <c r="M103" s="191">
        <f t="shared" ca="1" si="22"/>
        <v>-0.10774151446082642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-0.11032201928110189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-0.12075610013488056</v>
      </c>
      <c r="J105" s="190">
        <f t="shared" ca="1" si="22"/>
        <v>-0.13</v>
      </c>
      <c r="K105" s="190">
        <f t="shared" ca="1" si="22"/>
        <v>-0.1</v>
      </c>
      <c r="L105" s="190">
        <f t="shared" ca="1" si="22"/>
        <v>-0.11131234272513427</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-0.11645366008092833</v>
      </c>
      <c r="J106" s="588">
        <f t="shared" ca="1" si="22"/>
        <v>-0.13</v>
      </c>
      <c r="K106" s="588">
        <f t="shared" ca="1" si="22"/>
        <v>-0.1</v>
      </c>
      <c r="L106" s="588">
        <f t="shared" ca="1" si="22"/>
        <v>-0.10942695227094522</v>
      </c>
      <c r="M106" s="590">
        <f t="shared" ca="1" si="22"/>
        <v>-0.10895213773787853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-0.13670817251277539</v>
      </c>
      <c r="J107" s="190">
        <f t="shared" ca="1" si="22"/>
        <v>-0.13</v>
      </c>
      <c r="K107" s="190">
        <f t="shared" ca="1" si="22"/>
        <v>-0.10801533403252844</v>
      </c>
      <c r="L107" s="190">
        <f t="shared" ca="1" si="22"/>
        <v>-0.10727985180134011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-0.12869572075894278</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17.932104742811042</v>
      </c>
      <c r="J115" s="634">
        <f t="shared" ca="1" si="27"/>
        <v>33.075080155112985</v>
      </c>
      <c r="K115" s="634">
        <f t="shared" ca="1" si="27"/>
        <v>14.756724644019648</v>
      </c>
      <c r="L115" s="634">
        <f t="shared" ca="1" si="27"/>
        <v>17.984647384163843</v>
      </c>
      <c r="M115" s="636">
        <f t="shared" ca="1" si="27"/>
        <v>17.433444573888636</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41.77128469675884</v>
      </c>
      <c r="K116" s="638">
        <f t="shared" ca="1" si="33"/>
        <v>12.44054385824343</v>
      </c>
      <c r="L116" s="638">
        <f t="shared" ca="1" si="33"/>
        <v>19.006475047806987</v>
      </c>
      <c r="M116" s="640">
        <f t="shared" ca="1" si="33"/>
        <v>18.099409121158125</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18.475309003136587</v>
      </c>
      <c r="J117" s="634">
        <f t="shared" ca="1" si="33"/>
        <v>16</v>
      </c>
      <c r="K117" s="634">
        <f t="shared" ca="1" si="33"/>
        <v>7</v>
      </c>
      <c r="L117" s="634">
        <f t="shared" ca="1" si="33"/>
        <v>7</v>
      </c>
      <c r="M117" s="636">
        <f t="shared" ca="1" si="33"/>
        <v>8.8063533741928275</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10.354656266358109</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12.689025033720139</v>
      </c>
      <c r="J119" s="634">
        <f t="shared" ca="1" si="33"/>
        <v>16</v>
      </c>
      <c r="K119" s="634">
        <f t="shared" ca="1" si="33"/>
        <v>7</v>
      </c>
      <c r="L119" s="634">
        <f t="shared" ca="1" si="33"/>
        <v>10.393702817540277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11.9360980242785</v>
      </c>
      <c r="J120" s="646">
        <f t="shared" ca="1" si="33"/>
        <v>16</v>
      </c>
      <c r="K120" s="646">
        <f t="shared" ca="1" si="33"/>
        <v>7</v>
      </c>
      <c r="L120" s="646">
        <f t="shared" ca="1" si="33"/>
        <v>9.8280856812835626</v>
      </c>
      <c r="M120" s="647">
        <f t="shared" ca="1" si="33"/>
        <v>9.6856413213635548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17.21120657844936</v>
      </c>
      <c r="J121" s="634">
        <f t="shared" ca="1" si="33"/>
        <v>16</v>
      </c>
      <c r="K121" s="634">
        <f t="shared" ca="1" si="33"/>
        <v>9.3429437941236984</v>
      </c>
      <c r="L121" s="634">
        <f t="shared" ca="1" si="33"/>
        <v>9.1839555404020334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15.608716227682834</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0.92616880933800527</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0.80233761867601039</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1135">
        <v>25</v>
      </c>
      <c r="D16" s="446">
        <f>(G17*G18*C16)</f>
        <v>48.795429925073989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-0.12462269862095229</v>
      </c>
      <c r="J26" s="480">
        <f t="shared" ca="1" si="0"/>
        <v>-0.1789998697841747</v>
      </c>
      <c r="K26" s="463">
        <f t="shared" ca="1" si="0"/>
        <v>-0.11163630047669706</v>
      </c>
      <c r="L26" s="542">
        <f t="shared" ca="1" si="0"/>
        <v>-0.12475855889950246</v>
      </c>
      <c r="M26" s="469">
        <f t="shared" ca="1" si="0"/>
        <v>-0.11984662841679475</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-0.19972814430268046</v>
      </c>
      <c r="K27" s="466">
        <f t="shared" ca="1" si="0"/>
        <v>-0.10658307292294299</v>
      </c>
      <c r="L27" s="543">
        <f t="shared" ca="1" si="0"/>
        <v>-0.12630596883072134</v>
      </c>
      <c r="M27" s="471">
        <f t="shared" ca="1" si="0"/>
        <v>-0.12101407714719445</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-0.12491082331588765</v>
      </c>
      <c r="J28" s="480">
        <f t="shared" ca="1" si="0"/>
        <v>-0.13</v>
      </c>
      <c r="K28" s="463">
        <f t="shared" ca="1" si="0"/>
        <v>-0.1</v>
      </c>
      <c r="L28" s="542">
        <f t="shared" ca="1" si="0"/>
        <v>-0.1</v>
      </c>
      <c r="M28" s="469">
        <f t="shared" ca="1" si="0"/>
        <v>-0.10526951208188173</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-0.10702601610917564</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-0.10481750258611974</v>
      </c>
      <c r="M30" s="469">
        <f t="shared" ca="1" si="0"/>
        <v>-0.1</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-0.10401458548843312</v>
      </c>
      <c r="M31" s="470">
        <f t="shared" ca="1" si="0"/>
        <v>-0.10214245077842674</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-0.12284348412745398</v>
      </c>
      <c r="J32" s="480">
        <f t="shared" ca="1" si="0"/>
        <v>-0.13</v>
      </c>
      <c r="K32" s="463">
        <f t="shared" ca="1" si="0"/>
        <v>-0.1</v>
      </c>
      <c r="L32" s="542">
        <f t="shared" ca="1" si="0"/>
        <v>-0.10310021590855825</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-0.11899043888921779</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5.1581869115827204E-2</v>
      </c>
      <c r="J35" s="480">
        <f t="shared" ca="1" si="2"/>
        <v>7.4016214776736949E-2</v>
      </c>
      <c r="K35" s="463">
        <f t="shared" ca="1" si="2"/>
        <v>6.5933736432756809E-2</v>
      </c>
      <c r="L35" s="542">
        <f t="shared" ca="1" si="2"/>
        <v>7.5540609626298008E-2</v>
      </c>
      <c r="M35" s="469">
        <f ca="1">M59</f>
        <v>6.7659933355325053E-2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6.0733328035455891E-2</v>
      </c>
      <c r="K36" s="466">
        <f t="shared" ca="1" si="2"/>
        <v>4.992911523373085E-2</v>
      </c>
      <c r="L36" s="543">
        <f t="shared" ca="1" si="2"/>
        <v>7.022461529980073E-2</v>
      </c>
      <c r="M36" s="471">
        <f t="shared" ca="1" si="2"/>
        <v>6.7271239343722741E-2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6.382204689413018E-2</v>
      </c>
      <c r="J37" s="480">
        <f t="shared" ca="1" si="2"/>
        <v>4.9791533668803699E-2</v>
      </c>
      <c r="K37" s="463">
        <f t="shared" ca="1" si="2"/>
        <v>5.9779826982617863E-2</v>
      </c>
      <c r="L37" s="542">
        <f t="shared" ca="1" si="2"/>
        <v>5.9779826982617863E-2</v>
      </c>
      <c r="M37" s="469">
        <f t="shared" ca="1" si="2"/>
        <v>6.8924385791751017E-2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5.1991060048941586E-2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5.8175872686943797E-2</v>
      </c>
      <c r="M39" s="469">
        <f t="shared" ca="1" si="2"/>
        <v>5.9779826982617863E-2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5.8443198402889737E-2</v>
      </c>
      <c r="M40" s="470">
        <f t="shared" ca="1" si="2"/>
        <v>5.906651275643994E-2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6.4128208467945119E-2</v>
      </c>
      <c r="J41" s="480">
        <f t="shared" ca="1" si="2"/>
        <v>4.9791533668803699E-2</v>
      </c>
      <c r="K41" s="463">
        <f t="shared" ca="1" si="2"/>
        <v>5.9779826982617863E-2</v>
      </c>
      <c r="L41" s="542">
        <f t="shared" ca="1" si="2"/>
        <v>5.8747631454923274E-2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5.3457091189832051E-2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-0.12462269862095229</v>
      </c>
      <c r="J50" s="190">
        <f t="shared" ca="1" si="4"/>
        <v>-0.1789998697841747</v>
      </c>
      <c r="K50" s="190">
        <f t="shared" ca="1" si="4"/>
        <v>-0.11163630047669706</v>
      </c>
      <c r="L50" s="190">
        <f t="shared" ca="1" si="4"/>
        <v>-0.12475855889950246</v>
      </c>
      <c r="M50" s="191">
        <f t="shared" ca="1" si="4"/>
        <v>-0.11984662841679475</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-0.19972814430268046</v>
      </c>
      <c r="K51" s="584">
        <f t="shared" ca="1" si="4"/>
        <v>-0.10658307292294299</v>
      </c>
      <c r="L51" s="584">
        <f t="shared" ca="1" si="4"/>
        <v>-0.12630596883072134</v>
      </c>
      <c r="M51" s="586">
        <f t="shared" ca="1" si="4"/>
        <v>-0.12101407714719445</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-0.12491082331588765</v>
      </c>
      <c r="J52" s="190">
        <f t="shared" ca="1" si="4"/>
        <v>-0.13</v>
      </c>
      <c r="K52" s="190">
        <f t="shared" ca="1" si="4"/>
        <v>-0.1</v>
      </c>
      <c r="L52" s="190">
        <f t="shared" ca="1" si="4"/>
        <v>-0.1</v>
      </c>
      <c r="M52" s="191">
        <f t="shared" ca="1" si="4"/>
        <v>-0.10526951208188173</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-0.10702601610917564</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-0.10481750258611974</v>
      </c>
      <c r="M54" s="191">
        <f t="shared" ca="1" si="4"/>
        <v>-0.1</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-0.10401458548843312</v>
      </c>
      <c r="M55" s="590">
        <f t="shared" ca="1" si="4"/>
        <v>-0.10214245077842674</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-0.12284348412745398</v>
      </c>
      <c r="J56" s="190">
        <f t="shared" ca="1" si="4"/>
        <v>-0.13</v>
      </c>
      <c r="K56" s="190">
        <f t="shared" ca="1" si="4"/>
        <v>-0.1</v>
      </c>
      <c r="L56" s="190">
        <f t="shared" ca="1" si="4"/>
        <v>-0.10310021590855825</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-0.11899043888921779</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5.1581869115827204E-2</v>
      </c>
      <c r="J59" s="190">
        <f t="shared" ca="1" si="6"/>
        <v>7.4016214776736949E-2</v>
      </c>
      <c r="K59" s="190">
        <f t="shared" ca="1" si="6"/>
        <v>6.5933736432756809E-2</v>
      </c>
      <c r="L59" s="190">
        <f t="shared" ca="1" si="6"/>
        <v>7.5540609626298008E-2</v>
      </c>
      <c r="M59" s="191">
        <f t="shared" ca="1" si="6"/>
        <v>6.7659933355325053E-2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6.0733328035455891E-2</v>
      </c>
      <c r="K60" s="584">
        <f t="shared" ca="1" si="6"/>
        <v>4.992911523373085E-2</v>
      </c>
      <c r="L60" s="584">
        <f t="shared" ca="1" si="6"/>
        <v>7.022461529980073E-2</v>
      </c>
      <c r="M60" s="586">
        <f t="shared" ca="1" si="6"/>
        <v>6.7271239343722741E-2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6.382204689413018E-2</v>
      </c>
      <c r="J61" s="190">
        <f t="shared" ca="1" si="6"/>
        <v>4.9791533668803699E-2</v>
      </c>
      <c r="K61" s="190">
        <f t="shared" ca="1" si="6"/>
        <v>5.9779826982617863E-2</v>
      </c>
      <c r="L61" s="190">
        <f t="shared" ca="1" si="6"/>
        <v>5.9779826982617863E-2</v>
      </c>
      <c r="M61" s="191">
        <f t="shared" ca="1" si="6"/>
        <v>6.8924385791751017E-2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5.1991060048941586E-2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5.8175872686943797E-2</v>
      </c>
      <c r="M63" s="191">
        <f t="shared" ca="1" si="6"/>
        <v>5.9779826982617863E-2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5.8443198402889737E-2</v>
      </c>
      <c r="M64" s="590">
        <f t="shared" ca="1" si="6"/>
        <v>5.906651275643994E-2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6.4128208467945119E-2</v>
      </c>
      <c r="J65" s="190">
        <f t="shared" ca="1" si="6"/>
        <v>4.9791533668803699E-2</v>
      </c>
      <c r="K65" s="190">
        <f t="shared" ca="1" si="6"/>
        <v>5.9779826982617863E-2</v>
      </c>
      <c r="L65" s="190">
        <f t="shared" ca="1" si="6"/>
        <v>5.8747631454923274E-2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5.3457091189832051E-2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5.1581869115827204E-2</v>
      </c>
      <c r="J73" s="190">
        <f t="shared" ref="J73:M73" ca="1" si="9">(-9.81*(J115+20)/1000/1.5-J101*COS(PI()/180*10)*1.921)/(COS(PI()/180*62.4)*0.455)</f>
        <v>7.4016214776736949E-2</v>
      </c>
      <c r="K73" s="190">
        <f t="shared" ca="1" si="9"/>
        <v>6.5933736432756809E-2</v>
      </c>
      <c r="L73" s="190">
        <f t="shared" ca="1" si="9"/>
        <v>7.5540609626298008E-2</v>
      </c>
      <c r="M73" s="191">
        <f t="shared" ca="1" si="9"/>
        <v>6.7659933355325053E-2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6.0733328035455891E-2</v>
      </c>
      <c r="K74" s="580">
        <f t="shared" ca="1" si="11"/>
        <v>4.992911523373085E-2</v>
      </c>
      <c r="L74" s="580">
        <f t="shared" ca="1" si="11"/>
        <v>7.022461529980073E-2</v>
      </c>
      <c r="M74" s="582">
        <f t="shared" ca="1" si="11"/>
        <v>6.7271239343722741E-2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6.382204689413018E-2</v>
      </c>
      <c r="J75" s="190">
        <f t="shared" ca="1" si="11"/>
        <v>4.9791533668803699E-2</v>
      </c>
      <c r="K75" s="190">
        <f t="shared" ca="1" si="11"/>
        <v>5.9779826982617863E-2</v>
      </c>
      <c r="L75" s="190">
        <f t="shared" ca="1" si="11"/>
        <v>5.9779826982617863E-2</v>
      </c>
      <c r="M75" s="191">
        <f t="shared" ca="1" si="11"/>
        <v>6.8924385791751017E-2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5.1991060048941586E-2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5.8175872686943797E-2</v>
      </c>
      <c r="M77" s="191">
        <f t="shared" ca="1" si="11"/>
        <v>5.9779826982617863E-2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5.8443198402889737E-2</v>
      </c>
      <c r="M78" s="590">
        <f t="shared" ca="1" si="11"/>
        <v>5.906651275643994E-2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6.4128208467945119E-2</v>
      </c>
      <c r="J79" s="190">
        <f t="shared" ca="1" si="11"/>
        <v>4.9791533668803699E-2</v>
      </c>
      <c r="K79" s="190">
        <f t="shared" ca="1" si="11"/>
        <v>5.9779826982617863E-2</v>
      </c>
      <c r="L79" s="190">
        <f t="shared" ca="1" si="11"/>
        <v>5.8747631454923274E-2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5.3457091189832051E-2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227.61904366512098</v>
      </c>
      <c r="J87" s="190">
        <f t="shared" ref="J87:M94" si="13">IF(O87=-2,1000*($G$17*$G$18*$C$16)/625,1000*($G$17*$G$18*$C$16)/(MAX(150,MIN($G$16*MAX($G$14:$G$15),4*$G$16^2,4*(MIN($G$14:$G$15))^2))*(MAX(6.12,$G$16)/12.5)^O87))</f>
        <v>133.22620320975616</v>
      </c>
      <c r="K87" s="190">
        <f t="shared" si="13"/>
        <v>111.44228377844324</v>
      </c>
      <c r="L87" s="190">
        <f t="shared" si="13"/>
        <v>78.07268788011838</v>
      </c>
      <c r="M87" s="578">
        <f t="shared" si="13"/>
        <v>78.07268788011838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227.61904366512098</v>
      </c>
      <c r="J88" s="580">
        <f t="shared" si="13"/>
        <v>133.22620320975616</v>
      </c>
      <c r="K88" s="580">
        <f t="shared" si="13"/>
        <v>111.44228377844324</v>
      </c>
      <c r="L88" s="580">
        <f t="shared" si="13"/>
        <v>78.07268788011838</v>
      </c>
      <c r="M88" s="581">
        <f t="shared" si="13"/>
        <v>78.07268788011838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325.30286616715989</v>
      </c>
      <c r="J89" s="190">
        <f t="shared" si="13"/>
        <v>190.40087795317953</v>
      </c>
      <c r="K89" s="190">
        <f t="shared" si="13"/>
        <v>190.40087795317953</v>
      </c>
      <c r="L89" s="190">
        <f t="shared" si="13"/>
        <v>93.220269845876714</v>
      </c>
      <c r="M89" s="578">
        <f t="shared" si="13"/>
        <v>93.220269845876714</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325.30286616715989</v>
      </c>
      <c r="J90" s="584">
        <f t="shared" si="13"/>
        <v>190.40087795317953</v>
      </c>
      <c r="K90" s="584">
        <f t="shared" si="13"/>
        <v>190.40087795317953</v>
      </c>
      <c r="L90" s="584">
        <f t="shared" si="13"/>
        <v>93.220269845876714</v>
      </c>
      <c r="M90" s="585">
        <f t="shared" si="13"/>
        <v>93.220269845876714</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325.30286616715989</v>
      </c>
      <c r="J91" s="190">
        <f t="shared" si="13"/>
        <v>190.40087795317953</v>
      </c>
      <c r="K91" s="190">
        <f t="shared" si="13"/>
        <v>190.40087795317953</v>
      </c>
      <c r="L91" s="190">
        <f t="shared" si="13"/>
        <v>93.220269845876714</v>
      </c>
      <c r="M91" s="578">
        <f t="shared" si="13"/>
        <v>93.220269845876714</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325.30286616715989</v>
      </c>
      <c r="J92" s="588">
        <f t="shared" si="13"/>
        <v>190.40087795317953</v>
      </c>
      <c r="K92" s="588">
        <f t="shared" si="13"/>
        <v>190.40087795317953</v>
      </c>
      <c r="L92" s="588">
        <f t="shared" si="13"/>
        <v>93.220269845876714</v>
      </c>
      <c r="M92" s="589">
        <f t="shared" si="13"/>
        <v>93.220269845876714</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325.30286616715989</v>
      </c>
      <c r="J93" s="190">
        <f t="shared" si="13"/>
        <v>190.40087795317953</v>
      </c>
      <c r="K93" s="190">
        <f t="shared" si="13"/>
        <v>190.40087795317953</v>
      </c>
      <c r="L93" s="190">
        <f t="shared" si="13"/>
        <v>93.220269845876714</v>
      </c>
      <c r="M93" s="578">
        <f t="shared" si="13"/>
        <v>93.220269845876714</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325.30286616715989</v>
      </c>
      <c r="J94" s="584">
        <f t="shared" si="13"/>
        <v>190.40087795317953</v>
      </c>
      <c r="K94" s="584">
        <f t="shared" si="13"/>
        <v>190.40087795317953</v>
      </c>
      <c r="L94" s="584">
        <f t="shared" si="13"/>
        <v>93.220269845876714</v>
      </c>
      <c r="M94" s="585">
        <f>IF(R94=-2,1000*($G$17*$G$18*$C$16)/625,1000*($G$17*$G$18*$C$16)/(MAX(150,MIN($G$16*MAX($G$14:$G$15),4*$G$16^2,4*(MIN($G$14:$G$15))^2))*(MAX(6.12,$G$16)/12.5)^R94))</f>
        <v>93.220269845876714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-0.12462269862095229</v>
      </c>
      <c r="J101" s="190">
        <f t="shared" ca="1" si="16"/>
        <v>-0.1789998697841747</v>
      </c>
      <c r="K101" s="190">
        <f t="shared" ca="1" si="16"/>
        <v>-0.11163630047669706</v>
      </c>
      <c r="L101" s="190">
        <f t="shared" ca="1" si="16"/>
        <v>-0.12475855889950246</v>
      </c>
      <c r="M101" s="191">
        <f t="shared" ca="1" si="16"/>
        <v>-0.11984662841679475</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-0.19972814430268046</v>
      </c>
      <c r="K102" s="580">
        <f t="shared" ca="1" si="22"/>
        <v>-0.10658307292294299</v>
      </c>
      <c r="L102" s="580">
        <f t="shared" ca="1" si="22"/>
        <v>-0.12630596883072134</v>
      </c>
      <c r="M102" s="582">
        <f t="shared" ca="1" si="22"/>
        <v>-0.12101407714719445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-0.12491082331588765</v>
      </c>
      <c r="J103" s="190">
        <f t="shared" ca="1" si="22"/>
        <v>-0.13</v>
      </c>
      <c r="K103" s="190">
        <f t="shared" ca="1" si="22"/>
        <v>-0.1</v>
      </c>
      <c r="L103" s="190">
        <f t="shared" ca="1" si="22"/>
        <v>-0.1</v>
      </c>
      <c r="M103" s="191">
        <f t="shared" ca="1" si="22"/>
        <v>-0.10526951208188173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-0.10702601610917564</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-0.10481750258611974</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-0.10401458548843312</v>
      </c>
      <c r="M106" s="590">
        <f t="shared" ca="1" si="22"/>
        <v>-0.10214245077842674</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-0.12284348412745398</v>
      </c>
      <c r="J107" s="190">
        <f t="shared" ca="1" si="22"/>
        <v>-0.13</v>
      </c>
      <c r="K107" s="190">
        <f t="shared" ca="1" si="22"/>
        <v>-0.1</v>
      </c>
      <c r="L107" s="190">
        <f t="shared" ca="1" si="22"/>
        <v>-0.10310021590855825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-0.11899043888921779</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14.386809586285686</v>
      </c>
      <c r="J115" s="634">
        <f t="shared" ca="1" si="27"/>
        <v>29.39329774100775</v>
      </c>
      <c r="K115" s="634">
        <f t="shared" ca="1" si="27"/>
        <v>10.167659574211967</v>
      </c>
      <c r="L115" s="634">
        <f t="shared" ca="1" si="27"/>
        <v>13.653862704241284</v>
      </c>
      <c r="M115" s="636">
        <f t="shared" ca="1" si="27"/>
        <v>12.487009032878547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35.81747259128813</v>
      </c>
      <c r="K116" s="638">
        <f t="shared" ca="1" si="33"/>
        <v>9.2217871114932528</v>
      </c>
      <c r="L116" s="638">
        <f t="shared" ca="1" si="33"/>
        <v>14.27282667672884</v>
      </c>
      <c r="M116" s="640">
        <f t="shared" ca="1" si="33"/>
        <v>12.837243651998456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14.075625039675955</v>
      </c>
      <c r="J117" s="634">
        <f t="shared" ca="1" si="33"/>
        <v>16</v>
      </c>
      <c r="K117" s="634">
        <f t="shared" ca="1" si="33"/>
        <v>7</v>
      </c>
      <c r="L117" s="634">
        <f t="shared" ca="1" si="33"/>
        <v>7</v>
      </c>
      <c r="M117" s="636">
        <f t="shared" ca="1" si="33"/>
        <v>8.2295528191057343</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9.2834552354820801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8.4452507758359197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8.2043756465299325</v>
      </c>
      <c r="M120" s="647">
        <f t="shared" ca="1" si="33"/>
        <v>7.6427352335280183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13.467740714412574</v>
      </c>
      <c r="J121" s="634">
        <f t="shared" ca="1" si="33"/>
        <v>16</v>
      </c>
      <c r="K121" s="634">
        <f t="shared" ca="1" si="33"/>
        <v>7</v>
      </c>
      <c r="L121" s="634">
        <f t="shared" ca="1" si="33"/>
        <v>7.9300647725674747</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12.697131666765337</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0.92107964835185219</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0.79215929670370422</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42621</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358">
        <f>'wind load calc_10d'!C39</f>
        <v>25</v>
      </c>
      <c r="D16" s="446">
        <f>(G17*G18*C16)</f>
        <v>48.795429925073989</v>
      </c>
      <c r="E16" s="357"/>
      <c r="F16" s="213" t="s">
        <v>21115</v>
      </c>
      <c r="G16" s="424">
        <f>'building data'!C16</f>
        <v>6.0960000000000001</v>
      </c>
      <c r="H16" s="212" t="s">
        <v>0</v>
      </c>
    </row>
    <row r="17" spans="1:18" ht="15" customHeight="1" x14ac:dyDescent="0.25">
      <c r="A17" s="341"/>
      <c r="C17" s="215"/>
      <c r="D17" s="215"/>
      <c r="E17" s="215"/>
      <c r="F17" s="213" t="s">
        <v>21196</v>
      </c>
      <c r="G17" s="424">
        <f>'wind load calc_10d'!F20</f>
        <v>1.9725131999999999</v>
      </c>
      <c r="H17" s="212" t="s">
        <v>0</v>
      </c>
    </row>
    <row r="18" spans="1:18" ht="15" customHeight="1" x14ac:dyDescent="0.25">
      <c r="A18" s="341"/>
      <c r="B18" s="143" t="s">
        <v>21212</v>
      </c>
      <c r="C18" s="215"/>
      <c r="D18" s="445" t="s">
        <v>59</v>
      </c>
      <c r="E18" s="357"/>
      <c r="F18" s="213" t="s">
        <v>21195</v>
      </c>
      <c r="G18" s="424">
        <f>'wind load calc_10d'!F19</f>
        <v>0.98950779999999994</v>
      </c>
      <c r="H18" s="212" t="s">
        <v>0</v>
      </c>
      <c r="K18" s="455"/>
    </row>
    <row r="19" spans="1:18" ht="15" customHeight="1" x14ac:dyDescent="0.25">
      <c r="A19" s="341"/>
      <c r="B19" s="209" t="s">
        <v>21214</v>
      </c>
      <c r="C19" s="358">
        <f>'wind load calc_10d'!G40</f>
        <v>81</v>
      </c>
      <c r="D19" s="446">
        <f>(G17*G18*C19)</f>
        <v>158.09719295723974</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-0.11</v>
      </c>
      <c r="E26" s="480">
        <f t="shared" ref="E26:M33" ca="1" si="0">E50</f>
        <v>-0.13</v>
      </c>
      <c r="F26" s="463">
        <f t="shared" ca="1" si="0"/>
        <v>-0.1</v>
      </c>
      <c r="G26" s="542">
        <f t="shared" ca="1" si="0"/>
        <v>-0.1</v>
      </c>
      <c r="H26" s="468">
        <f t="shared" ca="1" si="0"/>
        <v>-0.1</v>
      </c>
      <c r="I26" s="460">
        <f t="shared" ca="1" si="0"/>
        <v>-0.12462269862095229</v>
      </c>
      <c r="J26" s="480">
        <f t="shared" ca="1" si="0"/>
        <v>-0.1789998697841747</v>
      </c>
      <c r="K26" s="463">
        <f t="shared" ca="1" si="0"/>
        <v>-0.11163630047669706</v>
      </c>
      <c r="L26" s="542">
        <f t="shared" ca="1" si="0"/>
        <v>-0.12475855889950246</v>
      </c>
      <c r="M26" s="469">
        <f t="shared" ca="1" si="0"/>
        <v>-0.11984662841679475</v>
      </c>
      <c r="R26"/>
    </row>
    <row r="27" spans="1:18" ht="15" customHeight="1" thickBot="1" x14ac:dyDescent="0.3">
      <c r="B27" s="1889"/>
      <c r="C27" s="275" t="s">
        <v>21253</v>
      </c>
      <c r="D27" s="461">
        <f t="shared" ref="D27:H33" ca="1" si="1">D51</f>
        <v>-0.11</v>
      </c>
      <c r="E27" s="482">
        <f t="shared" ca="1" si="1"/>
        <v>-0.13</v>
      </c>
      <c r="F27" s="466">
        <f t="shared" ca="1" si="1"/>
        <v>-0.1</v>
      </c>
      <c r="G27" s="543">
        <f t="shared" ca="1" si="1"/>
        <v>-0.1</v>
      </c>
      <c r="H27" s="464">
        <f t="shared" ca="1" si="1"/>
        <v>-0.1</v>
      </c>
      <c r="I27" s="461">
        <f t="shared" ca="1" si="0"/>
        <v>-0.11</v>
      </c>
      <c r="J27" s="482">
        <f t="shared" ca="1" si="0"/>
        <v>-0.19972814430268046</v>
      </c>
      <c r="K27" s="466">
        <f t="shared" ca="1" si="0"/>
        <v>-0.10658307292294299</v>
      </c>
      <c r="L27" s="543">
        <f t="shared" ca="1" si="0"/>
        <v>-0.12630596883072134</v>
      </c>
      <c r="M27" s="471">
        <f t="shared" ca="1" si="0"/>
        <v>-0.12101407714719445</v>
      </c>
      <c r="R27"/>
    </row>
    <row r="28" spans="1:18" ht="15" customHeight="1" x14ac:dyDescent="0.25">
      <c r="B28" s="1888" t="s">
        <v>21254</v>
      </c>
      <c r="C28" s="241" t="s">
        <v>21252</v>
      </c>
      <c r="D28" s="460">
        <f t="shared" ca="1" si="1"/>
        <v>-0.11</v>
      </c>
      <c r="E28" s="480">
        <f t="shared" ca="1" si="1"/>
        <v>-0.13</v>
      </c>
      <c r="F28" s="463">
        <f t="shared" ca="1" si="1"/>
        <v>-0.1</v>
      </c>
      <c r="G28" s="542">
        <f t="shared" ca="1" si="1"/>
        <v>-0.1</v>
      </c>
      <c r="H28" s="468">
        <f t="shared" ca="1" si="1"/>
        <v>-0.1</v>
      </c>
      <c r="I28" s="460">
        <f t="shared" ca="1" si="0"/>
        <v>-0.12491082331588765</v>
      </c>
      <c r="J28" s="480">
        <f t="shared" ca="1" si="0"/>
        <v>-0.13</v>
      </c>
      <c r="K28" s="463">
        <f t="shared" ca="1" si="0"/>
        <v>-0.1</v>
      </c>
      <c r="L28" s="542">
        <f t="shared" ca="1" si="0"/>
        <v>-0.1</v>
      </c>
      <c r="M28" s="469">
        <f t="shared" ca="1" si="0"/>
        <v>-0.10526951208188173</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-0.10702601610917564</v>
      </c>
      <c r="R29"/>
    </row>
    <row r="30" spans="1:18" ht="15" customHeight="1" x14ac:dyDescent="0.25">
      <c r="B30" s="1888"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-0.10481750258611974</v>
      </c>
      <c r="M30" s="469">
        <f t="shared" ca="1" si="0"/>
        <v>-0.1</v>
      </c>
      <c r="R30"/>
    </row>
    <row r="31" spans="1:18" ht="15" customHeight="1" thickBot="1" x14ac:dyDescent="0.3">
      <c r="B31" s="1889"/>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-0.10401458548843312</v>
      </c>
      <c r="M31" s="470">
        <f t="shared" ca="1" si="0"/>
        <v>-0.10214245077842674</v>
      </c>
      <c r="R31"/>
    </row>
    <row r="32" spans="1:18" ht="15" customHeight="1" x14ac:dyDescent="0.25">
      <c r="B32" s="1888" t="s">
        <v>21256</v>
      </c>
      <c r="C32" s="241" t="s">
        <v>21252</v>
      </c>
      <c r="D32" s="460">
        <f t="shared" ca="1" si="1"/>
        <v>-0.11</v>
      </c>
      <c r="E32" s="480">
        <f t="shared" ca="1" si="1"/>
        <v>-0.13</v>
      </c>
      <c r="F32" s="463">
        <f t="shared" ca="1" si="1"/>
        <v>-0.1</v>
      </c>
      <c r="G32" s="542">
        <f t="shared" ca="1" si="1"/>
        <v>-0.1</v>
      </c>
      <c r="H32" s="468">
        <f t="shared" ca="1" si="1"/>
        <v>-0.1</v>
      </c>
      <c r="I32" s="460">
        <f t="shared" ca="1" si="0"/>
        <v>-0.12284348412745398</v>
      </c>
      <c r="J32" s="480">
        <f t="shared" ca="1" si="0"/>
        <v>-0.13</v>
      </c>
      <c r="K32" s="463">
        <f t="shared" ca="1" si="0"/>
        <v>-0.1</v>
      </c>
      <c r="L32" s="542">
        <f t="shared" ca="1" si="0"/>
        <v>-0.10310021590855825</v>
      </c>
      <c r="M32" s="469">
        <f t="shared" ca="1" si="0"/>
        <v>-0.1</v>
      </c>
      <c r="R32"/>
    </row>
    <row r="33" spans="2:18" ht="15" customHeight="1" thickBot="1" x14ac:dyDescent="0.3">
      <c r="B33" s="1889"/>
      <c r="C33" s="276" t="s">
        <v>21253</v>
      </c>
      <c r="D33" s="462">
        <f t="shared" ca="1" si="1"/>
        <v>-0.11</v>
      </c>
      <c r="E33" s="483">
        <f t="shared" ca="1" si="1"/>
        <v>-0.13</v>
      </c>
      <c r="F33" s="467">
        <f t="shared" ca="1" si="1"/>
        <v>-0.1</v>
      </c>
      <c r="G33" s="544">
        <f t="shared" ca="1" si="1"/>
        <v>-0.1</v>
      </c>
      <c r="H33" s="465">
        <f t="shared" ca="1" si="1"/>
        <v>-0.1</v>
      </c>
      <c r="I33" s="462">
        <f t="shared" ca="1" si="0"/>
        <v>-0.11899043888921779</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-4.4811739066008538E-4</v>
      </c>
      <c r="E35" s="480">
        <f t="shared" ref="E35:M42" ca="1" si="2">E59</f>
        <v>3.4405764703713947E-2</v>
      </c>
      <c r="F35" s="463">
        <f t="shared" ca="1" si="2"/>
        <v>4.2513203219492673E-2</v>
      </c>
      <c r="G35" s="542">
        <f t="shared" ca="1" si="2"/>
        <v>4.2513203219492673E-2</v>
      </c>
      <c r="H35" s="468">
        <f t="shared" ca="1" si="2"/>
        <v>3.1533519281794542E-2</v>
      </c>
      <c r="I35" s="460">
        <f t="shared" ca="1" si="2"/>
        <v>5.1581869115827204E-2</v>
      </c>
      <c r="J35" s="480">
        <f t="shared" ca="1" si="2"/>
        <v>7.4016214776736949E-2</v>
      </c>
      <c r="K35" s="463">
        <f t="shared" ca="1" si="2"/>
        <v>6.5933736432756809E-2</v>
      </c>
      <c r="L35" s="542">
        <f t="shared" ca="1" si="2"/>
        <v>7.5540609626298008E-2</v>
      </c>
      <c r="M35" s="469">
        <f ca="1">M59</f>
        <v>6.7659933355325053E-2</v>
      </c>
      <c r="R35"/>
    </row>
    <row r="36" spans="2:18" ht="15" customHeight="1" thickBot="1" x14ac:dyDescent="0.3">
      <c r="B36" s="1889"/>
      <c r="C36" s="277" t="str">
        <f>$C$27</f>
        <v>Interior modules</v>
      </c>
      <c r="D36" s="461">
        <f t="shared" ref="D36:H42" ca="1" si="3">D60</f>
        <v>-4.4811739066008538E-4</v>
      </c>
      <c r="E36" s="482">
        <f t="shared" ca="1" si="3"/>
        <v>3.4405764703713947E-2</v>
      </c>
      <c r="F36" s="466">
        <f t="shared" ca="1" si="3"/>
        <v>4.2513203219492673E-2</v>
      </c>
      <c r="G36" s="543">
        <f t="shared" ca="1" si="3"/>
        <v>4.2513203219492673E-2</v>
      </c>
      <c r="H36" s="464">
        <f t="shared" ca="1" si="3"/>
        <v>3.1533519281794542E-2</v>
      </c>
      <c r="I36" s="461">
        <f t="shared" ca="1" si="2"/>
        <v>5.64503958780131E-2</v>
      </c>
      <c r="J36" s="482">
        <f t="shared" ca="1" si="2"/>
        <v>6.0733328035455891E-2</v>
      </c>
      <c r="K36" s="466">
        <f t="shared" ca="1" si="2"/>
        <v>4.992911523373085E-2</v>
      </c>
      <c r="L36" s="543">
        <f t="shared" ca="1" si="2"/>
        <v>7.022461529980073E-2</v>
      </c>
      <c r="M36" s="471">
        <f t="shared" ca="1" si="2"/>
        <v>6.7271239343722741E-2</v>
      </c>
      <c r="R36"/>
    </row>
    <row r="37" spans="2:18" ht="15" customHeight="1" x14ac:dyDescent="0.25">
      <c r="B37" s="1888"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6.382204689413018E-2</v>
      </c>
      <c r="J37" s="480">
        <f t="shared" ca="1" si="2"/>
        <v>4.9791533668803699E-2</v>
      </c>
      <c r="K37" s="463">
        <f t="shared" ca="1" si="2"/>
        <v>5.9779826982617863E-2</v>
      </c>
      <c r="L37" s="542">
        <f t="shared" ca="1" si="2"/>
        <v>5.9779826982617863E-2</v>
      </c>
      <c r="M37" s="469">
        <f t="shared" ca="1" si="2"/>
        <v>6.8924385791751017E-2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5.1991060048941586E-2</v>
      </c>
      <c r="R38"/>
    </row>
    <row r="39" spans="2:18" ht="15" customHeight="1" x14ac:dyDescent="0.25">
      <c r="B39" s="1888"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5.8175872686943797E-2</v>
      </c>
      <c r="M39" s="469">
        <f t="shared" ca="1" si="2"/>
        <v>5.9779826982617863E-2</v>
      </c>
      <c r="R39"/>
    </row>
    <row r="40" spans="2:18" ht="15" customHeight="1" thickBot="1" x14ac:dyDescent="0.3">
      <c r="B40" s="1889"/>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5.8443198402889737E-2</v>
      </c>
      <c r="M40" s="470">
        <f t="shared" ca="1" si="2"/>
        <v>5.906651275643994E-2</v>
      </c>
      <c r="R40"/>
    </row>
    <row r="41" spans="2:18" ht="15" customHeight="1" x14ac:dyDescent="0.25">
      <c r="B41" s="1888"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6.4128208467945119E-2</v>
      </c>
      <c r="J41" s="480">
        <f t="shared" ca="1" si="2"/>
        <v>4.9791533668803699E-2</v>
      </c>
      <c r="K41" s="463">
        <f t="shared" ca="1" si="2"/>
        <v>5.9779826982617863E-2</v>
      </c>
      <c r="L41" s="542">
        <f t="shared" ca="1" si="2"/>
        <v>5.8747631454923274E-2</v>
      </c>
      <c r="M41" s="469">
        <f t="shared" ca="1" si="2"/>
        <v>5.9779826982617863E-2</v>
      </c>
      <c r="R41"/>
    </row>
    <row r="42" spans="2:18" ht="15" customHeight="1" thickBot="1" x14ac:dyDescent="0.3">
      <c r="B42" s="1889"/>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5.3457091189832051E-2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-0.11</v>
      </c>
      <c r="E50" s="190">
        <f t="shared" ref="E50:M57" ca="1" si="4">E101</f>
        <v>-0.13</v>
      </c>
      <c r="F50" s="190">
        <f t="shared" ca="1" si="4"/>
        <v>-0.1</v>
      </c>
      <c r="G50" s="578">
        <f t="shared" ca="1" si="4"/>
        <v>-0.1</v>
      </c>
      <c r="H50" s="578">
        <f t="shared" ca="1" si="4"/>
        <v>-0.1</v>
      </c>
      <c r="I50" s="189">
        <f t="shared" ca="1" si="4"/>
        <v>-0.12462269862095229</v>
      </c>
      <c r="J50" s="190">
        <f t="shared" ca="1" si="4"/>
        <v>-0.1789998697841747</v>
      </c>
      <c r="K50" s="190">
        <f t="shared" ca="1" si="4"/>
        <v>-0.11163630047669706</v>
      </c>
      <c r="L50" s="190">
        <f t="shared" ca="1" si="4"/>
        <v>-0.12475855889950246</v>
      </c>
      <c r="M50" s="191">
        <f t="shared" ca="1" si="4"/>
        <v>-0.11984662841679475</v>
      </c>
      <c r="R50"/>
    </row>
    <row r="51" spans="2:18" ht="15" customHeight="1" thickBot="1" x14ac:dyDescent="0.3">
      <c r="B51" s="1889"/>
      <c r="C51" s="277" t="str">
        <f>$C$27</f>
        <v>Interior modules</v>
      </c>
      <c r="D51" s="583">
        <f t="shared" ref="D51:D57" ca="1" si="5">D102</f>
        <v>-0.11</v>
      </c>
      <c r="E51" s="584">
        <f t="shared" ca="1" si="4"/>
        <v>-0.13</v>
      </c>
      <c r="F51" s="584">
        <f t="shared" ca="1" si="4"/>
        <v>-0.1</v>
      </c>
      <c r="G51" s="585">
        <f t="shared" ca="1" si="4"/>
        <v>-0.1</v>
      </c>
      <c r="H51" s="585">
        <f t="shared" ca="1" si="4"/>
        <v>-0.1</v>
      </c>
      <c r="I51" s="583">
        <f t="shared" ca="1" si="4"/>
        <v>-0.11</v>
      </c>
      <c r="J51" s="584">
        <f t="shared" ca="1" si="4"/>
        <v>-0.19972814430268046</v>
      </c>
      <c r="K51" s="584">
        <f t="shared" ca="1" si="4"/>
        <v>-0.10658307292294299</v>
      </c>
      <c r="L51" s="584">
        <f t="shared" ca="1" si="4"/>
        <v>-0.12630596883072134</v>
      </c>
      <c r="M51" s="586">
        <f t="shared" ca="1" si="4"/>
        <v>-0.12101407714719445</v>
      </c>
      <c r="R51"/>
    </row>
    <row r="52" spans="2:18" ht="15" customHeight="1" x14ac:dyDescent="0.25">
      <c r="B52" s="1888"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-0.12491082331588765</v>
      </c>
      <c r="J52" s="190">
        <f t="shared" ca="1" si="4"/>
        <v>-0.13</v>
      </c>
      <c r="K52" s="190">
        <f t="shared" ca="1" si="4"/>
        <v>-0.1</v>
      </c>
      <c r="L52" s="190">
        <f t="shared" ca="1" si="4"/>
        <v>-0.1</v>
      </c>
      <c r="M52" s="191">
        <f t="shared" ca="1" si="4"/>
        <v>-0.10526951208188173</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-0.10702601610917564</v>
      </c>
      <c r="R53"/>
    </row>
    <row r="54" spans="2:18" ht="15" customHeight="1" x14ac:dyDescent="0.25">
      <c r="B54" s="1888"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-0.10481750258611974</v>
      </c>
      <c r="M54" s="191">
        <f t="shared" ca="1" si="4"/>
        <v>-0.1</v>
      </c>
      <c r="R54"/>
    </row>
    <row r="55" spans="2:18" ht="15" customHeight="1" thickBot="1" x14ac:dyDescent="0.3">
      <c r="B55" s="1889"/>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-0.10401458548843312</v>
      </c>
      <c r="M55" s="590">
        <f t="shared" ca="1" si="4"/>
        <v>-0.10214245077842674</v>
      </c>
      <c r="R55"/>
    </row>
    <row r="56" spans="2:18" ht="15" customHeight="1" x14ac:dyDescent="0.25">
      <c r="B56" s="1888"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-0.12284348412745398</v>
      </c>
      <c r="J56" s="190">
        <f t="shared" ca="1" si="4"/>
        <v>-0.13</v>
      </c>
      <c r="K56" s="190">
        <f t="shared" ca="1" si="4"/>
        <v>-0.1</v>
      </c>
      <c r="L56" s="190">
        <f t="shared" ca="1" si="4"/>
        <v>-0.10310021590855825</v>
      </c>
      <c r="M56" s="191">
        <f t="shared" ca="1" si="4"/>
        <v>-0.1</v>
      </c>
      <c r="R56"/>
    </row>
    <row r="57" spans="2:18" ht="15" customHeight="1" thickBot="1" x14ac:dyDescent="0.3">
      <c r="B57" s="1889"/>
      <c r="C57" s="277" t="str">
        <f>$C$27</f>
        <v>Interior modules</v>
      </c>
      <c r="D57" s="583">
        <f t="shared" ca="1" si="5"/>
        <v>-0.11</v>
      </c>
      <c r="E57" s="584">
        <f t="shared" ca="1" si="4"/>
        <v>-0.13</v>
      </c>
      <c r="F57" s="584">
        <f t="shared" ca="1" si="4"/>
        <v>-0.1</v>
      </c>
      <c r="G57" s="585">
        <f t="shared" ca="1" si="4"/>
        <v>-0.1</v>
      </c>
      <c r="H57" s="585">
        <f t="shared" ca="1" si="4"/>
        <v>-0.1</v>
      </c>
      <c r="I57" s="583">
        <f t="shared" ca="1" si="4"/>
        <v>-0.11899043888921779</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-4.4811739066008538E-4</v>
      </c>
      <c r="E59" s="190">
        <f t="shared" ref="E59:M66" ca="1" si="6">E73</f>
        <v>3.4405764703713947E-2</v>
      </c>
      <c r="F59" s="190">
        <f t="shared" ca="1" si="6"/>
        <v>4.2513203219492673E-2</v>
      </c>
      <c r="G59" s="578">
        <f t="shared" ca="1" si="6"/>
        <v>4.2513203219492673E-2</v>
      </c>
      <c r="H59" s="578">
        <f t="shared" ca="1" si="6"/>
        <v>3.1533519281794542E-2</v>
      </c>
      <c r="I59" s="189">
        <f t="shared" ca="1" si="6"/>
        <v>5.1581869115827204E-2</v>
      </c>
      <c r="J59" s="190">
        <f t="shared" ca="1" si="6"/>
        <v>7.4016214776736949E-2</v>
      </c>
      <c r="K59" s="190">
        <f t="shared" ca="1" si="6"/>
        <v>6.5933736432756809E-2</v>
      </c>
      <c r="L59" s="190">
        <f t="shared" ca="1" si="6"/>
        <v>7.5540609626298008E-2</v>
      </c>
      <c r="M59" s="191">
        <f t="shared" ca="1" si="6"/>
        <v>6.7659933355325053E-2</v>
      </c>
      <c r="R59"/>
    </row>
    <row r="60" spans="2:18" ht="15" customHeight="1" thickBot="1" x14ac:dyDescent="0.3">
      <c r="B60" s="1889"/>
      <c r="C60" s="277" t="str">
        <f>$C$27</f>
        <v>Interior modules</v>
      </c>
      <c r="D60" s="583">
        <f t="shared" ref="D60:H66" ca="1" si="7">D74</f>
        <v>-4.4811739066008538E-4</v>
      </c>
      <c r="E60" s="584">
        <f t="shared" ca="1" si="7"/>
        <v>3.4405764703713947E-2</v>
      </c>
      <c r="F60" s="584">
        <f t="shared" ca="1" si="7"/>
        <v>4.2513203219492673E-2</v>
      </c>
      <c r="G60" s="585">
        <f t="shared" ca="1" si="7"/>
        <v>4.2513203219492673E-2</v>
      </c>
      <c r="H60" s="585">
        <f t="shared" ca="1" si="7"/>
        <v>3.1533519281794542E-2</v>
      </c>
      <c r="I60" s="583">
        <f t="shared" ca="1" si="6"/>
        <v>5.64503958780131E-2</v>
      </c>
      <c r="J60" s="584">
        <f t="shared" ca="1" si="6"/>
        <v>6.0733328035455891E-2</v>
      </c>
      <c r="K60" s="584">
        <f t="shared" ca="1" si="6"/>
        <v>4.992911523373085E-2</v>
      </c>
      <c r="L60" s="584">
        <f t="shared" ca="1" si="6"/>
        <v>7.022461529980073E-2</v>
      </c>
      <c r="M60" s="586">
        <f t="shared" ca="1" si="6"/>
        <v>6.7271239343722741E-2</v>
      </c>
      <c r="R60"/>
    </row>
    <row r="61" spans="2:18" ht="15" customHeight="1" x14ac:dyDescent="0.25">
      <c r="B61" s="1888"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6.382204689413018E-2</v>
      </c>
      <c r="J61" s="190">
        <f t="shared" ca="1" si="6"/>
        <v>4.9791533668803699E-2</v>
      </c>
      <c r="K61" s="190">
        <f t="shared" ca="1" si="6"/>
        <v>5.9779826982617863E-2</v>
      </c>
      <c r="L61" s="190">
        <f t="shared" ca="1" si="6"/>
        <v>5.9779826982617863E-2</v>
      </c>
      <c r="M61" s="191">
        <f t="shared" ca="1" si="6"/>
        <v>6.8924385791751017E-2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5.1991060048941586E-2</v>
      </c>
      <c r="R62"/>
    </row>
    <row r="63" spans="2:18" ht="15" customHeight="1" x14ac:dyDescent="0.25">
      <c r="B63" s="1888"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5.8175872686943797E-2</v>
      </c>
      <c r="M63" s="191">
        <f t="shared" ca="1" si="6"/>
        <v>5.9779826982617863E-2</v>
      </c>
      <c r="R63"/>
    </row>
    <row r="64" spans="2:18" ht="15" customHeight="1" thickBot="1" x14ac:dyDescent="0.3">
      <c r="B64" s="1889"/>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5.8443198402889737E-2</v>
      </c>
      <c r="M64" s="590">
        <f t="shared" ca="1" si="6"/>
        <v>5.906651275643994E-2</v>
      </c>
      <c r="R64"/>
    </row>
    <row r="65" spans="2:18" ht="15" customHeight="1" x14ac:dyDescent="0.25">
      <c r="B65" s="1888"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6.4128208467945119E-2</v>
      </c>
      <c r="J65" s="190">
        <f t="shared" ca="1" si="6"/>
        <v>4.9791533668803699E-2</v>
      </c>
      <c r="K65" s="190">
        <f t="shared" ca="1" si="6"/>
        <v>5.9779826982617863E-2</v>
      </c>
      <c r="L65" s="190">
        <f t="shared" ca="1" si="6"/>
        <v>5.8747631454923274E-2</v>
      </c>
      <c r="M65" s="191">
        <f t="shared" ca="1" si="6"/>
        <v>5.9779826982617863E-2</v>
      </c>
      <c r="R65"/>
    </row>
    <row r="66" spans="2:18" ht="15" customHeight="1" thickBot="1" x14ac:dyDescent="0.3">
      <c r="B66" s="1889"/>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5.3457091189832051E-2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3.4405764703713947E-2</v>
      </c>
      <c r="F73" s="190">
        <f t="shared" ca="1" si="8"/>
        <v>4.2513203219492673E-2</v>
      </c>
      <c r="G73" s="190">
        <f t="shared" ca="1" si="8"/>
        <v>4.2513203219492673E-2</v>
      </c>
      <c r="H73" s="578">
        <f t="shared" ca="1" si="8"/>
        <v>3.1533519281794542E-2</v>
      </c>
      <c r="I73" s="189">
        <f ca="1">(-9.81*(I115+20)/1000/1.5-I101*COS(PI()/180*10)*1.921)/(COS(PI()/180*62.4)*0.455)</f>
        <v>5.1581869115827204E-2</v>
      </c>
      <c r="J73" s="190">
        <f t="shared" ref="J73:M73" ca="1" si="9">(-9.81*(J115+20)/1000/1.5-J101*COS(PI()/180*10)*1.921)/(COS(PI()/180*62.4)*0.455)</f>
        <v>7.4016214776736949E-2</v>
      </c>
      <c r="K73" s="190">
        <f t="shared" ca="1" si="9"/>
        <v>6.5933736432756809E-2</v>
      </c>
      <c r="L73" s="190">
        <f t="shared" ca="1" si="9"/>
        <v>7.5540609626298008E-2</v>
      </c>
      <c r="M73" s="191">
        <f t="shared" ca="1" si="9"/>
        <v>6.7659933355325053E-2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3.4405764703713947E-2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6.0733328035455891E-2</v>
      </c>
      <c r="K74" s="580">
        <f t="shared" ca="1" si="11"/>
        <v>4.992911523373085E-2</v>
      </c>
      <c r="L74" s="580">
        <f t="shared" ca="1" si="11"/>
        <v>7.022461529980073E-2</v>
      </c>
      <c r="M74" s="582">
        <f t="shared" ca="1" si="11"/>
        <v>6.7271239343722741E-2</v>
      </c>
    </row>
    <row r="75" spans="2:18" ht="15" customHeight="1" x14ac:dyDescent="0.2">
      <c r="B75" s="1888"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6.382204689413018E-2</v>
      </c>
      <c r="J75" s="190">
        <f t="shared" ca="1" si="11"/>
        <v>4.9791533668803699E-2</v>
      </c>
      <c r="K75" s="190">
        <f t="shared" ca="1" si="11"/>
        <v>5.9779826982617863E-2</v>
      </c>
      <c r="L75" s="190">
        <f t="shared" ca="1" si="11"/>
        <v>5.9779826982617863E-2</v>
      </c>
      <c r="M75" s="191">
        <f t="shared" ca="1" si="11"/>
        <v>6.8924385791751017E-2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5.1991060048941586E-2</v>
      </c>
    </row>
    <row r="77" spans="2:18" ht="15" customHeight="1" x14ac:dyDescent="0.2">
      <c r="B77" s="1888"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5.8175872686943797E-2</v>
      </c>
      <c r="M77" s="191">
        <f t="shared" ca="1" si="11"/>
        <v>5.9779826982617863E-2</v>
      </c>
    </row>
    <row r="78" spans="2:18" ht="15" customHeight="1" thickBot="1" x14ac:dyDescent="0.25">
      <c r="B78" s="1889"/>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5.8443198402889737E-2</v>
      </c>
      <c r="M78" s="590">
        <f t="shared" ca="1" si="11"/>
        <v>5.906651275643994E-2</v>
      </c>
    </row>
    <row r="79" spans="2:18" ht="15" customHeight="1" x14ac:dyDescent="0.2">
      <c r="B79" s="1888"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6.4128208467945119E-2</v>
      </c>
      <c r="J79" s="190">
        <f t="shared" ca="1" si="11"/>
        <v>4.9791533668803699E-2</v>
      </c>
      <c r="K79" s="190">
        <f t="shared" ca="1" si="11"/>
        <v>5.9779826982617863E-2</v>
      </c>
      <c r="L79" s="190">
        <f t="shared" ca="1" si="11"/>
        <v>5.8747631454923274E-2</v>
      </c>
      <c r="M79" s="191">
        <f t="shared" ca="1" si="11"/>
        <v>5.9779826982617863E-2</v>
      </c>
    </row>
    <row r="80" spans="2:18" ht="15" customHeight="1" thickBot="1" x14ac:dyDescent="0.25">
      <c r="B80" s="1889"/>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5.3457091189832051E-2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737.4857014749922</v>
      </c>
      <c r="E87" s="190">
        <f t="shared" ref="E87:H94" si="12">IF(O87=-2,1000*($G$17*$G$18*$C$19)/625,1000*($G$17*$G$18*$C$19)/(MAX(150,MIN($G$16*MAX($G$14:$G$15),4*$G$16^2,4*(MIN($G$14:$G$15))^2))*(MAX(6.12,$G$16)/12.5)^O87))</f>
        <v>431.65289839961002</v>
      </c>
      <c r="F87" s="190">
        <f t="shared" si="12"/>
        <v>361.07299944215617</v>
      </c>
      <c r="G87" s="190">
        <f t="shared" si="12"/>
        <v>252.95550873158359</v>
      </c>
      <c r="H87" s="578">
        <f>IF(R87=-2,1000*($G$17*$G$18*$C$19)/625,1000*($G$17*$G$18*$C$19)/(MAX(150,MIN($G$16*MAX($G$14:$G$15),4*$G$16^2,4*(MIN($G$14:$G$15))^2))*(MAX(6.12,$G$16)/12.5)^R87))</f>
        <v>252.95550873158359</v>
      </c>
      <c r="I87" s="189">
        <f>IF(N87=-2,1000*($G$17*$G$18*$C$16)/625,1000*($G$17*$G$18*$C$16)/(MAX(150,MIN($G$16*MAX($G$14:$G$15),4*$G$16^2,4*(MIN($G$14:$G$15))^2))*(MAX(6.12,$G$16)/12.5)^N87))</f>
        <v>227.61904366512098</v>
      </c>
      <c r="J87" s="190">
        <f t="shared" ref="J87:M94" si="13">IF(O87=-2,1000*($G$17*$G$18*$C$16)/625,1000*($G$17*$G$18*$C$16)/(MAX(150,MIN($G$16*MAX($G$14:$G$15),4*$G$16^2,4*(MIN($G$14:$G$15))^2))*(MAX(6.12,$G$16)/12.5)^O87))</f>
        <v>133.22620320975616</v>
      </c>
      <c r="K87" s="190">
        <f t="shared" si="13"/>
        <v>111.44228377844324</v>
      </c>
      <c r="L87" s="190">
        <f t="shared" si="13"/>
        <v>78.07268788011838</v>
      </c>
      <c r="M87" s="578">
        <f t="shared" si="13"/>
        <v>78.07268788011838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737.4857014749922</v>
      </c>
      <c r="E88" s="580">
        <f t="shared" si="12"/>
        <v>431.65289839961002</v>
      </c>
      <c r="F88" s="580">
        <f t="shared" si="12"/>
        <v>361.07299944215617</v>
      </c>
      <c r="G88" s="580">
        <f t="shared" si="12"/>
        <v>252.95550873158359</v>
      </c>
      <c r="H88" s="581">
        <f t="shared" si="12"/>
        <v>252.95550873158359</v>
      </c>
      <c r="I88" s="579">
        <f t="shared" ref="I88:I94" si="15">IF(N88=-2,1000*($G$17*$G$18*$C$16)/625,1000*($G$17*$G$18*$C$16)/(MAX(150,MIN($G$16*MAX($G$14:$G$15),4*$G$16^2,4*(MIN($G$14:$G$15))^2))*(MAX(6.12,$G$16)/12.5)^N88))</f>
        <v>227.61904366512098</v>
      </c>
      <c r="J88" s="580">
        <f t="shared" si="13"/>
        <v>133.22620320975616</v>
      </c>
      <c r="K88" s="580">
        <f t="shared" si="13"/>
        <v>111.44228377844324</v>
      </c>
      <c r="L88" s="580">
        <f t="shared" si="13"/>
        <v>78.07268788011838</v>
      </c>
      <c r="M88" s="581">
        <f t="shared" si="13"/>
        <v>78.07268788011838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1053.9812863815982</v>
      </c>
      <c r="E89" s="190">
        <f t="shared" si="12"/>
        <v>616.89884456830191</v>
      </c>
      <c r="F89" s="190">
        <f t="shared" si="12"/>
        <v>616.89884456830191</v>
      </c>
      <c r="G89" s="190">
        <f t="shared" si="12"/>
        <v>302.0336743006406</v>
      </c>
      <c r="H89" s="578">
        <f t="shared" si="12"/>
        <v>302.0336743006406</v>
      </c>
      <c r="I89" s="189">
        <f t="shared" si="15"/>
        <v>325.30286616715989</v>
      </c>
      <c r="J89" s="190">
        <f t="shared" si="13"/>
        <v>190.40087795317953</v>
      </c>
      <c r="K89" s="190">
        <f t="shared" si="13"/>
        <v>190.40087795317953</v>
      </c>
      <c r="L89" s="190">
        <f t="shared" si="13"/>
        <v>93.220269845876714</v>
      </c>
      <c r="M89" s="578">
        <f t="shared" si="13"/>
        <v>93.220269845876714</v>
      </c>
      <c r="N89" s="189">
        <v>0</v>
      </c>
      <c r="O89" s="190">
        <v>-0.75</v>
      </c>
      <c r="P89" s="190">
        <v>-0.75</v>
      </c>
      <c r="Q89" s="190">
        <v>-1.75</v>
      </c>
      <c r="R89" s="191">
        <v>-1.75</v>
      </c>
    </row>
    <row r="90" spans="2:31" ht="15" customHeight="1" thickBot="1" x14ac:dyDescent="0.25">
      <c r="B90" s="1889"/>
      <c r="C90" s="524" t="str">
        <f>$C$27</f>
        <v>Interior modules</v>
      </c>
      <c r="D90" s="583">
        <f t="shared" si="14"/>
        <v>1053.9812863815982</v>
      </c>
      <c r="E90" s="584">
        <f t="shared" si="12"/>
        <v>616.89884456830191</v>
      </c>
      <c r="F90" s="584">
        <f t="shared" si="12"/>
        <v>616.89884456830191</v>
      </c>
      <c r="G90" s="584">
        <f t="shared" si="12"/>
        <v>302.0336743006406</v>
      </c>
      <c r="H90" s="585">
        <f t="shared" si="12"/>
        <v>302.0336743006406</v>
      </c>
      <c r="I90" s="583">
        <f t="shared" si="15"/>
        <v>325.30286616715989</v>
      </c>
      <c r="J90" s="584">
        <f t="shared" si="13"/>
        <v>190.40087795317953</v>
      </c>
      <c r="K90" s="584">
        <f t="shared" si="13"/>
        <v>190.40087795317953</v>
      </c>
      <c r="L90" s="584">
        <f t="shared" si="13"/>
        <v>93.220269845876714</v>
      </c>
      <c r="M90" s="585">
        <f t="shared" si="13"/>
        <v>93.220269845876714</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1053.9812863815982</v>
      </c>
      <c r="E91" s="190">
        <f t="shared" si="12"/>
        <v>616.89884456830191</v>
      </c>
      <c r="F91" s="190">
        <f t="shared" si="12"/>
        <v>616.89884456830191</v>
      </c>
      <c r="G91" s="190">
        <f t="shared" si="12"/>
        <v>302.0336743006406</v>
      </c>
      <c r="H91" s="578">
        <f t="shared" si="12"/>
        <v>302.0336743006406</v>
      </c>
      <c r="I91" s="189">
        <f t="shared" si="15"/>
        <v>325.30286616715989</v>
      </c>
      <c r="J91" s="190">
        <f t="shared" si="13"/>
        <v>190.40087795317953</v>
      </c>
      <c r="K91" s="190">
        <f t="shared" si="13"/>
        <v>190.40087795317953</v>
      </c>
      <c r="L91" s="190">
        <f t="shared" si="13"/>
        <v>93.220269845876714</v>
      </c>
      <c r="M91" s="578">
        <f t="shared" si="13"/>
        <v>93.220269845876714</v>
      </c>
      <c r="N91" s="189">
        <v>0</v>
      </c>
      <c r="O91" s="190">
        <v>-0.75</v>
      </c>
      <c r="P91" s="190">
        <v>-0.75</v>
      </c>
      <c r="Q91" s="190">
        <v>-1.75</v>
      </c>
      <c r="R91" s="191">
        <v>-1.75</v>
      </c>
    </row>
    <row r="92" spans="2:31" ht="15" customHeight="1" thickBot="1" x14ac:dyDescent="0.25">
      <c r="B92" s="1889"/>
      <c r="C92" s="277" t="str">
        <f>$C$27</f>
        <v>Interior modules</v>
      </c>
      <c r="D92" s="587">
        <f t="shared" si="14"/>
        <v>1053.9812863815982</v>
      </c>
      <c r="E92" s="588">
        <f t="shared" si="12"/>
        <v>616.89884456830191</v>
      </c>
      <c r="F92" s="588">
        <f t="shared" si="12"/>
        <v>616.89884456830191</v>
      </c>
      <c r="G92" s="588">
        <f t="shared" si="12"/>
        <v>302.0336743006406</v>
      </c>
      <c r="H92" s="589">
        <f t="shared" si="12"/>
        <v>302.0336743006406</v>
      </c>
      <c r="I92" s="587">
        <f t="shared" si="15"/>
        <v>325.30286616715989</v>
      </c>
      <c r="J92" s="588">
        <f t="shared" si="13"/>
        <v>190.40087795317953</v>
      </c>
      <c r="K92" s="588">
        <f t="shared" si="13"/>
        <v>190.40087795317953</v>
      </c>
      <c r="L92" s="588">
        <f t="shared" si="13"/>
        <v>93.220269845876714</v>
      </c>
      <c r="M92" s="589">
        <f t="shared" si="13"/>
        <v>93.220269845876714</v>
      </c>
      <c r="N92" s="587">
        <v>0</v>
      </c>
      <c r="O92" s="588">
        <v>-0.75</v>
      </c>
      <c r="P92" s="588">
        <v>-0.75</v>
      </c>
      <c r="Q92" s="588">
        <v>-1.75</v>
      </c>
      <c r="R92" s="590">
        <v>-1.75</v>
      </c>
    </row>
    <row r="93" spans="2:31" ht="15" customHeight="1" x14ac:dyDescent="0.2">
      <c r="B93" s="1888" t="str">
        <f>$B$32</f>
        <v>South row</v>
      </c>
      <c r="C93" s="183" t="str">
        <f>$C$26</f>
        <v>1st-4th module</v>
      </c>
      <c r="D93" s="189">
        <f t="shared" si="14"/>
        <v>1053.9812863815982</v>
      </c>
      <c r="E93" s="190">
        <f t="shared" si="12"/>
        <v>616.89884456830191</v>
      </c>
      <c r="F93" s="190">
        <f t="shared" si="12"/>
        <v>616.89884456830191</v>
      </c>
      <c r="G93" s="190">
        <f t="shared" si="12"/>
        <v>302.0336743006406</v>
      </c>
      <c r="H93" s="578">
        <f t="shared" si="12"/>
        <v>302.0336743006406</v>
      </c>
      <c r="I93" s="189">
        <f t="shared" si="15"/>
        <v>325.30286616715989</v>
      </c>
      <c r="J93" s="190">
        <f t="shared" si="13"/>
        <v>190.40087795317953</v>
      </c>
      <c r="K93" s="190">
        <f t="shared" si="13"/>
        <v>190.40087795317953</v>
      </c>
      <c r="L93" s="190">
        <f t="shared" si="13"/>
        <v>93.220269845876714</v>
      </c>
      <c r="M93" s="578">
        <f t="shared" si="13"/>
        <v>93.220269845876714</v>
      </c>
      <c r="N93" s="189">
        <v>0</v>
      </c>
      <c r="O93" s="190">
        <v>-0.75</v>
      </c>
      <c r="P93" s="190">
        <v>-0.75</v>
      </c>
      <c r="Q93" s="190">
        <v>-1.75</v>
      </c>
      <c r="R93" s="191">
        <v>-1.75</v>
      </c>
    </row>
    <row r="94" spans="2:31" ht="15" customHeight="1" thickBot="1" x14ac:dyDescent="0.25">
      <c r="B94" s="1889"/>
      <c r="C94" s="277" t="str">
        <f>$C$27</f>
        <v>Interior modules</v>
      </c>
      <c r="D94" s="583">
        <f t="shared" si="14"/>
        <v>1053.9812863815982</v>
      </c>
      <c r="E94" s="584">
        <f t="shared" si="12"/>
        <v>616.89884456830191</v>
      </c>
      <c r="F94" s="584">
        <f t="shared" si="12"/>
        <v>616.89884456830191</v>
      </c>
      <c r="G94" s="584">
        <f t="shared" si="12"/>
        <v>302.0336743006406</v>
      </c>
      <c r="H94" s="585">
        <f t="shared" si="12"/>
        <v>302.0336743006406</v>
      </c>
      <c r="I94" s="583">
        <f t="shared" si="15"/>
        <v>325.30286616715989</v>
      </c>
      <c r="J94" s="584">
        <f t="shared" si="13"/>
        <v>190.40087795317953</v>
      </c>
      <c r="K94" s="584">
        <f t="shared" si="13"/>
        <v>190.40087795317953</v>
      </c>
      <c r="L94" s="584">
        <f t="shared" si="13"/>
        <v>93.220269845876714</v>
      </c>
      <c r="M94" s="585">
        <f>IF(R94=-2,1000*($G$17*$G$18*$C$16)/625,1000*($G$17*$G$18*$C$16)/(MAX(150,MIN($G$16*MAX($G$14:$G$15),4*$G$16^2,4*(MIN($G$14:$G$15))^2))*(MAX(6.12,$G$16)/12.5)^R94))</f>
        <v>93.220269845876714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-0.11</v>
      </c>
      <c r="E101" s="190">
        <f t="shared" ref="E101:M101" ca="1" si="16">AG101+(AQ101-AG101)/(LOG(BK101)-LOG(BA101))*(LOG(E87)-LOG(BA101))</f>
        <v>-0.13</v>
      </c>
      <c r="F101" s="190">
        <f t="shared" ca="1" si="16"/>
        <v>-0.1</v>
      </c>
      <c r="G101" s="190">
        <f t="shared" ca="1" si="16"/>
        <v>-0.1</v>
      </c>
      <c r="H101" s="578">
        <f t="shared" ca="1" si="16"/>
        <v>-0.1</v>
      </c>
      <c r="I101" s="189">
        <f t="shared" ca="1" si="16"/>
        <v>-0.12462269862095229</v>
      </c>
      <c r="J101" s="190">
        <f t="shared" ca="1" si="16"/>
        <v>-0.1789998697841747</v>
      </c>
      <c r="K101" s="190">
        <f t="shared" ca="1" si="16"/>
        <v>-0.11163630047669706</v>
      </c>
      <c r="L101" s="190">
        <f t="shared" ca="1" si="16"/>
        <v>-0.12475855889950246</v>
      </c>
      <c r="M101" s="191">
        <f t="shared" ca="1" si="16"/>
        <v>-0.11984662841679475</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-0.13</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300</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10000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-0.13</v>
      </c>
      <c r="F102" s="580">
        <f t="shared" ca="1" si="22"/>
        <v>-0.1</v>
      </c>
      <c r="G102" s="580">
        <f t="shared" ca="1" si="22"/>
        <v>-0.1</v>
      </c>
      <c r="H102" s="581">
        <f t="shared" ca="1" si="22"/>
        <v>-0.1</v>
      </c>
      <c r="I102" s="579">
        <f t="shared" ca="1" si="22"/>
        <v>-0.11</v>
      </c>
      <c r="J102" s="580">
        <f t="shared" ca="1" si="22"/>
        <v>-0.19972814430268046</v>
      </c>
      <c r="K102" s="580">
        <f t="shared" ca="1" si="22"/>
        <v>-0.10658307292294299</v>
      </c>
      <c r="L102" s="580">
        <f t="shared" ca="1" si="22"/>
        <v>-0.12630596883072134</v>
      </c>
      <c r="M102" s="582">
        <f t="shared" ca="1" si="22"/>
        <v>-0.12101407714719445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-0.13</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280</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10000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-0.12491082331588765</v>
      </c>
      <c r="J103" s="190">
        <f t="shared" ca="1" si="22"/>
        <v>-0.13</v>
      </c>
      <c r="K103" s="190">
        <f t="shared" ca="1" si="22"/>
        <v>-0.1</v>
      </c>
      <c r="L103" s="190">
        <f t="shared" ca="1" si="22"/>
        <v>-0.1</v>
      </c>
      <c r="M103" s="191">
        <f t="shared" ca="1" si="22"/>
        <v>-0.10526951208188173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-0.10702601610917564</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-0.10481750258611974</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89"/>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-0.10401458548843312</v>
      </c>
      <c r="M106" s="590">
        <f t="shared" ca="1" si="22"/>
        <v>-0.10214245077842674</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88"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-0.12284348412745398</v>
      </c>
      <c r="J107" s="190">
        <f t="shared" ca="1" si="22"/>
        <v>-0.13</v>
      </c>
      <c r="K107" s="190">
        <f t="shared" ca="1" si="22"/>
        <v>-0.1</v>
      </c>
      <c r="L107" s="190">
        <f t="shared" ca="1" si="22"/>
        <v>-0.10310021590855825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89"/>
      <c r="C108" s="277" t="str">
        <f>$C$27</f>
        <v>Interior modules</v>
      </c>
      <c r="D108" s="583">
        <f t="shared" ca="1" si="22"/>
        <v>-0.11</v>
      </c>
      <c r="E108" s="584">
        <f t="shared" ca="1" si="22"/>
        <v>-0.13</v>
      </c>
      <c r="F108" s="584">
        <f t="shared" ca="1" si="22"/>
        <v>-0.1</v>
      </c>
      <c r="G108" s="584">
        <f t="shared" ca="1" si="22"/>
        <v>-0.1</v>
      </c>
      <c r="H108" s="585">
        <f t="shared" ca="1" si="22"/>
        <v>-0.1</v>
      </c>
      <c r="I108" s="583">
        <f t="shared" ca="1" si="22"/>
        <v>-0.11899043888921779</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23</v>
      </c>
      <c r="E115" s="634">
        <f t="shared" ref="E115:M115" ca="1" si="27">AG115+(AQ115-AG115)/(LOG(BK115)-LOG(BA115))*(LOG(E87)-LOG(BA115))</f>
        <v>34</v>
      </c>
      <c r="F115" s="634">
        <f t="shared" ca="1" si="27"/>
        <v>23</v>
      </c>
      <c r="G115" s="634">
        <f t="shared" ca="1" si="27"/>
        <v>23</v>
      </c>
      <c r="H115" s="635">
        <f t="shared" ca="1" si="27"/>
        <v>22</v>
      </c>
      <c r="I115" s="633">
        <f t="shared" ca="1" si="27"/>
        <v>14.386809586285686</v>
      </c>
      <c r="J115" s="634">
        <f t="shared" ca="1" si="27"/>
        <v>29.39329774100775</v>
      </c>
      <c r="K115" s="634">
        <f t="shared" ca="1" si="27"/>
        <v>10.167659574211967</v>
      </c>
      <c r="L115" s="634">
        <f t="shared" ca="1" si="27"/>
        <v>13.653862704241284</v>
      </c>
      <c r="M115" s="636">
        <f t="shared" ca="1" si="27"/>
        <v>12.487009032878547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34</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300</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10000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34</v>
      </c>
      <c r="F116" s="638">
        <f t="shared" ca="1" si="33"/>
        <v>23</v>
      </c>
      <c r="G116" s="638">
        <f t="shared" ca="1" si="33"/>
        <v>23</v>
      </c>
      <c r="H116" s="639">
        <f t="shared" ca="1" si="33"/>
        <v>22</v>
      </c>
      <c r="I116" s="637">
        <f t="shared" ca="1" si="33"/>
        <v>10</v>
      </c>
      <c r="J116" s="638">
        <f t="shared" ca="1" si="33"/>
        <v>35.81747259128813</v>
      </c>
      <c r="K116" s="638">
        <f t="shared" ca="1" si="33"/>
        <v>9.2217871114932528</v>
      </c>
      <c r="L116" s="638">
        <f t="shared" ca="1" si="33"/>
        <v>14.27282667672884</v>
      </c>
      <c r="M116" s="640">
        <f t="shared" ca="1" si="33"/>
        <v>12.837243651998456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34</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280</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10000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14.075625039675955</v>
      </c>
      <c r="J117" s="634">
        <f t="shared" ca="1" si="33"/>
        <v>16</v>
      </c>
      <c r="K117" s="634">
        <f t="shared" ca="1" si="33"/>
        <v>7</v>
      </c>
      <c r="L117" s="634">
        <f t="shared" ca="1" si="33"/>
        <v>7</v>
      </c>
      <c r="M117" s="636">
        <f t="shared" ca="1" si="33"/>
        <v>8.2295528191057343</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9.2834552354820801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8.4452507758359197</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89"/>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8.2043756465299325</v>
      </c>
      <c r="M120" s="647">
        <f t="shared" ca="1" si="33"/>
        <v>7.6427352335280183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88"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13.467740714412574</v>
      </c>
      <c r="J121" s="634">
        <f t="shared" ca="1" si="33"/>
        <v>16</v>
      </c>
      <c r="K121" s="634">
        <f t="shared" ca="1" si="33"/>
        <v>7</v>
      </c>
      <c r="L121" s="634">
        <f t="shared" ca="1" si="33"/>
        <v>7.9300647725674747</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89"/>
      <c r="C122" s="277" t="str">
        <f>$C$27</f>
        <v>Interior modules</v>
      </c>
      <c r="D122" s="641">
        <f t="shared" ca="1" si="33"/>
        <v>23</v>
      </c>
      <c r="E122" s="642">
        <f t="shared" ca="1" si="33"/>
        <v>34</v>
      </c>
      <c r="F122" s="642">
        <f t="shared" ca="1" si="33"/>
        <v>23</v>
      </c>
      <c r="G122" s="642">
        <f t="shared" ca="1" si="33"/>
        <v>23</v>
      </c>
      <c r="H122" s="643">
        <f t="shared" ca="1" si="33"/>
        <v>22</v>
      </c>
      <c r="I122" s="641">
        <f t="shared" ca="1" si="33"/>
        <v>12.697131666765337</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0.81399207331605061</v>
      </c>
      <c r="E246" s="458">
        <f>IF(AND($G$19&gt;=0,$G$19&lt;=0.1),E247+(E248-E247)/(0.1-0)*($G$19-0),IF(AND($G$19&gt;0.1,$G$19&lt;=0.2),E248+(E249-E248)/(0.2-0.1)*($G$19-0.1),IF($G$19&gt;0.2,E249,"Fehler")))</f>
        <v>0.95500000000000007</v>
      </c>
      <c r="F246" s="458">
        <f t="shared" ref="F246:H246" si="38">IF(AND($G$19&gt;=0,$G$19&lt;=0.1),F247+(F248-F247)/(0.1-0)*($G$19-0),IF(AND($G$19&gt;0.1,$G$19&lt;=0.2),F248+(F249-F248)/(0.2-0.1)*($G$19-0.1),IF($G$19&gt;0.2,F249,"Fehler")))</f>
        <v>1.5942284284193771</v>
      </c>
      <c r="G246" s="458">
        <f t="shared" si="38"/>
        <v>1.2602486133370618</v>
      </c>
      <c r="H246" s="458">
        <f t="shared" si="38"/>
        <v>0.95338311768539563</v>
      </c>
      <c r="I246" s="457">
        <f>IF(AND($G$19&gt;=0,$G$19&lt;=0.1),I247+(I248-I247)/(0.1-0)*($G$19-0),IF(AND($G$19&gt;0.1,$G$19&lt;=0.2),I248+(I249-I248)/(0.2-0.1)*($G$19-0.1),IF($G$19&gt;0.2,I249,"Fehler")))</f>
        <v>0.92107964835185219</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0.88944667221424512</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1.4532778889402094</v>
      </c>
      <c r="G248" s="452">
        <f>IF($D$19&lt;I254,"Fehler",IF(AND($D$19&gt;=I254,$D$19&lt;I255),J254+(J255-J254)/(LOG(I255)-LOG(I254))*(LOG($D$19)-LOG(I254)),IF(AND($D$19&gt;=I255,$D$19&lt;I256),J255+(J256-J255)/(LOG(I256)-LOG(I255))*(LOG($D$19)-LOG(I255)),IF(AND($D$19&gt;=I256,$D$19&lt;I257),J256+(J257-J256)/(LOG(I257)-LOG(I256))*(LOG($D$19)-LOG(I256)),IF($D$19&gt;=I257,J257,"Fehler")))))</f>
        <v>1.0199853732250166</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0.738537474417856</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1.7351789678985448</v>
      </c>
      <c r="G249" s="448">
        <f>IF($D$19&lt;I260,"Fehler",IF(AND($D$19&gt;=I260,$D$19&lt;I261),J260+(J261-J260)/(LOG(I261)-LOG(I260))*(LOG($D$19)-LOG(I260)),IF(AND($D$19&gt;=I261,$D$19&lt;I262),J261+(J262-J261)/(LOG(I262)-LOG(I261))*(LOG($D$19)-LOG(I261)),IF(AND($D$19&gt;=I262,$D$19&lt;I263),J262+(J263-J262)/(LOG(I263)-LOG(I262))*(LOG($D$19)-LOG(I262)),IF($D$19&gt;=I263,J263,"Fehler")))))</f>
        <v>1.5005118534491073</v>
      </c>
      <c r="H249" s="532">
        <f>IF($D$19&lt;K260,"Fehler",IF(AND($D$19&gt;=K260,$D$19&lt;K261),L260+(L261-L260)/(LOG(K261)-LOG(K260))*(LOG($D$19)-LOG(K260)),IF(AND($D$19&gt;=K261,$D$19&lt;K262),L261+(L262-L261)/(LOG(K262)-LOG(K261))*(LOG($D$19)-LOG(K261)),IF(AND($D$19&gt;=K262,$D$19&lt;K263),L262+(L263-L262)/(LOG(K263)-LOG(K262))*(LOG($D$19)-LOG(K262)),IF($D$19&gt;=K263,L263,"Fehler")))))</f>
        <v>1.0167662353707914</v>
      </c>
      <c r="I249" s="447">
        <f>IF($D$16&lt;C274,"Fehler",IF(AND($D$16&gt;=C274,$D$16&lt;C275),D274+(D275-D274)/(LOG(C275)-LOG(C274))*(LOG($D$16)-LOG(C274)),IF(AND($D$16&gt;=C275,$D$16&lt;C276),D275+(D276-D275)/(LOG(C276)-LOG(C275))*(LOG($D$16)-LOG(C275)),IF(AND($D$16&gt;=C276,$D$16&lt;C277),D276+(D277-D276)/(LOG(C277)-LOG(C276))*(LOG($D$16)-LOG(C276)),IF($D$16&gt;=C277,D277,"Fehler")))))</f>
        <v>0.79215929670370422</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65" zoomScale="70" zoomScaleNormal="70" zoomScaleSheetLayoutView="80" workbookViewId="0">
      <selection activeCell="J51" sqref="J51"/>
    </sheetView>
  </sheetViews>
  <sheetFormatPr defaultColWidth="9.140625" defaultRowHeight="12.75" x14ac:dyDescent="0.2"/>
  <cols>
    <col min="1" max="1" width="8.7109375" style="1" customWidth="1"/>
    <col min="2" max="2" width="43.140625" style="1" customWidth="1"/>
    <col min="3" max="5" width="20.5703125" style="1" customWidth="1"/>
    <col min="6" max="6" width="23.28515625" style="1" customWidth="1"/>
    <col min="7" max="11" width="20.5703125" style="1" customWidth="1"/>
    <col min="12" max="12" width="2.85546875" style="1" customWidth="1"/>
    <col min="13" max="13" width="15" style="1" customWidth="1"/>
    <col min="14" max="16" width="2.5703125" style="1" customWidth="1"/>
    <col min="17" max="61" width="2.85546875" style="1" customWidth="1"/>
    <col min="62" max="63" width="2.5703125" style="1" customWidth="1"/>
    <col min="64" max="66" width="7.140625" style="1" customWidth="1"/>
    <col min="67" max="67" width="15" style="1" customWidth="1"/>
    <col min="68" max="70" width="2.5703125" style="1" customWidth="1"/>
    <col min="71" max="115" width="2.85546875" style="1" customWidth="1"/>
    <col min="116" max="117" width="2.5703125" style="1" customWidth="1"/>
    <col min="118" max="120" width="7.140625" style="1" customWidth="1"/>
    <col min="121" max="16384" width="9.1406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22" t="str">
        <f>'building data'!C9</f>
        <v>123 Sessame street</v>
      </c>
      <c r="D9" s="1823"/>
      <c r="E9" s="30" t="s">
        <v>21110</v>
      </c>
      <c r="F9" s="1801" t="str">
        <f>'building data'!H9</f>
        <v>English</v>
      </c>
      <c r="G9" s="1802"/>
      <c r="H9" s="19"/>
      <c r="I9" s="19"/>
      <c r="J9" s="230"/>
      <c r="K9" s="230"/>
      <c r="P9" s="19"/>
      <c r="Q9" s="19"/>
      <c r="R9" s="29"/>
      <c r="S9" s="19"/>
      <c r="T9" s="150"/>
      <c r="U9" s="19"/>
      <c r="V9" s="19"/>
      <c r="W9" s="19"/>
    </row>
    <row r="10" spans="2:119" ht="13.5" customHeight="1" x14ac:dyDescent="0.2">
      <c r="B10" s="16" t="s">
        <v>21102</v>
      </c>
      <c r="C10" s="31">
        <f>'building data'!C10</f>
        <v>1234</v>
      </c>
      <c r="D10" s="32"/>
      <c r="E10" s="33" t="s">
        <v>21111</v>
      </c>
      <c r="F10" s="1803" t="str">
        <f>'building data'!H10</f>
        <v>123 Sessame street</v>
      </c>
      <c r="G10" s="1804"/>
      <c r="H10" s="19"/>
      <c r="I10" s="19"/>
      <c r="J10" s="230"/>
      <c r="K10" s="230"/>
      <c r="P10" s="19"/>
      <c r="Q10" s="19"/>
      <c r="R10" s="29"/>
      <c r="S10" s="19"/>
      <c r="T10" s="150"/>
      <c r="U10" s="19"/>
      <c r="V10" s="19"/>
      <c r="W10" s="19"/>
    </row>
    <row r="11" spans="2:119" ht="13.5" customHeight="1" x14ac:dyDescent="0.2">
      <c r="B11" s="16" t="s">
        <v>21103</v>
      </c>
      <c r="C11" s="31" t="str">
        <f>'building data'!C11</f>
        <v>TEST</v>
      </c>
      <c r="D11" s="32"/>
      <c r="E11" s="33" t="s">
        <v>21112</v>
      </c>
      <c r="F11" s="1803" t="str">
        <f>'building data'!H11</f>
        <v>USA</v>
      </c>
      <c r="G11" s="1804"/>
      <c r="H11" s="19"/>
      <c r="I11" s="19"/>
      <c r="J11" s="230"/>
      <c r="K11" s="230"/>
      <c r="P11" s="19"/>
      <c r="Q11" s="19"/>
      <c r="R11" s="29"/>
      <c r="S11" s="19"/>
      <c r="T11" s="19"/>
      <c r="U11" s="19"/>
      <c r="V11" s="19"/>
      <c r="W11" s="19"/>
    </row>
    <row r="12" spans="2:119" ht="13.5" customHeight="1" thickBot="1" x14ac:dyDescent="0.25">
      <c r="B12" s="17" t="s">
        <v>21104</v>
      </c>
      <c r="C12" s="34">
        <f ca="1">'building data'!C12</f>
        <v>42621</v>
      </c>
      <c r="D12" s="35"/>
      <c r="E12" s="36" t="s">
        <v>21113</v>
      </c>
      <c r="F12" s="1805" t="str">
        <f>'building data'!H12</f>
        <v>ASCE/SEI 7-10</v>
      </c>
      <c r="G12" s="1806"/>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13" t="s">
        <v>21191</v>
      </c>
      <c r="C16" s="1814"/>
      <c r="D16" s="1814"/>
      <c r="E16" s="1814"/>
      <c r="F16" s="1814"/>
      <c r="G16" s="1814"/>
      <c r="H16" s="1814"/>
      <c r="I16" s="1814"/>
      <c r="J16" s="1815"/>
      <c r="K16" s="1253"/>
      <c r="L16" s="19"/>
      <c r="M16" s="19"/>
      <c r="N16" s="23"/>
      <c r="O16" s="18"/>
      <c r="P16" s="18"/>
      <c r="Q16" s="18"/>
      <c r="R16" s="18"/>
      <c r="S16" s="18"/>
      <c r="T16" s="18"/>
      <c r="U16" s="18"/>
      <c r="V16" s="1719" t="s">
        <v>21243</v>
      </c>
      <c r="W16" s="1719"/>
      <c r="X16" s="1719"/>
      <c r="Y16" s="1719"/>
      <c r="Z16" s="1719"/>
      <c r="AA16" s="1719"/>
      <c r="AB16" s="1719"/>
      <c r="AC16" s="1719"/>
      <c r="AD16" s="1719"/>
      <c r="AE16" s="1719"/>
      <c r="AF16" s="1719"/>
      <c r="AG16" s="1719"/>
      <c r="AH16" s="1719"/>
      <c r="AI16" s="1719"/>
      <c r="AJ16" s="1719"/>
      <c r="AK16" s="1719"/>
      <c r="AL16" s="1719"/>
      <c r="AM16" s="1719"/>
      <c r="AN16" s="1719"/>
      <c r="AO16" s="1719"/>
      <c r="AP16" s="1719"/>
      <c r="AQ16" s="1719"/>
      <c r="AR16" s="1719"/>
      <c r="AS16" s="1719"/>
      <c r="AT16" s="1719"/>
      <c r="AU16" s="1719"/>
      <c r="AV16" s="1719"/>
      <c r="AW16" s="1719"/>
      <c r="AX16" s="1719"/>
      <c r="AY16" s="1719"/>
      <c r="AZ16" s="1719"/>
      <c r="BA16" s="1719"/>
      <c r="BB16" s="1719"/>
      <c r="BC16" s="1719"/>
      <c r="BD16" s="1719"/>
      <c r="BE16" s="1719"/>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19"/>
      <c r="W17" s="1719"/>
      <c r="X17" s="1719"/>
      <c r="Y17" s="1719"/>
      <c r="Z17" s="1719"/>
      <c r="AA17" s="1719"/>
      <c r="AB17" s="1719"/>
      <c r="AC17" s="1719"/>
      <c r="AD17" s="1719"/>
      <c r="AE17" s="1719"/>
      <c r="AF17" s="1719"/>
      <c r="AG17" s="1719"/>
      <c r="AH17" s="1719"/>
      <c r="AI17" s="1719"/>
      <c r="AJ17" s="1719"/>
      <c r="AK17" s="1719"/>
      <c r="AL17" s="1719"/>
      <c r="AM17" s="1719"/>
      <c r="AN17" s="1719"/>
      <c r="AO17" s="1719"/>
      <c r="AP17" s="1719"/>
      <c r="AQ17" s="1719"/>
      <c r="AR17" s="1719"/>
      <c r="AS17" s="1719"/>
      <c r="AT17" s="1719"/>
      <c r="AU17" s="1719"/>
      <c r="AV17" s="1719"/>
      <c r="AW17" s="1719"/>
      <c r="AX17" s="1719"/>
      <c r="AY17" s="1719"/>
      <c r="AZ17" s="1719"/>
      <c r="BA17" s="1719"/>
      <c r="BB17" s="1719"/>
      <c r="BC17" s="1719"/>
      <c r="BD17" s="1719"/>
      <c r="BE17" s="1719"/>
      <c r="BF17" s="18"/>
      <c r="BG17" s="18"/>
      <c r="BH17" s="18"/>
      <c r="BI17" s="18"/>
    </row>
    <row r="18" spans="2:119" ht="13.5" customHeight="1" x14ac:dyDescent="0.2">
      <c r="B18" s="1087" t="s">
        <v>21192</v>
      </c>
      <c r="C18" s="730">
        <f>C21/F21</f>
        <v>12.084525147241152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19"/>
      <c r="W18" s="1719"/>
      <c r="X18" s="1719"/>
      <c r="Y18" s="1719"/>
      <c r="Z18" s="1719"/>
      <c r="AA18" s="1719"/>
      <c r="AB18" s="1719"/>
      <c r="AC18" s="1719"/>
      <c r="AD18" s="1719"/>
      <c r="AE18" s="1719"/>
      <c r="AF18" s="1719"/>
      <c r="AG18" s="1719"/>
      <c r="AH18" s="1719"/>
      <c r="AI18" s="1719"/>
      <c r="AJ18" s="1719"/>
      <c r="AK18" s="1719"/>
      <c r="AL18" s="1719"/>
      <c r="AM18" s="1719"/>
      <c r="AN18" s="1719"/>
      <c r="AO18" s="1719"/>
      <c r="AP18" s="1719"/>
      <c r="AQ18" s="1719"/>
      <c r="AR18" s="1719"/>
      <c r="AS18" s="1719"/>
      <c r="AT18" s="1719"/>
      <c r="AU18" s="1719"/>
      <c r="AV18" s="1719"/>
      <c r="AW18" s="1719"/>
      <c r="AX18" s="1719"/>
      <c r="AY18" s="1719"/>
      <c r="AZ18" s="1719"/>
      <c r="BA18" s="1719"/>
      <c r="BB18" s="1719"/>
      <c r="BC18" s="1719"/>
      <c r="BD18" s="1719"/>
      <c r="BE18" s="1719"/>
      <c r="BF18" s="18"/>
      <c r="BG18" s="18"/>
      <c r="BH18" s="18"/>
      <c r="BI18" s="18"/>
    </row>
    <row r="19" spans="2:119" ht="13.5" customHeight="1" x14ac:dyDescent="0.2">
      <c r="B19" s="1087" t="s">
        <v>21097</v>
      </c>
      <c r="C19" s="730">
        <f>C22/F21</f>
        <v>4.1298864690696639</v>
      </c>
      <c r="D19" s="43" t="s">
        <v>3</v>
      </c>
      <c r="E19" s="44" t="s">
        <v>21195</v>
      </c>
      <c r="F19" s="730">
        <f>'1-Eng Inputs'!B16*0.0254</f>
        <v>0.98950779999999994</v>
      </c>
      <c r="G19" s="19" t="s">
        <v>0</v>
      </c>
      <c r="H19" s="44" t="s">
        <v>21200</v>
      </c>
      <c r="I19" s="413">
        <v>0.23</v>
      </c>
      <c r="J19" s="1089" t="s">
        <v>0</v>
      </c>
      <c r="K19" s="43"/>
      <c r="L19" s="41"/>
      <c r="M19" s="19"/>
      <c r="N19" s="23"/>
      <c r="O19" s="18"/>
      <c r="P19" s="18"/>
      <c r="Q19" s="18"/>
      <c r="R19" s="18"/>
      <c r="S19" s="18"/>
      <c r="T19" s="18"/>
      <c r="U19" s="18"/>
      <c r="V19" s="1719"/>
      <c r="W19" s="1719"/>
      <c r="X19" s="1719"/>
      <c r="Y19" s="1719"/>
      <c r="Z19" s="1719"/>
      <c r="AA19" s="1719"/>
      <c r="AB19" s="1719"/>
      <c r="AC19" s="1719"/>
      <c r="AD19" s="1719"/>
      <c r="AE19" s="1719"/>
      <c r="AF19" s="1719"/>
      <c r="AG19" s="1719"/>
      <c r="AH19" s="1719"/>
      <c r="AI19" s="1719"/>
      <c r="AJ19" s="1719"/>
      <c r="AK19" s="1719"/>
      <c r="AL19" s="1719"/>
      <c r="AM19" s="1719"/>
      <c r="AN19" s="1719"/>
      <c r="AO19" s="1719"/>
      <c r="AP19" s="1719"/>
      <c r="AQ19" s="1719"/>
      <c r="AR19" s="1719"/>
      <c r="AS19" s="1719"/>
      <c r="AT19" s="1719"/>
      <c r="AU19" s="1719"/>
      <c r="AV19" s="1719"/>
      <c r="AW19" s="1719"/>
      <c r="AX19" s="1719"/>
      <c r="AY19" s="1719"/>
      <c r="AZ19" s="1719"/>
      <c r="BA19" s="1719"/>
      <c r="BB19" s="1719"/>
      <c r="BC19" s="1719"/>
      <c r="BD19" s="1719"/>
      <c r="BE19" s="1719"/>
      <c r="BF19" s="18"/>
      <c r="BG19" s="18"/>
      <c r="BH19" s="18"/>
      <c r="BI19" s="18"/>
    </row>
    <row r="20" spans="2:119" ht="13.5" customHeight="1" x14ac:dyDescent="0.2">
      <c r="B20" s="1087" t="s">
        <v>21193</v>
      </c>
      <c r="C20" s="414">
        <f>C18+C19</f>
        <v>16.214411616310816</v>
      </c>
      <c r="D20" s="43" t="s">
        <v>3</v>
      </c>
      <c r="E20" s="44" t="s">
        <v>21196</v>
      </c>
      <c r="F20" s="730">
        <f>'1-Eng Inputs'!B15*0.0254</f>
        <v>1.9725131999999999</v>
      </c>
      <c r="G20" s="19" t="s">
        <v>0</v>
      </c>
      <c r="H20" s="44" t="s">
        <v>21201</v>
      </c>
      <c r="I20" s="730">
        <f>F20</f>
        <v>1.9725131999999999</v>
      </c>
      <c r="J20" s="1089" t="s">
        <v>0</v>
      </c>
      <c r="K20" s="43"/>
      <c r="L20" s="47"/>
      <c r="M20" s="19"/>
      <c r="N20" s="23"/>
      <c r="O20" s="18"/>
      <c r="P20" s="18"/>
      <c r="Q20" s="18"/>
      <c r="R20" s="18"/>
      <c r="S20" s="18"/>
      <c r="T20" s="18"/>
      <c r="U20" s="18"/>
      <c r="V20" s="1719"/>
      <c r="W20" s="1719"/>
      <c r="X20" s="1719"/>
      <c r="Y20" s="1719"/>
      <c r="Z20" s="1719"/>
      <c r="AA20" s="1719"/>
      <c r="AB20" s="1719"/>
      <c r="AC20" s="1719"/>
      <c r="AD20" s="1719"/>
      <c r="AE20" s="1719"/>
      <c r="AF20" s="1719"/>
      <c r="AG20" s="1719"/>
      <c r="AH20" s="1719"/>
      <c r="AI20" s="1719"/>
      <c r="AJ20" s="1719"/>
      <c r="AK20" s="1719"/>
      <c r="AL20" s="1719"/>
      <c r="AM20" s="1719"/>
      <c r="AN20" s="1719"/>
      <c r="AO20" s="1719"/>
      <c r="AP20" s="1719"/>
      <c r="AQ20" s="1719"/>
      <c r="AR20" s="1719"/>
      <c r="AS20" s="1719"/>
      <c r="AT20" s="1719"/>
      <c r="AU20" s="1719"/>
      <c r="AV20" s="1719"/>
      <c r="AW20" s="1719"/>
      <c r="AX20" s="1719"/>
      <c r="AY20" s="1719"/>
      <c r="AZ20" s="1719"/>
      <c r="BA20" s="1719"/>
      <c r="BB20" s="1719"/>
      <c r="BC20" s="1719"/>
      <c r="BD20" s="1719"/>
      <c r="BE20" s="1719"/>
      <c r="BF20" s="18"/>
      <c r="BG20" s="18"/>
      <c r="BH20" s="18"/>
      <c r="BI20" s="18"/>
    </row>
    <row r="21" spans="2:119" ht="13.5" customHeight="1" x14ac:dyDescent="0.2">
      <c r="B21" s="1090" t="s">
        <v>20889</v>
      </c>
      <c r="C21" s="730">
        <f>'1-Eng Inputs'!B17*0.453592</f>
        <v>23.586784000000002</v>
      </c>
      <c r="D21" s="43" t="s">
        <v>20890</v>
      </c>
      <c r="E21" s="44" t="s">
        <v>21197</v>
      </c>
      <c r="F21" s="414">
        <f>F19*F20</f>
        <v>1.9518171970029596</v>
      </c>
      <c r="G21" s="19" t="s">
        <v>1</v>
      </c>
      <c r="H21" s="44" t="s">
        <v>21202</v>
      </c>
      <c r="I21" s="414">
        <f>I20*I19</f>
        <v>0.45367803600000001</v>
      </c>
      <c r="J21" s="1089" t="s">
        <v>1</v>
      </c>
      <c r="K21" s="43"/>
      <c r="L21" s="47"/>
      <c r="M21" s="19"/>
      <c r="N21" s="23"/>
      <c r="O21" s="1616" t="str">
        <f>M27</f>
        <v>setback a</v>
      </c>
      <c r="P21" s="1617"/>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6" t="str">
        <f>M27</f>
        <v>setback a</v>
      </c>
      <c r="BK21" s="1617"/>
      <c r="BO21" s="19"/>
      <c r="BP21" s="23"/>
      <c r="BQ21" s="1616" t="str">
        <f>BO27</f>
        <v>setback a</v>
      </c>
      <c r="BR21" s="1617"/>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6" t="str">
        <f>BO27</f>
        <v>setback a</v>
      </c>
      <c r="DM21" s="1617"/>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16"/>
      <c r="P22" s="1617"/>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6"/>
      <c r="BK22" s="1617"/>
      <c r="BO22" s="19"/>
      <c r="BP22" s="23"/>
      <c r="BQ22" s="1616"/>
      <c r="BR22" s="1617"/>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6"/>
      <c r="DM22" s="1617"/>
    </row>
    <row r="23" spans="2:119" ht="13.5" customHeight="1" thickBot="1" x14ac:dyDescent="0.25">
      <c r="B23" s="1092"/>
      <c r="C23" s="1093"/>
      <c r="D23" s="1094"/>
      <c r="E23" s="1094"/>
      <c r="F23" s="1093"/>
      <c r="G23" s="1093"/>
      <c r="H23" s="1093"/>
      <c r="I23" s="1093"/>
      <c r="J23" s="1095"/>
      <c r="K23" s="43"/>
      <c r="L23" s="47"/>
      <c r="M23" s="19"/>
      <c r="N23" s="19"/>
      <c r="O23" s="1616"/>
      <c r="P23" s="1617"/>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6"/>
      <c r="BK23" s="1617"/>
      <c r="BL23" s="180"/>
      <c r="BO23" s="19"/>
      <c r="BP23" s="19"/>
      <c r="BQ23" s="1616"/>
      <c r="BR23" s="1617"/>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6"/>
      <c r="DM23" s="1617"/>
      <c r="DN23" s="180"/>
    </row>
    <row r="24" spans="2:119" ht="13.5" customHeight="1" thickBot="1" x14ac:dyDescent="0.25">
      <c r="B24" s="1816" t="s">
        <v>21203</v>
      </c>
      <c r="C24" s="1817"/>
      <c r="D24" s="1817"/>
      <c r="E24" s="1817"/>
      <c r="F24" s="1817"/>
      <c r="G24" s="1817"/>
      <c r="H24" s="1817"/>
      <c r="I24" s="1817"/>
      <c r="J24" s="1818"/>
      <c r="K24" s="1253"/>
      <c r="L24" s="47"/>
      <c r="M24" s="21"/>
      <c r="N24" s="21"/>
      <c r="O24" s="1616"/>
      <c r="P24" s="1617"/>
      <c r="Q24" s="333"/>
      <c r="R24" s="334"/>
      <c r="S24" s="334"/>
      <c r="T24" s="334"/>
      <c r="U24" s="335"/>
      <c r="V24" s="1618" t="s">
        <v>21137</v>
      </c>
      <c r="W24" s="1618"/>
      <c r="X24" s="1618"/>
      <c r="Y24" s="1618"/>
      <c r="Z24" s="1618"/>
      <c r="AA24" s="1618"/>
      <c r="AB24" s="1618"/>
      <c r="AC24" s="1618"/>
      <c r="AD24" s="1618"/>
      <c r="AE24" s="1618"/>
      <c r="AF24" s="1618"/>
      <c r="AG24" s="1618"/>
      <c r="AH24" s="1618"/>
      <c r="AI24" s="1618"/>
      <c r="AJ24" s="1618"/>
      <c r="AK24" s="1618"/>
      <c r="AL24" s="1618"/>
      <c r="AM24" s="1618"/>
      <c r="AN24" s="1618"/>
      <c r="AO24" s="1618"/>
      <c r="AP24" s="1618"/>
      <c r="AQ24" s="1618"/>
      <c r="AR24" s="1618"/>
      <c r="AS24" s="1618"/>
      <c r="AT24" s="1618"/>
      <c r="AU24" s="1618"/>
      <c r="AV24" s="1618"/>
      <c r="AW24" s="1618"/>
      <c r="AX24" s="1618"/>
      <c r="AY24" s="1618"/>
      <c r="AZ24" s="1618"/>
      <c r="BA24" s="1618"/>
      <c r="BB24" s="1618"/>
      <c r="BC24" s="1618"/>
      <c r="BD24" s="1618"/>
      <c r="BE24" s="1618"/>
      <c r="BF24" s="335"/>
      <c r="BG24" s="335"/>
      <c r="BH24" s="335"/>
      <c r="BI24" s="336"/>
      <c r="BJ24" s="1616"/>
      <c r="BK24" s="1617"/>
      <c r="BL24" s="180"/>
      <c r="BO24" s="21"/>
      <c r="BP24" s="21"/>
      <c r="BQ24" s="1616"/>
      <c r="BR24" s="1617"/>
      <c r="BS24" s="333"/>
      <c r="BT24" s="334"/>
      <c r="BU24" s="334"/>
      <c r="BV24" s="334"/>
      <c r="BW24" s="335"/>
      <c r="BX24" s="1618" t="s">
        <v>21140</v>
      </c>
      <c r="BY24" s="1618"/>
      <c r="BZ24" s="1618"/>
      <c r="CA24" s="1618"/>
      <c r="CB24" s="1618"/>
      <c r="CC24" s="1618"/>
      <c r="CD24" s="1618"/>
      <c r="CE24" s="1618"/>
      <c r="CF24" s="1618"/>
      <c r="CG24" s="1618"/>
      <c r="CH24" s="1618"/>
      <c r="CI24" s="1618"/>
      <c r="CJ24" s="1618"/>
      <c r="CK24" s="1618"/>
      <c r="CL24" s="1618"/>
      <c r="CM24" s="1618"/>
      <c r="CN24" s="1618"/>
      <c r="CO24" s="1618"/>
      <c r="CP24" s="1618"/>
      <c r="CQ24" s="1618"/>
      <c r="CR24" s="1618"/>
      <c r="CS24" s="1618"/>
      <c r="CT24" s="1618"/>
      <c r="CU24" s="1618"/>
      <c r="CV24" s="1618"/>
      <c r="CW24" s="1618"/>
      <c r="CX24" s="1618"/>
      <c r="CY24" s="1618"/>
      <c r="CZ24" s="1618"/>
      <c r="DA24" s="1618"/>
      <c r="DB24" s="1618"/>
      <c r="DC24" s="1618"/>
      <c r="DD24" s="1618"/>
      <c r="DE24" s="1618"/>
      <c r="DF24" s="1618"/>
      <c r="DG24" s="1618"/>
      <c r="DH24" s="335"/>
      <c r="DI24" s="335"/>
      <c r="DJ24" s="335"/>
      <c r="DK24" s="336"/>
      <c r="DL24" s="1616"/>
      <c r="DM24" s="1617"/>
      <c r="DN24" s="180"/>
    </row>
    <row r="25" spans="2:119" ht="13.5" customHeight="1" x14ac:dyDescent="0.2">
      <c r="B25" s="49" t="s">
        <v>21204</v>
      </c>
      <c r="C25" s="415">
        <f>VLOOKUP($F$11,$C$104:$F$119,3,FALSE)</f>
        <v>1.0384922145487721</v>
      </c>
      <c r="D25" s="50" t="s">
        <v>2</v>
      </c>
      <c r="E25" s="50"/>
      <c r="F25" s="50"/>
      <c r="G25" s="50"/>
      <c r="H25" s="50"/>
      <c r="I25" s="50"/>
      <c r="J25" s="51"/>
      <c r="K25" s="43"/>
      <c r="L25" s="47"/>
      <c r="M25" s="19"/>
      <c r="N25" s="19"/>
      <c r="O25" s="1616"/>
      <c r="P25" s="1617"/>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6"/>
      <c r="BK25" s="1617"/>
      <c r="BL25" s="180"/>
      <c r="BO25" s="19"/>
      <c r="BP25" s="19"/>
      <c r="BQ25" s="1616"/>
      <c r="BR25" s="1617"/>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6"/>
      <c r="DM25" s="1617"/>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619" t="s">
        <v>21236</v>
      </c>
      <c r="N27" s="52"/>
      <c r="O27" s="363"/>
      <c r="P27" s="364"/>
      <c r="Q27" s="1621" t="s">
        <v>21238</v>
      </c>
      <c r="R27" s="1622"/>
      <c r="S27" s="1622"/>
      <c r="T27" s="1622"/>
      <c r="U27" s="1622"/>
      <c r="V27" s="1622"/>
      <c r="W27" s="1622"/>
      <c r="X27" s="1622"/>
      <c r="Y27" s="1622"/>
      <c r="Z27" s="1622"/>
      <c r="AA27" s="1622"/>
      <c r="AB27" s="1622"/>
      <c r="AC27" s="1622"/>
      <c r="AD27" s="1622"/>
      <c r="AE27" s="1622"/>
      <c r="AF27" s="1622"/>
      <c r="AG27" s="1622"/>
      <c r="AH27" s="1622"/>
      <c r="AI27" s="1622"/>
      <c r="AJ27" s="1622"/>
      <c r="AK27" s="1622"/>
      <c r="AL27" s="1622"/>
      <c r="AM27" s="1622"/>
      <c r="AN27" s="1622"/>
      <c r="AO27" s="1622"/>
      <c r="AP27" s="1622"/>
      <c r="AQ27" s="1622"/>
      <c r="AR27" s="1622"/>
      <c r="AS27" s="1622"/>
      <c r="AT27" s="1622"/>
      <c r="AU27" s="1622"/>
      <c r="AV27" s="1622"/>
      <c r="AW27" s="1622"/>
      <c r="AX27" s="1622"/>
      <c r="AY27" s="1622"/>
      <c r="AZ27" s="1622"/>
      <c r="BA27" s="1622"/>
      <c r="BB27" s="1622"/>
      <c r="BC27" s="1622"/>
      <c r="BD27" s="1622"/>
      <c r="BE27" s="1622"/>
      <c r="BF27" s="1622"/>
      <c r="BG27" s="1622"/>
      <c r="BH27" s="1622"/>
      <c r="BI27" s="1623"/>
      <c r="BJ27" s="365"/>
      <c r="BK27" s="366"/>
      <c r="BL27" s="359"/>
      <c r="BM27" s="484"/>
      <c r="BO27" s="1619" t="s">
        <v>21236</v>
      </c>
      <c r="BP27" s="52"/>
      <c r="BQ27" s="363"/>
      <c r="BR27" s="364"/>
      <c r="BS27" s="1621" t="s">
        <v>21238</v>
      </c>
      <c r="BT27" s="1622"/>
      <c r="BU27" s="1622"/>
      <c r="BV27" s="1622"/>
      <c r="BW27" s="1622"/>
      <c r="BX27" s="1622"/>
      <c r="BY27" s="1622"/>
      <c r="BZ27" s="1622"/>
      <c r="CA27" s="1622"/>
      <c r="CB27" s="1622"/>
      <c r="CC27" s="1622"/>
      <c r="CD27" s="1622"/>
      <c r="CE27" s="1622"/>
      <c r="CF27" s="1622"/>
      <c r="CG27" s="1622"/>
      <c r="CH27" s="1622"/>
      <c r="CI27" s="1622"/>
      <c r="CJ27" s="1622"/>
      <c r="CK27" s="1622"/>
      <c r="CL27" s="1622"/>
      <c r="CM27" s="1622"/>
      <c r="CN27" s="1622"/>
      <c r="CO27" s="1622"/>
      <c r="CP27" s="1622"/>
      <c r="CQ27" s="1622"/>
      <c r="CR27" s="1622"/>
      <c r="CS27" s="1622"/>
      <c r="CT27" s="1622"/>
      <c r="CU27" s="1622"/>
      <c r="CV27" s="1622"/>
      <c r="CW27" s="1622"/>
      <c r="CX27" s="1622"/>
      <c r="CY27" s="1622"/>
      <c r="CZ27" s="1622"/>
      <c r="DA27" s="1622"/>
      <c r="DB27" s="1622"/>
      <c r="DC27" s="1622"/>
      <c r="DD27" s="1622"/>
      <c r="DE27" s="1622"/>
      <c r="DF27" s="1622"/>
      <c r="DG27" s="1622"/>
      <c r="DH27" s="1622"/>
      <c r="DI27" s="1622"/>
      <c r="DJ27" s="1622"/>
      <c r="DK27" s="1623"/>
      <c r="DL27" s="365"/>
      <c r="DM27" s="366"/>
      <c r="DN27" s="359"/>
      <c r="DO27" s="484"/>
    </row>
    <row r="28" spans="2:119" ht="13.5" customHeight="1" thickBot="1" x14ac:dyDescent="0.25">
      <c r="B28" s="1816" t="s">
        <v>21205</v>
      </c>
      <c r="C28" s="1817"/>
      <c r="D28" s="1817"/>
      <c r="E28" s="1817"/>
      <c r="F28" s="1817"/>
      <c r="G28" s="1817"/>
      <c r="H28" s="1817"/>
      <c r="I28" s="1817"/>
      <c r="J28" s="1818"/>
      <c r="K28" s="1253"/>
      <c r="M28" s="1620"/>
      <c r="N28" s="52"/>
      <c r="O28" s="367"/>
      <c r="P28" s="154"/>
      <c r="Q28" s="1624"/>
      <c r="R28" s="1925"/>
      <c r="S28" s="1925"/>
      <c r="T28" s="1925"/>
      <c r="U28" s="1925"/>
      <c r="V28" s="1925"/>
      <c r="W28" s="1925"/>
      <c r="X28" s="1925"/>
      <c r="Y28" s="1925"/>
      <c r="Z28" s="1925"/>
      <c r="AA28" s="1925"/>
      <c r="AB28" s="1925"/>
      <c r="AC28" s="1925"/>
      <c r="AD28" s="1925"/>
      <c r="AE28" s="1925"/>
      <c r="AF28" s="1925"/>
      <c r="AG28" s="1925"/>
      <c r="AH28" s="1925"/>
      <c r="AI28" s="1925"/>
      <c r="AJ28" s="1925"/>
      <c r="AK28" s="1925"/>
      <c r="AL28" s="1925"/>
      <c r="AM28" s="1925"/>
      <c r="AN28" s="1925"/>
      <c r="AO28" s="1925"/>
      <c r="AP28" s="1925"/>
      <c r="AQ28" s="1925"/>
      <c r="AR28" s="1925"/>
      <c r="AS28" s="1925"/>
      <c r="AT28" s="1925"/>
      <c r="AU28" s="1925"/>
      <c r="AV28" s="1925"/>
      <c r="AW28" s="1925"/>
      <c r="AX28" s="1925"/>
      <c r="AY28" s="1925"/>
      <c r="AZ28" s="1925"/>
      <c r="BA28" s="1925"/>
      <c r="BB28" s="1925"/>
      <c r="BC28" s="1925"/>
      <c r="BD28" s="1925"/>
      <c r="BE28" s="1925"/>
      <c r="BF28" s="1925"/>
      <c r="BG28" s="1925"/>
      <c r="BH28" s="1925"/>
      <c r="BI28" s="1926"/>
      <c r="BJ28" s="48"/>
      <c r="BK28" s="368"/>
      <c r="BL28" s="360"/>
      <c r="BM28" s="485"/>
      <c r="BO28" s="1620"/>
      <c r="BP28" s="52"/>
      <c r="BQ28" s="367"/>
      <c r="BR28" s="154"/>
      <c r="BS28" s="1624"/>
      <c r="BT28" s="1925"/>
      <c r="BU28" s="1925"/>
      <c r="BV28" s="1925"/>
      <c r="BW28" s="1925"/>
      <c r="BX28" s="1925"/>
      <c r="BY28" s="1925"/>
      <c r="BZ28" s="1925"/>
      <c r="CA28" s="1925"/>
      <c r="CB28" s="1925"/>
      <c r="CC28" s="1925"/>
      <c r="CD28" s="1925"/>
      <c r="CE28" s="1925"/>
      <c r="CF28" s="1925"/>
      <c r="CG28" s="1925"/>
      <c r="CH28" s="1925"/>
      <c r="CI28" s="1925"/>
      <c r="CJ28" s="1925"/>
      <c r="CK28" s="1925"/>
      <c r="CL28" s="1925"/>
      <c r="CM28" s="1925"/>
      <c r="CN28" s="1925"/>
      <c r="CO28" s="1925"/>
      <c r="CP28" s="1925"/>
      <c r="CQ28" s="1925"/>
      <c r="CR28" s="1925"/>
      <c r="CS28" s="1925"/>
      <c r="CT28" s="1925"/>
      <c r="CU28" s="1925"/>
      <c r="CV28" s="1925"/>
      <c r="CW28" s="1925"/>
      <c r="CX28" s="1925"/>
      <c r="CY28" s="1925"/>
      <c r="CZ28" s="1925"/>
      <c r="DA28" s="1925"/>
      <c r="DB28" s="1925"/>
      <c r="DC28" s="1925"/>
      <c r="DD28" s="1925"/>
      <c r="DE28" s="1925"/>
      <c r="DF28" s="1925"/>
      <c r="DG28" s="1925"/>
      <c r="DH28" s="1925"/>
      <c r="DI28" s="1925"/>
      <c r="DJ28" s="1925"/>
      <c r="DK28" s="1926"/>
      <c r="DL28" s="48"/>
      <c r="DM28" s="368"/>
      <c r="DN28" s="360"/>
      <c r="DO28" s="485"/>
    </row>
    <row r="29" spans="2:119" ht="13.5" customHeight="1" thickTop="1" x14ac:dyDescent="0.2">
      <c r="B29" s="326"/>
      <c r="C29" s="340"/>
      <c r="D29" s="327"/>
      <c r="E29" s="327"/>
      <c r="F29" s="327"/>
      <c r="G29" s="327"/>
      <c r="H29" s="327"/>
      <c r="I29" s="327"/>
      <c r="J29" s="328"/>
      <c r="K29" s="1254"/>
      <c r="M29" s="490"/>
      <c r="N29" s="52"/>
      <c r="O29" s="1655" t="s">
        <v>21237</v>
      </c>
      <c r="P29" s="1656"/>
      <c r="Q29" s="1741" t="str">
        <f>V29</f>
        <v>North row
Interior modules</v>
      </c>
      <c r="R29" s="1652"/>
      <c r="S29" s="1652"/>
      <c r="T29" s="1652"/>
      <c r="U29" s="1653"/>
      <c r="V29" s="1651" t="str">
        <f>CONCATENATE(B87,CHAR(10),E88)</f>
        <v>North row
Interior modules</v>
      </c>
      <c r="W29" s="1652"/>
      <c r="X29" s="1652"/>
      <c r="Y29" s="1652"/>
      <c r="Z29" s="1653"/>
      <c r="AA29" s="1648" t="str">
        <f>CONCATENATE(B87,CHAR(10),E87)</f>
        <v>North row
1st-10th module</v>
      </c>
      <c r="AB29" s="1649"/>
      <c r="AC29" s="1649"/>
      <c r="AD29" s="1649"/>
      <c r="AE29" s="1650"/>
      <c r="AF29" s="1645" t="str">
        <f>CONCATENATE(B78,CHAR(10),E79)</f>
        <v>North row
Interior modules</v>
      </c>
      <c r="AG29" s="1646"/>
      <c r="AH29" s="1646"/>
      <c r="AI29" s="1646"/>
      <c r="AJ29" s="1647"/>
      <c r="AK29" s="1642" t="str">
        <f>CONCATENATE(B78,CHAR(10),E78)</f>
        <v>North row
1st-10th module</v>
      </c>
      <c r="AL29" s="1643"/>
      <c r="AM29" s="1643"/>
      <c r="AN29" s="1643"/>
      <c r="AO29" s="1644"/>
      <c r="AP29" s="1639" t="str">
        <f>CONCATENATE(B69,CHAR(10),E70)</f>
        <v>North row
Interior modules</v>
      </c>
      <c r="AQ29" s="1640"/>
      <c r="AR29" s="1640"/>
      <c r="AS29" s="1640"/>
      <c r="AT29" s="1641"/>
      <c r="AU29" s="1738" t="str">
        <f>CONCATENATE(B69,CHAR(10),E69)</f>
        <v>North row
1st-10th module</v>
      </c>
      <c r="AV29" s="1739"/>
      <c r="AW29" s="1739"/>
      <c r="AX29" s="1739"/>
      <c r="AY29" s="1740"/>
      <c r="AZ29" s="1729" t="str">
        <f>CONCATENATE(B51,CHAR(10),E52)</f>
        <v>North row
Interior modules</v>
      </c>
      <c r="BA29" s="1730"/>
      <c r="BB29" s="1730"/>
      <c r="BC29" s="1730"/>
      <c r="BD29" s="1731"/>
      <c r="BE29" s="1720" t="str">
        <f>CONCATENATE(B51,CHAR(10),E51)</f>
        <v>North row
1st-10th module</v>
      </c>
      <c r="BF29" s="1721"/>
      <c r="BG29" s="1721"/>
      <c r="BH29" s="1721"/>
      <c r="BI29" s="1722"/>
      <c r="BJ29" s="1655" t="s">
        <v>21239</v>
      </c>
      <c r="BK29" s="1656"/>
      <c r="BL29" s="360"/>
      <c r="BM29" s="485"/>
      <c r="BO29" s="490"/>
      <c r="BP29" s="52"/>
      <c r="BQ29" s="1655" t="s">
        <v>21237</v>
      </c>
      <c r="BR29" s="1656"/>
      <c r="BS29" s="2000" t="str">
        <f>BE29</f>
        <v>North row
1st-10th module</v>
      </c>
      <c r="BT29" s="2001"/>
      <c r="BU29" s="2001"/>
      <c r="BV29" s="2001"/>
      <c r="BW29" s="2001"/>
      <c r="BX29" s="2004" t="str">
        <f>AZ29</f>
        <v>North row
Interior modules</v>
      </c>
      <c r="BY29" s="2004"/>
      <c r="BZ29" s="2004"/>
      <c r="CA29" s="2004"/>
      <c r="CB29" s="2004"/>
      <c r="CC29" s="2006" t="str">
        <f>AU29</f>
        <v>North row
1st-10th module</v>
      </c>
      <c r="CD29" s="2006"/>
      <c r="CE29" s="2006"/>
      <c r="CF29" s="2006"/>
      <c r="CG29" s="2006"/>
      <c r="CH29" s="2019" t="str">
        <f>AP29</f>
        <v>North row
Interior modules</v>
      </c>
      <c r="CI29" s="2019"/>
      <c r="CJ29" s="2019"/>
      <c r="CK29" s="2019"/>
      <c r="CL29" s="2019"/>
      <c r="CM29" s="2020" t="str">
        <f>AK29</f>
        <v>North row
1st-10th module</v>
      </c>
      <c r="CN29" s="2020"/>
      <c r="CO29" s="2020"/>
      <c r="CP29" s="2020"/>
      <c r="CQ29" s="2020"/>
      <c r="CR29" s="2021" t="str">
        <f>AF29</f>
        <v>North row
Interior modules</v>
      </c>
      <c r="CS29" s="2021"/>
      <c r="CT29" s="2021"/>
      <c r="CU29" s="2021"/>
      <c r="CV29" s="2021"/>
      <c r="CW29" s="2016" t="str">
        <f>AA29</f>
        <v>North row
1st-10th module</v>
      </c>
      <c r="CX29" s="2016"/>
      <c r="CY29" s="2016"/>
      <c r="CZ29" s="2016"/>
      <c r="DA29" s="2016"/>
      <c r="DB29" s="2017" t="str">
        <f>V29</f>
        <v>North row
Interior modules</v>
      </c>
      <c r="DC29" s="2017"/>
      <c r="DD29" s="2017"/>
      <c r="DE29" s="2017"/>
      <c r="DF29" s="2017"/>
      <c r="DG29" s="2017" t="str">
        <f>Q29</f>
        <v>North row
Interior modules</v>
      </c>
      <c r="DH29" s="2017"/>
      <c r="DI29" s="2017"/>
      <c r="DJ29" s="2017"/>
      <c r="DK29" s="2018"/>
      <c r="DL29" s="1655" t="s">
        <v>21239</v>
      </c>
      <c r="DM29" s="1656"/>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657"/>
      <c r="P30" s="1658"/>
      <c r="Q30" s="1742"/>
      <c r="R30" s="1456"/>
      <c r="S30" s="1456"/>
      <c r="T30" s="1456"/>
      <c r="U30" s="1457"/>
      <c r="V30" s="1455"/>
      <c r="W30" s="1456"/>
      <c r="X30" s="1456"/>
      <c r="Y30" s="1456"/>
      <c r="Z30" s="1457"/>
      <c r="AA30" s="1509"/>
      <c r="AB30" s="1510"/>
      <c r="AC30" s="1510"/>
      <c r="AD30" s="1510"/>
      <c r="AE30" s="1511"/>
      <c r="AF30" s="1518"/>
      <c r="AG30" s="1519"/>
      <c r="AH30" s="1519"/>
      <c r="AI30" s="1519"/>
      <c r="AJ30" s="1520"/>
      <c r="AK30" s="1527"/>
      <c r="AL30" s="1528"/>
      <c r="AM30" s="1528"/>
      <c r="AN30" s="1528"/>
      <c r="AO30" s="1529"/>
      <c r="AP30" s="1536"/>
      <c r="AQ30" s="1537"/>
      <c r="AR30" s="1537"/>
      <c r="AS30" s="1537"/>
      <c r="AT30" s="1538"/>
      <c r="AU30" s="1681"/>
      <c r="AV30" s="1682"/>
      <c r="AW30" s="1682"/>
      <c r="AX30" s="1682"/>
      <c r="AY30" s="1683"/>
      <c r="AZ30" s="1732"/>
      <c r="BA30" s="1733"/>
      <c r="BB30" s="1733"/>
      <c r="BC30" s="1733"/>
      <c r="BD30" s="1734"/>
      <c r="BE30" s="1723"/>
      <c r="BF30" s="1724"/>
      <c r="BG30" s="1724"/>
      <c r="BH30" s="1724"/>
      <c r="BI30" s="1725"/>
      <c r="BJ30" s="1657"/>
      <c r="BK30" s="1658"/>
      <c r="BL30" s="360"/>
      <c r="BM30" s="485"/>
      <c r="BO30" s="491"/>
      <c r="BP30" s="54"/>
      <c r="BQ30" s="1657"/>
      <c r="BR30" s="1658"/>
      <c r="BS30" s="2002"/>
      <c r="BT30" s="2003"/>
      <c r="BU30" s="2003"/>
      <c r="BV30" s="2003"/>
      <c r="BW30" s="2003"/>
      <c r="BX30" s="2005"/>
      <c r="BY30" s="2005"/>
      <c r="BZ30" s="2005"/>
      <c r="CA30" s="2005"/>
      <c r="CB30" s="2005"/>
      <c r="CC30" s="1984"/>
      <c r="CD30" s="1984"/>
      <c r="CE30" s="1984"/>
      <c r="CF30" s="1984"/>
      <c r="CG30" s="1984"/>
      <c r="CH30" s="1987"/>
      <c r="CI30" s="1987"/>
      <c r="CJ30" s="1987"/>
      <c r="CK30" s="1987"/>
      <c r="CL30" s="1987"/>
      <c r="CM30" s="1963"/>
      <c r="CN30" s="1963"/>
      <c r="CO30" s="1963"/>
      <c r="CP30" s="1963"/>
      <c r="CQ30" s="1963"/>
      <c r="CR30" s="1965"/>
      <c r="CS30" s="1965"/>
      <c r="CT30" s="1965"/>
      <c r="CU30" s="1965"/>
      <c r="CV30" s="1965"/>
      <c r="CW30" s="1967"/>
      <c r="CX30" s="1967"/>
      <c r="CY30" s="1967"/>
      <c r="CZ30" s="1967"/>
      <c r="DA30" s="1967"/>
      <c r="DB30" s="1969"/>
      <c r="DC30" s="1969"/>
      <c r="DD30" s="1969"/>
      <c r="DE30" s="1969"/>
      <c r="DF30" s="1969"/>
      <c r="DG30" s="1969"/>
      <c r="DH30" s="1969"/>
      <c r="DI30" s="1969"/>
      <c r="DJ30" s="1969"/>
      <c r="DK30" s="1989"/>
      <c r="DL30" s="1657"/>
      <c r="DM30" s="1658"/>
      <c r="DN30" s="360"/>
      <c r="DO30" s="485"/>
    </row>
    <row r="31" spans="2:119" ht="13.5" customHeight="1" x14ac:dyDescent="0.2">
      <c r="B31" s="274" t="s">
        <v>21207</v>
      </c>
      <c r="C31" s="414">
        <f>'building data'!C23</f>
        <v>1.1934894239820351</v>
      </c>
      <c r="D31" s="43" t="s">
        <v>5</v>
      </c>
      <c r="E31" s="43"/>
      <c r="F31" s="43"/>
      <c r="G31" s="43"/>
      <c r="H31" s="43"/>
      <c r="I31" s="43"/>
      <c r="J31" s="53"/>
      <c r="K31" s="46"/>
      <c r="L31" s="156"/>
      <c r="M31" s="491"/>
      <c r="N31" s="54"/>
      <c r="O31" s="1657"/>
      <c r="P31" s="1658"/>
      <c r="Q31" s="1743"/>
      <c r="R31" s="1459"/>
      <c r="S31" s="1459"/>
      <c r="T31" s="1459"/>
      <c r="U31" s="1460"/>
      <c r="V31" s="1458"/>
      <c r="W31" s="1459"/>
      <c r="X31" s="1459"/>
      <c r="Y31" s="1459"/>
      <c r="Z31" s="1460"/>
      <c r="AA31" s="1512"/>
      <c r="AB31" s="1513"/>
      <c r="AC31" s="1513"/>
      <c r="AD31" s="1513"/>
      <c r="AE31" s="1514"/>
      <c r="AF31" s="1521"/>
      <c r="AG31" s="1522"/>
      <c r="AH31" s="1522"/>
      <c r="AI31" s="1522"/>
      <c r="AJ31" s="1523"/>
      <c r="AK31" s="1530"/>
      <c r="AL31" s="1531"/>
      <c r="AM31" s="1531"/>
      <c r="AN31" s="1531"/>
      <c r="AO31" s="1532"/>
      <c r="AP31" s="1539"/>
      <c r="AQ31" s="1540"/>
      <c r="AR31" s="1540"/>
      <c r="AS31" s="1540"/>
      <c r="AT31" s="1541"/>
      <c r="AU31" s="1684"/>
      <c r="AV31" s="1685"/>
      <c r="AW31" s="1685"/>
      <c r="AX31" s="1685"/>
      <c r="AY31" s="1686"/>
      <c r="AZ31" s="1735"/>
      <c r="BA31" s="1736"/>
      <c r="BB31" s="1736"/>
      <c r="BC31" s="1736"/>
      <c r="BD31" s="1737"/>
      <c r="BE31" s="1726"/>
      <c r="BF31" s="1727"/>
      <c r="BG31" s="1727"/>
      <c r="BH31" s="1727"/>
      <c r="BI31" s="1728"/>
      <c r="BJ31" s="1657"/>
      <c r="BK31" s="1658"/>
      <c r="BL31" s="360"/>
      <c r="BM31" s="485"/>
      <c r="BO31" s="491"/>
      <c r="BP31" s="54"/>
      <c r="BQ31" s="1657"/>
      <c r="BR31" s="1658"/>
      <c r="BS31" s="2002"/>
      <c r="BT31" s="2003"/>
      <c r="BU31" s="2003"/>
      <c r="BV31" s="2003"/>
      <c r="BW31" s="2003"/>
      <c r="BX31" s="2005"/>
      <c r="BY31" s="2005"/>
      <c r="BZ31" s="2005"/>
      <c r="CA31" s="2005"/>
      <c r="CB31" s="2005"/>
      <c r="CC31" s="1984"/>
      <c r="CD31" s="1984"/>
      <c r="CE31" s="1984"/>
      <c r="CF31" s="1984"/>
      <c r="CG31" s="1984"/>
      <c r="CH31" s="1987"/>
      <c r="CI31" s="1987"/>
      <c r="CJ31" s="1987"/>
      <c r="CK31" s="1987"/>
      <c r="CL31" s="1987"/>
      <c r="CM31" s="1963"/>
      <c r="CN31" s="1963"/>
      <c r="CO31" s="1963"/>
      <c r="CP31" s="1963"/>
      <c r="CQ31" s="1963"/>
      <c r="CR31" s="1965"/>
      <c r="CS31" s="1965"/>
      <c r="CT31" s="1965"/>
      <c r="CU31" s="1965"/>
      <c r="CV31" s="1965"/>
      <c r="CW31" s="1967"/>
      <c r="CX31" s="1967"/>
      <c r="CY31" s="1967"/>
      <c r="CZ31" s="1967"/>
      <c r="DA31" s="1967"/>
      <c r="DB31" s="1969"/>
      <c r="DC31" s="1969"/>
      <c r="DD31" s="1969"/>
      <c r="DE31" s="1969"/>
      <c r="DF31" s="1969"/>
      <c r="DG31" s="1969"/>
      <c r="DH31" s="1969"/>
      <c r="DI31" s="1969"/>
      <c r="DJ31" s="1969"/>
      <c r="DK31" s="1989"/>
      <c r="DL31" s="1657"/>
      <c r="DM31" s="1658"/>
      <c r="DN31" s="360"/>
      <c r="DO31" s="485"/>
    </row>
    <row r="32" spans="2:119" ht="20.25" customHeight="1" x14ac:dyDescent="0.2">
      <c r="B32" s="2007" t="s">
        <v>21208</v>
      </c>
      <c r="C32" s="2008"/>
      <c r="D32" s="2008"/>
      <c r="E32" s="2008"/>
      <c r="F32" s="2008"/>
      <c r="G32" s="2008"/>
      <c r="H32" s="2008"/>
      <c r="I32" s="2009"/>
      <c r="J32" s="2013" t="s">
        <v>19</v>
      </c>
      <c r="K32" s="1255"/>
      <c r="L32" s="157"/>
      <c r="M32" s="491"/>
      <c r="N32" s="54"/>
      <c r="O32" s="1657"/>
      <c r="P32" s="1658"/>
      <c r="Q32" s="1744" t="str">
        <f>V32</f>
        <v>Inner row
Interior modules</v>
      </c>
      <c r="R32" s="1453"/>
      <c r="S32" s="1453"/>
      <c r="T32" s="1453"/>
      <c r="U32" s="1454"/>
      <c r="V32" s="1452" t="str">
        <f>CONCATENATE(B108,CHAR(10),E90)</f>
        <v>Inner row
Interior modules</v>
      </c>
      <c r="W32" s="1453"/>
      <c r="X32" s="1453"/>
      <c r="Y32" s="1453"/>
      <c r="Z32" s="1454"/>
      <c r="AA32" s="1506" t="str">
        <f>CONCATENATE(B108,CHAR(10),E89)</f>
        <v>Inner row
1st-10th module</v>
      </c>
      <c r="AB32" s="1507"/>
      <c r="AC32" s="1507"/>
      <c r="AD32" s="1507"/>
      <c r="AE32" s="1508"/>
      <c r="AF32" s="1515" t="str">
        <f>CONCATENATE(B108,CHAR(10),E81)</f>
        <v>Inner row
Interior modules</v>
      </c>
      <c r="AG32" s="1516"/>
      <c r="AH32" s="1516"/>
      <c r="AI32" s="1516"/>
      <c r="AJ32" s="1517"/>
      <c r="AK32" s="1524" t="str">
        <f>CONCATENATE(B108,CHAR(10),E80)</f>
        <v>Inner row
1st-10th module</v>
      </c>
      <c r="AL32" s="1525"/>
      <c r="AM32" s="1525"/>
      <c r="AN32" s="1525"/>
      <c r="AO32" s="1526"/>
      <c r="AP32" s="1533" t="str">
        <f>CONCATENATE(B108,CHAR(10),E72)</f>
        <v>Inner row
Interior modules</v>
      </c>
      <c r="AQ32" s="1534"/>
      <c r="AR32" s="1534"/>
      <c r="AS32" s="1534"/>
      <c r="AT32" s="1535"/>
      <c r="AU32" s="1678" t="str">
        <f>CONCATENATE(B108,CHAR(10),E71)</f>
        <v>Inner row
1st-10th module</v>
      </c>
      <c r="AV32" s="1679"/>
      <c r="AW32" s="1679"/>
      <c r="AX32" s="1679"/>
      <c r="AY32" s="1680"/>
      <c r="AZ32" s="1771" t="str">
        <f>CONCATENATE(B108,CHAR(10),E54)</f>
        <v>Inner row
Interior modules</v>
      </c>
      <c r="BA32" s="1772"/>
      <c r="BB32" s="1772"/>
      <c r="BC32" s="1772"/>
      <c r="BD32" s="1773"/>
      <c r="BE32" s="1768" t="str">
        <f>CONCATENATE(B108,CHAR(10),E53)</f>
        <v>Inner row
1st-10th module</v>
      </c>
      <c r="BF32" s="1769"/>
      <c r="BG32" s="1769"/>
      <c r="BH32" s="1769"/>
      <c r="BI32" s="1770"/>
      <c r="BJ32" s="1657"/>
      <c r="BK32" s="1658"/>
      <c r="BL32" s="360"/>
      <c r="BM32" s="608">
        <f>IF(20&lt;'building data'!$C$21,20,'building data'!$C$21)</f>
        <v>20</v>
      </c>
      <c r="BO32" s="491"/>
      <c r="BP32" s="54"/>
      <c r="BQ32" s="1657"/>
      <c r="BR32" s="1658"/>
      <c r="BS32" s="2002" t="str">
        <f>BE32</f>
        <v>Inner row
1st-10th module</v>
      </c>
      <c r="BT32" s="2003"/>
      <c r="BU32" s="2003"/>
      <c r="BV32" s="2003"/>
      <c r="BW32" s="2003"/>
      <c r="BX32" s="2005" t="str">
        <f>AZ32</f>
        <v>Inner row
Interior modules</v>
      </c>
      <c r="BY32" s="2005"/>
      <c r="BZ32" s="2005"/>
      <c r="CA32" s="2005"/>
      <c r="CB32" s="2005"/>
      <c r="CC32" s="1984" t="str">
        <f>AU32</f>
        <v>Inner row
1st-10th module</v>
      </c>
      <c r="CD32" s="1984"/>
      <c r="CE32" s="1984"/>
      <c r="CF32" s="1984"/>
      <c r="CG32" s="1984"/>
      <c r="CH32" s="1987" t="str">
        <f>AP32</f>
        <v>Inner row
Interior modules</v>
      </c>
      <c r="CI32" s="1987"/>
      <c r="CJ32" s="1987"/>
      <c r="CK32" s="1987"/>
      <c r="CL32" s="1987"/>
      <c r="CM32" s="1963" t="str">
        <f>AK32</f>
        <v>Inner row
1st-10th module</v>
      </c>
      <c r="CN32" s="1963"/>
      <c r="CO32" s="1963"/>
      <c r="CP32" s="1963"/>
      <c r="CQ32" s="1963"/>
      <c r="CR32" s="1965" t="str">
        <f>AF32</f>
        <v>Inner row
Interior modules</v>
      </c>
      <c r="CS32" s="1965"/>
      <c r="CT32" s="1965"/>
      <c r="CU32" s="1965"/>
      <c r="CV32" s="1965"/>
      <c r="CW32" s="1967" t="str">
        <f>AA32</f>
        <v>Inner row
1st-10th module</v>
      </c>
      <c r="CX32" s="1967"/>
      <c r="CY32" s="1967"/>
      <c r="CZ32" s="1967"/>
      <c r="DA32" s="1967"/>
      <c r="DB32" s="1969" t="str">
        <f>V32</f>
        <v>Inner row
Interior modules</v>
      </c>
      <c r="DC32" s="1969"/>
      <c r="DD32" s="1969"/>
      <c r="DE32" s="1969"/>
      <c r="DF32" s="1969"/>
      <c r="DG32" s="1969" t="str">
        <f>Q32</f>
        <v>Inner row
Interior modules</v>
      </c>
      <c r="DH32" s="1969"/>
      <c r="DI32" s="1969"/>
      <c r="DJ32" s="1969"/>
      <c r="DK32" s="1989"/>
      <c r="DL32" s="1657"/>
      <c r="DM32" s="1658"/>
      <c r="DN32" s="360"/>
      <c r="DO32" s="608">
        <f>IF(20&lt;'building data'!$C$21,20,'building data'!$C$21)</f>
        <v>20</v>
      </c>
    </row>
    <row r="33" spans="1:119" ht="20.25" customHeight="1" x14ac:dyDescent="0.2">
      <c r="B33" s="2007"/>
      <c r="C33" s="2008"/>
      <c r="D33" s="2008"/>
      <c r="E33" s="2008"/>
      <c r="F33" s="2008"/>
      <c r="G33" s="2008"/>
      <c r="H33" s="2008"/>
      <c r="I33" s="2009"/>
      <c r="J33" s="2014"/>
      <c r="K33" s="1255"/>
      <c r="L33" s="611"/>
      <c r="M33" s="491"/>
      <c r="N33" s="54"/>
      <c r="O33" s="1657"/>
      <c r="P33" s="1658"/>
      <c r="Q33" s="1743"/>
      <c r="R33" s="1459"/>
      <c r="S33" s="1459"/>
      <c r="T33" s="1459"/>
      <c r="U33" s="1460"/>
      <c r="V33" s="1458"/>
      <c r="W33" s="1459"/>
      <c r="X33" s="1459"/>
      <c r="Y33" s="1459"/>
      <c r="Z33" s="1460"/>
      <c r="AA33" s="1512"/>
      <c r="AB33" s="1513"/>
      <c r="AC33" s="1513"/>
      <c r="AD33" s="1513"/>
      <c r="AE33" s="1514"/>
      <c r="AF33" s="1521"/>
      <c r="AG33" s="1522"/>
      <c r="AH33" s="1522"/>
      <c r="AI33" s="1522"/>
      <c r="AJ33" s="1523"/>
      <c r="AK33" s="1530"/>
      <c r="AL33" s="1531"/>
      <c r="AM33" s="1531"/>
      <c r="AN33" s="1531"/>
      <c r="AO33" s="1532"/>
      <c r="AP33" s="1539"/>
      <c r="AQ33" s="1540"/>
      <c r="AR33" s="1540"/>
      <c r="AS33" s="1540"/>
      <c r="AT33" s="1541"/>
      <c r="AU33" s="1684"/>
      <c r="AV33" s="1685"/>
      <c r="AW33" s="1685"/>
      <c r="AX33" s="1685"/>
      <c r="AY33" s="1686"/>
      <c r="AZ33" s="1735"/>
      <c r="BA33" s="1736"/>
      <c r="BB33" s="1736"/>
      <c r="BC33" s="1736"/>
      <c r="BD33" s="1737"/>
      <c r="BE33" s="1726"/>
      <c r="BF33" s="1727"/>
      <c r="BG33" s="1727"/>
      <c r="BH33" s="1727"/>
      <c r="BI33" s="1728"/>
      <c r="BJ33" s="1657"/>
      <c r="BK33" s="1658"/>
      <c r="BL33" s="360"/>
      <c r="BM33" s="607" t="s">
        <v>0</v>
      </c>
      <c r="BO33" s="491"/>
      <c r="BP33" s="54"/>
      <c r="BQ33" s="1657"/>
      <c r="BR33" s="1658"/>
      <c r="BS33" s="2002"/>
      <c r="BT33" s="2003"/>
      <c r="BU33" s="2003"/>
      <c r="BV33" s="2003"/>
      <c r="BW33" s="2003"/>
      <c r="BX33" s="2005"/>
      <c r="BY33" s="2005"/>
      <c r="BZ33" s="2005"/>
      <c r="CA33" s="2005"/>
      <c r="CB33" s="2005"/>
      <c r="CC33" s="1984"/>
      <c r="CD33" s="1984"/>
      <c r="CE33" s="1984"/>
      <c r="CF33" s="1984"/>
      <c r="CG33" s="1984"/>
      <c r="CH33" s="1987"/>
      <c r="CI33" s="1987"/>
      <c r="CJ33" s="1987"/>
      <c r="CK33" s="1987"/>
      <c r="CL33" s="1987"/>
      <c r="CM33" s="1963"/>
      <c r="CN33" s="1963"/>
      <c r="CO33" s="1963"/>
      <c r="CP33" s="1963"/>
      <c r="CQ33" s="1963"/>
      <c r="CR33" s="1965"/>
      <c r="CS33" s="1965"/>
      <c r="CT33" s="1965"/>
      <c r="CU33" s="1965"/>
      <c r="CV33" s="1965"/>
      <c r="CW33" s="1967"/>
      <c r="CX33" s="1967"/>
      <c r="CY33" s="1967"/>
      <c r="CZ33" s="1967"/>
      <c r="DA33" s="1967"/>
      <c r="DB33" s="1969"/>
      <c r="DC33" s="1969"/>
      <c r="DD33" s="1969"/>
      <c r="DE33" s="1969"/>
      <c r="DF33" s="1969"/>
      <c r="DG33" s="1969"/>
      <c r="DH33" s="1969"/>
      <c r="DI33" s="1969"/>
      <c r="DJ33" s="1969"/>
      <c r="DK33" s="1989"/>
      <c r="DL33" s="1657"/>
      <c r="DM33" s="1658"/>
      <c r="DN33" s="360"/>
      <c r="DO33" s="607" t="s">
        <v>0</v>
      </c>
    </row>
    <row r="34" spans="1:119" ht="13.5" customHeight="1" thickBot="1" x14ac:dyDescent="0.25">
      <c r="B34" s="2010"/>
      <c r="C34" s="2011"/>
      <c r="D34" s="2011"/>
      <c r="E34" s="2011"/>
      <c r="F34" s="2011"/>
      <c r="G34" s="2011"/>
      <c r="H34" s="2011"/>
      <c r="I34" s="2012"/>
      <c r="J34" s="2015"/>
      <c r="K34" s="1255"/>
      <c r="L34" s="158"/>
      <c r="M34" s="491"/>
      <c r="N34" s="54"/>
      <c r="O34" s="1657"/>
      <c r="P34" s="1658"/>
      <c r="Q34" s="1744" t="str">
        <f>V34</f>
        <v>Inner row
Interior modules</v>
      </c>
      <c r="R34" s="1453"/>
      <c r="S34" s="1453"/>
      <c r="T34" s="1453"/>
      <c r="U34" s="1454"/>
      <c r="V34" s="1452" t="str">
        <f>V32</f>
        <v>Inner row
Interior modules</v>
      </c>
      <c r="W34" s="1453"/>
      <c r="X34" s="1453"/>
      <c r="Y34" s="1453"/>
      <c r="Z34" s="1454"/>
      <c r="AA34" s="1506" t="str">
        <f>AA32</f>
        <v>Inner row
1st-10th module</v>
      </c>
      <c r="AB34" s="1507"/>
      <c r="AC34" s="1507"/>
      <c r="AD34" s="1507"/>
      <c r="AE34" s="1508"/>
      <c r="AF34" s="1515" t="str">
        <f>AF32</f>
        <v>Inner row
Interior modules</v>
      </c>
      <c r="AG34" s="1516"/>
      <c r="AH34" s="1516"/>
      <c r="AI34" s="1516"/>
      <c r="AJ34" s="1517"/>
      <c r="AK34" s="1524" t="str">
        <f>AK32</f>
        <v>Inner row
1st-10th module</v>
      </c>
      <c r="AL34" s="1525"/>
      <c r="AM34" s="1525"/>
      <c r="AN34" s="1525"/>
      <c r="AO34" s="1526"/>
      <c r="AP34" s="1533" t="str">
        <f>AP32</f>
        <v>Inner row
Interior modules</v>
      </c>
      <c r="AQ34" s="1534"/>
      <c r="AR34" s="1534"/>
      <c r="AS34" s="1534"/>
      <c r="AT34" s="1535"/>
      <c r="AU34" s="1678" t="str">
        <f>AU32</f>
        <v>Inner row
1st-10th module</v>
      </c>
      <c r="AV34" s="1679"/>
      <c r="AW34" s="1679"/>
      <c r="AX34" s="1679"/>
      <c r="AY34" s="1680"/>
      <c r="AZ34" s="1771" t="str">
        <f>AZ32</f>
        <v>Inner row
Interior modules</v>
      </c>
      <c r="BA34" s="1772"/>
      <c r="BB34" s="1772"/>
      <c r="BC34" s="1772"/>
      <c r="BD34" s="1773"/>
      <c r="BE34" s="1768" t="str">
        <f>BE32</f>
        <v>Inner row
1st-10th module</v>
      </c>
      <c r="BF34" s="1769"/>
      <c r="BG34" s="1769"/>
      <c r="BH34" s="1769"/>
      <c r="BI34" s="1770"/>
      <c r="BJ34" s="1657"/>
      <c r="BK34" s="1658"/>
      <c r="BL34" s="360"/>
      <c r="BM34" s="1451" t="s">
        <v>78</v>
      </c>
      <c r="BO34" s="491"/>
      <c r="BP34" s="54"/>
      <c r="BQ34" s="1657"/>
      <c r="BR34" s="1658"/>
      <c r="BS34" s="1557" t="str">
        <f>BE34</f>
        <v>Inner row
1st-10th module</v>
      </c>
      <c r="BT34" s="1558"/>
      <c r="BU34" s="1558"/>
      <c r="BV34" s="1558"/>
      <c r="BW34" s="1559"/>
      <c r="BX34" s="1606" t="str">
        <f>AZ34</f>
        <v>Inner row
Interior modules</v>
      </c>
      <c r="BY34" s="1607"/>
      <c r="BZ34" s="1607"/>
      <c r="CA34" s="1607"/>
      <c r="CB34" s="1608"/>
      <c r="CC34" s="1470" t="str">
        <f>AP34</f>
        <v>Inner row
Interior modules</v>
      </c>
      <c r="CD34" s="1471"/>
      <c r="CE34" s="1471"/>
      <c r="CF34" s="1471"/>
      <c r="CG34" s="1472"/>
      <c r="CH34" s="1533" t="str">
        <f>AP34</f>
        <v>Inner row
Interior modules</v>
      </c>
      <c r="CI34" s="1534"/>
      <c r="CJ34" s="1534"/>
      <c r="CK34" s="1534"/>
      <c r="CL34" s="1535"/>
      <c r="CM34" s="1524" t="str">
        <f>AK34</f>
        <v>Inner row
1st-10th module</v>
      </c>
      <c r="CN34" s="1525"/>
      <c r="CO34" s="1525"/>
      <c r="CP34" s="1525"/>
      <c r="CQ34" s="1526"/>
      <c r="CR34" s="1515" t="str">
        <f>AF34</f>
        <v>Inner row
Interior modules</v>
      </c>
      <c r="CS34" s="1516"/>
      <c r="CT34" s="1516"/>
      <c r="CU34" s="1516"/>
      <c r="CV34" s="1517"/>
      <c r="CW34" s="1506" t="str">
        <f>AA34</f>
        <v>Inner row
1st-10th module</v>
      </c>
      <c r="CX34" s="1507"/>
      <c r="CY34" s="1507"/>
      <c r="CZ34" s="1507"/>
      <c r="DA34" s="1508"/>
      <c r="DB34" s="1452" t="str">
        <f>V34</f>
        <v>Inner row
Interior modules</v>
      </c>
      <c r="DC34" s="1453"/>
      <c r="DD34" s="1453"/>
      <c r="DE34" s="1453"/>
      <c r="DF34" s="1454"/>
      <c r="DG34" s="1452" t="str">
        <f>Q34</f>
        <v>Inner row
Interior modules</v>
      </c>
      <c r="DH34" s="1453"/>
      <c r="DI34" s="1453"/>
      <c r="DJ34" s="1453"/>
      <c r="DK34" s="1461"/>
      <c r="DL34" s="1657"/>
      <c r="DM34" s="1658"/>
      <c r="DN34" s="360"/>
      <c r="DO34" s="1451" t="s">
        <v>78</v>
      </c>
    </row>
    <row r="35" spans="1:119" ht="13.5" customHeight="1" thickBot="1" x14ac:dyDescent="0.25">
      <c r="B35" s="417"/>
      <c r="C35" s="43"/>
      <c r="D35" s="46"/>
      <c r="E35" s="46"/>
      <c r="F35" s="611"/>
      <c r="G35" s="46"/>
      <c r="H35" s="46"/>
      <c r="I35" s="46"/>
      <c r="J35" s="418"/>
      <c r="K35" s="46"/>
      <c r="L35" s="158"/>
      <c r="M35" s="491"/>
      <c r="N35" s="54"/>
      <c r="O35" s="1657"/>
      <c r="P35" s="1658"/>
      <c r="Q35" s="1742"/>
      <c r="R35" s="1456"/>
      <c r="S35" s="1456"/>
      <c r="T35" s="1456"/>
      <c r="U35" s="1457"/>
      <c r="V35" s="1455"/>
      <c r="W35" s="1456"/>
      <c r="X35" s="1456"/>
      <c r="Y35" s="1456"/>
      <c r="Z35" s="1457"/>
      <c r="AA35" s="1509"/>
      <c r="AB35" s="1510"/>
      <c r="AC35" s="1510"/>
      <c r="AD35" s="1510"/>
      <c r="AE35" s="1511"/>
      <c r="AF35" s="1518"/>
      <c r="AG35" s="1519"/>
      <c r="AH35" s="1519"/>
      <c r="AI35" s="1519"/>
      <c r="AJ35" s="1520"/>
      <c r="AK35" s="1527"/>
      <c r="AL35" s="1528"/>
      <c r="AM35" s="1528"/>
      <c r="AN35" s="1528"/>
      <c r="AO35" s="1529"/>
      <c r="AP35" s="1536"/>
      <c r="AQ35" s="1537"/>
      <c r="AR35" s="1537"/>
      <c r="AS35" s="1537"/>
      <c r="AT35" s="1538"/>
      <c r="AU35" s="1681"/>
      <c r="AV35" s="1682"/>
      <c r="AW35" s="1682"/>
      <c r="AX35" s="1682"/>
      <c r="AY35" s="1683"/>
      <c r="AZ35" s="1732"/>
      <c r="BA35" s="1733"/>
      <c r="BB35" s="1733"/>
      <c r="BC35" s="1733"/>
      <c r="BD35" s="1734"/>
      <c r="BE35" s="1723"/>
      <c r="BF35" s="1724"/>
      <c r="BG35" s="1724"/>
      <c r="BH35" s="1724"/>
      <c r="BI35" s="1725"/>
      <c r="BJ35" s="1657"/>
      <c r="BK35" s="1658"/>
      <c r="BL35" s="360"/>
      <c r="BM35" s="1451"/>
      <c r="BO35" s="491"/>
      <c r="BP35" s="54"/>
      <c r="BQ35" s="1657"/>
      <c r="BR35" s="1658"/>
      <c r="BS35" s="1560"/>
      <c r="BT35" s="1561"/>
      <c r="BU35" s="1561"/>
      <c r="BV35" s="1561"/>
      <c r="BW35" s="1562"/>
      <c r="BX35" s="1633"/>
      <c r="BY35" s="1634"/>
      <c r="BZ35" s="1634"/>
      <c r="CA35" s="1634"/>
      <c r="CB35" s="1635"/>
      <c r="CC35" s="1473"/>
      <c r="CD35" s="1474"/>
      <c r="CE35" s="1474"/>
      <c r="CF35" s="1474"/>
      <c r="CG35" s="1475"/>
      <c r="CH35" s="1536"/>
      <c r="CI35" s="1537"/>
      <c r="CJ35" s="1537"/>
      <c r="CK35" s="1537"/>
      <c r="CL35" s="1538"/>
      <c r="CM35" s="1527"/>
      <c r="CN35" s="1528"/>
      <c r="CO35" s="1528"/>
      <c r="CP35" s="1528"/>
      <c r="CQ35" s="1529"/>
      <c r="CR35" s="1518"/>
      <c r="CS35" s="1519"/>
      <c r="CT35" s="1519"/>
      <c r="CU35" s="1519"/>
      <c r="CV35" s="1520"/>
      <c r="CW35" s="1509"/>
      <c r="CX35" s="1510"/>
      <c r="CY35" s="1510"/>
      <c r="CZ35" s="1510"/>
      <c r="DA35" s="1511"/>
      <c r="DB35" s="1455"/>
      <c r="DC35" s="1456"/>
      <c r="DD35" s="1456"/>
      <c r="DE35" s="1456"/>
      <c r="DF35" s="1457"/>
      <c r="DG35" s="1455"/>
      <c r="DH35" s="1456"/>
      <c r="DI35" s="1456"/>
      <c r="DJ35" s="1456"/>
      <c r="DK35" s="1462"/>
      <c r="DL35" s="1657"/>
      <c r="DM35" s="1658"/>
      <c r="DN35" s="360"/>
      <c r="DO35" s="1451"/>
    </row>
    <row r="36" spans="1:119" ht="13.5" customHeight="1" thickBot="1" x14ac:dyDescent="0.25">
      <c r="B36" s="1816" t="s">
        <v>21209</v>
      </c>
      <c r="C36" s="1817"/>
      <c r="D36" s="1817"/>
      <c r="E36" s="1817"/>
      <c r="F36" s="1817"/>
      <c r="G36" s="1817"/>
      <c r="H36" s="1817"/>
      <c r="I36" s="1817"/>
      <c r="J36" s="1818"/>
      <c r="K36" s="1253"/>
      <c r="L36" s="158"/>
      <c r="M36" s="491"/>
      <c r="N36" s="54"/>
      <c r="O36" s="1657"/>
      <c r="P36" s="1658"/>
      <c r="Q36" s="1743"/>
      <c r="R36" s="1459"/>
      <c r="S36" s="1459"/>
      <c r="T36" s="1459"/>
      <c r="U36" s="1460"/>
      <c r="V36" s="1458"/>
      <c r="W36" s="1459"/>
      <c r="X36" s="1459"/>
      <c r="Y36" s="1459"/>
      <c r="Z36" s="1460"/>
      <c r="AA36" s="1512"/>
      <c r="AB36" s="1513"/>
      <c r="AC36" s="1513"/>
      <c r="AD36" s="1513"/>
      <c r="AE36" s="1514"/>
      <c r="AF36" s="1521"/>
      <c r="AG36" s="1522"/>
      <c r="AH36" s="1522"/>
      <c r="AI36" s="1522"/>
      <c r="AJ36" s="1523"/>
      <c r="AK36" s="1530"/>
      <c r="AL36" s="1531"/>
      <c r="AM36" s="1531"/>
      <c r="AN36" s="1531"/>
      <c r="AO36" s="1532"/>
      <c r="AP36" s="1539"/>
      <c r="AQ36" s="1540"/>
      <c r="AR36" s="1540"/>
      <c r="AS36" s="1540"/>
      <c r="AT36" s="1541"/>
      <c r="AU36" s="1684"/>
      <c r="AV36" s="1685"/>
      <c r="AW36" s="1685"/>
      <c r="AX36" s="1685"/>
      <c r="AY36" s="1686"/>
      <c r="AZ36" s="1735"/>
      <c r="BA36" s="1736"/>
      <c r="BB36" s="1736"/>
      <c r="BC36" s="1736"/>
      <c r="BD36" s="1737"/>
      <c r="BE36" s="1726"/>
      <c r="BF36" s="1727"/>
      <c r="BG36" s="1727"/>
      <c r="BH36" s="1727"/>
      <c r="BI36" s="1728"/>
      <c r="BJ36" s="1657"/>
      <c r="BK36" s="1658"/>
      <c r="BL36" s="360"/>
      <c r="BM36" s="485"/>
      <c r="BO36" s="491"/>
      <c r="BP36" s="54"/>
      <c r="BQ36" s="1657"/>
      <c r="BR36" s="1658"/>
      <c r="BS36" s="1563"/>
      <c r="BT36" s="1564"/>
      <c r="BU36" s="1564"/>
      <c r="BV36" s="1564"/>
      <c r="BW36" s="1565"/>
      <c r="BX36" s="1609"/>
      <c r="BY36" s="1610"/>
      <c r="BZ36" s="1610"/>
      <c r="CA36" s="1610"/>
      <c r="CB36" s="1611"/>
      <c r="CC36" s="1476"/>
      <c r="CD36" s="1477"/>
      <c r="CE36" s="1477"/>
      <c r="CF36" s="1477"/>
      <c r="CG36" s="1478"/>
      <c r="CH36" s="1539"/>
      <c r="CI36" s="1540"/>
      <c r="CJ36" s="1540"/>
      <c r="CK36" s="1540"/>
      <c r="CL36" s="1541"/>
      <c r="CM36" s="1530"/>
      <c r="CN36" s="1531"/>
      <c r="CO36" s="1531"/>
      <c r="CP36" s="1531"/>
      <c r="CQ36" s="1532"/>
      <c r="CR36" s="1521"/>
      <c r="CS36" s="1522"/>
      <c r="CT36" s="1522"/>
      <c r="CU36" s="1522"/>
      <c r="CV36" s="1523"/>
      <c r="CW36" s="1512"/>
      <c r="CX36" s="1513"/>
      <c r="CY36" s="1513"/>
      <c r="CZ36" s="1513"/>
      <c r="DA36" s="1514"/>
      <c r="DB36" s="1458"/>
      <c r="DC36" s="1459"/>
      <c r="DD36" s="1459"/>
      <c r="DE36" s="1459"/>
      <c r="DF36" s="1460"/>
      <c r="DG36" s="1458"/>
      <c r="DH36" s="1459"/>
      <c r="DI36" s="1459"/>
      <c r="DJ36" s="1459"/>
      <c r="DK36" s="1463"/>
      <c r="DL36" s="1657"/>
      <c r="DM36" s="1658"/>
      <c r="DN36" s="360"/>
      <c r="DO36" s="485"/>
    </row>
    <row r="37" spans="1:119" ht="13.5" customHeight="1" x14ac:dyDescent="0.2">
      <c r="B37" s="1824" t="s">
        <v>21210</v>
      </c>
      <c r="C37" s="1825"/>
      <c r="D37" s="1825"/>
      <c r="E37" s="1825"/>
      <c r="F37" s="1825"/>
      <c r="G37" s="1825"/>
      <c r="H37" s="1825"/>
      <c r="I37" s="1825"/>
      <c r="J37" s="1826"/>
      <c r="K37" s="1256"/>
      <c r="L37" s="436"/>
      <c r="M37" s="493"/>
      <c r="N37" s="54"/>
      <c r="O37" s="1657"/>
      <c r="P37" s="1658"/>
      <c r="Q37" s="1744" t="str">
        <f>V37</f>
        <v>Inner row
Interior modules</v>
      </c>
      <c r="R37" s="1453"/>
      <c r="S37" s="1453"/>
      <c r="T37" s="1453"/>
      <c r="U37" s="1454"/>
      <c r="V37" s="1452" t="str">
        <f>V32</f>
        <v>Inner row
Interior modules</v>
      </c>
      <c r="W37" s="1453"/>
      <c r="X37" s="1453"/>
      <c r="Y37" s="1453"/>
      <c r="Z37" s="1454"/>
      <c r="AA37" s="1506" t="str">
        <f>AA32</f>
        <v>Inner row
1st-10th module</v>
      </c>
      <c r="AB37" s="1507"/>
      <c r="AC37" s="1507"/>
      <c r="AD37" s="1507"/>
      <c r="AE37" s="1508"/>
      <c r="AF37" s="1515" t="str">
        <f>AF32</f>
        <v>Inner row
Interior modules</v>
      </c>
      <c r="AG37" s="1516"/>
      <c r="AH37" s="1516"/>
      <c r="AI37" s="1516"/>
      <c r="AJ37" s="1517"/>
      <c r="AK37" s="1524" t="str">
        <f>AK32</f>
        <v>Inner row
1st-10th module</v>
      </c>
      <c r="AL37" s="1525"/>
      <c r="AM37" s="1525"/>
      <c r="AN37" s="1525"/>
      <c r="AO37" s="1526"/>
      <c r="AP37" s="1533" t="str">
        <f>AP32</f>
        <v>Inner row
Interior modules</v>
      </c>
      <c r="AQ37" s="1534"/>
      <c r="AR37" s="1534"/>
      <c r="AS37" s="1534"/>
      <c r="AT37" s="1535"/>
      <c r="AU37" s="1678" t="str">
        <f>AU32</f>
        <v>Inner row
1st-10th module</v>
      </c>
      <c r="AV37" s="1679"/>
      <c r="AW37" s="1679"/>
      <c r="AX37" s="1679"/>
      <c r="AY37" s="1680"/>
      <c r="AZ37" s="1774" t="s">
        <v>21245</v>
      </c>
      <c r="BA37" s="1775"/>
      <c r="BB37" s="1775"/>
      <c r="BC37" s="1775"/>
      <c r="BD37" s="1776"/>
      <c r="BE37" s="1792" t="s">
        <v>21271</v>
      </c>
      <c r="BF37" s="1793"/>
      <c r="BG37" s="1793"/>
      <c r="BH37" s="1793"/>
      <c r="BI37" s="1794"/>
      <c r="BJ37" s="1657"/>
      <c r="BK37" s="1658"/>
      <c r="BL37" s="360"/>
      <c r="BM37" s="485"/>
      <c r="BO37" s="493"/>
      <c r="BP37" s="54"/>
      <c r="BQ37" s="1657"/>
      <c r="BR37" s="1658"/>
      <c r="BS37" s="1698" t="str">
        <f>BE37</f>
        <v>South row (only if array interrupted)
1st-10th module</v>
      </c>
      <c r="BT37" s="1699"/>
      <c r="BU37" s="1699"/>
      <c r="BV37" s="1699"/>
      <c r="BW37" s="1700"/>
      <c r="BX37" s="1707" t="str">
        <f>AZ37</f>
        <v>South row (only if array interrupted)
Interior modules</v>
      </c>
      <c r="BY37" s="1708"/>
      <c r="BZ37" s="1708"/>
      <c r="CA37" s="1708"/>
      <c r="CB37" s="1709"/>
      <c r="CC37" s="1990" t="str">
        <f>AP37</f>
        <v>Inner row
Interior modules</v>
      </c>
      <c r="CD37" s="1990"/>
      <c r="CE37" s="1990"/>
      <c r="CF37" s="1990"/>
      <c r="CG37" s="1990"/>
      <c r="CH37" s="1993" t="str">
        <f>AP37</f>
        <v>Inner row
Interior modules</v>
      </c>
      <c r="CI37" s="1993"/>
      <c r="CJ37" s="1993"/>
      <c r="CK37" s="1993"/>
      <c r="CL37" s="1993"/>
      <c r="CM37" s="1994" t="str">
        <f>AK37</f>
        <v>Inner row
1st-10th module</v>
      </c>
      <c r="CN37" s="1994"/>
      <c r="CO37" s="1994"/>
      <c r="CP37" s="1994"/>
      <c r="CQ37" s="1994"/>
      <c r="CR37" s="1995" t="str">
        <f>AF37</f>
        <v>Inner row
Interior modules</v>
      </c>
      <c r="CS37" s="1995"/>
      <c r="CT37" s="1995"/>
      <c r="CU37" s="1995"/>
      <c r="CV37" s="1995"/>
      <c r="CW37" s="1996" t="str">
        <f>AA37</f>
        <v>Inner row
1st-10th module</v>
      </c>
      <c r="CX37" s="1996"/>
      <c r="CY37" s="1996"/>
      <c r="CZ37" s="1996"/>
      <c r="DA37" s="1996"/>
      <c r="DB37" s="1991" t="str">
        <f>V37</f>
        <v>Inner row
Interior modules</v>
      </c>
      <c r="DC37" s="1991"/>
      <c r="DD37" s="1991"/>
      <c r="DE37" s="1991"/>
      <c r="DF37" s="1991"/>
      <c r="DG37" s="1991" t="str">
        <f>Q37</f>
        <v>Inner row
Interior modules</v>
      </c>
      <c r="DH37" s="1991"/>
      <c r="DI37" s="1991"/>
      <c r="DJ37" s="1991"/>
      <c r="DK37" s="1992"/>
      <c r="DL37" s="1657"/>
      <c r="DM37" s="1658"/>
      <c r="DN37" s="360"/>
      <c r="DO37" s="485"/>
    </row>
    <row r="38" spans="1:119" ht="13.5" customHeight="1" x14ac:dyDescent="0.2">
      <c r="B38" s="412" t="s">
        <v>21211</v>
      </c>
      <c r="C38" s="43" t="s">
        <v>21328</v>
      </c>
      <c r="D38" s="43"/>
      <c r="F38" s="57" t="s">
        <v>21212</v>
      </c>
      <c r="G38" s="43" t="s">
        <v>21328</v>
      </c>
      <c r="H38" s="43"/>
      <c r="J38" s="352"/>
      <c r="L38" s="436"/>
      <c r="M38" s="153"/>
      <c r="N38" s="54"/>
      <c r="O38" s="1657"/>
      <c r="P38" s="1658"/>
      <c r="Q38" s="1742"/>
      <c r="R38" s="1456"/>
      <c r="S38" s="1456"/>
      <c r="T38" s="1456"/>
      <c r="U38" s="1457"/>
      <c r="V38" s="1455"/>
      <c r="W38" s="1456"/>
      <c r="X38" s="1456"/>
      <c r="Y38" s="1456"/>
      <c r="Z38" s="1457"/>
      <c r="AA38" s="1509"/>
      <c r="AB38" s="1510"/>
      <c r="AC38" s="1510"/>
      <c r="AD38" s="1510"/>
      <c r="AE38" s="1511"/>
      <c r="AF38" s="1518"/>
      <c r="AG38" s="1519"/>
      <c r="AH38" s="1519"/>
      <c r="AI38" s="1519"/>
      <c r="AJ38" s="1520"/>
      <c r="AK38" s="1527"/>
      <c r="AL38" s="1528"/>
      <c r="AM38" s="1528"/>
      <c r="AN38" s="1528"/>
      <c r="AO38" s="1529"/>
      <c r="AP38" s="1536"/>
      <c r="AQ38" s="1537"/>
      <c r="AR38" s="1537"/>
      <c r="AS38" s="1537"/>
      <c r="AT38" s="1538"/>
      <c r="AU38" s="1681"/>
      <c r="AV38" s="1682"/>
      <c r="AW38" s="1682"/>
      <c r="AX38" s="1682"/>
      <c r="AY38" s="1683"/>
      <c r="AZ38" s="1777"/>
      <c r="BA38" s="1778"/>
      <c r="BB38" s="1778"/>
      <c r="BC38" s="1778"/>
      <c r="BD38" s="1779"/>
      <c r="BE38" s="1795"/>
      <c r="BF38" s="1796"/>
      <c r="BG38" s="1796"/>
      <c r="BH38" s="1796"/>
      <c r="BI38" s="1797"/>
      <c r="BJ38" s="1657"/>
      <c r="BK38" s="1658"/>
      <c r="BL38" s="360"/>
      <c r="BM38" s="485"/>
      <c r="BO38" s="153"/>
      <c r="BP38" s="54"/>
      <c r="BQ38" s="1657"/>
      <c r="BR38" s="1658"/>
      <c r="BS38" s="1701"/>
      <c r="BT38" s="1702"/>
      <c r="BU38" s="1702"/>
      <c r="BV38" s="1702"/>
      <c r="BW38" s="1703"/>
      <c r="BX38" s="1710"/>
      <c r="BY38" s="1711"/>
      <c r="BZ38" s="1711"/>
      <c r="CA38" s="1711"/>
      <c r="CB38" s="1712"/>
      <c r="CC38" s="1984"/>
      <c r="CD38" s="1984"/>
      <c r="CE38" s="1984"/>
      <c r="CF38" s="1984"/>
      <c r="CG38" s="1984"/>
      <c r="CH38" s="1987"/>
      <c r="CI38" s="1987"/>
      <c r="CJ38" s="1987"/>
      <c r="CK38" s="1987"/>
      <c r="CL38" s="1987"/>
      <c r="CM38" s="1963"/>
      <c r="CN38" s="1963"/>
      <c r="CO38" s="1963"/>
      <c r="CP38" s="1963"/>
      <c r="CQ38" s="1963"/>
      <c r="CR38" s="1965"/>
      <c r="CS38" s="1965"/>
      <c r="CT38" s="1965"/>
      <c r="CU38" s="1965"/>
      <c r="CV38" s="1965"/>
      <c r="CW38" s="1967"/>
      <c r="CX38" s="1967"/>
      <c r="CY38" s="1967"/>
      <c r="CZ38" s="1967"/>
      <c r="DA38" s="1967"/>
      <c r="DB38" s="1969"/>
      <c r="DC38" s="1969"/>
      <c r="DD38" s="1969"/>
      <c r="DE38" s="1969"/>
      <c r="DF38" s="1969"/>
      <c r="DG38" s="1969"/>
      <c r="DH38" s="1969"/>
      <c r="DI38" s="1969"/>
      <c r="DJ38" s="1969"/>
      <c r="DK38" s="1989"/>
      <c r="DL38" s="1657"/>
      <c r="DM38" s="1658"/>
      <c r="DN38" s="360"/>
      <c r="DO38" s="485"/>
    </row>
    <row r="39" spans="1:119" ht="13.5" customHeight="1" x14ac:dyDescent="0.2">
      <c r="B39" s="42" t="s">
        <v>21213</v>
      </c>
      <c r="C39" s="200">
        <v>9</v>
      </c>
      <c r="D39" s="43"/>
      <c r="E39" s="43"/>
      <c r="F39" s="42" t="s">
        <v>21213</v>
      </c>
      <c r="G39" s="200">
        <v>48</v>
      </c>
      <c r="H39" s="621"/>
      <c r="J39" s="370"/>
      <c r="L39" s="436"/>
      <c r="M39" s="153"/>
      <c r="N39" s="54"/>
      <c r="O39" s="1657"/>
      <c r="P39" s="1658"/>
      <c r="Q39" s="1743"/>
      <c r="R39" s="1459"/>
      <c r="S39" s="1459"/>
      <c r="T39" s="1459"/>
      <c r="U39" s="1460"/>
      <c r="V39" s="1458"/>
      <c r="W39" s="1459"/>
      <c r="X39" s="1459"/>
      <c r="Y39" s="1459"/>
      <c r="Z39" s="1460"/>
      <c r="AA39" s="1512"/>
      <c r="AB39" s="1513"/>
      <c r="AC39" s="1513"/>
      <c r="AD39" s="1513"/>
      <c r="AE39" s="1514"/>
      <c r="AF39" s="1521"/>
      <c r="AG39" s="1522"/>
      <c r="AH39" s="1522"/>
      <c r="AI39" s="1522"/>
      <c r="AJ39" s="1523"/>
      <c r="AK39" s="1530"/>
      <c r="AL39" s="1531"/>
      <c r="AM39" s="1531"/>
      <c r="AN39" s="1531"/>
      <c r="AO39" s="1532"/>
      <c r="AP39" s="1539"/>
      <c r="AQ39" s="1540"/>
      <c r="AR39" s="1540"/>
      <c r="AS39" s="1540"/>
      <c r="AT39" s="1541"/>
      <c r="AU39" s="1684"/>
      <c r="AV39" s="1685"/>
      <c r="AW39" s="1685"/>
      <c r="AX39" s="1685"/>
      <c r="AY39" s="1686"/>
      <c r="AZ39" s="1780"/>
      <c r="BA39" s="1781"/>
      <c r="BB39" s="1781"/>
      <c r="BC39" s="1781"/>
      <c r="BD39" s="1782"/>
      <c r="BE39" s="1798"/>
      <c r="BF39" s="1799"/>
      <c r="BG39" s="1799"/>
      <c r="BH39" s="1799"/>
      <c r="BI39" s="1800"/>
      <c r="BJ39" s="1657"/>
      <c r="BK39" s="1658"/>
      <c r="BL39" s="488"/>
      <c r="BM39" s="555"/>
      <c r="BO39" s="153"/>
      <c r="BP39" s="54"/>
      <c r="BQ39" s="1657"/>
      <c r="BR39" s="1658"/>
      <c r="BS39" s="1704"/>
      <c r="BT39" s="1705"/>
      <c r="BU39" s="1705"/>
      <c r="BV39" s="1705"/>
      <c r="BW39" s="1706"/>
      <c r="BX39" s="1713"/>
      <c r="BY39" s="1714"/>
      <c r="BZ39" s="1714"/>
      <c r="CA39" s="1714"/>
      <c r="CB39" s="1715"/>
      <c r="CC39" s="1984"/>
      <c r="CD39" s="1984"/>
      <c r="CE39" s="1984"/>
      <c r="CF39" s="1984"/>
      <c r="CG39" s="1984"/>
      <c r="CH39" s="1987"/>
      <c r="CI39" s="1987"/>
      <c r="CJ39" s="1987"/>
      <c r="CK39" s="1987"/>
      <c r="CL39" s="1987"/>
      <c r="CM39" s="1963"/>
      <c r="CN39" s="1963"/>
      <c r="CO39" s="1963"/>
      <c r="CP39" s="1963"/>
      <c r="CQ39" s="1963"/>
      <c r="CR39" s="1965"/>
      <c r="CS39" s="1965"/>
      <c r="CT39" s="1965"/>
      <c r="CU39" s="1965"/>
      <c r="CV39" s="1965"/>
      <c r="CW39" s="1967"/>
      <c r="CX39" s="1967"/>
      <c r="CY39" s="1967"/>
      <c r="CZ39" s="1967"/>
      <c r="DA39" s="1967"/>
      <c r="DB39" s="1969"/>
      <c r="DC39" s="1969"/>
      <c r="DD39" s="1969"/>
      <c r="DE39" s="1969"/>
      <c r="DF39" s="1969"/>
      <c r="DG39" s="1969"/>
      <c r="DH39" s="1969"/>
      <c r="DI39" s="1969"/>
      <c r="DJ39" s="1969"/>
      <c r="DK39" s="1989"/>
      <c r="DL39" s="1657"/>
      <c r="DM39" s="1658"/>
      <c r="DN39" s="488"/>
      <c r="DO39" s="555"/>
    </row>
    <row r="40" spans="1:119" ht="13.5" customHeight="1" x14ac:dyDescent="0.2">
      <c r="B40" s="622" t="s">
        <v>21214</v>
      </c>
      <c r="C40" s="411">
        <f>C39</f>
        <v>9</v>
      </c>
      <c r="D40" s="46"/>
      <c r="E40" s="43"/>
      <c r="F40" s="42" t="s">
        <v>21214</v>
      </c>
      <c r="G40" s="411">
        <f>G39</f>
        <v>48</v>
      </c>
      <c r="H40" s="338"/>
      <c r="J40" s="370"/>
      <c r="L40" s="299"/>
      <c r="M40" s="491"/>
      <c r="N40" s="54"/>
      <c r="O40" s="1657"/>
      <c r="P40" s="1658"/>
      <c r="Q40" s="1744" t="str">
        <f>V40</f>
        <v>Inner row
Interior modules</v>
      </c>
      <c r="R40" s="1453"/>
      <c r="S40" s="1453"/>
      <c r="T40" s="1453"/>
      <c r="U40" s="1454"/>
      <c r="V40" s="1452" t="str">
        <f>V32</f>
        <v>Inner row
Interior modules</v>
      </c>
      <c r="W40" s="1453"/>
      <c r="X40" s="1453"/>
      <c r="Y40" s="1453"/>
      <c r="Z40" s="1454"/>
      <c r="AA40" s="1506" t="str">
        <f>AA32</f>
        <v>Inner row
1st-10th module</v>
      </c>
      <c r="AB40" s="1507"/>
      <c r="AC40" s="1507"/>
      <c r="AD40" s="1507"/>
      <c r="AE40" s="1508"/>
      <c r="AF40" s="1515" t="str">
        <f>AF32</f>
        <v>Inner row
Interior modules</v>
      </c>
      <c r="AG40" s="1516"/>
      <c r="AH40" s="1516"/>
      <c r="AI40" s="1516"/>
      <c r="AJ40" s="1517"/>
      <c r="AK40" s="1524" t="str">
        <f>AK32</f>
        <v>Inner row
1st-10th module</v>
      </c>
      <c r="AL40" s="1525"/>
      <c r="AM40" s="1525"/>
      <c r="AN40" s="1525"/>
      <c r="AO40" s="1526"/>
      <c r="AP40" s="1533" t="str">
        <f>AP32</f>
        <v>Inner row
Interior modules</v>
      </c>
      <c r="AQ40" s="1534"/>
      <c r="AR40" s="1534"/>
      <c r="AS40" s="1534"/>
      <c r="AT40" s="1535"/>
      <c r="AU40" s="1678" t="str">
        <f>AU32</f>
        <v>Inner row
1st-10th module</v>
      </c>
      <c r="AV40" s="1679"/>
      <c r="AW40" s="1679"/>
      <c r="AX40" s="1679"/>
      <c r="AY40" s="1680"/>
      <c r="AZ40" s="1783" t="s">
        <v>21247</v>
      </c>
      <c r="BA40" s="1784"/>
      <c r="BB40" s="1784"/>
      <c r="BC40" s="1784"/>
      <c r="BD40" s="1785"/>
      <c r="BE40" s="1664" t="s">
        <v>21272</v>
      </c>
      <c r="BF40" s="1665"/>
      <c r="BG40" s="1665"/>
      <c r="BH40" s="1665"/>
      <c r="BI40" s="1666"/>
      <c r="BJ40" s="1657"/>
      <c r="BK40" s="1658"/>
      <c r="BL40" s="360"/>
      <c r="BM40" s="484"/>
      <c r="BO40" s="491"/>
      <c r="BP40" s="54"/>
      <c r="BQ40" s="1657"/>
      <c r="BR40" s="1658"/>
      <c r="BS40" s="1566" t="str">
        <f>BE40</f>
        <v>North row (only if array interrupted)
1st-10th module</v>
      </c>
      <c r="BT40" s="1567"/>
      <c r="BU40" s="1567"/>
      <c r="BV40" s="1567"/>
      <c r="BW40" s="1568"/>
      <c r="BX40" s="1575" t="str">
        <f t="shared" ref="BX40" si="0">AZ40</f>
        <v>North row (only if array interrupted)
Interior modules</v>
      </c>
      <c r="BY40" s="1576"/>
      <c r="BZ40" s="1576"/>
      <c r="CA40" s="1576"/>
      <c r="CB40" s="1577"/>
      <c r="CC40" s="1984" t="str">
        <f t="shared" ref="CC40" si="1">AU40</f>
        <v>Inner row
1st-10th module</v>
      </c>
      <c r="CD40" s="1984"/>
      <c r="CE40" s="1984"/>
      <c r="CF40" s="1984"/>
      <c r="CG40" s="1984"/>
      <c r="CH40" s="1987" t="str">
        <f t="shared" ref="CH40" si="2">AP40</f>
        <v>Inner row
Interior modules</v>
      </c>
      <c r="CI40" s="1987"/>
      <c r="CJ40" s="1987"/>
      <c r="CK40" s="1987"/>
      <c r="CL40" s="1987"/>
      <c r="CM40" s="1963" t="str">
        <f t="shared" ref="CM40" si="3">AK40</f>
        <v>Inner row
1st-10th module</v>
      </c>
      <c r="CN40" s="1963"/>
      <c r="CO40" s="1963"/>
      <c r="CP40" s="1963"/>
      <c r="CQ40" s="1963"/>
      <c r="CR40" s="1965" t="str">
        <f t="shared" ref="CR40" si="4">AF40</f>
        <v>Inner row
Interior modules</v>
      </c>
      <c r="CS40" s="1965"/>
      <c r="CT40" s="1965"/>
      <c r="CU40" s="1965"/>
      <c r="CV40" s="1965"/>
      <c r="CW40" s="1967" t="str">
        <f t="shared" ref="CW40" si="5">AA40</f>
        <v>Inner row
1st-10th module</v>
      </c>
      <c r="CX40" s="1967"/>
      <c r="CY40" s="1967"/>
      <c r="CZ40" s="1967"/>
      <c r="DA40" s="1967"/>
      <c r="DB40" s="1969" t="str">
        <f t="shared" ref="DB40" si="6">V40</f>
        <v>Inner row
Interior modules</v>
      </c>
      <c r="DC40" s="1969"/>
      <c r="DD40" s="1969"/>
      <c r="DE40" s="1969"/>
      <c r="DF40" s="1969"/>
      <c r="DG40" s="1969" t="str">
        <f t="shared" ref="DG40" si="7">Q40</f>
        <v>Inner row
Interior modules</v>
      </c>
      <c r="DH40" s="1969"/>
      <c r="DI40" s="1969"/>
      <c r="DJ40" s="1969"/>
      <c r="DK40" s="1989"/>
      <c r="DL40" s="1657"/>
      <c r="DM40" s="1658"/>
      <c r="DN40" s="360"/>
      <c r="DO40" s="484"/>
    </row>
    <row r="41" spans="1:119" ht="13.5" customHeight="1" thickBot="1" x14ac:dyDescent="0.25">
      <c r="B41" s="619"/>
      <c r="C41" s="620"/>
      <c r="D41" s="420"/>
      <c r="E41" s="421"/>
      <c r="F41" s="422"/>
      <c r="G41" s="422"/>
      <c r="H41" s="422"/>
      <c r="I41" s="422"/>
      <c r="J41" s="423"/>
      <c r="K41" s="1250"/>
      <c r="L41" s="299"/>
      <c r="M41" s="491"/>
      <c r="N41" s="54"/>
      <c r="O41" s="1657"/>
      <c r="P41" s="1658"/>
      <c r="Q41" s="1742"/>
      <c r="R41" s="1456"/>
      <c r="S41" s="1456"/>
      <c r="T41" s="1456"/>
      <c r="U41" s="1457"/>
      <c r="V41" s="1455"/>
      <c r="W41" s="1456"/>
      <c r="X41" s="1456"/>
      <c r="Y41" s="1456"/>
      <c r="Z41" s="1457"/>
      <c r="AA41" s="1509"/>
      <c r="AB41" s="1510"/>
      <c r="AC41" s="1510"/>
      <c r="AD41" s="1510"/>
      <c r="AE41" s="1511"/>
      <c r="AF41" s="1518"/>
      <c r="AG41" s="1519"/>
      <c r="AH41" s="1519"/>
      <c r="AI41" s="1519"/>
      <c r="AJ41" s="1520"/>
      <c r="AK41" s="1527"/>
      <c r="AL41" s="1528"/>
      <c r="AM41" s="1528"/>
      <c r="AN41" s="1528"/>
      <c r="AO41" s="1529"/>
      <c r="AP41" s="1536"/>
      <c r="AQ41" s="1537"/>
      <c r="AR41" s="1537"/>
      <c r="AS41" s="1537"/>
      <c r="AT41" s="1538"/>
      <c r="AU41" s="1681"/>
      <c r="AV41" s="1682"/>
      <c r="AW41" s="1682"/>
      <c r="AX41" s="1682"/>
      <c r="AY41" s="1683"/>
      <c r="AZ41" s="1786"/>
      <c r="BA41" s="1787"/>
      <c r="BB41" s="1787"/>
      <c r="BC41" s="1787"/>
      <c r="BD41" s="1788"/>
      <c r="BE41" s="1667"/>
      <c r="BF41" s="1668"/>
      <c r="BG41" s="1668"/>
      <c r="BH41" s="1668"/>
      <c r="BI41" s="1669"/>
      <c r="BJ41" s="1657"/>
      <c r="BK41" s="1658"/>
      <c r="BL41" s="360"/>
      <c r="BM41" s="485"/>
      <c r="BO41" s="491"/>
      <c r="BP41" s="54"/>
      <c r="BQ41" s="1657"/>
      <c r="BR41" s="1658"/>
      <c r="BS41" s="1569"/>
      <c r="BT41" s="1570"/>
      <c r="BU41" s="1570"/>
      <c r="BV41" s="1570"/>
      <c r="BW41" s="1571"/>
      <c r="BX41" s="1578"/>
      <c r="BY41" s="1579"/>
      <c r="BZ41" s="1579"/>
      <c r="CA41" s="1579"/>
      <c r="CB41" s="1580"/>
      <c r="CC41" s="1984"/>
      <c r="CD41" s="1984"/>
      <c r="CE41" s="1984"/>
      <c r="CF41" s="1984"/>
      <c r="CG41" s="1984"/>
      <c r="CH41" s="1987"/>
      <c r="CI41" s="1987"/>
      <c r="CJ41" s="1987"/>
      <c r="CK41" s="1987"/>
      <c r="CL41" s="1987"/>
      <c r="CM41" s="1963"/>
      <c r="CN41" s="1963"/>
      <c r="CO41" s="1963"/>
      <c r="CP41" s="1963"/>
      <c r="CQ41" s="1963"/>
      <c r="CR41" s="1965"/>
      <c r="CS41" s="1965"/>
      <c r="CT41" s="1965"/>
      <c r="CU41" s="1965"/>
      <c r="CV41" s="1965"/>
      <c r="CW41" s="1967"/>
      <c r="CX41" s="1967"/>
      <c r="CY41" s="1967"/>
      <c r="CZ41" s="1967"/>
      <c r="DA41" s="1967"/>
      <c r="DB41" s="1969"/>
      <c r="DC41" s="1969"/>
      <c r="DD41" s="1969"/>
      <c r="DE41" s="1969"/>
      <c r="DF41" s="1969"/>
      <c r="DG41" s="1969"/>
      <c r="DH41" s="1969"/>
      <c r="DI41" s="1969"/>
      <c r="DJ41" s="1969"/>
      <c r="DK41" s="1989"/>
      <c r="DL41" s="1657"/>
      <c r="DM41" s="1658"/>
      <c r="DN41" s="360"/>
      <c r="DO41" s="485"/>
    </row>
    <row r="42" spans="1:119" ht="13.5" customHeight="1" thickTop="1" x14ac:dyDescent="0.2">
      <c r="D42" s="18"/>
      <c r="E42" s="18"/>
      <c r="F42" s="159"/>
      <c r="G42" s="22"/>
      <c r="H42" s="22"/>
      <c r="I42" s="22"/>
      <c r="J42" s="22"/>
      <c r="K42" s="1251" t="s">
        <v>21323</v>
      </c>
      <c r="L42" s="299"/>
      <c r="M42" s="491"/>
      <c r="N42" s="54"/>
      <c r="O42" s="1657"/>
      <c r="P42" s="1658"/>
      <c r="Q42" s="1743"/>
      <c r="R42" s="1459"/>
      <c r="S42" s="1459"/>
      <c r="T42" s="1459"/>
      <c r="U42" s="1460"/>
      <c r="V42" s="1458"/>
      <c r="W42" s="1459"/>
      <c r="X42" s="1459"/>
      <c r="Y42" s="1459"/>
      <c r="Z42" s="1460"/>
      <c r="AA42" s="1512"/>
      <c r="AB42" s="1513"/>
      <c r="AC42" s="1513"/>
      <c r="AD42" s="1513"/>
      <c r="AE42" s="1514"/>
      <c r="AF42" s="1521"/>
      <c r="AG42" s="1522"/>
      <c r="AH42" s="1522"/>
      <c r="AI42" s="1522"/>
      <c r="AJ42" s="1523"/>
      <c r="AK42" s="1530"/>
      <c r="AL42" s="1531"/>
      <c r="AM42" s="1531"/>
      <c r="AN42" s="1531"/>
      <c r="AO42" s="1532"/>
      <c r="AP42" s="1539"/>
      <c r="AQ42" s="1540"/>
      <c r="AR42" s="1540"/>
      <c r="AS42" s="1540"/>
      <c r="AT42" s="1541"/>
      <c r="AU42" s="1684"/>
      <c r="AV42" s="1685"/>
      <c r="AW42" s="1685"/>
      <c r="AX42" s="1685"/>
      <c r="AY42" s="1686"/>
      <c r="AZ42" s="1789"/>
      <c r="BA42" s="1790"/>
      <c r="BB42" s="1790"/>
      <c r="BC42" s="1790"/>
      <c r="BD42" s="1791"/>
      <c r="BE42" s="1670"/>
      <c r="BF42" s="1671"/>
      <c r="BG42" s="1671"/>
      <c r="BH42" s="1671"/>
      <c r="BI42" s="1672"/>
      <c r="BJ42" s="1657"/>
      <c r="BK42" s="1658"/>
      <c r="BL42" s="360"/>
      <c r="BM42" s="485"/>
      <c r="BO42" s="491"/>
      <c r="BP42" s="54"/>
      <c r="BQ42" s="1657"/>
      <c r="BR42" s="1658"/>
      <c r="BS42" s="1572"/>
      <c r="BT42" s="1573"/>
      <c r="BU42" s="1573"/>
      <c r="BV42" s="1573"/>
      <c r="BW42" s="1574"/>
      <c r="BX42" s="1581"/>
      <c r="BY42" s="1582"/>
      <c r="BZ42" s="1582"/>
      <c r="CA42" s="1582"/>
      <c r="CB42" s="1583"/>
      <c r="CC42" s="1984"/>
      <c r="CD42" s="1984"/>
      <c r="CE42" s="1984"/>
      <c r="CF42" s="1984"/>
      <c r="CG42" s="1984"/>
      <c r="CH42" s="1987"/>
      <c r="CI42" s="1987"/>
      <c r="CJ42" s="1987"/>
      <c r="CK42" s="1987"/>
      <c r="CL42" s="1987"/>
      <c r="CM42" s="1963"/>
      <c r="CN42" s="1963"/>
      <c r="CO42" s="1963"/>
      <c r="CP42" s="1963"/>
      <c r="CQ42" s="1963"/>
      <c r="CR42" s="1965"/>
      <c r="CS42" s="1965"/>
      <c r="CT42" s="1965"/>
      <c r="CU42" s="1965"/>
      <c r="CV42" s="1965"/>
      <c r="CW42" s="1967"/>
      <c r="CX42" s="1967"/>
      <c r="CY42" s="1967"/>
      <c r="CZ42" s="1967"/>
      <c r="DA42" s="1967"/>
      <c r="DB42" s="1969"/>
      <c r="DC42" s="1969"/>
      <c r="DD42" s="1969"/>
      <c r="DE42" s="1969"/>
      <c r="DF42" s="1969"/>
      <c r="DG42" s="1969"/>
      <c r="DH42" s="1969"/>
      <c r="DI42" s="1969"/>
      <c r="DJ42" s="1969"/>
      <c r="DK42" s="1989"/>
      <c r="DL42" s="1657"/>
      <c r="DM42" s="1658"/>
      <c r="DN42" s="360"/>
      <c r="DO42" s="485"/>
    </row>
    <row r="43" spans="1:119" ht="13.5" customHeight="1" thickBot="1" x14ac:dyDescent="0.25">
      <c r="D43" s="18"/>
      <c r="E43" s="18"/>
      <c r="F43" s="159"/>
      <c r="G43" s="22"/>
      <c r="H43" s="22"/>
      <c r="I43" s="22"/>
      <c r="J43" s="22"/>
      <c r="K43" s="1252" t="s">
        <v>21324</v>
      </c>
      <c r="L43" s="299"/>
      <c r="M43" s="491"/>
      <c r="N43" s="54"/>
      <c r="O43" s="1657"/>
      <c r="P43" s="1658"/>
      <c r="Q43" s="1744" t="str">
        <f>V43</f>
        <v>Inner row
Interior modules</v>
      </c>
      <c r="R43" s="1453"/>
      <c r="S43" s="1453"/>
      <c r="T43" s="1453"/>
      <c r="U43" s="1454"/>
      <c r="V43" s="1452" t="str">
        <f>V32</f>
        <v>Inner row
Interior modules</v>
      </c>
      <c r="W43" s="1453"/>
      <c r="X43" s="1453"/>
      <c r="Y43" s="1453"/>
      <c r="Z43" s="1454"/>
      <c r="AA43" s="1506" t="str">
        <f>AA32</f>
        <v>Inner row
1st-10th module</v>
      </c>
      <c r="AB43" s="1507"/>
      <c r="AC43" s="1507"/>
      <c r="AD43" s="1507"/>
      <c r="AE43" s="1508"/>
      <c r="AF43" s="1515" t="str">
        <f>AF32</f>
        <v>Inner row
Interior modules</v>
      </c>
      <c r="AG43" s="1516"/>
      <c r="AH43" s="1516"/>
      <c r="AI43" s="1516"/>
      <c r="AJ43" s="1517"/>
      <c r="AK43" s="1524" t="str">
        <f>AK32</f>
        <v>Inner row
1st-10th module</v>
      </c>
      <c r="AL43" s="1525"/>
      <c r="AM43" s="1525"/>
      <c r="AN43" s="1525"/>
      <c r="AO43" s="1526"/>
      <c r="AP43" s="1533" t="str">
        <f>AP32</f>
        <v>Inner row
Interior modules</v>
      </c>
      <c r="AQ43" s="1534"/>
      <c r="AR43" s="1534"/>
      <c r="AS43" s="1534"/>
      <c r="AT43" s="1535"/>
      <c r="AU43" s="1542" t="str">
        <f>AU32</f>
        <v>Inner row
1st-10th module</v>
      </c>
      <c r="AV43" s="1543"/>
      <c r="AW43" s="1543"/>
      <c r="AX43" s="1543"/>
      <c r="AY43" s="1544"/>
      <c r="AZ43" s="1584" t="str">
        <f>CONCATENATE(B108,CHAR(10),E63)</f>
        <v>Inner row
Interior modules</v>
      </c>
      <c r="BA43" s="1585"/>
      <c r="BB43" s="1585"/>
      <c r="BC43" s="1585"/>
      <c r="BD43" s="1586"/>
      <c r="BE43" s="1593" t="str">
        <f>CONCATENATE(B108,CHAR(10),E62)</f>
        <v>Inner row
1st-10th module</v>
      </c>
      <c r="BF43" s="1594"/>
      <c r="BG43" s="1594"/>
      <c r="BH43" s="1594"/>
      <c r="BI43" s="1595"/>
      <c r="BJ43" s="1657"/>
      <c r="BK43" s="1658"/>
      <c r="BL43" s="360"/>
      <c r="BM43" s="556"/>
      <c r="BO43" s="491"/>
      <c r="BP43" s="54"/>
      <c r="BQ43" s="1657"/>
      <c r="BR43" s="1658"/>
      <c r="BS43" s="1479" t="str">
        <f>BE43</f>
        <v>Inner row
1st-10th module</v>
      </c>
      <c r="BT43" s="1480"/>
      <c r="BU43" s="1480"/>
      <c r="BV43" s="1480"/>
      <c r="BW43" s="1481"/>
      <c r="BX43" s="1488" t="str">
        <f>AZ43</f>
        <v>Inner row
Interior modules</v>
      </c>
      <c r="BY43" s="1489"/>
      <c r="BZ43" s="1489"/>
      <c r="CA43" s="1489"/>
      <c r="CB43" s="1490"/>
      <c r="CC43" s="1999" t="str">
        <f t="shared" ref="CC43" si="8">AU43</f>
        <v>Inner row
1st-10th module</v>
      </c>
      <c r="CD43" s="1999"/>
      <c r="CE43" s="1999"/>
      <c r="CF43" s="1999"/>
      <c r="CG43" s="1999"/>
      <c r="CH43" s="1987" t="str">
        <f t="shared" ref="CH43" si="9">AP43</f>
        <v>Inner row
Interior modules</v>
      </c>
      <c r="CI43" s="1987"/>
      <c r="CJ43" s="1987"/>
      <c r="CK43" s="1987"/>
      <c r="CL43" s="1987"/>
      <c r="CM43" s="1963" t="str">
        <f t="shared" ref="CM43" si="10">AK43</f>
        <v>Inner row
1st-10th module</v>
      </c>
      <c r="CN43" s="1963"/>
      <c r="CO43" s="1963"/>
      <c r="CP43" s="1963"/>
      <c r="CQ43" s="1963"/>
      <c r="CR43" s="1965" t="str">
        <f t="shared" ref="CR43" si="11">AF43</f>
        <v>Inner row
Interior modules</v>
      </c>
      <c r="CS43" s="1965"/>
      <c r="CT43" s="1965"/>
      <c r="CU43" s="1965"/>
      <c r="CV43" s="1965"/>
      <c r="CW43" s="1967" t="str">
        <f t="shared" ref="CW43" si="12">AA43</f>
        <v>Inner row
1st-10th module</v>
      </c>
      <c r="CX43" s="1967"/>
      <c r="CY43" s="1967"/>
      <c r="CZ43" s="1967"/>
      <c r="DA43" s="1967"/>
      <c r="DB43" s="1969" t="str">
        <f t="shared" ref="DB43" si="13">V43</f>
        <v>Inner row
Interior modules</v>
      </c>
      <c r="DC43" s="1969"/>
      <c r="DD43" s="1969"/>
      <c r="DE43" s="1969"/>
      <c r="DF43" s="1969"/>
      <c r="DG43" s="1969" t="str">
        <f t="shared" ref="DG43" si="14">Q43</f>
        <v>Inner row
Interior modules</v>
      </c>
      <c r="DH43" s="1969"/>
      <c r="DI43" s="1969"/>
      <c r="DJ43" s="1969"/>
      <c r="DK43" s="1989"/>
      <c r="DL43" s="1657"/>
      <c r="DM43" s="1658"/>
      <c r="DN43" s="360"/>
      <c r="DO43" s="556"/>
    </row>
    <row r="44" spans="1:119" ht="13.5" customHeight="1" thickTop="1" thickBot="1" x14ac:dyDescent="0.3">
      <c r="A44" s="24"/>
      <c r="B44" s="1850" t="s">
        <v>21216</v>
      </c>
      <c r="C44" s="1851"/>
      <c r="D44" s="1852"/>
      <c r="E44" s="1834" t="s">
        <v>21145</v>
      </c>
      <c r="F44" s="1835"/>
      <c r="G44" s="1835"/>
      <c r="H44" s="1835"/>
      <c r="I44" s="1836"/>
      <c r="J44" s="663"/>
      <c r="K44" s="20" t="s">
        <v>21325</v>
      </c>
      <c r="L44" s="118"/>
      <c r="M44" s="491"/>
      <c r="N44" s="54"/>
      <c r="O44" s="1657"/>
      <c r="P44" s="1658"/>
      <c r="Q44" s="1742"/>
      <c r="R44" s="1456"/>
      <c r="S44" s="1456"/>
      <c r="T44" s="1456"/>
      <c r="U44" s="1457"/>
      <c r="V44" s="1455"/>
      <c r="W44" s="1456"/>
      <c r="X44" s="1456"/>
      <c r="Y44" s="1456"/>
      <c r="Z44" s="1457"/>
      <c r="AA44" s="1509"/>
      <c r="AB44" s="1510"/>
      <c r="AC44" s="1510"/>
      <c r="AD44" s="1510"/>
      <c r="AE44" s="1511"/>
      <c r="AF44" s="1518"/>
      <c r="AG44" s="1519"/>
      <c r="AH44" s="1519"/>
      <c r="AI44" s="1519"/>
      <c r="AJ44" s="1520"/>
      <c r="AK44" s="1527"/>
      <c r="AL44" s="1528"/>
      <c r="AM44" s="1528"/>
      <c r="AN44" s="1528"/>
      <c r="AO44" s="1529"/>
      <c r="AP44" s="1536"/>
      <c r="AQ44" s="1537"/>
      <c r="AR44" s="1537"/>
      <c r="AS44" s="1537"/>
      <c r="AT44" s="1538"/>
      <c r="AU44" s="1545"/>
      <c r="AV44" s="1546"/>
      <c r="AW44" s="1546"/>
      <c r="AX44" s="1546"/>
      <c r="AY44" s="1547"/>
      <c r="AZ44" s="1587"/>
      <c r="BA44" s="1588"/>
      <c r="BB44" s="1588"/>
      <c r="BC44" s="1588"/>
      <c r="BD44" s="1589"/>
      <c r="BE44" s="1596"/>
      <c r="BF44" s="1597"/>
      <c r="BG44" s="1597"/>
      <c r="BH44" s="1597"/>
      <c r="BI44" s="1598"/>
      <c r="BJ44" s="1657"/>
      <c r="BK44" s="1658"/>
      <c r="BL44" s="360"/>
      <c r="BM44" s="375"/>
      <c r="BO44" s="491"/>
      <c r="BP44" s="54"/>
      <c r="BQ44" s="1657"/>
      <c r="BR44" s="1658"/>
      <c r="BS44" s="1482"/>
      <c r="BT44" s="1483"/>
      <c r="BU44" s="1483"/>
      <c r="BV44" s="1483"/>
      <c r="BW44" s="1484"/>
      <c r="BX44" s="1491"/>
      <c r="BY44" s="1492"/>
      <c r="BZ44" s="1492"/>
      <c r="CA44" s="1492"/>
      <c r="CB44" s="1493"/>
      <c r="CC44" s="1999"/>
      <c r="CD44" s="1999"/>
      <c r="CE44" s="1999"/>
      <c r="CF44" s="1999"/>
      <c r="CG44" s="1999"/>
      <c r="CH44" s="1987"/>
      <c r="CI44" s="1987"/>
      <c r="CJ44" s="1987"/>
      <c r="CK44" s="1987"/>
      <c r="CL44" s="1987"/>
      <c r="CM44" s="1963"/>
      <c r="CN44" s="1963"/>
      <c r="CO44" s="1963"/>
      <c r="CP44" s="1963"/>
      <c r="CQ44" s="1963"/>
      <c r="CR44" s="1965"/>
      <c r="CS44" s="1965"/>
      <c r="CT44" s="1965"/>
      <c r="CU44" s="1965"/>
      <c r="CV44" s="1965"/>
      <c r="CW44" s="1967"/>
      <c r="CX44" s="1967"/>
      <c r="CY44" s="1967"/>
      <c r="CZ44" s="1967"/>
      <c r="DA44" s="1967"/>
      <c r="DB44" s="1969"/>
      <c r="DC44" s="1969"/>
      <c r="DD44" s="1969"/>
      <c r="DE44" s="1969"/>
      <c r="DF44" s="1969"/>
      <c r="DG44" s="1969"/>
      <c r="DH44" s="1969"/>
      <c r="DI44" s="1969"/>
      <c r="DJ44" s="1969"/>
      <c r="DK44" s="1989"/>
      <c r="DL44" s="1657"/>
      <c r="DM44" s="1658"/>
      <c r="DN44" s="360"/>
      <c r="DO44" s="375"/>
    </row>
    <row r="45" spans="1:119" ht="13.5" customHeight="1" x14ac:dyDescent="0.25">
      <c r="A45" s="24"/>
      <c r="B45" s="1853"/>
      <c r="C45" s="1854"/>
      <c r="D45" s="1855"/>
      <c r="E45" s="1356" t="s">
        <v>21215</v>
      </c>
      <c r="F45" s="1865" t="s">
        <v>21146</v>
      </c>
      <c r="G45" s="1867" t="s">
        <v>21147</v>
      </c>
      <c r="H45" s="1371" t="s">
        <v>21148</v>
      </c>
      <c r="I45" s="1876" t="s">
        <v>21149</v>
      </c>
      <c r="J45" s="663"/>
      <c r="K45" s="1222" t="s">
        <v>21320</v>
      </c>
      <c r="L45" s="118"/>
      <c r="M45" s="491"/>
      <c r="N45" s="54"/>
      <c r="O45" s="1657"/>
      <c r="P45" s="1658"/>
      <c r="Q45" s="1743"/>
      <c r="R45" s="1459"/>
      <c r="S45" s="1459"/>
      <c r="T45" s="1459"/>
      <c r="U45" s="1460"/>
      <c r="V45" s="1458"/>
      <c r="W45" s="1459"/>
      <c r="X45" s="1459"/>
      <c r="Y45" s="1459"/>
      <c r="Z45" s="1460"/>
      <c r="AA45" s="1512"/>
      <c r="AB45" s="1513"/>
      <c r="AC45" s="1513"/>
      <c r="AD45" s="1513"/>
      <c r="AE45" s="1514"/>
      <c r="AF45" s="1521"/>
      <c r="AG45" s="1522"/>
      <c r="AH45" s="1522"/>
      <c r="AI45" s="1522"/>
      <c r="AJ45" s="1523"/>
      <c r="AK45" s="1530"/>
      <c r="AL45" s="1531"/>
      <c r="AM45" s="1531"/>
      <c r="AN45" s="1531"/>
      <c r="AO45" s="1532"/>
      <c r="AP45" s="1539"/>
      <c r="AQ45" s="1540"/>
      <c r="AR45" s="1540"/>
      <c r="AS45" s="1540"/>
      <c r="AT45" s="1541"/>
      <c r="AU45" s="1548"/>
      <c r="AV45" s="1549"/>
      <c r="AW45" s="1549"/>
      <c r="AX45" s="1549"/>
      <c r="AY45" s="1550"/>
      <c r="AZ45" s="1590"/>
      <c r="BA45" s="1591"/>
      <c r="BB45" s="1591"/>
      <c r="BC45" s="1591"/>
      <c r="BD45" s="1592"/>
      <c r="BE45" s="1599"/>
      <c r="BF45" s="1600"/>
      <c r="BG45" s="1600"/>
      <c r="BH45" s="1600"/>
      <c r="BI45" s="1601"/>
      <c r="BJ45" s="1657"/>
      <c r="BK45" s="1658"/>
      <c r="BL45" s="360"/>
      <c r="BM45" s="1451"/>
      <c r="BO45" s="491"/>
      <c r="BP45" s="54"/>
      <c r="BQ45" s="1657"/>
      <c r="BR45" s="1658"/>
      <c r="BS45" s="1485"/>
      <c r="BT45" s="1486"/>
      <c r="BU45" s="1486"/>
      <c r="BV45" s="1486"/>
      <c r="BW45" s="1487"/>
      <c r="BX45" s="1494"/>
      <c r="BY45" s="1495"/>
      <c r="BZ45" s="1495"/>
      <c r="CA45" s="1495"/>
      <c r="CB45" s="1496"/>
      <c r="CC45" s="1999"/>
      <c r="CD45" s="1999"/>
      <c r="CE45" s="1999"/>
      <c r="CF45" s="1999"/>
      <c r="CG45" s="1999"/>
      <c r="CH45" s="1987"/>
      <c r="CI45" s="1987"/>
      <c r="CJ45" s="1987"/>
      <c r="CK45" s="1987"/>
      <c r="CL45" s="1987"/>
      <c r="CM45" s="1963"/>
      <c r="CN45" s="1963"/>
      <c r="CO45" s="1963"/>
      <c r="CP45" s="1963"/>
      <c r="CQ45" s="1963"/>
      <c r="CR45" s="1965"/>
      <c r="CS45" s="1965"/>
      <c r="CT45" s="1965"/>
      <c r="CU45" s="1965"/>
      <c r="CV45" s="1965"/>
      <c r="CW45" s="1967"/>
      <c r="CX45" s="1967"/>
      <c r="CY45" s="1967"/>
      <c r="CZ45" s="1967"/>
      <c r="DA45" s="1967"/>
      <c r="DB45" s="1969"/>
      <c r="DC45" s="1969"/>
      <c r="DD45" s="1969"/>
      <c r="DE45" s="1969"/>
      <c r="DF45" s="1969"/>
      <c r="DG45" s="1969"/>
      <c r="DH45" s="1969"/>
      <c r="DI45" s="1969"/>
      <c r="DJ45" s="1969"/>
      <c r="DK45" s="1989"/>
      <c r="DL45" s="1657"/>
      <c r="DM45" s="1658"/>
      <c r="DN45" s="360"/>
      <c r="DO45" s="1451"/>
    </row>
    <row r="46" spans="1:119" ht="13.5" customHeight="1" thickBot="1" x14ac:dyDescent="0.3">
      <c r="A46" s="24"/>
      <c r="B46" s="1853"/>
      <c r="C46" s="1854"/>
      <c r="D46" s="1855"/>
      <c r="E46" s="1357"/>
      <c r="F46" s="1866"/>
      <c r="G46" s="1868"/>
      <c r="H46" s="1372"/>
      <c r="I46" s="1877"/>
      <c r="J46" s="663"/>
      <c r="K46" s="1226" t="s">
        <v>21322</v>
      </c>
      <c r="L46" s="118"/>
      <c r="M46" s="491"/>
      <c r="N46" s="54"/>
      <c r="O46" s="1657"/>
      <c r="P46" s="1658"/>
      <c r="Q46" s="1744" t="str">
        <f>V46</f>
        <v>Inner row
Interior modules</v>
      </c>
      <c r="R46" s="1453"/>
      <c r="S46" s="1453"/>
      <c r="T46" s="1453"/>
      <c r="U46" s="1454"/>
      <c r="V46" s="1452" t="str">
        <f>V32</f>
        <v>Inner row
Interior modules</v>
      </c>
      <c r="W46" s="1453"/>
      <c r="X46" s="1453"/>
      <c r="Y46" s="1453"/>
      <c r="Z46" s="1454"/>
      <c r="AA46" s="1506" t="str">
        <f>AA32</f>
        <v>Inner row
1st-10th module</v>
      </c>
      <c r="AB46" s="1507"/>
      <c r="AC46" s="1507"/>
      <c r="AD46" s="1507"/>
      <c r="AE46" s="1508"/>
      <c r="AF46" s="1515" t="str">
        <f>AF32</f>
        <v>Inner row
Interior modules</v>
      </c>
      <c r="AG46" s="1516"/>
      <c r="AH46" s="1516"/>
      <c r="AI46" s="1516"/>
      <c r="AJ46" s="1517"/>
      <c r="AK46" s="1524" t="str">
        <f>AK32</f>
        <v>Inner row
1st-10th module</v>
      </c>
      <c r="AL46" s="1525"/>
      <c r="AM46" s="1525"/>
      <c r="AN46" s="1525"/>
      <c r="AO46" s="1526"/>
      <c r="AP46" s="1533" t="str">
        <f>AP32</f>
        <v>Inner row
Interior modules</v>
      </c>
      <c r="AQ46" s="1534"/>
      <c r="AR46" s="1534"/>
      <c r="AS46" s="1534"/>
      <c r="AT46" s="1535"/>
      <c r="AU46" s="1542" t="str">
        <f>AU32</f>
        <v>Inner row
1st-10th module</v>
      </c>
      <c r="AV46" s="1543"/>
      <c r="AW46" s="1543"/>
      <c r="AX46" s="1543"/>
      <c r="AY46" s="1544"/>
      <c r="AZ46" s="1584" t="str">
        <f>AZ43</f>
        <v>Inner row
Interior modules</v>
      </c>
      <c r="BA46" s="1585"/>
      <c r="BB46" s="1585"/>
      <c r="BC46" s="1585"/>
      <c r="BD46" s="1586"/>
      <c r="BE46" s="1593" t="str">
        <f>BE43</f>
        <v>Inner row
1st-10th module</v>
      </c>
      <c r="BF46" s="1594"/>
      <c r="BG46" s="1594"/>
      <c r="BH46" s="1594"/>
      <c r="BI46" s="1595"/>
      <c r="BJ46" s="1657"/>
      <c r="BK46" s="1658"/>
      <c r="BL46" s="360"/>
      <c r="BM46" s="1451"/>
      <c r="BO46" s="491"/>
      <c r="BP46" s="54"/>
      <c r="BQ46" s="1657"/>
      <c r="BR46" s="1658"/>
      <c r="BS46" s="1479" t="str">
        <f>BE46</f>
        <v>Inner row
1st-10th module</v>
      </c>
      <c r="BT46" s="1480"/>
      <c r="BU46" s="1480"/>
      <c r="BV46" s="1480"/>
      <c r="BW46" s="1481"/>
      <c r="BX46" s="1488" t="str">
        <f>AZ46</f>
        <v>Inner row
Interior modules</v>
      </c>
      <c r="BY46" s="1489"/>
      <c r="BZ46" s="1489"/>
      <c r="CA46" s="1489"/>
      <c r="CB46" s="1490"/>
      <c r="CC46" s="1542" t="str">
        <f>AP46</f>
        <v>Inner row
Interior modules</v>
      </c>
      <c r="CD46" s="1543"/>
      <c r="CE46" s="1543"/>
      <c r="CF46" s="1543"/>
      <c r="CG46" s="1544"/>
      <c r="CH46" s="1533" t="str">
        <f>AP46</f>
        <v>Inner row
Interior modules</v>
      </c>
      <c r="CI46" s="1534"/>
      <c r="CJ46" s="1534"/>
      <c r="CK46" s="1534"/>
      <c r="CL46" s="1535"/>
      <c r="CM46" s="1524" t="str">
        <f>AK46</f>
        <v>Inner row
1st-10th module</v>
      </c>
      <c r="CN46" s="1525"/>
      <c r="CO46" s="1525"/>
      <c r="CP46" s="1525"/>
      <c r="CQ46" s="1526"/>
      <c r="CR46" s="1515" t="str">
        <f>AF46</f>
        <v>Inner row
Interior modules</v>
      </c>
      <c r="CS46" s="1516"/>
      <c r="CT46" s="1516"/>
      <c r="CU46" s="1516"/>
      <c r="CV46" s="1517"/>
      <c r="CW46" s="1506" t="str">
        <f>AA46</f>
        <v>Inner row
1st-10th module</v>
      </c>
      <c r="CX46" s="1507"/>
      <c r="CY46" s="1507"/>
      <c r="CZ46" s="1507"/>
      <c r="DA46" s="1508"/>
      <c r="DB46" s="1452" t="str">
        <f>V46</f>
        <v>Inner row
Interior modules</v>
      </c>
      <c r="DC46" s="1453"/>
      <c r="DD46" s="1453"/>
      <c r="DE46" s="1453"/>
      <c r="DF46" s="1454"/>
      <c r="DG46" s="1452" t="str">
        <f>Q46</f>
        <v>Inner row
Interior modules</v>
      </c>
      <c r="DH46" s="1453"/>
      <c r="DI46" s="1453"/>
      <c r="DJ46" s="1453"/>
      <c r="DK46" s="1461"/>
      <c r="DL46" s="1657"/>
      <c r="DM46" s="1658"/>
      <c r="DN46" s="360"/>
      <c r="DO46" s="1451"/>
    </row>
    <row r="47" spans="1:119" ht="13.5" customHeight="1" thickBot="1" x14ac:dyDescent="0.3">
      <c r="A47" s="24"/>
      <c r="B47" s="1856"/>
      <c r="C47" s="1997"/>
      <c r="D47" s="1858"/>
      <c r="E47" s="1764"/>
      <c r="F47" s="594">
        <f>VLOOKUP(F11,C104:J119,5,FALSE)</f>
        <v>1</v>
      </c>
      <c r="G47" s="595">
        <f>VLOOKUP(F11,C104:J119,6,FALSE)</f>
        <v>1</v>
      </c>
      <c r="H47" s="595">
        <f>VLOOKUP(F11,C104:J119,7,FALSE)</f>
        <v>0.9</v>
      </c>
      <c r="I47" s="404">
        <f>VLOOKUP(F11,C104:J119,8,FALSE)</f>
        <v>0.9</v>
      </c>
      <c r="J47" s="663"/>
      <c r="K47" s="1223" t="s">
        <v>21321</v>
      </c>
      <c r="L47" s="118"/>
      <c r="M47" s="491"/>
      <c r="N47" s="54"/>
      <c r="O47" s="1657"/>
      <c r="P47" s="1658"/>
      <c r="Q47" s="1742"/>
      <c r="R47" s="1456"/>
      <c r="S47" s="1456"/>
      <c r="T47" s="1456"/>
      <c r="U47" s="1457"/>
      <c r="V47" s="1455"/>
      <c r="W47" s="1456"/>
      <c r="X47" s="1456"/>
      <c r="Y47" s="1456"/>
      <c r="Z47" s="1457"/>
      <c r="AA47" s="1509"/>
      <c r="AB47" s="1510"/>
      <c r="AC47" s="1510"/>
      <c r="AD47" s="1510"/>
      <c r="AE47" s="1511"/>
      <c r="AF47" s="1518"/>
      <c r="AG47" s="1519"/>
      <c r="AH47" s="1519"/>
      <c r="AI47" s="1519"/>
      <c r="AJ47" s="1520"/>
      <c r="AK47" s="1527"/>
      <c r="AL47" s="1528"/>
      <c r="AM47" s="1528"/>
      <c r="AN47" s="1528"/>
      <c r="AO47" s="1529"/>
      <c r="AP47" s="1536"/>
      <c r="AQ47" s="1537"/>
      <c r="AR47" s="1537"/>
      <c r="AS47" s="1537"/>
      <c r="AT47" s="1538"/>
      <c r="AU47" s="1545"/>
      <c r="AV47" s="1546"/>
      <c r="AW47" s="1546"/>
      <c r="AX47" s="1546"/>
      <c r="AY47" s="1547"/>
      <c r="AZ47" s="1587"/>
      <c r="BA47" s="1588"/>
      <c r="BB47" s="1588"/>
      <c r="BC47" s="1588"/>
      <c r="BD47" s="1589"/>
      <c r="BE47" s="1596"/>
      <c r="BF47" s="1597"/>
      <c r="BG47" s="1597"/>
      <c r="BH47" s="1597"/>
      <c r="BI47" s="1598"/>
      <c r="BJ47" s="1657"/>
      <c r="BK47" s="1658"/>
      <c r="BL47" s="360"/>
      <c r="BM47" s="485"/>
      <c r="BO47" s="491"/>
      <c r="BP47" s="54"/>
      <c r="BQ47" s="1657"/>
      <c r="BR47" s="1658"/>
      <c r="BS47" s="1482"/>
      <c r="BT47" s="1483"/>
      <c r="BU47" s="1483"/>
      <c r="BV47" s="1483"/>
      <c r="BW47" s="1484"/>
      <c r="BX47" s="1491"/>
      <c r="BY47" s="1492"/>
      <c r="BZ47" s="1492"/>
      <c r="CA47" s="1492"/>
      <c r="CB47" s="1493"/>
      <c r="CC47" s="1545"/>
      <c r="CD47" s="1546"/>
      <c r="CE47" s="1546"/>
      <c r="CF47" s="1546"/>
      <c r="CG47" s="1547"/>
      <c r="CH47" s="1536"/>
      <c r="CI47" s="1537"/>
      <c r="CJ47" s="1537"/>
      <c r="CK47" s="1537"/>
      <c r="CL47" s="1538"/>
      <c r="CM47" s="1527"/>
      <c r="CN47" s="1528"/>
      <c r="CO47" s="1528"/>
      <c r="CP47" s="1528"/>
      <c r="CQ47" s="1529"/>
      <c r="CR47" s="1518"/>
      <c r="CS47" s="1519"/>
      <c r="CT47" s="1519"/>
      <c r="CU47" s="1519"/>
      <c r="CV47" s="1520"/>
      <c r="CW47" s="1509"/>
      <c r="CX47" s="1510"/>
      <c r="CY47" s="1510"/>
      <c r="CZ47" s="1510"/>
      <c r="DA47" s="1511"/>
      <c r="DB47" s="1455"/>
      <c r="DC47" s="1456"/>
      <c r="DD47" s="1456"/>
      <c r="DE47" s="1456"/>
      <c r="DF47" s="1457"/>
      <c r="DG47" s="1455"/>
      <c r="DH47" s="1456"/>
      <c r="DI47" s="1456"/>
      <c r="DJ47" s="1456"/>
      <c r="DK47" s="1462"/>
      <c r="DL47" s="1657"/>
      <c r="DM47" s="1658"/>
      <c r="DN47" s="360"/>
      <c r="DO47" s="485"/>
    </row>
    <row r="48" spans="1:119" ht="13.5" customHeight="1" thickTop="1" thickBot="1" x14ac:dyDescent="0.25">
      <c r="A48" s="24"/>
      <c r="B48" s="1765" t="s">
        <v>21217</v>
      </c>
      <c r="C48" s="1766"/>
      <c r="D48" s="1766"/>
      <c r="E48" s="1767"/>
      <c r="F48" s="1869"/>
      <c r="G48" s="1870"/>
      <c r="H48" s="1869" t="s">
        <v>21270</v>
      </c>
      <c r="I48" s="1882"/>
      <c r="J48" s="1827" t="s">
        <v>21096</v>
      </c>
      <c r="K48" s="1998" t="s">
        <v>21095</v>
      </c>
      <c r="L48" s="118"/>
      <c r="M48" s="491"/>
      <c r="N48" s="54"/>
      <c r="O48" s="1657"/>
      <c r="P48" s="1658"/>
      <c r="Q48" s="1743"/>
      <c r="R48" s="1459"/>
      <c r="S48" s="1459"/>
      <c r="T48" s="1459"/>
      <c r="U48" s="1460"/>
      <c r="V48" s="1458"/>
      <c r="W48" s="1459"/>
      <c r="X48" s="1459"/>
      <c r="Y48" s="1459"/>
      <c r="Z48" s="1460"/>
      <c r="AA48" s="1512"/>
      <c r="AB48" s="1513"/>
      <c r="AC48" s="1513"/>
      <c r="AD48" s="1513"/>
      <c r="AE48" s="1514"/>
      <c r="AF48" s="1521"/>
      <c r="AG48" s="1522"/>
      <c r="AH48" s="1522"/>
      <c r="AI48" s="1522"/>
      <c r="AJ48" s="1523"/>
      <c r="AK48" s="1530"/>
      <c r="AL48" s="1531"/>
      <c r="AM48" s="1531"/>
      <c r="AN48" s="1531"/>
      <c r="AO48" s="1532"/>
      <c r="AP48" s="1539"/>
      <c r="AQ48" s="1540"/>
      <c r="AR48" s="1540"/>
      <c r="AS48" s="1540"/>
      <c r="AT48" s="1541"/>
      <c r="AU48" s="1548"/>
      <c r="AV48" s="1549"/>
      <c r="AW48" s="1549"/>
      <c r="AX48" s="1549"/>
      <c r="AY48" s="1550"/>
      <c r="AZ48" s="1590"/>
      <c r="BA48" s="1591"/>
      <c r="BB48" s="1591"/>
      <c r="BC48" s="1591"/>
      <c r="BD48" s="1592"/>
      <c r="BE48" s="1599"/>
      <c r="BF48" s="1600"/>
      <c r="BG48" s="1600"/>
      <c r="BH48" s="1600"/>
      <c r="BI48" s="1601"/>
      <c r="BJ48" s="1657"/>
      <c r="BK48" s="1658"/>
      <c r="BL48" s="360"/>
      <c r="BM48" s="485"/>
      <c r="BO48" s="491"/>
      <c r="BP48" s="54"/>
      <c r="BQ48" s="1657"/>
      <c r="BR48" s="1658"/>
      <c r="BS48" s="1485"/>
      <c r="BT48" s="1486"/>
      <c r="BU48" s="1486"/>
      <c r="BV48" s="1486"/>
      <c r="BW48" s="1487"/>
      <c r="BX48" s="1494"/>
      <c r="BY48" s="1495"/>
      <c r="BZ48" s="1495"/>
      <c r="CA48" s="1495"/>
      <c r="CB48" s="1496"/>
      <c r="CC48" s="1548"/>
      <c r="CD48" s="1549"/>
      <c r="CE48" s="1549"/>
      <c r="CF48" s="1549"/>
      <c r="CG48" s="1550"/>
      <c r="CH48" s="1539"/>
      <c r="CI48" s="1540"/>
      <c r="CJ48" s="1540"/>
      <c r="CK48" s="1540"/>
      <c r="CL48" s="1541"/>
      <c r="CM48" s="1530"/>
      <c r="CN48" s="1531"/>
      <c r="CO48" s="1531"/>
      <c r="CP48" s="1531"/>
      <c r="CQ48" s="1532"/>
      <c r="CR48" s="1521"/>
      <c r="CS48" s="1522"/>
      <c r="CT48" s="1522"/>
      <c r="CU48" s="1522"/>
      <c r="CV48" s="1523"/>
      <c r="CW48" s="1512"/>
      <c r="CX48" s="1513"/>
      <c r="CY48" s="1513"/>
      <c r="CZ48" s="1513"/>
      <c r="DA48" s="1514"/>
      <c r="DB48" s="1458"/>
      <c r="DC48" s="1459"/>
      <c r="DD48" s="1459"/>
      <c r="DE48" s="1459"/>
      <c r="DF48" s="1460"/>
      <c r="DG48" s="1458"/>
      <c r="DH48" s="1459"/>
      <c r="DI48" s="1459"/>
      <c r="DJ48" s="1459"/>
      <c r="DK48" s="1463"/>
      <c r="DL48" s="1657"/>
      <c r="DM48" s="1658"/>
      <c r="DN48" s="360"/>
      <c r="DO48" s="485"/>
    </row>
    <row r="49" spans="1:120" ht="27" customHeight="1" thickBot="1" x14ac:dyDescent="0.25">
      <c r="A49" s="24"/>
      <c r="B49" s="1859" t="s">
        <v>21220</v>
      </c>
      <c r="C49" s="1860"/>
      <c r="D49" s="1861"/>
      <c r="E49" s="349" t="s">
        <v>21221</v>
      </c>
      <c r="F49" s="604" t="s">
        <v>21222</v>
      </c>
      <c r="G49" s="605" t="s">
        <v>21223</v>
      </c>
      <c r="H49" s="604" t="s">
        <v>21222</v>
      </c>
      <c r="I49" s="606" t="s">
        <v>21223</v>
      </c>
      <c r="J49" s="1828"/>
      <c r="K49" s="1881"/>
      <c r="L49" s="118"/>
      <c r="M49" s="491"/>
      <c r="N49" s="54"/>
      <c r="O49" s="1657"/>
      <c r="P49" s="1658"/>
      <c r="Q49" s="1742" t="str">
        <f>V49</f>
        <v>Inner row
Interior modules</v>
      </c>
      <c r="R49" s="1456"/>
      <c r="S49" s="1456"/>
      <c r="T49" s="1456"/>
      <c r="U49" s="1457"/>
      <c r="V49" s="1452" t="str">
        <f>V32</f>
        <v>Inner row
Interior modules</v>
      </c>
      <c r="W49" s="1453"/>
      <c r="X49" s="1453"/>
      <c r="Y49" s="1453"/>
      <c r="Z49" s="1454"/>
      <c r="AA49" s="1506" t="str">
        <f>AA32</f>
        <v>Inner row
1st-10th module</v>
      </c>
      <c r="AB49" s="1507"/>
      <c r="AC49" s="1507"/>
      <c r="AD49" s="1507"/>
      <c r="AE49" s="1508"/>
      <c r="AF49" s="1515" t="str">
        <f>AF32</f>
        <v>Inner row
Interior modules</v>
      </c>
      <c r="AG49" s="1516"/>
      <c r="AH49" s="1516"/>
      <c r="AI49" s="1516"/>
      <c r="AJ49" s="1517"/>
      <c r="AK49" s="1524" t="str">
        <f>AK32</f>
        <v>Inner row
1st-10th module</v>
      </c>
      <c r="AL49" s="1525"/>
      <c r="AM49" s="1525"/>
      <c r="AN49" s="1525"/>
      <c r="AO49" s="1526"/>
      <c r="AP49" s="1533" t="str">
        <f>AP32</f>
        <v>Inner row
Interior modules</v>
      </c>
      <c r="AQ49" s="1534"/>
      <c r="AR49" s="1534"/>
      <c r="AS49" s="1534"/>
      <c r="AT49" s="1535"/>
      <c r="AU49" s="1542" t="str">
        <f>AU32</f>
        <v>Inner row
1st-10th module</v>
      </c>
      <c r="AV49" s="1543"/>
      <c r="AW49" s="1543"/>
      <c r="AX49" s="1543"/>
      <c r="AY49" s="1544"/>
      <c r="AZ49" s="1497" t="str">
        <f>AZ43</f>
        <v>Inner row
Interior modules</v>
      </c>
      <c r="BA49" s="1498"/>
      <c r="BB49" s="1498"/>
      <c r="BC49" s="1498"/>
      <c r="BD49" s="1499"/>
      <c r="BE49" s="1602" t="str">
        <f>BE43</f>
        <v>Inner row
1st-10th module</v>
      </c>
      <c r="BF49" s="1465"/>
      <c r="BG49" s="1465"/>
      <c r="BH49" s="1465"/>
      <c r="BI49" s="1603"/>
      <c r="BJ49" s="1657"/>
      <c r="BK49" s="1658"/>
      <c r="BL49" s="360"/>
      <c r="BM49" s="485"/>
      <c r="BO49" s="491"/>
      <c r="BP49" s="54"/>
      <c r="BQ49" s="1657"/>
      <c r="BR49" s="1658"/>
      <c r="BS49" s="1464" t="str">
        <f>BE49</f>
        <v>Inner row
1st-10th module</v>
      </c>
      <c r="BT49" s="1465"/>
      <c r="BU49" s="1465"/>
      <c r="BV49" s="1465"/>
      <c r="BW49" s="1466"/>
      <c r="BX49" s="1497" t="str">
        <f t="shared" ref="BX49" si="15">AZ49</f>
        <v>Inner row
Interior modules</v>
      </c>
      <c r="BY49" s="1498"/>
      <c r="BZ49" s="1498"/>
      <c r="CA49" s="1498"/>
      <c r="CB49" s="1499"/>
      <c r="CC49" s="1545" t="str">
        <f t="shared" ref="CC49" si="16">AU49</f>
        <v>Inner row
1st-10th module</v>
      </c>
      <c r="CD49" s="1546"/>
      <c r="CE49" s="1546"/>
      <c r="CF49" s="1546"/>
      <c r="CG49" s="1547"/>
      <c r="CH49" s="1536" t="str">
        <f t="shared" ref="CH49" si="17">AP49</f>
        <v>Inner row
Interior modules</v>
      </c>
      <c r="CI49" s="1537"/>
      <c r="CJ49" s="1537"/>
      <c r="CK49" s="1537"/>
      <c r="CL49" s="1538"/>
      <c r="CM49" s="1527" t="str">
        <f t="shared" ref="CM49" si="18">AK49</f>
        <v>Inner row
1st-10th module</v>
      </c>
      <c r="CN49" s="1528"/>
      <c r="CO49" s="1528"/>
      <c r="CP49" s="1528"/>
      <c r="CQ49" s="1529"/>
      <c r="CR49" s="1518" t="str">
        <f t="shared" ref="CR49" si="19">AF49</f>
        <v>Inner row
Interior modules</v>
      </c>
      <c r="CS49" s="1519"/>
      <c r="CT49" s="1519"/>
      <c r="CU49" s="1519"/>
      <c r="CV49" s="1520"/>
      <c r="CW49" s="1509" t="str">
        <f t="shared" ref="CW49" si="20">AA49</f>
        <v>Inner row
1st-10th module</v>
      </c>
      <c r="CX49" s="1510"/>
      <c r="CY49" s="1510"/>
      <c r="CZ49" s="1510"/>
      <c r="DA49" s="1511"/>
      <c r="DB49" s="1455" t="str">
        <f t="shared" ref="DB49" si="21">V49</f>
        <v>Inner row
Interior modules</v>
      </c>
      <c r="DC49" s="1456"/>
      <c r="DD49" s="1456"/>
      <c r="DE49" s="1456"/>
      <c r="DF49" s="1457"/>
      <c r="DG49" s="1455" t="str">
        <f t="shared" ref="DG49" si="22">Q49</f>
        <v>Inner row
Interior modules</v>
      </c>
      <c r="DH49" s="1456"/>
      <c r="DI49" s="1456"/>
      <c r="DJ49" s="1456"/>
      <c r="DK49" s="1462"/>
      <c r="DL49" s="1657"/>
      <c r="DM49" s="1658"/>
      <c r="DN49" s="360"/>
      <c r="DO49" s="485"/>
    </row>
    <row r="50" spans="1:120" ht="13.5" customHeight="1" thickTop="1" thickBot="1" x14ac:dyDescent="0.25">
      <c r="A50" s="24"/>
      <c r="B50" s="1842" t="s">
        <v>21130</v>
      </c>
      <c r="C50" s="1843"/>
      <c r="D50" s="1843"/>
      <c r="E50" s="1843"/>
      <c r="F50" s="1843"/>
      <c r="G50" s="1843"/>
      <c r="H50" s="1843"/>
      <c r="I50" s="1843"/>
      <c r="J50" s="1844"/>
      <c r="K50" s="1225"/>
      <c r="L50" s="118"/>
      <c r="M50" s="491"/>
      <c r="N50" s="54"/>
      <c r="O50" s="1657"/>
      <c r="P50" s="1658"/>
      <c r="Q50" s="1743"/>
      <c r="R50" s="1459"/>
      <c r="S50" s="1459"/>
      <c r="T50" s="1459"/>
      <c r="U50" s="1460"/>
      <c r="V50" s="1458"/>
      <c r="W50" s="1459"/>
      <c r="X50" s="1459"/>
      <c r="Y50" s="1459"/>
      <c r="Z50" s="1460"/>
      <c r="AA50" s="1512"/>
      <c r="AB50" s="1513"/>
      <c r="AC50" s="1513"/>
      <c r="AD50" s="1513"/>
      <c r="AE50" s="1514"/>
      <c r="AF50" s="1521"/>
      <c r="AG50" s="1522"/>
      <c r="AH50" s="1522"/>
      <c r="AI50" s="1522"/>
      <c r="AJ50" s="1523"/>
      <c r="AK50" s="1530"/>
      <c r="AL50" s="1531"/>
      <c r="AM50" s="1531"/>
      <c r="AN50" s="1531"/>
      <c r="AO50" s="1532"/>
      <c r="AP50" s="1539"/>
      <c r="AQ50" s="1540"/>
      <c r="AR50" s="1540"/>
      <c r="AS50" s="1540"/>
      <c r="AT50" s="1541"/>
      <c r="AU50" s="1548"/>
      <c r="AV50" s="1549"/>
      <c r="AW50" s="1549"/>
      <c r="AX50" s="1549"/>
      <c r="AY50" s="1550"/>
      <c r="AZ50" s="1503"/>
      <c r="BA50" s="1504"/>
      <c r="BB50" s="1504"/>
      <c r="BC50" s="1504"/>
      <c r="BD50" s="1505"/>
      <c r="BE50" s="1673"/>
      <c r="BF50" s="1552"/>
      <c r="BG50" s="1552"/>
      <c r="BH50" s="1552"/>
      <c r="BI50" s="1674"/>
      <c r="BJ50" s="1657"/>
      <c r="BK50" s="1658"/>
      <c r="BL50" s="360"/>
      <c r="BM50" s="485"/>
      <c r="BO50" s="491"/>
      <c r="BP50" s="54"/>
      <c r="BQ50" s="1657"/>
      <c r="BR50" s="1658"/>
      <c r="BS50" s="1551"/>
      <c r="BT50" s="1552"/>
      <c r="BU50" s="1552"/>
      <c r="BV50" s="1552"/>
      <c r="BW50" s="1553"/>
      <c r="BX50" s="1503"/>
      <c r="BY50" s="1504"/>
      <c r="BZ50" s="1504"/>
      <c r="CA50" s="1504"/>
      <c r="CB50" s="1505"/>
      <c r="CC50" s="1548"/>
      <c r="CD50" s="1549"/>
      <c r="CE50" s="1549"/>
      <c r="CF50" s="1549"/>
      <c r="CG50" s="1550"/>
      <c r="CH50" s="1539"/>
      <c r="CI50" s="1540"/>
      <c r="CJ50" s="1540"/>
      <c r="CK50" s="1540"/>
      <c r="CL50" s="1541"/>
      <c r="CM50" s="1530"/>
      <c r="CN50" s="1531"/>
      <c r="CO50" s="1531"/>
      <c r="CP50" s="1531"/>
      <c r="CQ50" s="1532"/>
      <c r="CR50" s="1521"/>
      <c r="CS50" s="1522"/>
      <c r="CT50" s="1522"/>
      <c r="CU50" s="1522"/>
      <c r="CV50" s="1523"/>
      <c r="CW50" s="1512"/>
      <c r="CX50" s="1513"/>
      <c r="CY50" s="1513"/>
      <c r="CZ50" s="1513"/>
      <c r="DA50" s="1514"/>
      <c r="DB50" s="1458"/>
      <c r="DC50" s="1459"/>
      <c r="DD50" s="1459"/>
      <c r="DE50" s="1459"/>
      <c r="DF50" s="1460"/>
      <c r="DG50" s="1458"/>
      <c r="DH50" s="1459"/>
      <c r="DI50" s="1459"/>
      <c r="DJ50" s="1459"/>
      <c r="DK50" s="1463"/>
      <c r="DL50" s="1657"/>
      <c r="DM50" s="1658"/>
      <c r="DN50" s="360"/>
      <c r="DO50" s="485"/>
    </row>
    <row r="51" spans="1:120" ht="13.5" customHeight="1" x14ac:dyDescent="0.2">
      <c r="A51" s="24"/>
      <c r="B51" s="1755" t="str">
        <f>'int. presets cp_5d+wd'!B26</f>
        <v>North row</v>
      </c>
      <c r="C51" s="1756"/>
      <c r="D51" s="1757"/>
      <c r="E51" s="342" t="str">
        <f>'int. presets cp_5d+wd'!C26</f>
        <v>1st-10th module</v>
      </c>
      <c r="F51" s="539"/>
      <c r="G51" s="664"/>
      <c r="H51" s="539">
        <f ca="1">(-'int. presets cp_5d+wd'!I26*COS($F$18*PI()/180)*$F$21-'int. presets cp_5d+wd'!I35*COS($I$18*PI()/180)*$I$21)*$F$47*$C$25*1000/9.81/$I$47*$D$101*'int. presets cp_5d+wd'!$I$246-$H$47/$I$47*$C$20*$F$21</f>
        <v>38.046584630890962</v>
      </c>
      <c r="I51" s="1060">
        <f ca="1">(SQRT(((-'int. presets cp_5d+wd'!D26*SIN($F$18*PI()/180)*$F$21+'int. presets cp_5d+wd'!D35*SIN($I$18*PI()/180)*$I$21)*$C$25*1000)^2+(0.001*$C$25*1000*$F$21)^2)/$C$30+(-'int. presets cp_5d+wd'!D26*COS($F$18*PI()/180)*$F$21-'int. presets cp_5d+wd'!D35*COS($I$18*PI()/180)*$I$21)*$C$25*1000)/9.81*$G$47/$I$47*$F$101*'int. presets cp_5d+wd'!$D$246-$H$47/$I$47*$C$20*$F$21</f>
        <v>15.517095773063577</v>
      </c>
      <c r="J51" s="1120">
        <f t="shared" ref="J51:J58" ca="1" si="23">MAX(H51,I51)</f>
        <v>38.046584630890962</v>
      </c>
      <c r="K51" s="1069">
        <f ca="1">J51*2.20462</f>
        <v>83.878261408954828</v>
      </c>
      <c r="L51" s="118"/>
      <c r="M51" s="491"/>
      <c r="N51" s="54"/>
      <c r="O51" s="1657"/>
      <c r="P51" s="1658"/>
      <c r="Q51" s="1742" t="str">
        <f>V51</f>
        <v>Inner row
Interior modules</v>
      </c>
      <c r="R51" s="1456"/>
      <c r="S51" s="1456"/>
      <c r="T51" s="1456"/>
      <c r="U51" s="1457"/>
      <c r="V51" s="1455" t="str">
        <f>V32</f>
        <v>Inner row
Interior modules</v>
      </c>
      <c r="W51" s="1456"/>
      <c r="X51" s="1456"/>
      <c r="Y51" s="1456"/>
      <c r="Z51" s="1457"/>
      <c r="AA51" s="1509" t="str">
        <f>AA32</f>
        <v>Inner row
1st-10th module</v>
      </c>
      <c r="AB51" s="1510"/>
      <c r="AC51" s="1510"/>
      <c r="AD51" s="1510"/>
      <c r="AE51" s="1511"/>
      <c r="AF51" s="1518" t="str">
        <f>AF32</f>
        <v>Inner row
Interior modules</v>
      </c>
      <c r="AG51" s="1519"/>
      <c r="AH51" s="1519"/>
      <c r="AI51" s="1519"/>
      <c r="AJ51" s="1520"/>
      <c r="AK51" s="1527" t="str">
        <f>AK32</f>
        <v>Inner row
1st-10th module</v>
      </c>
      <c r="AL51" s="1528"/>
      <c r="AM51" s="1528"/>
      <c r="AN51" s="1528"/>
      <c r="AO51" s="1529"/>
      <c r="AP51" s="1536" t="str">
        <f>AP32</f>
        <v>Inner row
Interior modules</v>
      </c>
      <c r="AQ51" s="1537"/>
      <c r="AR51" s="1537"/>
      <c r="AS51" s="1537"/>
      <c r="AT51" s="1538"/>
      <c r="AU51" s="1545" t="str">
        <f>AU32</f>
        <v>Inner row
1st-10th module</v>
      </c>
      <c r="AV51" s="1546"/>
      <c r="AW51" s="1546"/>
      <c r="AX51" s="1546"/>
      <c r="AY51" s="1547"/>
      <c r="AZ51" s="1497" t="str">
        <f>AZ43</f>
        <v>Inner row
Interior modules</v>
      </c>
      <c r="BA51" s="1498"/>
      <c r="BB51" s="1498"/>
      <c r="BC51" s="1498"/>
      <c r="BD51" s="1499"/>
      <c r="BE51" s="1602" t="str">
        <f>BE43</f>
        <v>Inner row
1st-10th module</v>
      </c>
      <c r="BF51" s="1465"/>
      <c r="BG51" s="1465"/>
      <c r="BH51" s="1465"/>
      <c r="BI51" s="1603"/>
      <c r="BJ51" s="1657"/>
      <c r="BK51" s="1658"/>
      <c r="BL51" s="488"/>
      <c r="BM51" s="485"/>
      <c r="BO51" s="491"/>
      <c r="BP51" s="54"/>
      <c r="BQ51" s="1657"/>
      <c r="BR51" s="1658"/>
      <c r="BS51" s="1978" t="str">
        <f>BE51</f>
        <v>Inner row
1st-10th module</v>
      </c>
      <c r="BT51" s="1979"/>
      <c r="BU51" s="1979"/>
      <c r="BV51" s="1979"/>
      <c r="BW51" s="1979"/>
      <c r="BX51" s="1982" t="str">
        <f>AZ51</f>
        <v>Inner row
Interior modules</v>
      </c>
      <c r="BY51" s="1982"/>
      <c r="BZ51" s="1982"/>
      <c r="CA51" s="1982"/>
      <c r="CB51" s="1982"/>
      <c r="CC51" s="1545" t="str">
        <f>AU51</f>
        <v>Inner row
1st-10th module</v>
      </c>
      <c r="CD51" s="1546"/>
      <c r="CE51" s="1546"/>
      <c r="CF51" s="1546"/>
      <c r="CG51" s="1547"/>
      <c r="CH51" s="1536" t="str">
        <f>AP51</f>
        <v>Inner row
Interior modules</v>
      </c>
      <c r="CI51" s="1537"/>
      <c r="CJ51" s="1537"/>
      <c r="CK51" s="1537"/>
      <c r="CL51" s="1538"/>
      <c r="CM51" s="1527" t="str">
        <f>AK51</f>
        <v>Inner row
1st-10th module</v>
      </c>
      <c r="CN51" s="1528"/>
      <c r="CO51" s="1528"/>
      <c r="CP51" s="1528"/>
      <c r="CQ51" s="1529"/>
      <c r="CR51" s="1518" t="str">
        <f>AF51</f>
        <v>Inner row
Interior modules</v>
      </c>
      <c r="CS51" s="1519"/>
      <c r="CT51" s="1519"/>
      <c r="CU51" s="1519"/>
      <c r="CV51" s="1520"/>
      <c r="CW51" s="1509" t="str">
        <f>AA51</f>
        <v>Inner row
1st-10th module</v>
      </c>
      <c r="CX51" s="1510"/>
      <c r="CY51" s="1510"/>
      <c r="CZ51" s="1510"/>
      <c r="DA51" s="1511"/>
      <c r="DB51" s="1455" t="str">
        <f>V51</f>
        <v>Inner row
Interior modules</v>
      </c>
      <c r="DC51" s="1456"/>
      <c r="DD51" s="1456"/>
      <c r="DE51" s="1456"/>
      <c r="DF51" s="1457"/>
      <c r="DG51" s="1455" t="str">
        <f>Q51</f>
        <v>Inner row
Interior modules</v>
      </c>
      <c r="DH51" s="1456"/>
      <c r="DI51" s="1456"/>
      <c r="DJ51" s="1456"/>
      <c r="DK51" s="1462"/>
      <c r="DL51" s="1657"/>
      <c r="DM51" s="1658"/>
      <c r="DN51" s="488"/>
      <c r="DO51" s="485"/>
    </row>
    <row r="52" spans="1:120" ht="13.5" customHeight="1" thickBot="1" x14ac:dyDescent="0.25">
      <c r="A52" s="24"/>
      <c r="B52" s="1761"/>
      <c r="C52" s="1762"/>
      <c r="D52" s="1763"/>
      <c r="E52" s="343" t="str">
        <f>'int. presets cp_5d+wd'!C27</f>
        <v>Interior modules</v>
      </c>
      <c r="F52" s="405"/>
      <c r="G52" s="406"/>
      <c r="H52" s="407">
        <f ca="1">(-'int. presets cp_5d+wd'!I27*COS($F$18*PI()/180)*$F$21-'int. presets cp_5d+wd'!I36*COS($I$18*PI()/180)*$I$21)*$F$47*$C$25*1000/9.81/$I$47*$D$101*'int. presets cp_5d+wd'!$I$246-$H$47/$I$47*$C$20*$F$21</f>
        <v>23.37450042264442</v>
      </c>
      <c r="I52" s="1061">
        <f ca="1">(SQRT(((-'int. presets cp_5d+wd'!D27*SIN($F$18*PI()/180)*$F$21+'int. presets cp_5d+wd'!D36*SIN($I$18*PI()/180)*$I$21)*$C$25*1000)^2+(0.001*$C$25*1000*$F$21)^2)/$C$30+(-'int. presets cp_5d+wd'!D27*COS($F$18*PI()/180)*$F$21-'int. presets cp_5d+wd'!D36*COS($I$18*PI()/180)*$I$21)*$C$25*1000)/9.81*$G$47/$I$47*$F$101*'int. presets cp_5d+wd'!$D$246-$H$47/$I$47*$C$20*$F$21</f>
        <v>7.1262137270654868</v>
      </c>
      <c r="J52" s="1121">
        <f t="shared" ca="1" si="23"/>
        <v>23.37450042264442</v>
      </c>
      <c r="K52" s="1070">
        <f t="shared" ref="K52:K94" ca="1" si="24">J52*2.20462</f>
        <v>51.531891121770336</v>
      </c>
      <c r="L52" s="118"/>
      <c r="M52" s="491"/>
      <c r="N52" s="54"/>
      <c r="O52" s="1657"/>
      <c r="P52" s="1658"/>
      <c r="Q52" s="1742"/>
      <c r="R52" s="1456"/>
      <c r="S52" s="1456"/>
      <c r="T52" s="1456"/>
      <c r="U52" s="1457"/>
      <c r="V52" s="1455"/>
      <c r="W52" s="1456"/>
      <c r="X52" s="1456"/>
      <c r="Y52" s="1456"/>
      <c r="Z52" s="1457"/>
      <c r="AA52" s="1509"/>
      <c r="AB52" s="1510"/>
      <c r="AC52" s="1510"/>
      <c r="AD52" s="1510"/>
      <c r="AE52" s="1511"/>
      <c r="AF52" s="1518"/>
      <c r="AG52" s="1519"/>
      <c r="AH52" s="1519"/>
      <c r="AI52" s="1519"/>
      <c r="AJ52" s="1520"/>
      <c r="AK52" s="1527"/>
      <c r="AL52" s="1528"/>
      <c r="AM52" s="1528"/>
      <c r="AN52" s="1528"/>
      <c r="AO52" s="1529"/>
      <c r="AP52" s="1536"/>
      <c r="AQ52" s="1537"/>
      <c r="AR52" s="1537"/>
      <c r="AS52" s="1537"/>
      <c r="AT52" s="1538"/>
      <c r="AU52" s="1545"/>
      <c r="AV52" s="1546"/>
      <c r="AW52" s="1546"/>
      <c r="AX52" s="1546"/>
      <c r="AY52" s="1547"/>
      <c r="AZ52" s="1503"/>
      <c r="BA52" s="1504"/>
      <c r="BB52" s="1504"/>
      <c r="BC52" s="1504"/>
      <c r="BD52" s="1505"/>
      <c r="BE52" s="1673"/>
      <c r="BF52" s="1552"/>
      <c r="BG52" s="1552"/>
      <c r="BH52" s="1552"/>
      <c r="BI52" s="1674"/>
      <c r="BJ52" s="1657"/>
      <c r="BK52" s="1658"/>
      <c r="BL52" s="360"/>
      <c r="BM52" s="609">
        <f>IF(20&lt;'building data'!$C$21,MAX(0,'building data'!$C$21-20),0)</f>
        <v>71.44</v>
      </c>
      <c r="BO52" s="491"/>
      <c r="BP52" s="54"/>
      <c r="BQ52" s="1657"/>
      <c r="BR52" s="1658"/>
      <c r="BS52" s="1978"/>
      <c r="BT52" s="1979"/>
      <c r="BU52" s="1979"/>
      <c r="BV52" s="1979"/>
      <c r="BW52" s="1979"/>
      <c r="BX52" s="1982"/>
      <c r="BY52" s="1982"/>
      <c r="BZ52" s="1982"/>
      <c r="CA52" s="1982"/>
      <c r="CB52" s="1982"/>
      <c r="CC52" s="1545"/>
      <c r="CD52" s="1546"/>
      <c r="CE52" s="1546"/>
      <c r="CF52" s="1546"/>
      <c r="CG52" s="1547"/>
      <c r="CH52" s="1536"/>
      <c r="CI52" s="1537"/>
      <c r="CJ52" s="1537"/>
      <c r="CK52" s="1537"/>
      <c r="CL52" s="1538"/>
      <c r="CM52" s="1527"/>
      <c r="CN52" s="1528"/>
      <c r="CO52" s="1528"/>
      <c r="CP52" s="1528"/>
      <c r="CQ52" s="1529"/>
      <c r="CR52" s="1518"/>
      <c r="CS52" s="1519"/>
      <c r="CT52" s="1519"/>
      <c r="CU52" s="1519"/>
      <c r="CV52" s="1520"/>
      <c r="CW52" s="1509"/>
      <c r="CX52" s="1510"/>
      <c r="CY52" s="1510"/>
      <c r="CZ52" s="1510"/>
      <c r="DA52" s="1511"/>
      <c r="DB52" s="1455"/>
      <c r="DC52" s="1456"/>
      <c r="DD52" s="1456"/>
      <c r="DE52" s="1456"/>
      <c r="DF52" s="1457"/>
      <c r="DG52" s="1455"/>
      <c r="DH52" s="1456"/>
      <c r="DI52" s="1456"/>
      <c r="DJ52" s="1456"/>
      <c r="DK52" s="1462"/>
      <c r="DL52" s="1657"/>
      <c r="DM52" s="1658"/>
      <c r="DN52" s="360"/>
      <c r="DO52" s="609">
        <f>IF(20&lt;'building data'!$C$21,MAX(0,'building data'!$C$21-20),0)</f>
        <v>71.44</v>
      </c>
    </row>
    <row r="53" spans="1:120" ht="13.5" customHeight="1" x14ac:dyDescent="0.2">
      <c r="A53" s="24"/>
      <c r="B53" s="1755" t="str">
        <f>'int. presets cp_5d+wd'!B28</f>
        <v>Inner rows, 2nd to 4th row from north</v>
      </c>
      <c r="C53" s="1756">
        <f>'int. presets cp_10d_9'!A28</f>
        <v>0</v>
      </c>
      <c r="D53" s="1757"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20.302276080456519</v>
      </c>
      <c r="I53" s="1060">
        <f ca="1">(SQRT(((-'int. presets cp_5d+wd'!D28*SIN($F$18*PI()/180)*$F$21+'int. presets cp_5d+wd'!D37*SIN($I$18*PI()/180)*$I$21)*$C$25*1000)^2+(0.001*$C$25*1000*$F$21)^2)/$C$30+(-'int. presets cp_5d+wd'!D28*COS($F$18*PI()/180)*$F$21-'int. presets cp_5d+wd'!D37*COS($I$18*PI()/180)*$I$21)*$C$25*1000)/9.81*$G$47/$I$47*$F$101*'int. presets cp_5d+wd'!$D$246-$H$47/$I$47*$C$20*$F$21</f>
        <v>13.143746971572998</v>
      </c>
      <c r="J53" s="1122">
        <f t="shared" ca="1" si="23"/>
        <v>20.302276080456519</v>
      </c>
      <c r="K53" s="1071">
        <f t="shared" ca="1" si="24"/>
        <v>44.758803892496047</v>
      </c>
      <c r="L53" s="118"/>
      <c r="M53" s="491"/>
      <c r="N53" s="54"/>
      <c r="O53" s="1657"/>
      <c r="P53" s="1658"/>
      <c r="Q53" s="1743"/>
      <c r="R53" s="1459"/>
      <c r="S53" s="1459"/>
      <c r="T53" s="1459"/>
      <c r="U53" s="1460"/>
      <c r="V53" s="1458"/>
      <c r="W53" s="1459"/>
      <c r="X53" s="1459"/>
      <c r="Y53" s="1459"/>
      <c r="Z53" s="1460"/>
      <c r="AA53" s="1512"/>
      <c r="AB53" s="1513"/>
      <c r="AC53" s="1513"/>
      <c r="AD53" s="1513"/>
      <c r="AE53" s="1514"/>
      <c r="AF53" s="1521"/>
      <c r="AG53" s="1522"/>
      <c r="AH53" s="1522"/>
      <c r="AI53" s="1522"/>
      <c r="AJ53" s="1523"/>
      <c r="AK53" s="1530"/>
      <c r="AL53" s="1531"/>
      <c r="AM53" s="1531"/>
      <c r="AN53" s="1531"/>
      <c r="AO53" s="1532"/>
      <c r="AP53" s="1539"/>
      <c r="AQ53" s="1540"/>
      <c r="AR53" s="1540"/>
      <c r="AS53" s="1540"/>
      <c r="AT53" s="1541"/>
      <c r="AU53" s="1548"/>
      <c r="AV53" s="1549"/>
      <c r="AW53" s="1549"/>
      <c r="AX53" s="1549"/>
      <c r="AY53" s="1550"/>
      <c r="AZ53" s="1500"/>
      <c r="BA53" s="1501"/>
      <c r="BB53" s="1501"/>
      <c r="BC53" s="1501"/>
      <c r="BD53" s="1502"/>
      <c r="BE53" s="1604"/>
      <c r="BF53" s="1468"/>
      <c r="BG53" s="1468"/>
      <c r="BH53" s="1468"/>
      <c r="BI53" s="1605"/>
      <c r="BJ53" s="1657"/>
      <c r="BK53" s="1658"/>
      <c r="BL53" s="360"/>
      <c r="BM53" s="607" t="s">
        <v>0</v>
      </c>
      <c r="BO53" s="491"/>
      <c r="BP53" s="54"/>
      <c r="BQ53" s="1657"/>
      <c r="BR53" s="1658"/>
      <c r="BS53" s="1978"/>
      <c r="BT53" s="1979"/>
      <c r="BU53" s="1979"/>
      <c r="BV53" s="1979"/>
      <c r="BW53" s="1979"/>
      <c r="BX53" s="1982"/>
      <c r="BY53" s="1982"/>
      <c r="BZ53" s="1982"/>
      <c r="CA53" s="1982"/>
      <c r="CB53" s="1982"/>
      <c r="CC53" s="1548"/>
      <c r="CD53" s="1549"/>
      <c r="CE53" s="1549"/>
      <c r="CF53" s="1549"/>
      <c r="CG53" s="1550"/>
      <c r="CH53" s="1539"/>
      <c r="CI53" s="1540"/>
      <c r="CJ53" s="1540"/>
      <c r="CK53" s="1540"/>
      <c r="CL53" s="1541"/>
      <c r="CM53" s="1530"/>
      <c r="CN53" s="1531"/>
      <c r="CO53" s="1531"/>
      <c r="CP53" s="1531"/>
      <c r="CQ53" s="1532"/>
      <c r="CR53" s="1521"/>
      <c r="CS53" s="1522"/>
      <c r="CT53" s="1522"/>
      <c r="CU53" s="1522"/>
      <c r="CV53" s="1523"/>
      <c r="CW53" s="1512"/>
      <c r="CX53" s="1513"/>
      <c r="CY53" s="1513"/>
      <c r="CZ53" s="1513"/>
      <c r="DA53" s="1514"/>
      <c r="DB53" s="1458"/>
      <c r="DC53" s="1459"/>
      <c r="DD53" s="1459"/>
      <c r="DE53" s="1459"/>
      <c r="DF53" s="1460"/>
      <c r="DG53" s="1458"/>
      <c r="DH53" s="1459"/>
      <c r="DI53" s="1459"/>
      <c r="DJ53" s="1459"/>
      <c r="DK53" s="1463"/>
      <c r="DL53" s="1657"/>
      <c r="DM53" s="1658"/>
      <c r="DN53" s="360"/>
      <c r="DO53" s="607" t="s">
        <v>0</v>
      </c>
    </row>
    <row r="54" spans="1:120" ht="13.5" customHeight="1" thickBot="1" x14ac:dyDescent="0.25">
      <c r="A54" s="24"/>
      <c r="B54" s="1761" t="e">
        <f>'int. presets cp_10d_9'!#REF!</f>
        <v>#REF!</v>
      </c>
      <c r="C54" s="1762">
        <f>'int. presets cp_10d_9'!A29</f>
        <v>0</v>
      </c>
      <c r="D54" s="1763">
        <f>'int. presets cp_10d_9'!B29</f>
        <v>0</v>
      </c>
      <c r="E54" s="343" t="str">
        <f>'int. presets cp_5d+wd'!C29</f>
        <v>Interior modules</v>
      </c>
      <c r="F54" s="405"/>
      <c r="G54" s="406"/>
      <c r="H54" s="407">
        <f ca="1">(-'int. presets cp_5d+wd'!I29*COS($F$18*PI()/180)*$F$21-'int. presets cp_5d+wd'!I38*COS($I$18*PI()/180)*$I$21)*$F$47*$C$25*1000/9.81/$I$47*$D$101*'int. presets cp_5d+wd'!$I$246-$H$47/$I$47*$C$20*$F$21</f>
        <v>12.064709660087754</v>
      </c>
      <c r="I54" s="1061">
        <f ca="1">(SQRT(((-'int. presets cp_5d+wd'!D29*SIN($F$18*PI()/180)*$F$21+'int. presets cp_5d+wd'!D38*SIN($I$18*PI()/180)*$I$21)*$C$25*1000)^2+(0.001*$C$25*1000*$F$21)^2)/$C$30+(-'int. presets cp_5d+wd'!D29*COS($F$18*PI()/180)*$F$21-'int. presets cp_5d+wd'!D38*COS($I$18*PI()/180)*$I$21)*$C$25*1000)/9.81*$G$47/$I$47*$F$101*'int. presets cp_5d+wd'!$D$246-$H$47/$I$47*$C$20*$F$21</f>
        <v>7.1262137270654868</v>
      </c>
      <c r="J54" s="1121">
        <f t="shared" ca="1" si="23"/>
        <v>12.064709660087754</v>
      </c>
      <c r="K54" s="1070">
        <f t="shared" ca="1" si="24"/>
        <v>26.598100210822661</v>
      </c>
      <c r="L54" s="118"/>
      <c r="M54" s="491"/>
      <c r="N54" s="54"/>
      <c r="O54" s="1657"/>
      <c r="P54" s="1658"/>
      <c r="Q54" s="1742" t="str">
        <f>V51</f>
        <v>Inner row
Interior modules</v>
      </c>
      <c r="R54" s="1456"/>
      <c r="S54" s="1456"/>
      <c r="T54" s="1456"/>
      <c r="U54" s="1457"/>
      <c r="V54" s="1455" t="str">
        <f>V32</f>
        <v>Inner row
Interior modules</v>
      </c>
      <c r="W54" s="1456"/>
      <c r="X54" s="1456"/>
      <c r="Y54" s="1456"/>
      <c r="Z54" s="1457"/>
      <c r="AA54" s="1509" t="str">
        <f>AA32</f>
        <v>Inner row
1st-10th module</v>
      </c>
      <c r="AB54" s="1510"/>
      <c r="AC54" s="1510"/>
      <c r="AD54" s="1510"/>
      <c r="AE54" s="1511"/>
      <c r="AF54" s="1518" t="str">
        <f>AF32</f>
        <v>Inner row
Interior modules</v>
      </c>
      <c r="AG54" s="1519"/>
      <c r="AH54" s="1519"/>
      <c r="AI54" s="1519"/>
      <c r="AJ54" s="1520"/>
      <c r="AK54" s="1527" t="str">
        <f>AK32</f>
        <v>Inner row
1st-10th module</v>
      </c>
      <c r="AL54" s="1528"/>
      <c r="AM54" s="1528"/>
      <c r="AN54" s="1528"/>
      <c r="AO54" s="1529"/>
      <c r="AP54" s="1536" t="str">
        <f>AP32</f>
        <v>Inner row
Interior modules</v>
      </c>
      <c r="AQ54" s="1537"/>
      <c r="AR54" s="1537"/>
      <c r="AS54" s="1537"/>
      <c r="AT54" s="1538"/>
      <c r="AU54" s="1681" t="str">
        <f>AU32</f>
        <v>Inner row
1st-10th module</v>
      </c>
      <c r="AV54" s="1682"/>
      <c r="AW54" s="1682"/>
      <c r="AX54" s="1682"/>
      <c r="AY54" s="1683"/>
      <c r="AZ54" s="1497" t="str">
        <f>AZ43</f>
        <v>Inner row
Interior modules</v>
      </c>
      <c r="BA54" s="1498"/>
      <c r="BB54" s="1498"/>
      <c r="BC54" s="1498"/>
      <c r="BD54" s="1499"/>
      <c r="BE54" s="1602" t="str">
        <f>BE43</f>
        <v>Inner row
1st-10th module</v>
      </c>
      <c r="BF54" s="1465"/>
      <c r="BG54" s="1465"/>
      <c r="BH54" s="1465"/>
      <c r="BI54" s="1603"/>
      <c r="BJ54" s="1657"/>
      <c r="BK54" s="1658"/>
      <c r="BL54" s="361"/>
      <c r="BM54" s="1451" t="s">
        <v>76</v>
      </c>
      <c r="BO54" s="491"/>
      <c r="BP54" s="54"/>
      <c r="BQ54" s="1657"/>
      <c r="BR54" s="1658"/>
      <c r="BS54" s="1978" t="str">
        <f>BE54</f>
        <v>Inner row
1st-10th module</v>
      </c>
      <c r="BT54" s="1979"/>
      <c r="BU54" s="1979"/>
      <c r="BV54" s="1979"/>
      <c r="BW54" s="1979"/>
      <c r="BX54" s="1982" t="str">
        <f>AZ54</f>
        <v>Inner row
Interior modules</v>
      </c>
      <c r="BY54" s="1982"/>
      <c r="BZ54" s="1982"/>
      <c r="CA54" s="1982"/>
      <c r="CB54" s="1982"/>
      <c r="CC54" s="1473" t="str">
        <f>AU54</f>
        <v>Inner row
1st-10th module</v>
      </c>
      <c r="CD54" s="1474"/>
      <c r="CE54" s="1474"/>
      <c r="CF54" s="1474"/>
      <c r="CG54" s="1475"/>
      <c r="CH54" s="1536" t="str">
        <f>AP54</f>
        <v>Inner row
Interior modules</v>
      </c>
      <c r="CI54" s="1537"/>
      <c r="CJ54" s="1537"/>
      <c r="CK54" s="1537"/>
      <c r="CL54" s="1538"/>
      <c r="CM54" s="1527" t="str">
        <f>AK54</f>
        <v>Inner row
1st-10th module</v>
      </c>
      <c r="CN54" s="1528"/>
      <c r="CO54" s="1528"/>
      <c r="CP54" s="1528"/>
      <c r="CQ54" s="1529"/>
      <c r="CR54" s="1518" t="str">
        <f>AF54</f>
        <v>Inner row
Interior modules</v>
      </c>
      <c r="CS54" s="1519"/>
      <c r="CT54" s="1519"/>
      <c r="CU54" s="1519"/>
      <c r="CV54" s="1520"/>
      <c r="CW54" s="1509" t="str">
        <f>AA54</f>
        <v>Inner row
1st-10th module</v>
      </c>
      <c r="CX54" s="1510"/>
      <c r="CY54" s="1510"/>
      <c r="CZ54" s="1510"/>
      <c r="DA54" s="1511"/>
      <c r="DB54" s="1455" t="str">
        <f>V54</f>
        <v>Inner row
Interior modules</v>
      </c>
      <c r="DC54" s="1456"/>
      <c r="DD54" s="1456"/>
      <c r="DE54" s="1456"/>
      <c r="DF54" s="1457"/>
      <c r="DG54" s="1455" t="str">
        <f>Q54</f>
        <v>Inner row
Interior modules</v>
      </c>
      <c r="DH54" s="1456"/>
      <c r="DI54" s="1456"/>
      <c r="DJ54" s="1456"/>
      <c r="DK54" s="1462"/>
      <c r="DL54" s="1657"/>
      <c r="DM54" s="1658"/>
      <c r="DN54" s="361"/>
      <c r="DO54" s="1451" t="s">
        <v>76</v>
      </c>
    </row>
    <row r="55" spans="1:120" ht="13.5" customHeight="1" x14ac:dyDescent="0.2">
      <c r="A55" s="24"/>
      <c r="B55" s="1755" t="str">
        <f>'int. presets cp_5d+wd'!B30</f>
        <v>Inner rows, from 5th row from north</v>
      </c>
      <c r="C55" s="1756">
        <f>'int. presets cp_10d_9'!A30</f>
        <v>0</v>
      </c>
      <c r="D55" s="1757"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20.50056251435797</v>
      </c>
      <c r="I55" s="1060">
        <f ca="1">(SQRT(((-'int. presets cp_5d+wd'!D30*SIN($F$18*PI()/180)*$F$21+'int. presets cp_5d+wd'!D39*SIN($I$18*PI()/180)*$I$21)*$C$25*1000)^2+(0.001*$C$25*1000*$F$21)^2)/$C$30+(-'int. presets cp_5d+wd'!D30*COS($F$18*PI()/180)*$F$21-'int. presets cp_5d+wd'!D39*COS($I$18*PI()/180)*$I$21)*$C$25*1000)/9.81*$G$47/$I$47*$F$101*'int. presets cp_5d+wd'!$D$246-$H$47/$I$47*$C$20*$F$21</f>
        <v>7.1262137270654868</v>
      </c>
      <c r="J55" s="1122">
        <f t="shared" ca="1" si="23"/>
        <v>20.50056251435797</v>
      </c>
      <c r="K55" s="1071">
        <f t="shared" ca="1" si="24"/>
        <v>45.195950130403865</v>
      </c>
      <c r="L55" s="118"/>
      <c r="M55" s="493"/>
      <c r="N55" s="54"/>
      <c r="O55" s="1657"/>
      <c r="P55" s="1658"/>
      <c r="Q55" s="1742"/>
      <c r="R55" s="1456"/>
      <c r="S55" s="1456"/>
      <c r="T55" s="1456"/>
      <c r="U55" s="1457"/>
      <c r="V55" s="1455"/>
      <c r="W55" s="1456"/>
      <c r="X55" s="1456"/>
      <c r="Y55" s="1456"/>
      <c r="Z55" s="1457"/>
      <c r="AA55" s="1509"/>
      <c r="AB55" s="1510"/>
      <c r="AC55" s="1510"/>
      <c r="AD55" s="1510"/>
      <c r="AE55" s="1511"/>
      <c r="AF55" s="1518"/>
      <c r="AG55" s="1519"/>
      <c r="AH55" s="1519"/>
      <c r="AI55" s="1519"/>
      <c r="AJ55" s="1520"/>
      <c r="AK55" s="1527"/>
      <c r="AL55" s="1528"/>
      <c r="AM55" s="1528"/>
      <c r="AN55" s="1528"/>
      <c r="AO55" s="1529"/>
      <c r="AP55" s="1536"/>
      <c r="AQ55" s="1537"/>
      <c r="AR55" s="1537"/>
      <c r="AS55" s="1537"/>
      <c r="AT55" s="1538"/>
      <c r="AU55" s="1681"/>
      <c r="AV55" s="1682"/>
      <c r="AW55" s="1682"/>
      <c r="AX55" s="1682"/>
      <c r="AY55" s="1683"/>
      <c r="AZ55" s="1503"/>
      <c r="BA55" s="1504"/>
      <c r="BB55" s="1504"/>
      <c r="BC55" s="1504"/>
      <c r="BD55" s="1505"/>
      <c r="BE55" s="1673"/>
      <c r="BF55" s="1552"/>
      <c r="BG55" s="1552"/>
      <c r="BH55" s="1552"/>
      <c r="BI55" s="1674"/>
      <c r="BJ55" s="1657"/>
      <c r="BK55" s="1658"/>
      <c r="BL55" s="361"/>
      <c r="BM55" s="1451"/>
      <c r="BO55" s="493"/>
      <c r="BP55" s="54"/>
      <c r="BQ55" s="1657"/>
      <c r="BR55" s="1658"/>
      <c r="BS55" s="1978"/>
      <c r="BT55" s="1979"/>
      <c r="BU55" s="1979"/>
      <c r="BV55" s="1979"/>
      <c r="BW55" s="1979"/>
      <c r="BX55" s="1982"/>
      <c r="BY55" s="1982"/>
      <c r="BZ55" s="1982"/>
      <c r="CA55" s="1982"/>
      <c r="CB55" s="1982"/>
      <c r="CC55" s="1473"/>
      <c r="CD55" s="1474"/>
      <c r="CE55" s="1474"/>
      <c r="CF55" s="1474"/>
      <c r="CG55" s="1475"/>
      <c r="CH55" s="1536"/>
      <c r="CI55" s="1537"/>
      <c r="CJ55" s="1537"/>
      <c r="CK55" s="1537"/>
      <c r="CL55" s="1538"/>
      <c r="CM55" s="1527"/>
      <c r="CN55" s="1528"/>
      <c r="CO55" s="1528"/>
      <c r="CP55" s="1528"/>
      <c r="CQ55" s="1529"/>
      <c r="CR55" s="1518"/>
      <c r="CS55" s="1519"/>
      <c r="CT55" s="1519"/>
      <c r="CU55" s="1519"/>
      <c r="CV55" s="1520"/>
      <c r="CW55" s="1509"/>
      <c r="CX55" s="1510"/>
      <c r="CY55" s="1510"/>
      <c r="CZ55" s="1510"/>
      <c r="DA55" s="1511"/>
      <c r="DB55" s="1455"/>
      <c r="DC55" s="1456"/>
      <c r="DD55" s="1456"/>
      <c r="DE55" s="1456"/>
      <c r="DF55" s="1457"/>
      <c r="DG55" s="1455"/>
      <c r="DH55" s="1456"/>
      <c r="DI55" s="1456"/>
      <c r="DJ55" s="1456"/>
      <c r="DK55" s="1462"/>
      <c r="DL55" s="1657"/>
      <c r="DM55" s="1658"/>
      <c r="DN55" s="361"/>
      <c r="DO55" s="1451"/>
    </row>
    <row r="56" spans="1:120" ht="13.5" customHeight="1" thickBot="1" x14ac:dyDescent="0.25">
      <c r="A56" s="24"/>
      <c r="B56" s="1761" t="e">
        <f>'int. presets cp_10d_9'!#REF!</f>
        <v>#REF!</v>
      </c>
      <c r="C56" s="1762">
        <f>'int. presets cp_10d_9'!A31</f>
        <v>0</v>
      </c>
      <c r="D56" s="1763">
        <f>'int. presets cp_10d_9'!B31</f>
        <v>0</v>
      </c>
      <c r="E56" s="343" t="str">
        <f>'int. presets cp_5d+wd'!C31</f>
        <v>Interior modules</v>
      </c>
      <c r="F56" s="405"/>
      <c r="G56" s="406"/>
      <c r="H56" s="407">
        <f ca="1">(-'int. presets cp_5d+wd'!I31*COS($F$18*PI()/180)*$F$21-'int. presets cp_5d+wd'!I40*COS($I$18*PI()/180)*$I$21)*$F$47*$C$25*1000/9.81/$I$47*$D$101*'int. presets cp_5d+wd'!$I$246-$H$47/$I$47*$C$20*$F$21</f>
        <v>1.305241218718951</v>
      </c>
      <c r="I56" s="1061">
        <f ca="1">(SQRT(((-'int. presets cp_5d+wd'!D31*SIN($F$18*PI()/180)*$F$21+'int. presets cp_5d+wd'!D40*SIN($I$18*PI()/180)*$I$21)*$C$25*1000)^2+(0.001*$C$25*1000*$F$21)^2)/$C$30+(-'int. presets cp_5d+wd'!D31*COS($F$18*PI()/180)*$F$21-'int. presets cp_5d+wd'!D40*COS($I$18*PI()/180)*$I$21)*$C$25*1000)/9.81*$G$47/$I$47*$F$101*'int. presets cp_5d+wd'!$D$246-$H$47/$I$47*$C$20*$F$21</f>
        <v>7.1262137270654868</v>
      </c>
      <c r="J56" s="1121">
        <f t="shared" ca="1" si="23"/>
        <v>7.1262137270654868</v>
      </c>
      <c r="K56" s="1070">
        <f t="shared" ca="1" si="24"/>
        <v>15.710593306963112</v>
      </c>
      <c r="L56" s="118"/>
      <c r="M56" s="153"/>
      <c r="N56" s="56"/>
      <c r="O56" s="1657"/>
      <c r="P56" s="1658"/>
      <c r="Q56" s="1743"/>
      <c r="R56" s="1459"/>
      <c r="S56" s="1459"/>
      <c r="T56" s="1459"/>
      <c r="U56" s="1460"/>
      <c r="V56" s="1458"/>
      <c r="W56" s="1459"/>
      <c r="X56" s="1459"/>
      <c r="Y56" s="1459"/>
      <c r="Z56" s="1460"/>
      <c r="AA56" s="1512"/>
      <c r="AB56" s="1513"/>
      <c r="AC56" s="1513"/>
      <c r="AD56" s="1513"/>
      <c r="AE56" s="1514"/>
      <c r="AF56" s="1521"/>
      <c r="AG56" s="1522"/>
      <c r="AH56" s="1522"/>
      <c r="AI56" s="1522"/>
      <c r="AJ56" s="1523"/>
      <c r="AK56" s="1530"/>
      <c r="AL56" s="1531"/>
      <c r="AM56" s="1531"/>
      <c r="AN56" s="1531"/>
      <c r="AO56" s="1532"/>
      <c r="AP56" s="1539"/>
      <c r="AQ56" s="1540"/>
      <c r="AR56" s="1540"/>
      <c r="AS56" s="1540"/>
      <c r="AT56" s="1541"/>
      <c r="AU56" s="1684"/>
      <c r="AV56" s="1685"/>
      <c r="AW56" s="1685"/>
      <c r="AX56" s="1685"/>
      <c r="AY56" s="1686"/>
      <c r="AZ56" s="1500"/>
      <c r="BA56" s="1501"/>
      <c r="BB56" s="1501"/>
      <c r="BC56" s="1501"/>
      <c r="BD56" s="1502"/>
      <c r="BE56" s="1604"/>
      <c r="BF56" s="1468"/>
      <c r="BG56" s="1468"/>
      <c r="BH56" s="1468"/>
      <c r="BI56" s="1605"/>
      <c r="BJ56" s="1657"/>
      <c r="BK56" s="1658"/>
      <c r="BL56" s="361"/>
      <c r="BM56" s="485"/>
      <c r="BO56" s="153"/>
      <c r="BP56" s="56"/>
      <c r="BQ56" s="1657"/>
      <c r="BR56" s="1658"/>
      <c r="BS56" s="1978"/>
      <c r="BT56" s="1979"/>
      <c r="BU56" s="1979"/>
      <c r="BV56" s="1979"/>
      <c r="BW56" s="1979"/>
      <c r="BX56" s="1982"/>
      <c r="BY56" s="1982"/>
      <c r="BZ56" s="1982"/>
      <c r="CA56" s="1982"/>
      <c r="CB56" s="1982"/>
      <c r="CC56" s="1476"/>
      <c r="CD56" s="1477"/>
      <c r="CE56" s="1477"/>
      <c r="CF56" s="1477"/>
      <c r="CG56" s="1478"/>
      <c r="CH56" s="1539"/>
      <c r="CI56" s="1540"/>
      <c r="CJ56" s="1540"/>
      <c r="CK56" s="1540"/>
      <c r="CL56" s="1541"/>
      <c r="CM56" s="1530"/>
      <c r="CN56" s="1531"/>
      <c r="CO56" s="1531"/>
      <c r="CP56" s="1531"/>
      <c r="CQ56" s="1532"/>
      <c r="CR56" s="1521"/>
      <c r="CS56" s="1522"/>
      <c r="CT56" s="1522"/>
      <c r="CU56" s="1522"/>
      <c r="CV56" s="1523"/>
      <c r="CW56" s="1512"/>
      <c r="CX56" s="1513"/>
      <c r="CY56" s="1513"/>
      <c r="CZ56" s="1513"/>
      <c r="DA56" s="1514"/>
      <c r="DB56" s="1458"/>
      <c r="DC56" s="1459"/>
      <c r="DD56" s="1459"/>
      <c r="DE56" s="1459"/>
      <c r="DF56" s="1460"/>
      <c r="DG56" s="1458"/>
      <c r="DH56" s="1459"/>
      <c r="DI56" s="1459"/>
      <c r="DJ56" s="1459"/>
      <c r="DK56" s="1463"/>
      <c r="DL56" s="1657"/>
      <c r="DM56" s="1658"/>
      <c r="DN56" s="361"/>
      <c r="DO56" s="485"/>
    </row>
    <row r="57" spans="1:120" ht="13.5" customHeight="1" x14ac:dyDescent="0.2">
      <c r="A57" s="24"/>
      <c r="B57" s="1755" t="str">
        <f>'int. presets cp_5d+wd'!B32</f>
        <v>South row</v>
      </c>
      <c r="C57" s="1756">
        <f>'int. presets cp_10d_9'!A32</f>
        <v>0</v>
      </c>
      <c r="D57" s="1757" t="str">
        <f>'int. presets cp_10d_9'!B32</f>
        <v>South row</v>
      </c>
      <c r="E57" s="342" t="str">
        <f>'int. presets cp_5d+wd'!C32</f>
        <v>1st-10th module</v>
      </c>
      <c r="F57" s="405"/>
      <c r="G57" s="406"/>
      <c r="H57" s="405">
        <f ca="1">(-'int. presets cp_5d+wd'!I32*COS($F$18*PI()/180)*$F$21-'int. presets cp_5d+wd'!I41*COS($I$18*PI()/180)*$I$21)*$F$47*$C$25*1000/9.81/$I$47*$D$101*'int. presets cp_5d+wd'!$I$246-$H$47/$I$47*$C$20*$F$21</f>
        <v>10.731709168387194</v>
      </c>
      <c r="I57" s="1060">
        <f ca="1">(SQRT(((-'int. presets cp_5d+wd'!D32*SIN($F$18*PI()/180)*$F$21+'int. presets cp_5d+wd'!D41*SIN($I$18*PI()/180)*$I$21)*$C$25*1000)^2+(0.001*$C$25*1000*$F$21)^2)/$C$30+(-'int. presets cp_5d+wd'!D32*COS($F$18*PI()/180)*$F$21-'int. presets cp_5d+wd'!D41*COS($I$18*PI()/180)*$I$21)*$C$25*1000)/9.81*$G$47/$I$47*$F$101*'int. presets cp_5d+wd'!$D$246-$H$47/$I$47*$C$20*$F$21</f>
        <v>9.8678168795295456</v>
      </c>
      <c r="J57" s="1122">
        <f t="shared" ca="1" si="23"/>
        <v>10.731709168387194</v>
      </c>
      <c r="K57" s="1071">
        <f t="shared" ca="1" si="24"/>
        <v>23.659340666809776</v>
      </c>
      <c r="L57" s="118"/>
      <c r="M57" s="493"/>
      <c r="N57" s="18"/>
      <c r="O57" s="1657"/>
      <c r="P57" s="1658"/>
      <c r="Q57" s="1742" t="str">
        <f>V51</f>
        <v>Inner row
Interior modules</v>
      </c>
      <c r="R57" s="1456"/>
      <c r="S57" s="1456"/>
      <c r="T57" s="1456"/>
      <c r="U57" s="1457"/>
      <c r="V57" s="1455" t="str">
        <f>V32</f>
        <v>Inner row
Interior modules</v>
      </c>
      <c r="W57" s="1456"/>
      <c r="X57" s="1456"/>
      <c r="Y57" s="1456"/>
      <c r="Z57" s="1457"/>
      <c r="AA57" s="1509" t="str">
        <f>AA32</f>
        <v>Inner row
1st-10th module</v>
      </c>
      <c r="AB57" s="1510"/>
      <c r="AC57" s="1510"/>
      <c r="AD57" s="1510"/>
      <c r="AE57" s="1511"/>
      <c r="AF57" s="1518" t="str">
        <f>AF32</f>
        <v>Inner row
Interior modules</v>
      </c>
      <c r="AG57" s="1519"/>
      <c r="AH57" s="1519"/>
      <c r="AI57" s="1519"/>
      <c r="AJ57" s="1520"/>
      <c r="AK57" s="1527" t="str">
        <f>AK32</f>
        <v>Inner row
1st-10th module</v>
      </c>
      <c r="AL57" s="1528"/>
      <c r="AM57" s="1528"/>
      <c r="AN57" s="1528"/>
      <c r="AO57" s="1529"/>
      <c r="AP57" s="1536" t="str">
        <f>AP32</f>
        <v>Inner row
Interior modules</v>
      </c>
      <c r="AQ57" s="1537"/>
      <c r="AR57" s="1537"/>
      <c r="AS57" s="1537"/>
      <c r="AT57" s="1538"/>
      <c r="AU57" s="1681" t="str">
        <f>AU32</f>
        <v>Inner row
1st-10th module</v>
      </c>
      <c r="AV57" s="1682"/>
      <c r="AW57" s="1682"/>
      <c r="AX57" s="1682"/>
      <c r="AY57" s="1683"/>
      <c r="AZ57" s="1497" t="str">
        <f>AZ43</f>
        <v>Inner row
Interior modules</v>
      </c>
      <c r="BA57" s="1498"/>
      <c r="BB57" s="1498"/>
      <c r="BC57" s="1498"/>
      <c r="BD57" s="1499"/>
      <c r="BE57" s="1602" t="str">
        <f>BE43</f>
        <v>Inner row
1st-10th module</v>
      </c>
      <c r="BF57" s="1465"/>
      <c r="BG57" s="1465"/>
      <c r="BH57" s="1465"/>
      <c r="BI57" s="1603"/>
      <c r="BJ57" s="1657"/>
      <c r="BK57" s="1658"/>
      <c r="BL57" s="361"/>
      <c r="BM57" s="485"/>
      <c r="BO57" s="493"/>
      <c r="BP57" s="18"/>
      <c r="BQ57" s="1657"/>
      <c r="BR57" s="1658"/>
      <c r="BS57" s="1978" t="str">
        <f>BE57</f>
        <v>Inner row
1st-10th module</v>
      </c>
      <c r="BT57" s="1979"/>
      <c r="BU57" s="1979"/>
      <c r="BV57" s="1979"/>
      <c r="BW57" s="1979"/>
      <c r="BX57" s="1982" t="str">
        <f t="shared" ref="BX57" si="25">AZ57</f>
        <v>Inner row
Interior modules</v>
      </c>
      <c r="BY57" s="1982"/>
      <c r="BZ57" s="1982"/>
      <c r="CA57" s="1982"/>
      <c r="CB57" s="1982"/>
      <c r="CC57" s="1990" t="str">
        <f t="shared" ref="CC57" si="26">AU57</f>
        <v>Inner row
1st-10th module</v>
      </c>
      <c r="CD57" s="1990"/>
      <c r="CE57" s="1990"/>
      <c r="CF57" s="1990"/>
      <c r="CG57" s="1990"/>
      <c r="CH57" s="1993" t="str">
        <f t="shared" ref="CH57" si="27">AP57</f>
        <v>Inner row
Interior modules</v>
      </c>
      <c r="CI57" s="1993"/>
      <c r="CJ57" s="1993"/>
      <c r="CK57" s="1993"/>
      <c r="CL57" s="1993"/>
      <c r="CM57" s="1994" t="str">
        <f t="shared" ref="CM57" si="28">AK57</f>
        <v>Inner row
1st-10th module</v>
      </c>
      <c r="CN57" s="1994"/>
      <c r="CO57" s="1994"/>
      <c r="CP57" s="1994"/>
      <c r="CQ57" s="1994"/>
      <c r="CR57" s="1995" t="str">
        <f t="shared" ref="CR57" si="29">AF57</f>
        <v>Inner row
Interior modules</v>
      </c>
      <c r="CS57" s="1995"/>
      <c r="CT57" s="1995"/>
      <c r="CU57" s="1995"/>
      <c r="CV57" s="1995"/>
      <c r="CW57" s="1996" t="str">
        <f t="shared" ref="CW57" si="30">AA57</f>
        <v>Inner row
1st-10th module</v>
      </c>
      <c r="CX57" s="1996"/>
      <c r="CY57" s="1996"/>
      <c r="CZ57" s="1996"/>
      <c r="DA57" s="1996"/>
      <c r="DB57" s="1991" t="str">
        <f t="shared" ref="DB57" si="31">V57</f>
        <v>Inner row
Interior modules</v>
      </c>
      <c r="DC57" s="1991"/>
      <c r="DD57" s="1991"/>
      <c r="DE57" s="1991"/>
      <c r="DF57" s="1991"/>
      <c r="DG57" s="1991" t="str">
        <f t="shared" ref="DG57" si="32">Q57</f>
        <v>Inner row
Interior modules</v>
      </c>
      <c r="DH57" s="1991"/>
      <c r="DI57" s="1991"/>
      <c r="DJ57" s="1991"/>
      <c r="DK57" s="1992"/>
      <c r="DL57" s="1657"/>
      <c r="DM57" s="1658"/>
      <c r="DN57" s="361"/>
      <c r="DO57" s="485"/>
    </row>
    <row r="58" spans="1:120" ht="13.5" customHeight="1" thickBot="1" x14ac:dyDescent="0.25">
      <c r="B58" s="1914" t="e">
        <f>'int. presets cp_10d_9'!#REF!</f>
        <v>#REF!</v>
      </c>
      <c r="C58" s="1915">
        <f>'int. presets cp_10d_9'!A33</f>
        <v>0</v>
      </c>
      <c r="D58" s="1916">
        <f>'int. presets cp_10d_9'!B33</f>
        <v>0</v>
      </c>
      <c r="E58" s="1112" t="str">
        <f>'int. presets cp_5d+wd'!C33</f>
        <v>Interior modules</v>
      </c>
      <c r="F58" s="405"/>
      <c r="G58" s="406"/>
      <c r="H58" s="409">
        <f ca="1">(-'int. presets cp_5d+wd'!I33*COS($F$18*PI()/180)*$F$21-'int. presets cp_5d+wd'!I42*COS($I$18*PI()/180)*$I$21)*$F$47*$C$25*1000/9.81/$I$47*$D$101*'int. presets cp_5d+wd'!$I$246-$H$47/$I$47*$C$20*$F$21</f>
        <v>1.3278510385675766</v>
      </c>
      <c r="I58" s="1114">
        <f ca="1">(SQRT(((-'int. presets cp_5d+wd'!D33*SIN($F$18*PI()/180)*$F$21+'int. presets cp_5d+wd'!D42*SIN($I$18*PI()/180)*$I$21)*$C$25*1000)^2+(0.001*$C$25*1000*$F$21)^2)/$C$30+(-'int. presets cp_5d+wd'!D33*COS($F$18*PI()/180)*$F$21-'int. presets cp_5d+wd'!D42*COS($I$18*PI()/180)*$I$21)*$C$25*1000)/9.81*$G$47/$I$47*$F$101*'int. presets cp_5d+wd'!$D$246-$H$47/$I$47*$C$20*$F$21</f>
        <v>7.1262137270654868</v>
      </c>
      <c r="J58" s="1124">
        <f t="shared" ca="1" si="23"/>
        <v>7.1262137270654868</v>
      </c>
      <c r="K58" s="1070">
        <f t="shared" ca="1" si="24"/>
        <v>15.710593306963112</v>
      </c>
      <c r="L58" s="118"/>
      <c r="M58" s="153"/>
      <c r="N58" s="18"/>
      <c r="O58" s="1657"/>
      <c r="P58" s="1658"/>
      <c r="Q58" s="1742"/>
      <c r="R58" s="1456"/>
      <c r="S58" s="1456"/>
      <c r="T58" s="1456"/>
      <c r="U58" s="1457"/>
      <c r="V58" s="1455"/>
      <c r="W58" s="1456"/>
      <c r="X58" s="1456"/>
      <c r="Y58" s="1456"/>
      <c r="Z58" s="1457"/>
      <c r="AA58" s="1509"/>
      <c r="AB58" s="1510"/>
      <c r="AC58" s="1510"/>
      <c r="AD58" s="1510"/>
      <c r="AE58" s="1511"/>
      <c r="AF58" s="1518"/>
      <c r="AG58" s="1519"/>
      <c r="AH58" s="1519"/>
      <c r="AI58" s="1519"/>
      <c r="AJ58" s="1520"/>
      <c r="AK58" s="1527"/>
      <c r="AL58" s="1528"/>
      <c r="AM58" s="1528"/>
      <c r="AN58" s="1528"/>
      <c r="AO58" s="1529"/>
      <c r="AP58" s="1536"/>
      <c r="AQ58" s="1537"/>
      <c r="AR58" s="1537"/>
      <c r="AS58" s="1537"/>
      <c r="AT58" s="1538"/>
      <c r="AU58" s="1681"/>
      <c r="AV58" s="1682"/>
      <c r="AW58" s="1682"/>
      <c r="AX58" s="1682"/>
      <c r="AY58" s="1683"/>
      <c r="AZ58" s="1503"/>
      <c r="BA58" s="1504"/>
      <c r="BB58" s="1504"/>
      <c r="BC58" s="1504"/>
      <c r="BD58" s="1505"/>
      <c r="BE58" s="1673"/>
      <c r="BF58" s="1552"/>
      <c r="BG58" s="1552"/>
      <c r="BH58" s="1552"/>
      <c r="BI58" s="1674"/>
      <c r="BJ58" s="1657"/>
      <c r="BK58" s="1658"/>
      <c r="BL58" s="361"/>
      <c r="BM58" s="485"/>
      <c r="BO58" s="153"/>
      <c r="BP58" s="18"/>
      <c r="BQ58" s="1657"/>
      <c r="BR58" s="1658"/>
      <c r="BS58" s="1978"/>
      <c r="BT58" s="1979"/>
      <c r="BU58" s="1979"/>
      <c r="BV58" s="1979"/>
      <c r="BW58" s="1979"/>
      <c r="BX58" s="1982"/>
      <c r="BY58" s="1982"/>
      <c r="BZ58" s="1982"/>
      <c r="CA58" s="1982"/>
      <c r="CB58" s="1982"/>
      <c r="CC58" s="1984"/>
      <c r="CD58" s="1984"/>
      <c r="CE58" s="1984"/>
      <c r="CF58" s="1984"/>
      <c r="CG58" s="1984"/>
      <c r="CH58" s="1987"/>
      <c r="CI58" s="1987"/>
      <c r="CJ58" s="1987"/>
      <c r="CK58" s="1987"/>
      <c r="CL58" s="1987"/>
      <c r="CM58" s="1963"/>
      <c r="CN58" s="1963"/>
      <c r="CO58" s="1963"/>
      <c r="CP58" s="1963"/>
      <c r="CQ58" s="1963"/>
      <c r="CR58" s="1965"/>
      <c r="CS58" s="1965"/>
      <c r="CT58" s="1965"/>
      <c r="CU58" s="1965"/>
      <c r="CV58" s="1965"/>
      <c r="CW58" s="1967"/>
      <c r="CX58" s="1967"/>
      <c r="CY58" s="1967"/>
      <c r="CZ58" s="1967"/>
      <c r="DA58" s="1967"/>
      <c r="DB58" s="1969"/>
      <c r="DC58" s="1969"/>
      <c r="DD58" s="1969"/>
      <c r="DE58" s="1969"/>
      <c r="DF58" s="1969"/>
      <c r="DG58" s="1969"/>
      <c r="DH58" s="1969"/>
      <c r="DI58" s="1969"/>
      <c r="DJ58" s="1969"/>
      <c r="DK58" s="1989"/>
      <c r="DL58" s="1657"/>
      <c r="DM58" s="1658"/>
      <c r="DN58" s="361"/>
      <c r="DO58" s="485"/>
    </row>
    <row r="59" spans="1:120" ht="13.5" customHeight="1" thickTop="1" thickBot="1" x14ac:dyDescent="0.25">
      <c r="B59" s="1837" t="str">
        <f>'int. presets cp_5d+wd'!E24</f>
        <v>Roof position 2</v>
      </c>
      <c r="C59" s="1838"/>
      <c r="D59" s="1838"/>
      <c r="E59" s="1838"/>
      <c r="F59" s="1838"/>
      <c r="G59" s="1838"/>
      <c r="H59" s="1838"/>
      <c r="I59" s="1838"/>
      <c r="J59" s="1839"/>
      <c r="K59" s="1243"/>
      <c r="L59" s="118"/>
      <c r="M59" s="153"/>
      <c r="N59" s="20"/>
      <c r="O59" s="1657"/>
      <c r="P59" s="1658"/>
      <c r="Q59" s="1743"/>
      <c r="R59" s="1459"/>
      <c r="S59" s="1459"/>
      <c r="T59" s="1459"/>
      <c r="U59" s="1460"/>
      <c r="V59" s="1458"/>
      <c r="W59" s="1459"/>
      <c r="X59" s="1459"/>
      <c r="Y59" s="1459"/>
      <c r="Z59" s="1460"/>
      <c r="AA59" s="1512"/>
      <c r="AB59" s="1513"/>
      <c r="AC59" s="1513"/>
      <c r="AD59" s="1513"/>
      <c r="AE59" s="1514"/>
      <c r="AF59" s="1521"/>
      <c r="AG59" s="1522"/>
      <c r="AH59" s="1522"/>
      <c r="AI59" s="1522"/>
      <c r="AJ59" s="1523"/>
      <c r="AK59" s="1530"/>
      <c r="AL59" s="1531"/>
      <c r="AM59" s="1531"/>
      <c r="AN59" s="1531"/>
      <c r="AO59" s="1532"/>
      <c r="AP59" s="1539"/>
      <c r="AQ59" s="1540"/>
      <c r="AR59" s="1540"/>
      <c r="AS59" s="1540"/>
      <c r="AT59" s="1541"/>
      <c r="AU59" s="1684"/>
      <c r="AV59" s="1685"/>
      <c r="AW59" s="1685"/>
      <c r="AX59" s="1685"/>
      <c r="AY59" s="1686"/>
      <c r="AZ59" s="1500"/>
      <c r="BA59" s="1501"/>
      <c r="BB59" s="1501"/>
      <c r="BC59" s="1501"/>
      <c r="BD59" s="1502"/>
      <c r="BE59" s="1604"/>
      <c r="BF59" s="1468"/>
      <c r="BG59" s="1468"/>
      <c r="BH59" s="1468"/>
      <c r="BI59" s="1605"/>
      <c r="BJ59" s="1657"/>
      <c r="BK59" s="1658"/>
      <c r="BL59" s="361"/>
      <c r="BM59" s="485"/>
      <c r="BO59" s="153"/>
      <c r="BP59" s="20"/>
      <c r="BQ59" s="1657"/>
      <c r="BR59" s="1658"/>
      <c r="BS59" s="1978"/>
      <c r="BT59" s="1979"/>
      <c r="BU59" s="1979"/>
      <c r="BV59" s="1979"/>
      <c r="BW59" s="1979"/>
      <c r="BX59" s="1982"/>
      <c r="BY59" s="1982"/>
      <c r="BZ59" s="1982"/>
      <c r="CA59" s="1982"/>
      <c r="CB59" s="1982"/>
      <c r="CC59" s="1984"/>
      <c r="CD59" s="1984"/>
      <c r="CE59" s="1984"/>
      <c r="CF59" s="1984"/>
      <c r="CG59" s="1984"/>
      <c r="CH59" s="1987"/>
      <c r="CI59" s="1987"/>
      <c r="CJ59" s="1987"/>
      <c r="CK59" s="1987"/>
      <c r="CL59" s="1987"/>
      <c r="CM59" s="1963"/>
      <c r="CN59" s="1963"/>
      <c r="CO59" s="1963"/>
      <c r="CP59" s="1963"/>
      <c r="CQ59" s="1963"/>
      <c r="CR59" s="1965"/>
      <c r="CS59" s="1965"/>
      <c r="CT59" s="1965"/>
      <c r="CU59" s="1965"/>
      <c r="CV59" s="1965"/>
      <c r="CW59" s="1967"/>
      <c r="CX59" s="1967"/>
      <c r="CY59" s="1967"/>
      <c r="CZ59" s="1967"/>
      <c r="DA59" s="1967"/>
      <c r="DB59" s="1969"/>
      <c r="DC59" s="1969"/>
      <c r="DD59" s="1969"/>
      <c r="DE59" s="1969"/>
      <c r="DF59" s="1969"/>
      <c r="DG59" s="1969"/>
      <c r="DH59" s="1969"/>
      <c r="DI59" s="1969"/>
      <c r="DJ59" s="1969"/>
      <c r="DK59" s="1989"/>
      <c r="DL59" s="1657"/>
      <c r="DM59" s="1658"/>
      <c r="DN59" s="361"/>
      <c r="DO59" s="485"/>
    </row>
    <row r="60" spans="1:120" ht="13.5" customHeight="1" x14ac:dyDescent="0.2">
      <c r="A60" s="24"/>
      <c r="B60" s="1914" t="str">
        <f t="shared" ref="B60:E67" si="33">B51</f>
        <v>North row</v>
      </c>
      <c r="C60" s="1915">
        <f t="shared" si="33"/>
        <v>0</v>
      </c>
      <c r="D60" s="1916">
        <f t="shared" si="33"/>
        <v>0</v>
      </c>
      <c r="E60" s="478" t="str">
        <f t="shared" si="33"/>
        <v>1st-10th module</v>
      </c>
      <c r="F60" s="539"/>
      <c r="G60" s="664"/>
      <c r="H60" s="540">
        <f ca="1">(-'int. presets cp_5d+wd'!J26*COS($F$18*PI()/180)*$F$21-'int. presets cp_5d+wd'!J35*COS($I$18*PI()/180)*$I$21)*$F$47*$C$25*1000/9.81/$I$47*$D$101*'int. presets cp_5d+wd'!$J$246-$H$47/$I$47*$C$20*$F$21</f>
        <v>46.972669613441951</v>
      </c>
      <c r="I60" s="75">
        <f ca="1">(SQRT(((-'int. presets cp_5d+wd'!E26*SIN($F$18*PI()/180)*$F$21+'int. presets cp_5d+wd'!E35*SIN($I$18*PI()/180)*$I$21)*$C$25*1000)^2+(0.001*$C$25*1000*$F$21)^2)/$C$30+(-'int. presets cp_5d+wd'!E26*COS($F$18*PI()/180)*$F$21-'int. presets cp_5d+wd'!E35*COS($I$18*PI()/180)*$I$21)*$C$25*1000)/9.81*$G$47/$I$47*$F$101*'int. presets cp_5d+wd'!$E$246-$H$47/$I$47*$C$20*$F$21</f>
        <v>27.081129280798766</v>
      </c>
      <c r="J60" s="1120">
        <f t="shared" ref="J60:J67" ca="1" si="34">MAX(H60,I60)</f>
        <v>46.972669613441951</v>
      </c>
      <c r="K60" s="1247">
        <f t="shared" ca="1" si="24"/>
        <v>103.55688688318638</v>
      </c>
      <c r="L60" s="118"/>
      <c r="M60" s="153"/>
      <c r="N60" s="20"/>
      <c r="O60" s="1657"/>
      <c r="P60" s="1658"/>
      <c r="Q60" s="1744" t="str">
        <f>V51</f>
        <v>Inner row
Interior modules</v>
      </c>
      <c r="R60" s="1453"/>
      <c r="S60" s="1453"/>
      <c r="T60" s="1453"/>
      <c r="U60" s="1454"/>
      <c r="V60" s="1452" t="str">
        <f>V32</f>
        <v>Inner row
Interior modules</v>
      </c>
      <c r="W60" s="1453"/>
      <c r="X60" s="1453"/>
      <c r="Y60" s="1453"/>
      <c r="Z60" s="1454"/>
      <c r="AA60" s="1506" t="str">
        <f>AA32</f>
        <v>Inner row
1st-10th module</v>
      </c>
      <c r="AB60" s="1507"/>
      <c r="AC60" s="1507"/>
      <c r="AD60" s="1507"/>
      <c r="AE60" s="1508"/>
      <c r="AF60" s="1515" t="str">
        <f>AF32</f>
        <v>Inner row
Interior modules</v>
      </c>
      <c r="AG60" s="1516"/>
      <c r="AH60" s="1516"/>
      <c r="AI60" s="1516"/>
      <c r="AJ60" s="1517"/>
      <c r="AK60" s="1524" t="str">
        <f>AK32</f>
        <v>Inner row
1st-10th module</v>
      </c>
      <c r="AL60" s="1525"/>
      <c r="AM60" s="1525"/>
      <c r="AN60" s="1525"/>
      <c r="AO60" s="1526"/>
      <c r="AP60" s="1533" t="str">
        <f>AP32</f>
        <v>Inner row
Interior modules</v>
      </c>
      <c r="AQ60" s="1534"/>
      <c r="AR60" s="1534"/>
      <c r="AS60" s="1534"/>
      <c r="AT60" s="1535"/>
      <c r="AU60" s="1678" t="str">
        <f>AU32</f>
        <v>Inner row
1st-10th module</v>
      </c>
      <c r="AV60" s="1679"/>
      <c r="AW60" s="1679"/>
      <c r="AX60" s="1679"/>
      <c r="AY60" s="1680"/>
      <c r="AZ60" s="1497" t="str">
        <f>AZ43</f>
        <v>Inner row
Interior modules</v>
      </c>
      <c r="BA60" s="1498"/>
      <c r="BB60" s="1498"/>
      <c r="BC60" s="1498"/>
      <c r="BD60" s="1499"/>
      <c r="BE60" s="1602" t="str">
        <f>BE43</f>
        <v>Inner row
1st-10th module</v>
      </c>
      <c r="BF60" s="1465"/>
      <c r="BG60" s="1465"/>
      <c r="BH60" s="1465"/>
      <c r="BI60" s="1603"/>
      <c r="BJ60" s="1657"/>
      <c r="BK60" s="1658"/>
      <c r="BL60" s="361"/>
      <c r="BM60" s="485"/>
      <c r="BO60" s="153"/>
      <c r="BP60" s="20"/>
      <c r="BQ60" s="1657"/>
      <c r="BR60" s="1658"/>
      <c r="BS60" s="1978" t="str">
        <f t="shared" ref="BS60" si="35">BE60</f>
        <v>Inner row
1st-10th module</v>
      </c>
      <c r="BT60" s="1979"/>
      <c r="BU60" s="1979"/>
      <c r="BV60" s="1979"/>
      <c r="BW60" s="1979"/>
      <c r="BX60" s="1982" t="str">
        <f t="shared" ref="BX60" si="36">AZ60</f>
        <v>Inner row
Interior modules</v>
      </c>
      <c r="BY60" s="1982"/>
      <c r="BZ60" s="1982"/>
      <c r="CA60" s="1982"/>
      <c r="CB60" s="1982"/>
      <c r="CC60" s="1984" t="str">
        <f t="shared" ref="CC60" si="37">AU60</f>
        <v>Inner row
1st-10th module</v>
      </c>
      <c r="CD60" s="1984"/>
      <c r="CE60" s="1984"/>
      <c r="CF60" s="1984"/>
      <c r="CG60" s="1984"/>
      <c r="CH60" s="1987" t="str">
        <f t="shared" ref="CH60" si="38">AP60</f>
        <v>Inner row
Interior modules</v>
      </c>
      <c r="CI60" s="1987"/>
      <c r="CJ60" s="1987"/>
      <c r="CK60" s="1987"/>
      <c r="CL60" s="1987"/>
      <c r="CM60" s="1963" t="str">
        <f t="shared" ref="CM60" si="39">AK60</f>
        <v>Inner row
1st-10th module</v>
      </c>
      <c r="CN60" s="1963"/>
      <c r="CO60" s="1963"/>
      <c r="CP60" s="1963"/>
      <c r="CQ60" s="1963"/>
      <c r="CR60" s="1965" t="str">
        <f t="shared" ref="CR60" si="40">AF60</f>
        <v>Inner row
Interior modules</v>
      </c>
      <c r="CS60" s="1965"/>
      <c r="CT60" s="1965"/>
      <c r="CU60" s="1965"/>
      <c r="CV60" s="1965"/>
      <c r="CW60" s="1967" t="str">
        <f t="shared" ref="CW60" si="41">AA60</f>
        <v>Inner row
1st-10th module</v>
      </c>
      <c r="CX60" s="1967"/>
      <c r="CY60" s="1967"/>
      <c r="CZ60" s="1967"/>
      <c r="DA60" s="1967"/>
      <c r="DB60" s="1969" t="str">
        <f t="shared" ref="DB60" si="42">V60</f>
        <v>Inner row
Interior modules</v>
      </c>
      <c r="DC60" s="1969"/>
      <c r="DD60" s="1969"/>
      <c r="DE60" s="1969"/>
      <c r="DF60" s="1969"/>
      <c r="DG60" s="1969" t="str">
        <f t="shared" ref="DG60" si="43">Q60</f>
        <v>Inner row
Interior modules</v>
      </c>
      <c r="DH60" s="1969"/>
      <c r="DI60" s="1969"/>
      <c r="DJ60" s="1969"/>
      <c r="DK60" s="1989"/>
      <c r="DL60" s="1657"/>
      <c r="DM60" s="1658"/>
      <c r="DN60" s="361"/>
      <c r="DO60" s="485"/>
    </row>
    <row r="61" spans="1:120" ht="13.5" customHeight="1" thickBot="1" x14ac:dyDescent="0.25">
      <c r="A61" s="24"/>
      <c r="B61" s="1761">
        <f t="shared" si="33"/>
        <v>0</v>
      </c>
      <c r="C61" s="1762">
        <f t="shared" si="33"/>
        <v>0</v>
      </c>
      <c r="D61" s="1763">
        <f t="shared" si="33"/>
        <v>0</v>
      </c>
      <c r="E61" s="481" t="str">
        <f t="shared" si="33"/>
        <v>Interior modules</v>
      </c>
      <c r="F61" s="405"/>
      <c r="G61" s="406"/>
      <c r="H61" s="199">
        <f ca="1">(-'int. presets cp_5d+wd'!J27*COS($F$18*PI()/180)*$F$21-'int. presets cp_5d+wd'!J36*COS($I$18*PI()/180)*$I$21)*$F$47*$C$25*1000/9.81/$I$47*$D$101*'int. presets cp_5d+wd'!$J$246-$H$47/$I$47*$C$20*$F$21</f>
        <v>42.351274185808009</v>
      </c>
      <c r="I61" s="1062">
        <f ca="1">(SQRT(((-'int. presets cp_5d+wd'!E27*SIN($F$18*PI()/180)*$F$21+'int. presets cp_5d+wd'!E36*SIN($I$18*PI()/180)*$I$21)*$C$25*1000)^2+(0.001*$C$25*1000*$F$21)^2)/$C$30+(-'int. presets cp_5d+wd'!E27*COS($F$18*PI()/180)*$F$21-'int. presets cp_5d+wd'!E36*COS($I$18*PI()/180)*$I$21)*$C$25*1000)/9.81*$G$47/$I$47*$F$101*'int. presets cp_5d+wd'!$E$246-$H$47/$I$47*$C$20*$F$21</f>
        <v>20.978370186032809</v>
      </c>
      <c r="J61" s="1121">
        <f t="shared" ca="1" si="34"/>
        <v>42.351274185808009</v>
      </c>
      <c r="K61" s="1248">
        <f t="shared" ca="1" si="24"/>
        <v>93.368466095516041</v>
      </c>
      <c r="L61" s="118"/>
      <c r="M61" s="153"/>
      <c r="N61" s="20"/>
      <c r="O61" s="1657"/>
      <c r="P61" s="1658"/>
      <c r="Q61" s="1742"/>
      <c r="R61" s="1456"/>
      <c r="S61" s="1456"/>
      <c r="T61" s="1456"/>
      <c r="U61" s="1457"/>
      <c r="V61" s="1455"/>
      <c r="W61" s="1456"/>
      <c r="X61" s="1456"/>
      <c r="Y61" s="1456"/>
      <c r="Z61" s="1457"/>
      <c r="AA61" s="1509"/>
      <c r="AB61" s="1510"/>
      <c r="AC61" s="1510"/>
      <c r="AD61" s="1510"/>
      <c r="AE61" s="1511"/>
      <c r="AF61" s="1518"/>
      <c r="AG61" s="1519"/>
      <c r="AH61" s="1519"/>
      <c r="AI61" s="1519"/>
      <c r="AJ61" s="1520"/>
      <c r="AK61" s="1527"/>
      <c r="AL61" s="1528"/>
      <c r="AM61" s="1528"/>
      <c r="AN61" s="1528"/>
      <c r="AO61" s="1529"/>
      <c r="AP61" s="1536"/>
      <c r="AQ61" s="1537"/>
      <c r="AR61" s="1537"/>
      <c r="AS61" s="1537"/>
      <c r="AT61" s="1538"/>
      <c r="AU61" s="1681"/>
      <c r="AV61" s="1682"/>
      <c r="AW61" s="1682"/>
      <c r="AX61" s="1682"/>
      <c r="AY61" s="1683"/>
      <c r="AZ61" s="1503"/>
      <c r="BA61" s="1504"/>
      <c r="BB61" s="1504"/>
      <c r="BC61" s="1504"/>
      <c r="BD61" s="1505"/>
      <c r="BE61" s="1673"/>
      <c r="BF61" s="1552"/>
      <c r="BG61" s="1552"/>
      <c r="BH61" s="1552"/>
      <c r="BI61" s="1674"/>
      <c r="BJ61" s="1657"/>
      <c r="BK61" s="1658"/>
      <c r="BL61" s="361"/>
      <c r="BM61" s="485"/>
      <c r="BO61" s="153"/>
      <c r="BP61" s="20"/>
      <c r="BQ61" s="1657"/>
      <c r="BR61" s="1658"/>
      <c r="BS61" s="1978"/>
      <c r="BT61" s="1979"/>
      <c r="BU61" s="1979"/>
      <c r="BV61" s="1979"/>
      <c r="BW61" s="1979"/>
      <c r="BX61" s="1982"/>
      <c r="BY61" s="1982"/>
      <c r="BZ61" s="1982"/>
      <c r="CA61" s="1982"/>
      <c r="CB61" s="1982"/>
      <c r="CC61" s="1984"/>
      <c r="CD61" s="1984"/>
      <c r="CE61" s="1984"/>
      <c r="CF61" s="1984"/>
      <c r="CG61" s="1984"/>
      <c r="CH61" s="1987"/>
      <c r="CI61" s="1987"/>
      <c r="CJ61" s="1987"/>
      <c r="CK61" s="1987"/>
      <c r="CL61" s="1987"/>
      <c r="CM61" s="1963"/>
      <c r="CN61" s="1963"/>
      <c r="CO61" s="1963"/>
      <c r="CP61" s="1963"/>
      <c r="CQ61" s="1963"/>
      <c r="CR61" s="1965"/>
      <c r="CS61" s="1965"/>
      <c r="CT61" s="1965"/>
      <c r="CU61" s="1965"/>
      <c r="CV61" s="1965"/>
      <c r="CW61" s="1967"/>
      <c r="CX61" s="1967"/>
      <c r="CY61" s="1967"/>
      <c r="CZ61" s="1967"/>
      <c r="DA61" s="1967"/>
      <c r="DB61" s="1969"/>
      <c r="DC61" s="1969"/>
      <c r="DD61" s="1969"/>
      <c r="DE61" s="1969"/>
      <c r="DF61" s="1969"/>
      <c r="DG61" s="1969"/>
      <c r="DH61" s="1969"/>
      <c r="DI61" s="1969"/>
      <c r="DJ61" s="1969"/>
      <c r="DK61" s="1989"/>
      <c r="DL61" s="1657"/>
      <c r="DM61" s="1658"/>
      <c r="DN61" s="361"/>
      <c r="DO61" s="485"/>
    </row>
    <row r="62" spans="1:120" s="75" customFormat="1" ht="13.5" customHeight="1" x14ac:dyDescent="0.2">
      <c r="B62" s="1755" t="str">
        <f t="shared" si="33"/>
        <v>Inner rows, 2nd to 4th row from north</v>
      </c>
      <c r="C62" s="1756">
        <f t="shared" si="33"/>
        <v>0</v>
      </c>
      <c r="D62" s="1757"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28.529060322394233</v>
      </c>
      <c r="I62" s="75">
        <f ca="1">(SQRT(((-'int. presets cp_5d+wd'!E28*SIN($F$18*PI()/180)*$F$21+'int. presets cp_5d+wd'!E37*SIN($I$18*PI()/180)*$I$21)*$C$25*1000)^2+(0.001*$C$25*1000*$F$21)^2)/$C$30+(-'int. presets cp_5d+wd'!E28*COS($F$18*PI()/180)*$F$21-'int. presets cp_5d+wd'!E37*COS($I$18*PI()/180)*$I$21)*$C$25*1000)/9.81*$G$47/$I$47*$F$101*'int. presets cp_5d+wd'!$E$246-$H$47/$I$47*$C$20*$F$21</f>
        <v>30.130995947304367</v>
      </c>
      <c r="J62" s="1122">
        <f t="shared" ca="1" si="34"/>
        <v>30.130995947304367</v>
      </c>
      <c r="K62" s="1249">
        <f t="shared" ca="1" si="24"/>
        <v>66.427396285346148</v>
      </c>
      <c r="L62" s="118"/>
      <c r="M62" s="153"/>
      <c r="N62" s="20"/>
      <c r="O62" s="1657"/>
      <c r="P62" s="1658"/>
      <c r="Q62" s="1743"/>
      <c r="R62" s="1459"/>
      <c r="S62" s="1459"/>
      <c r="T62" s="1459"/>
      <c r="U62" s="1460"/>
      <c r="V62" s="1458"/>
      <c r="W62" s="1459"/>
      <c r="X62" s="1459"/>
      <c r="Y62" s="1459"/>
      <c r="Z62" s="1460"/>
      <c r="AA62" s="1512"/>
      <c r="AB62" s="1513"/>
      <c r="AC62" s="1513"/>
      <c r="AD62" s="1513"/>
      <c r="AE62" s="1514"/>
      <c r="AF62" s="1521"/>
      <c r="AG62" s="1522"/>
      <c r="AH62" s="1522"/>
      <c r="AI62" s="1522"/>
      <c r="AJ62" s="1523"/>
      <c r="AK62" s="1530"/>
      <c r="AL62" s="1531"/>
      <c r="AM62" s="1531"/>
      <c r="AN62" s="1531"/>
      <c r="AO62" s="1532"/>
      <c r="AP62" s="1539"/>
      <c r="AQ62" s="1540"/>
      <c r="AR62" s="1540"/>
      <c r="AS62" s="1540"/>
      <c r="AT62" s="1541"/>
      <c r="AU62" s="1684"/>
      <c r="AV62" s="1685"/>
      <c r="AW62" s="1685"/>
      <c r="AX62" s="1685"/>
      <c r="AY62" s="1686"/>
      <c r="AZ62" s="1500"/>
      <c r="BA62" s="1501"/>
      <c r="BB62" s="1501"/>
      <c r="BC62" s="1501"/>
      <c r="BD62" s="1502"/>
      <c r="BE62" s="1604"/>
      <c r="BF62" s="1468"/>
      <c r="BG62" s="1468"/>
      <c r="BH62" s="1468"/>
      <c r="BI62" s="1605"/>
      <c r="BJ62" s="1657"/>
      <c r="BK62" s="1658"/>
      <c r="BL62" s="361"/>
      <c r="BM62" s="486"/>
      <c r="BN62" s="1"/>
      <c r="BO62" s="153"/>
      <c r="BP62" s="20"/>
      <c r="BQ62" s="1657"/>
      <c r="BR62" s="1658"/>
      <c r="BS62" s="1978"/>
      <c r="BT62" s="1979"/>
      <c r="BU62" s="1979"/>
      <c r="BV62" s="1979"/>
      <c r="BW62" s="1979"/>
      <c r="BX62" s="1982"/>
      <c r="BY62" s="1982"/>
      <c r="BZ62" s="1982"/>
      <c r="CA62" s="1982"/>
      <c r="CB62" s="1982"/>
      <c r="CC62" s="1984"/>
      <c r="CD62" s="1984"/>
      <c r="CE62" s="1984"/>
      <c r="CF62" s="1984"/>
      <c r="CG62" s="1984"/>
      <c r="CH62" s="1987"/>
      <c r="CI62" s="1987"/>
      <c r="CJ62" s="1987"/>
      <c r="CK62" s="1987"/>
      <c r="CL62" s="1987"/>
      <c r="CM62" s="1963"/>
      <c r="CN62" s="1963"/>
      <c r="CO62" s="1963"/>
      <c r="CP62" s="1963"/>
      <c r="CQ62" s="1963"/>
      <c r="CR62" s="1965"/>
      <c r="CS62" s="1965"/>
      <c r="CT62" s="1965"/>
      <c r="CU62" s="1965"/>
      <c r="CV62" s="1965"/>
      <c r="CW62" s="1967"/>
      <c r="CX62" s="1967"/>
      <c r="CY62" s="1967"/>
      <c r="CZ62" s="1967"/>
      <c r="DA62" s="1967"/>
      <c r="DB62" s="1969"/>
      <c r="DC62" s="1969"/>
      <c r="DD62" s="1969"/>
      <c r="DE62" s="1969"/>
      <c r="DF62" s="1969"/>
      <c r="DG62" s="1969"/>
      <c r="DH62" s="1969"/>
      <c r="DI62" s="1969"/>
      <c r="DJ62" s="1969"/>
      <c r="DK62" s="1989"/>
      <c r="DL62" s="1657"/>
      <c r="DM62" s="1658"/>
      <c r="DN62" s="361"/>
      <c r="DO62" s="486"/>
      <c r="DP62" s="1"/>
    </row>
    <row r="63" spans="1:120" s="75" customFormat="1" ht="13.5" customHeight="1" thickBot="1" x14ac:dyDescent="0.25">
      <c r="B63" s="1761" t="e">
        <f t="shared" si="33"/>
        <v>#REF!</v>
      </c>
      <c r="C63" s="1762">
        <f t="shared" si="33"/>
        <v>0</v>
      </c>
      <c r="D63" s="1763">
        <f t="shared" si="33"/>
        <v>0</v>
      </c>
      <c r="E63" s="481" t="str">
        <f t="shared" si="33"/>
        <v>Interior modules</v>
      </c>
      <c r="F63" s="405"/>
      <c r="G63" s="406"/>
      <c r="H63" s="199">
        <f ca="1">(-'int. presets cp_5d+wd'!J29*COS($F$18*PI()/180)*$F$21-'int. presets cp_5d+wd'!J38*COS($I$18*PI()/180)*$I$21)*$F$47*$C$25*1000/9.81/$I$47*$D$101*'int. presets cp_5d+wd'!$J$246-$H$47/$I$47*$C$20*$F$21</f>
        <v>25.731943196344741</v>
      </c>
      <c r="I63" s="1062">
        <f ca="1">(SQRT(((-'int. presets cp_5d+wd'!E29*SIN($F$18*PI()/180)*$F$21+'int. presets cp_5d+wd'!E38*SIN($I$18*PI()/180)*$I$21)*$C$25*1000)^2+(0.001*$C$25*1000*$F$21)^2)/$C$30+(-'int. presets cp_5d+wd'!E29*COS($F$18*PI()/180)*$F$21-'int. presets cp_5d+wd'!E38*COS($I$18*PI()/180)*$I$21)*$C$25*1000)/9.81*$G$47/$I$47*$F$101*'int. presets cp_5d+wd'!$E$246-$H$47/$I$47*$C$20*$F$21</f>
        <v>28.260418111573518</v>
      </c>
      <c r="J63" s="1121">
        <f t="shared" ca="1" si="34"/>
        <v>28.260418111573518</v>
      </c>
      <c r="K63" s="1248">
        <f t="shared" ca="1" si="24"/>
        <v>62.3034829771372</v>
      </c>
      <c r="L63" s="118"/>
      <c r="M63" s="153"/>
      <c r="N63" s="20"/>
      <c r="O63" s="1657"/>
      <c r="P63" s="1658"/>
      <c r="Q63" s="1744" t="str">
        <f>V51</f>
        <v>Inner row
Interior modules</v>
      </c>
      <c r="R63" s="1453"/>
      <c r="S63" s="1453"/>
      <c r="T63" s="1453"/>
      <c r="U63" s="1454"/>
      <c r="V63" s="1452" t="str">
        <f>V32</f>
        <v>Inner row
Interior modules</v>
      </c>
      <c r="W63" s="1453"/>
      <c r="X63" s="1453"/>
      <c r="Y63" s="1453"/>
      <c r="Z63" s="1454"/>
      <c r="AA63" s="1506" t="str">
        <f>AA32</f>
        <v>Inner row
1st-10th module</v>
      </c>
      <c r="AB63" s="1507"/>
      <c r="AC63" s="1507"/>
      <c r="AD63" s="1507"/>
      <c r="AE63" s="1508"/>
      <c r="AF63" s="1515" t="str">
        <f>AF32</f>
        <v>Inner row
Interior modules</v>
      </c>
      <c r="AG63" s="1516"/>
      <c r="AH63" s="1516"/>
      <c r="AI63" s="1516"/>
      <c r="AJ63" s="1517"/>
      <c r="AK63" s="1524" t="str">
        <f>AK32</f>
        <v>Inner row
1st-10th module</v>
      </c>
      <c r="AL63" s="1525"/>
      <c r="AM63" s="1525"/>
      <c r="AN63" s="1525"/>
      <c r="AO63" s="1526"/>
      <c r="AP63" s="1533" t="str">
        <f>AP32</f>
        <v>Inner row
Interior modules</v>
      </c>
      <c r="AQ63" s="1534"/>
      <c r="AR63" s="1534"/>
      <c r="AS63" s="1534"/>
      <c r="AT63" s="1535"/>
      <c r="AU63" s="1678" t="str">
        <f>AU32</f>
        <v>Inner row
1st-10th module</v>
      </c>
      <c r="AV63" s="1679"/>
      <c r="AW63" s="1679"/>
      <c r="AX63" s="1679"/>
      <c r="AY63" s="1680"/>
      <c r="AZ63" s="1497" t="str">
        <f>AZ43</f>
        <v>Inner row
Interior modules</v>
      </c>
      <c r="BA63" s="1498"/>
      <c r="BB63" s="1498"/>
      <c r="BC63" s="1498"/>
      <c r="BD63" s="1499"/>
      <c r="BE63" s="1602" t="str">
        <f>BE43</f>
        <v>Inner row
1st-10th module</v>
      </c>
      <c r="BF63" s="1465"/>
      <c r="BG63" s="1465"/>
      <c r="BH63" s="1465"/>
      <c r="BI63" s="1603"/>
      <c r="BJ63" s="1657"/>
      <c r="BK63" s="1658"/>
      <c r="BL63" s="361"/>
      <c r="BM63" s="486"/>
      <c r="BN63" s="1"/>
      <c r="BO63" s="153"/>
      <c r="BP63" s="20"/>
      <c r="BQ63" s="1657"/>
      <c r="BR63" s="1658"/>
      <c r="BS63" s="1978" t="str">
        <f t="shared" ref="BS63" si="44">BE63</f>
        <v>Inner row
1st-10th module</v>
      </c>
      <c r="BT63" s="1979"/>
      <c r="BU63" s="1979"/>
      <c r="BV63" s="1979"/>
      <c r="BW63" s="1979"/>
      <c r="BX63" s="1982" t="str">
        <f t="shared" ref="BX63" si="45">AZ63</f>
        <v>Inner row
Interior modules</v>
      </c>
      <c r="BY63" s="1982"/>
      <c r="BZ63" s="1982"/>
      <c r="CA63" s="1982"/>
      <c r="CB63" s="1982"/>
      <c r="CC63" s="1984" t="str">
        <f t="shared" ref="CC63" si="46">AU63</f>
        <v>Inner row
1st-10th module</v>
      </c>
      <c r="CD63" s="1984"/>
      <c r="CE63" s="1984"/>
      <c r="CF63" s="1984"/>
      <c r="CG63" s="1984"/>
      <c r="CH63" s="1987" t="str">
        <f t="shared" ref="CH63" si="47">AP63</f>
        <v>Inner row
Interior modules</v>
      </c>
      <c r="CI63" s="1987"/>
      <c r="CJ63" s="1987"/>
      <c r="CK63" s="1987"/>
      <c r="CL63" s="1987"/>
      <c r="CM63" s="1963" t="str">
        <f t="shared" ref="CM63" si="48">AK63</f>
        <v>Inner row
1st-10th module</v>
      </c>
      <c r="CN63" s="1963"/>
      <c r="CO63" s="1963"/>
      <c r="CP63" s="1963"/>
      <c r="CQ63" s="1963"/>
      <c r="CR63" s="1965" t="str">
        <f t="shared" ref="CR63" si="49">AF63</f>
        <v>Inner row
Interior modules</v>
      </c>
      <c r="CS63" s="1965"/>
      <c r="CT63" s="1965"/>
      <c r="CU63" s="1965"/>
      <c r="CV63" s="1965"/>
      <c r="CW63" s="1967" t="str">
        <f t="shared" ref="CW63" si="50">AA63</f>
        <v>Inner row
1st-10th module</v>
      </c>
      <c r="CX63" s="1967"/>
      <c r="CY63" s="1967"/>
      <c r="CZ63" s="1967"/>
      <c r="DA63" s="1967"/>
      <c r="DB63" s="1969" t="str">
        <f t="shared" ref="DB63" si="51">V63</f>
        <v>Inner row
Interior modules</v>
      </c>
      <c r="DC63" s="1969"/>
      <c r="DD63" s="1969"/>
      <c r="DE63" s="1969"/>
      <c r="DF63" s="1969"/>
      <c r="DG63" s="1969" t="str">
        <f t="shared" ref="DG63" si="52">Q63</f>
        <v>Inner row
Interior modules</v>
      </c>
      <c r="DH63" s="1969"/>
      <c r="DI63" s="1969"/>
      <c r="DJ63" s="1969"/>
      <c r="DK63" s="1989"/>
      <c r="DL63" s="1657"/>
      <c r="DM63" s="1658"/>
      <c r="DN63" s="361"/>
      <c r="DO63" s="486"/>
      <c r="DP63" s="1"/>
    </row>
    <row r="64" spans="1:120" s="75" customFormat="1" ht="13.5" customHeight="1" x14ac:dyDescent="0.2">
      <c r="B64" s="1755" t="str">
        <f t="shared" si="33"/>
        <v>Inner rows, from 5th row from north</v>
      </c>
      <c r="C64" s="1756">
        <f t="shared" si="33"/>
        <v>0</v>
      </c>
      <c r="D64" s="1757"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17.878474896493291</v>
      </c>
      <c r="I64" s="75">
        <f ca="1">(SQRT(((-'int. presets cp_5d+wd'!E30*SIN($F$18*PI()/180)*$F$21+'int. presets cp_5d+wd'!E39*SIN($I$18*PI()/180)*$I$21)*$C$25*1000)^2+(0.001*$C$25*1000*$F$21)^2)/$C$30+(-'int. presets cp_5d+wd'!E30*COS($F$18*PI()/180)*$F$21-'int. presets cp_5d+wd'!E39*COS($I$18*PI()/180)*$I$21)*$C$25*1000)/9.81*$G$47/$I$47*$F$101*'int. presets cp_5d+wd'!$E$246-$H$47/$I$47*$C$20*$F$21</f>
        <v>22.460037443190931</v>
      </c>
      <c r="J64" s="1122">
        <f t="shared" ca="1" si="34"/>
        <v>22.460037443190931</v>
      </c>
      <c r="K64" s="1249">
        <f t="shared" ca="1" si="24"/>
        <v>49.515847748007587</v>
      </c>
      <c r="L64" s="118"/>
      <c r="M64" s="153"/>
      <c r="N64" s="20"/>
      <c r="O64" s="1657"/>
      <c r="P64" s="1658"/>
      <c r="Q64" s="1742"/>
      <c r="R64" s="1456"/>
      <c r="S64" s="1456"/>
      <c r="T64" s="1456"/>
      <c r="U64" s="1457"/>
      <c r="V64" s="1455"/>
      <c r="W64" s="1456"/>
      <c r="X64" s="1456"/>
      <c r="Y64" s="1456"/>
      <c r="Z64" s="1457"/>
      <c r="AA64" s="1509"/>
      <c r="AB64" s="1510"/>
      <c r="AC64" s="1510"/>
      <c r="AD64" s="1510"/>
      <c r="AE64" s="1511"/>
      <c r="AF64" s="1518"/>
      <c r="AG64" s="1519"/>
      <c r="AH64" s="1519"/>
      <c r="AI64" s="1519"/>
      <c r="AJ64" s="1520"/>
      <c r="AK64" s="1527"/>
      <c r="AL64" s="1528"/>
      <c r="AM64" s="1528"/>
      <c r="AN64" s="1528"/>
      <c r="AO64" s="1529"/>
      <c r="AP64" s="1536"/>
      <c r="AQ64" s="1537"/>
      <c r="AR64" s="1537"/>
      <c r="AS64" s="1537"/>
      <c r="AT64" s="1538"/>
      <c r="AU64" s="1681"/>
      <c r="AV64" s="1682"/>
      <c r="AW64" s="1682"/>
      <c r="AX64" s="1682"/>
      <c r="AY64" s="1683"/>
      <c r="AZ64" s="1503"/>
      <c r="BA64" s="1504"/>
      <c r="BB64" s="1504"/>
      <c r="BC64" s="1504"/>
      <c r="BD64" s="1505"/>
      <c r="BE64" s="1673"/>
      <c r="BF64" s="1552"/>
      <c r="BG64" s="1552"/>
      <c r="BH64" s="1552"/>
      <c r="BI64" s="1674"/>
      <c r="BJ64" s="1657"/>
      <c r="BK64" s="1658"/>
      <c r="BL64" s="361"/>
      <c r="BM64" s="486"/>
      <c r="BN64" s="1"/>
      <c r="BO64" s="153"/>
      <c r="BP64" s="20"/>
      <c r="BQ64" s="1657"/>
      <c r="BR64" s="1658"/>
      <c r="BS64" s="1978"/>
      <c r="BT64" s="1979"/>
      <c r="BU64" s="1979"/>
      <c r="BV64" s="1979"/>
      <c r="BW64" s="1979"/>
      <c r="BX64" s="1982"/>
      <c r="BY64" s="1982"/>
      <c r="BZ64" s="1982"/>
      <c r="CA64" s="1982"/>
      <c r="CB64" s="1982"/>
      <c r="CC64" s="1984"/>
      <c r="CD64" s="1984"/>
      <c r="CE64" s="1984"/>
      <c r="CF64" s="1984"/>
      <c r="CG64" s="1984"/>
      <c r="CH64" s="1987"/>
      <c r="CI64" s="1987"/>
      <c r="CJ64" s="1987"/>
      <c r="CK64" s="1987"/>
      <c r="CL64" s="1987"/>
      <c r="CM64" s="1963"/>
      <c r="CN64" s="1963"/>
      <c r="CO64" s="1963"/>
      <c r="CP64" s="1963"/>
      <c r="CQ64" s="1963"/>
      <c r="CR64" s="1965"/>
      <c r="CS64" s="1965"/>
      <c r="CT64" s="1965"/>
      <c r="CU64" s="1965"/>
      <c r="CV64" s="1965"/>
      <c r="CW64" s="1967"/>
      <c r="CX64" s="1967"/>
      <c r="CY64" s="1967"/>
      <c r="CZ64" s="1967"/>
      <c r="DA64" s="1967"/>
      <c r="DB64" s="1969"/>
      <c r="DC64" s="1969"/>
      <c r="DD64" s="1969"/>
      <c r="DE64" s="1969"/>
      <c r="DF64" s="1969"/>
      <c r="DG64" s="1969"/>
      <c r="DH64" s="1969"/>
      <c r="DI64" s="1969"/>
      <c r="DJ64" s="1969"/>
      <c r="DK64" s="1989"/>
      <c r="DL64" s="1657"/>
      <c r="DM64" s="1658"/>
      <c r="DN64" s="361"/>
      <c r="DO64" s="486"/>
      <c r="DP64" s="1"/>
    </row>
    <row r="65" spans="2:120" s="75" customFormat="1" ht="13.5" customHeight="1" thickBot="1" x14ac:dyDescent="0.25">
      <c r="B65" s="1761" t="e">
        <f t="shared" si="33"/>
        <v>#REF!</v>
      </c>
      <c r="C65" s="1762">
        <f t="shared" si="33"/>
        <v>0</v>
      </c>
      <c r="D65" s="1763">
        <f t="shared" si="33"/>
        <v>0</v>
      </c>
      <c r="E65" s="481" t="str">
        <f t="shared" si="33"/>
        <v>Interior modules</v>
      </c>
      <c r="F65" s="405"/>
      <c r="G65" s="406"/>
      <c r="H65" s="199">
        <f ca="1">(-'int. presets cp_5d+wd'!J31*COS($F$18*PI()/180)*$F$21-'int. presets cp_5d+wd'!J40*COS($I$18*PI()/180)*$I$21)*$F$47*$C$25*1000/9.81/$I$47*$D$101*'int. presets cp_5d+wd'!$J$246-$H$47/$I$47*$C$20*$F$21</f>
        <v>17.833095168111907</v>
      </c>
      <c r="I65" s="1062">
        <f ca="1">(SQRT(((-'int. presets cp_5d+wd'!E31*SIN($F$18*PI()/180)*$F$21+'int. presets cp_5d+wd'!E40*SIN($I$18*PI()/180)*$I$21)*$C$25*1000)^2+(0.001*$C$25*1000*$F$21)^2)/$C$30+(-'int. presets cp_5d+wd'!E31*COS($F$18*PI()/180)*$F$21-'int. presets cp_5d+wd'!E40*COS($I$18*PI()/180)*$I$21)*$C$25*1000)/9.81*$G$47/$I$47*$F$101*'int. presets cp_5d+wd'!$E$246-$H$47/$I$47*$C$20*$F$21</f>
        <v>24.778674996517179</v>
      </c>
      <c r="J65" s="1121">
        <f t="shared" ca="1" si="34"/>
        <v>24.778674996517179</v>
      </c>
      <c r="K65" s="1248">
        <f t="shared" ca="1" si="24"/>
        <v>54.627562470821701</v>
      </c>
      <c r="L65" s="118"/>
      <c r="M65" s="153"/>
      <c r="N65" s="20"/>
      <c r="O65" s="1657"/>
      <c r="P65" s="1658"/>
      <c r="Q65" s="1743"/>
      <c r="R65" s="1459"/>
      <c r="S65" s="1459"/>
      <c r="T65" s="1459"/>
      <c r="U65" s="1460"/>
      <c r="V65" s="1458"/>
      <c r="W65" s="1459"/>
      <c r="X65" s="1459"/>
      <c r="Y65" s="1459"/>
      <c r="Z65" s="1460"/>
      <c r="AA65" s="1512"/>
      <c r="AB65" s="1513"/>
      <c r="AC65" s="1513"/>
      <c r="AD65" s="1513"/>
      <c r="AE65" s="1514"/>
      <c r="AF65" s="1521"/>
      <c r="AG65" s="1522"/>
      <c r="AH65" s="1522"/>
      <c r="AI65" s="1522"/>
      <c r="AJ65" s="1523"/>
      <c r="AK65" s="1530"/>
      <c r="AL65" s="1531"/>
      <c r="AM65" s="1531"/>
      <c r="AN65" s="1531"/>
      <c r="AO65" s="1532"/>
      <c r="AP65" s="1539"/>
      <c r="AQ65" s="1540"/>
      <c r="AR65" s="1540"/>
      <c r="AS65" s="1540"/>
      <c r="AT65" s="1541"/>
      <c r="AU65" s="1684"/>
      <c r="AV65" s="1685"/>
      <c r="AW65" s="1685"/>
      <c r="AX65" s="1685"/>
      <c r="AY65" s="1686"/>
      <c r="AZ65" s="1500"/>
      <c r="BA65" s="1501"/>
      <c r="BB65" s="1501"/>
      <c r="BC65" s="1501"/>
      <c r="BD65" s="1502"/>
      <c r="BE65" s="1604"/>
      <c r="BF65" s="1468"/>
      <c r="BG65" s="1468"/>
      <c r="BH65" s="1468"/>
      <c r="BI65" s="1605"/>
      <c r="BJ65" s="1657"/>
      <c r="BK65" s="1658"/>
      <c r="BL65" s="361"/>
      <c r="BM65" s="486"/>
      <c r="BN65" s="1"/>
      <c r="BO65" s="153"/>
      <c r="BP65" s="20"/>
      <c r="BQ65" s="1657"/>
      <c r="BR65" s="1658"/>
      <c r="BS65" s="1978"/>
      <c r="BT65" s="1979"/>
      <c r="BU65" s="1979"/>
      <c r="BV65" s="1979"/>
      <c r="BW65" s="1979"/>
      <c r="BX65" s="1982"/>
      <c r="BY65" s="1982"/>
      <c r="BZ65" s="1982"/>
      <c r="CA65" s="1982"/>
      <c r="CB65" s="1982"/>
      <c r="CC65" s="1984"/>
      <c r="CD65" s="1984"/>
      <c r="CE65" s="1984"/>
      <c r="CF65" s="1984"/>
      <c r="CG65" s="1984"/>
      <c r="CH65" s="1987"/>
      <c r="CI65" s="1987"/>
      <c r="CJ65" s="1987"/>
      <c r="CK65" s="1987"/>
      <c r="CL65" s="1987"/>
      <c r="CM65" s="1963"/>
      <c r="CN65" s="1963"/>
      <c r="CO65" s="1963"/>
      <c r="CP65" s="1963"/>
      <c r="CQ65" s="1963"/>
      <c r="CR65" s="1965"/>
      <c r="CS65" s="1965"/>
      <c r="CT65" s="1965"/>
      <c r="CU65" s="1965"/>
      <c r="CV65" s="1965"/>
      <c r="CW65" s="1967"/>
      <c r="CX65" s="1967"/>
      <c r="CY65" s="1967"/>
      <c r="CZ65" s="1967"/>
      <c r="DA65" s="1967"/>
      <c r="DB65" s="1969"/>
      <c r="DC65" s="1969"/>
      <c r="DD65" s="1969"/>
      <c r="DE65" s="1969"/>
      <c r="DF65" s="1969"/>
      <c r="DG65" s="1969"/>
      <c r="DH65" s="1969"/>
      <c r="DI65" s="1969"/>
      <c r="DJ65" s="1969"/>
      <c r="DK65" s="1989"/>
      <c r="DL65" s="1657"/>
      <c r="DM65" s="1658"/>
      <c r="DN65" s="361"/>
      <c r="DO65" s="486"/>
      <c r="DP65" s="1"/>
    </row>
    <row r="66" spans="2:120" s="75" customFormat="1" ht="13.5" customHeight="1" x14ac:dyDescent="0.2">
      <c r="B66" s="1755" t="str">
        <f t="shared" si="33"/>
        <v>South row</v>
      </c>
      <c r="C66" s="1756">
        <f t="shared" si="33"/>
        <v>0</v>
      </c>
      <c r="D66" s="1757" t="str">
        <f t="shared" si="33"/>
        <v>South row</v>
      </c>
      <c r="E66" s="479" t="str">
        <f t="shared" si="33"/>
        <v>1st-10th module</v>
      </c>
      <c r="F66" s="405"/>
      <c r="G66" s="406"/>
      <c r="H66" s="181">
        <f ca="1">(-'int. presets cp_5d+wd'!J32*COS($F$18*PI()/180)*$F$21-'int. presets cp_5d+wd'!J41*COS($I$18*PI()/180)*$I$21)*$F$47*$C$25*1000/9.81/$I$47*$D$101*'int. presets cp_5d+wd'!$J$246-$H$47/$I$47*$C$20*$F$21</f>
        <v>18.066331253380103</v>
      </c>
      <c r="I66" s="75">
        <f ca="1">(SQRT(((-'int. presets cp_5d+wd'!E32*SIN($F$18*PI()/180)*$F$21+'int. presets cp_5d+wd'!E41*SIN($I$18*PI()/180)*$I$21)*$C$25*1000)^2+(0.001*$C$25*1000*$F$21)^2)/$C$30+(-'int. presets cp_5d+wd'!E32*COS($F$18*PI()/180)*$F$21-'int. presets cp_5d+wd'!E41*COS($I$18*PI()/180)*$I$21)*$C$25*1000)/9.81*$G$47/$I$47*$F$101*'int. presets cp_5d+wd'!$E$246-$H$47/$I$47*$C$20*$F$21</f>
        <v>22.604611568662737</v>
      </c>
      <c r="J66" s="1122">
        <f t="shared" ca="1" si="34"/>
        <v>22.604611568662737</v>
      </c>
      <c r="K66" s="1249">
        <f t="shared" ca="1" si="24"/>
        <v>49.834578756505238</v>
      </c>
      <c r="L66" s="118"/>
      <c r="M66" s="153"/>
      <c r="N66" s="20"/>
      <c r="O66" s="1657"/>
      <c r="P66" s="1658"/>
      <c r="Q66" s="1744" t="str">
        <f>V66</f>
        <v>South row
Interior modules</v>
      </c>
      <c r="R66" s="1453"/>
      <c r="S66" s="1453"/>
      <c r="T66" s="1453"/>
      <c r="U66" s="1454"/>
      <c r="V66" s="1452" t="str">
        <f>CONCATENATE(B93,CHAR(10),E94)</f>
        <v>South row
Interior modules</v>
      </c>
      <c r="W66" s="1931"/>
      <c r="X66" s="1931"/>
      <c r="Y66" s="1931"/>
      <c r="Z66" s="1932"/>
      <c r="AA66" s="1506" t="str">
        <f>CONCATENATE(B93,CHAR(10),E93)</f>
        <v>South row
1st-10th module</v>
      </c>
      <c r="AB66" s="1507"/>
      <c r="AC66" s="1507"/>
      <c r="AD66" s="1507"/>
      <c r="AE66" s="1508"/>
      <c r="AF66" s="1515" t="str">
        <f>CONCATENATE(B84,CHAR(10),E85)</f>
        <v>South row
Interior modules</v>
      </c>
      <c r="AG66" s="1941"/>
      <c r="AH66" s="1941"/>
      <c r="AI66" s="1941"/>
      <c r="AJ66" s="1942"/>
      <c r="AK66" s="1524" t="str">
        <f>CONCATENATE(B84,CHAR(10),E84)</f>
        <v>South row
1st-10th module</v>
      </c>
      <c r="AL66" s="1525"/>
      <c r="AM66" s="1525"/>
      <c r="AN66" s="1525"/>
      <c r="AO66" s="1526"/>
      <c r="AP66" s="1533" t="str">
        <f>CONCATENATE(B75,CHAR(10),E76)</f>
        <v>South row
Interior modules</v>
      </c>
      <c r="AQ66" s="1534"/>
      <c r="AR66" s="1534"/>
      <c r="AS66" s="1534"/>
      <c r="AT66" s="1535"/>
      <c r="AU66" s="1678" t="str">
        <f>CONCATENATE(B75,CHAR(10),E75)</f>
        <v>South row
1st-10th module</v>
      </c>
      <c r="AV66" s="1953"/>
      <c r="AW66" s="1953"/>
      <c r="AX66" s="1953"/>
      <c r="AY66" s="1954"/>
      <c r="AZ66" s="1497" t="str">
        <f>CONCATENATE(B66,CHAR(10),E67)</f>
        <v>South row
Interior modules</v>
      </c>
      <c r="BA66" s="1498"/>
      <c r="BB66" s="1498"/>
      <c r="BC66" s="1498"/>
      <c r="BD66" s="1499"/>
      <c r="BE66" s="1602" t="str">
        <f>CONCATENATE(B66,CHAR(10),E66)</f>
        <v>South row
1st-10th module</v>
      </c>
      <c r="BF66" s="1465"/>
      <c r="BG66" s="1465"/>
      <c r="BH66" s="1465"/>
      <c r="BI66" s="1603"/>
      <c r="BJ66" s="1657"/>
      <c r="BK66" s="1658"/>
      <c r="BL66" s="361"/>
      <c r="BM66" s="486"/>
      <c r="BN66" s="1"/>
      <c r="BO66" s="153"/>
      <c r="BP66" s="20"/>
      <c r="BQ66" s="1657"/>
      <c r="BR66" s="1658"/>
      <c r="BS66" s="1978" t="str">
        <f t="shared" ref="BS66" si="53">BE66</f>
        <v>South row
1st-10th module</v>
      </c>
      <c r="BT66" s="1979"/>
      <c r="BU66" s="1979"/>
      <c r="BV66" s="1979"/>
      <c r="BW66" s="1979"/>
      <c r="BX66" s="1982" t="str">
        <f t="shared" ref="BX66" si="54">AZ66</f>
        <v>South row
Interior modules</v>
      </c>
      <c r="BY66" s="1982"/>
      <c r="BZ66" s="1982"/>
      <c r="CA66" s="1982"/>
      <c r="CB66" s="1982"/>
      <c r="CC66" s="1984" t="str">
        <f t="shared" ref="CC66" si="55">AU66</f>
        <v>South row
1st-10th module</v>
      </c>
      <c r="CD66" s="1985"/>
      <c r="CE66" s="1985"/>
      <c r="CF66" s="1985"/>
      <c r="CG66" s="1985"/>
      <c r="CH66" s="1987" t="str">
        <f t="shared" ref="CH66" si="56">AP66</f>
        <v>South row
Interior modules</v>
      </c>
      <c r="CI66" s="1987"/>
      <c r="CJ66" s="1987"/>
      <c r="CK66" s="1987"/>
      <c r="CL66" s="1987"/>
      <c r="CM66" s="1963" t="str">
        <f t="shared" ref="CM66" si="57">AK66</f>
        <v>South row
1st-10th module</v>
      </c>
      <c r="CN66" s="1963"/>
      <c r="CO66" s="1963"/>
      <c r="CP66" s="1963"/>
      <c r="CQ66" s="1963"/>
      <c r="CR66" s="1965" t="str">
        <f t="shared" ref="CR66" si="58">AF66</f>
        <v>South row
Interior modules</v>
      </c>
      <c r="CS66" s="1965"/>
      <c r="CT66" s="1965"/>
      <c r="CU66" s="1965"/>
      <c r="CV66" s="1965"/>
      <c r="CW66" s="1967" t="str">
        <f t="shared" ref="CW66" si="59">AA66</f>
        <v>South row
1st-10th module</v>
      </c>
      <c r="CX66" s="1967"/>
      <c r="CY66" s="1967"/>
      <c r="CZ66" s="1967"/>
      <c r="DA66" s="1967"/>
      <c r="DB66" s="1969" t="str">
        <f t="shared" ref="DB66" si="60">V66</f>
        <v>South row
Interior modules</v>
      </c>
      <c r="DC66" s="1969"/>
      <c r="DD66" s="1969"/>
      <c r="DE66" s="1969"/>
      <c r="DF66" s="1969"/>
      <c r="DG66" s="1969" t="str">
        <f t="shared" ref="DG66" si="61">Q66</f>
        <v>South row
Interior modules</v>
      </c>
      <c r="DH66" s="1971"/>
      <c r="DI66" s="1971"/>
      <c r="DJ66" s="1971"/>
      <c r="DK66" s="1972"/>
      <c r="DL66" s="1657"/>
      <c r="DM66" s="1658"/>
      <c r="DN66" s="361"/>
      <c r="DO66" s="486"/>
      <c r="DP66" s="1"/>
    </row>
    <row r="67" spans="2:120" s="75" customFormat="1" ht="13.5" customHeight="1" thickBot="1" x14ac:dyDescent="0.25">
      <c r="B67" s="1914" t="e">
        <f t="shared" si="33"/>
        <v>#REF!</v>
      </c>
      <c r="C67" s="1915">
        <f t="shared" si="33"/>
        <v>0</v>
      </c>
      <c r="D67" s="1916">
        <f t="shared" si="33"/>
        <v>0</v>
      </c>
      <c r="E67" s="1115" t="str">
        <f t="shared" si="33"/>
        <v>Interior modules</v>
      </c>
      <c r="F67" s="405"/>
      <c r="G67" s="406"/>
      <c r="H67" s="161">
        <f ca="1">(-'int. presets cp_5d+wd'!J33*COS($F$18*PI()/180)*$F$21-'int. presets cp_5d+wd'!J42*COS($I$18*PI()/180)*$I$21)*$F$47*$C$25*1000/9.81/$I$47*$D$101*'int. presets cp_5d+wd'!$J$246-$H$47/$I$47*$C$20*$F$21</f>
        <v>13.481213196623866</v>
      </c>
      <c r="I67" s="1117">
        <f ca="1">(SQRT(((-'int. presets cp_5d+wd'!E33*SIN($F$18*PI()/180)*$F$21+'int. presets cp_5d+wd'!E42*SIN($I$18*PI()/180)*$I$21)*$C$25*1000)^2+(0.001*$C$25*1000*$F$21)^2)/$C$30+(-'int. presets cp_5d+wd'!E33*COS($F$18*PI()/180)*$F$21-'int. presets cp_5d+wd'!E42*COS($I$18*PI()/180)*$I$21)*$C$25*1000)/9.81*$G$47/$I$47*$F$101*'int. presets cp_5d+wd'!$E$246-$H$47/$I$47*$C$20*$F$21</f>
        <v>23.472595086229678</v>
      </c>
      <c r="J67" s="1124">
        <f t="shared" ca="1" si="34"/>
        <v>23.472595086229678</v>
      </c>
      <c r="K67" s="1248">
        <f t="shared" ca="1" si="24"/>
        <v>51.748152579003666</v>
      </c>
      <c r="L67" s="118"/>
      <c r="M67" s="153"/>
      <c r="N67" s="20"/>
      <c r="O67" s="1657"/>
      <c r="P67" s="1658"/>
      <c r="Q67" s="1742"/>
      <c r="R67" s="1456"/>
      <c r="S67" s="1456"/>
      <c r="T67" s="1456"/>
      <c r="U67" s="1457"/>
      <c r="V67" s="1933"/>
      <c r="W67" s="1934"/>
      <c r="X67" s="1934"/>
      <c r="Y67" s="1934"/>
      <c r="Z67" s="1935"/>
      <c r="AA67" s="1509"/>
      <c r="AB67" s="1510"/>
      <c r="AC67" s="1510"/>
      <c r="AD67" s="1510"/>
      <c r="AE67" s="1511"/>
      <c r="AF67" s="1943"/>
      <c r="AG67" s="1944"/>
      <c r="AH67" s="1944"/>
      <c r="AI67" s="1944"/>
      <c r="AJ67" s="1945"/>
      <c r="AK67" s="1527"/>
      <c r="AL67" s="1528"/>
      <c r="AM67" s="1528"/>
      <c r="AN67" s="1528"/>
      <c r="AO67" s="1529"/>
      <c r="AP67" s="1536"/>
      <c r="AQ67" s="1537"/>
      <c r="AR67" s="1537"/>
      <c r="AS67" s="1537"/>
      <c r="AT67" s="1538"/>
      <c r="AU67" s="1955"/>
      <c r="AV67" s="1956"/>
      <c r="AW67" s="1956"/>
      <c r="AX67" s="1956"/>
      <c r="AY67" s="1957"/>
      <c r="AZ67" s="1503"/>
      <c r="BA67" s="1504"/>
      <c r="BB67" s="1504"/>
      <c r="BC67" s="1504"/>
      <c r="BD67" s="1505"/>
      <c r="BE67" s="1673"/>
      <c r="BF67" s="1552"/>
      <c r="BG67" s="1552"/>
      <c r="BH67" s="1552"/>
      <c r="BI67" s="1674"/>
      <c r="BJ67" s="1657"/>
      <c r="BK67" s="1658"/>
      <c r="BL67" s="361"/>
      <c r="BM67" s="486"/>
      <c r="BN67" s="1"/>
      <c r="BO67" s="153"/>
      <c r="BP67" s="20"/>
      <c r="BQ67" s="1657"/>
      <c r="BR67" s="1658"/>
      <c r="BS67" s="1978"/>
      <c r="BT67" s="1979"/>
      <c r="BU67" s="1979"/>
      <c r="BV67" s="1979"/>
      <c r="BW67" s="1979"/>
      <c r="BX67" s="1982"/>
      <c r="BY67" s="1982"/>
      <c r="BZ67" s="1982"/>
      <c r="CA67" s="1982"/>
      <c r="CB67" s="1982"/>
      <c r="CC67" s="1985"/>
      <c r="CD67" s="1985"/>
      <c r="CE67" s="1985"/>
      <c r="CF67" s="1985"/>
      <c r="CG67" s="1985"/>
      <c r="CH67" s="1987"/>
      <c r="CI67" s="1987"/>
      <c r="CJ67" s="1987"/>
      <c r="CK67" s="1987"/>
      <c r="CL67" s="1987"/>
      <c r="CM67" s="1963"/>
      <c r="CN67" s="1963"/>
      <c r="CO67" s="1963"/>
      <c r="CP67" s="1963"/>
      <c r="CQ67" s="1963"/>
      <c r="CR67" s="1965"/>
      <c r="CS67" s="1965"/>
      <c r="CT67" s="1965"/>
      <c r="CU67" s="1965"/>
      <c r="CV67" s="1965"/>
      <c r="CW67" s="1967"/>
      <c r="CX67" s="1967"/>
      <c r="CY67" s="1967"/>
      <c r="CZ67" s="1967"/>
      <c r="DA67" s="1967"/>
      <c r="DB67" s="1969"/>
      <c r="DC67" s="1969"/>
      <c r="DD67" s="1969"/>
      <c r="DE67" s="1969"/>
      <c r="DF67" s="1969"/>
      <c r="DG67" s="1971"/>
      <c r="DH67" s="1971"/>
      <c r="DI67" s="1971"/>
      <c r="DJ67" s="1971"/>
      <c r="DK67" s="1972"/>
      <c r="DL67" s="1657"/>
      <c r="DM67" s="1658"/>
      <c r="DN67" s="361"/>
      <c r="DO67" s="486"/>
      <c r="DP67" s="1"/>
    </row>
    <row r="68" spans="2:120" s="75" customFormat="1" ht="13.5" customHeight="1" thickTop="1" thickBot="1" x14ac:dyDescent="0.25">
      <c r="B68" s="1837" t="str">
        <f>'int. presets cp_5d+wd'!F24</f>
        <v>Roof position 3</v>
      </c>
      <c r="C68" s="1838"/>
      <c r="D68" s="1838"/>
      <c r="E68" s="1838"/>
      <c r="F68" s="1838"/>
      <c r="G68" s="1838"/>
      <c r="H68" s="1838"/>
      <c r="I68" s="1838"/>
      <c r="J68" s="1839"/>
      <c r="K68" s="1243"/>
      <c r="L68" s="118"/>
      <c r="M68" s="492"/>
      <c r="N68" s="20"/>
      <c r="O68" s="1659"/>
      <c r="P68" s="1660"/>
      <c r="Q68" s="1883"/>
      <c r="R68" s="1929"/>
      <c r="S68" s="1929"/>
      <c r="T68" s="1929"/>
      <c r="U68" s="1930"/>
      <c r="V68" s="1936"/>
      <c r="W68" s="1937"/>
      <c r="X68" s="1937"/>
      <c r="Y68" s="1937"/>
      <c r="Z68" s="1938"/>
      <c r="AA68" s="1716"/>
      <c r="AB68" s="1939"/>
      <c r="AC68" s="1939"/>
      <c r="AD68" s="1939"/>
      <c r="AE68" s="1940"/>
      <c r="AF68" s="1946"/>
      <c r="AG68" s="1947"/>
      <c r="AH68" s="1947"/>
      <c r="AI68" s="1947"/>
      <c r="AJ68" s="1948"/>
      <c r="AK68" s="1692"/>
      <c r="AL68" s="1949"/>
      <c r="AM68" s="1949"/>
      <c r="AN68" s="1949"/>
      <c r="AO68" s="1950"/>
      <c r="AP68" s="1661"/>
      <c r="AQ68" s="1951"/>
      <c r="AR68" s="1951"/>
      <c r="AS68" s="1951"/>
      <c r="AT68" s="1952"/>
      <c r="AU68" s="1958"/>
      <c r="AV68" s="1959"/>
      <c r="AW68" s="1959"/>
      <c r="AX68" s="1959"/>
      <c r="AY68" s="1960"/>
      <c r="AZ68" s="1675"/>
      <c r="BA68" s="1975"/>
      <c r="BB68" s="1975"/>
      <c r="BC68" s="1975"/>
      <c r="BD68" s="1976"/>
      <c r="BE68" s="1687"/>
      <c r="BF68" s="1977"/>
      <c r="BG68" s="1977"/>
      <c r="BH68" s="1977"/>
      <c r="BI68" s="1688"/>
      <c r="BJ68" s="1659"/>
      <c r="BK68" s="1660"/>
      <c r="BL68" s="361"/>
      <c r="BM68" s="486"/>
      <c r="BO68" s="492"/>
      <c r="BP68" s="20"/>
      <c r="BQ68" s="1659"/>
      <c r="BR68" s="1660"/>
      <c r="BS68" s="1980"/>
      <c r="BT68" s="1981"/>
      <c r="BU68" s="1981"/>
      <c r="BV68" s="1981"/>
      <c r="BW68" s="1981"/>
      <c r="BX68" s="1983"/>
      <c r="BY68" s="1983"/>
      <c r="BZ68" s="1983"/>
      <c r="CA68" s="1983"/>
      <c r="CB68" s="1983"/>
      <c r="CC68" s="1986"/>
      <c r="CD68" s="1986"/>
      <c r="CE68" s="1986"/>
      <c r="CF68" s="1986"/>
      <c r="CG68" s="1986"/>
      <c r="CH68" s="1988"/>
      <c r="CI68" s="1988"/>
      <c r="CJ68" s="1988"/>
      <c r="CK68" s="1988"/>
      <c r="CL68" s="1988"/>
      <c r="CM68" s="1964"/>
      <c r="CN68" s="1964"/>
      <c r="CO68" s="1964"/>
      <c r="CP68" s="1964"/>
      <c r="CQ68" s="1964"/>
      <c r="CR68" s="1966"/>
      <c r="CS68" s="1966"/>
      <c r="CT68" s="1966"/>
      <c r="CU68" s="1966"/>
      <c r="CV68" s="1966"/>
      <c r="CW68" s="1968"/>
      <c r="CX68" s="1968"/>
      <c r="CY68" s="1968"/>
      <c r="CZ68" s="1968"/>
      <c r="DA68" s="1968"/>
      <c r="DB68" s="1970"/>
      <c r="DC68" s="1970"/>
      <c r="DD68" s="1970"/>
      <c r="DE68" s="1970"/>
      <c r="DF68" s="1970"/>
      <c r="DG68" s="1973"/>
      <c r="DH68" s="1973"/>
      <c r="DI68" s="1973"/>
      <c r="DJ68" s="1973"/>
      <c r="DK68" s="1974"/>
      <c r="DL68" s="1659"/>
      <c r="DM68" s="1660"/>
      <c r="DN68" s="361"/>
      <c r="DO68" s="486"/>
    </row>
    <row r="69" spans="2:120" s="75" customFormat="1" ht="13.5" customHeight="1" thickTop="1" x14ac:dyDescent="0.2">
      <c r="B69" s="1914" t="str">
        <f t="shared" ref="B69:E76" si="62">B51</f>
        <v>North row</v>
      </c>
      <c r="C69" s="1915">
        <f t="shared" si="62"/>
        <v>0</v>
      </c>
      <c r="D69" s="1916">
        <f t="shared" si="62"/>
        <v>0</v>
      </c>
      <c r="E69" s="350" t="str">
        <f t="shared" si="62"/>
        <v>1st-10th module</v>
      </c>
      <c r="F69" s="539"/>
      <c r="G69" s="664"/>
      <c r="H69" s="540">
        <f ca="1">(-'int. presets cp_5d+wd'!K26*COS($F$18*PI()/180)*$F$21-'int. presets cp_5d+wd'!K35*COS($I$18*PI()/180)*$I$21)*$F$47*$C$25*1000/9.81/$I$47*$D$101*'int. presets cp_5d+wd'!$K$246-$H$47/$I$47*$C$20*$F$21</f>
        <v>72.967173387403292</v>
      </c>
      <c r="I69" s="75">
        <f ca="1">(SQRT(((-'int. presets cp_5d+wd'!F26*SIN($F$18*PI()/180)*$F$21+'int. presets cp_5d+wd'!F35*SIN($I$18*PI()/180)*$I$21)*$C$25*1000)^2+(0.001*$C$25*1000*$F$21)^2)/$C$30+(-'int. presets cp_5d+wd'!F26*COS($F$18*PI()/180)*$F$21-'int. presets cp_5d+wd'!F35*COS($I$18*PI()/180)*$I$21)*$C$25*1000)/9.81*$G$47/$I$47*$F$101*'int. presets cp_5d+wd'!$F$246-$H$47/$I$47*$C$20*$F$21</f>
        <v>57.581822172195714</v>
      </c>
      <c r="J69" s="1120">
        <f t="shared" ref="J69:J76" ca="1" si="63">MAX(H69,I69)</f>
        <v>72.967173387403292</v>
      </c>
      <c r="K69" s="1247">
        <f t="shared" ca="1" si="24"/>
        <v>160.86488979333703</v>
      </c>
      <c r="L69" s="118"/>
      <c r="M69" s="1923" t="str">
        <f>M27</f>
        <v>setback a</v>
      </c>
      <c r="N69" s="19"/>
      <c r="O69" s="369"/>
      <c r="P69" s="179"/>
      <c r="Q69" s="1621" t="s">
        <v>21240</v>
      </c>
      <c r="R69" s="1622"/>
      <c r="S69" s="1622"/>
      <c r="T69" s="1622"/>
      <c r="U69" s="1622"/>
      <c r="V69" s="1622"/>
      <c r="W69" s="1622"/>
      <c r="X69" s="1622"/>
      <c r="Y69" s="1622"/>
      <c r="Z69" s="1622"/>
      <c r="AA69" s="1622"/>
      <c r="AB69" s="1622"/>
      <c r="AC69" s="1622"/>
      <c r="AD69" s="1622"/>
      <c r="AE69" s="1622"/>
      <c r="AF69" s="1622"/>
      <c r="AG69" s="1622"/>
      <c r="AH69" s="1622"/>
      <c r="AI69" s="1622"/>
      <c r="AJ69" s="1622"/>
      <c r="AK69" s="1622"/>
      <c r="AL69" s="1622"/>
      <c r="AM69" s="1622"/>
      <c r="AN69" s="1622"/>
      <c r="AO69" s="1622"/>
      <c r="AP69" s="1622"/>
      <c r="AQ69" s="1622"/>
      <c r="AR69" s="1622"/>
      <c r="AS69" s="1622"/>
      <c r="AT69" s="1622"/>
      <c r="AU69" s="1622"/>
      <c r="AV69" s="1622"/>
      <c r="AW69" s="1622"/>
      <c r="AX69" s="1622"/>
      <c r="AY69" s="1622"/>
      <c r="AZ69" s="1622"/>
      <c r="BA69" s="1622"/>
      <c r="BB69" s="1622"/>
      <c r="BC69" s="1622"/>
      <c r="BD69" s="1622"/>
      <c r="BE69" s="1622"/>
      <c r="BF69" s="1622"/>
      <c r="BG69" s="1622"/>
      <c r="BH69" s="1622"/>
      <c r="BI69" s="1623"/>
      <c r="BJ69" s="19"/>
      <c r="BK69" s="370"/>
      <c r="BL69" s="361"/>
      <c r="BM69" s="486"/>
      <c r="BO69" s="1923" t="str">
        <f>BO27</f>
        <v>setback a</v>
      </c>
      <c r="BP69" s="19"/>
      <c r="BQ69" s="369"/>
      <c r="BR69" s="179"/>
      <c r="BS69" s="1621" t="s">
        <v>21240</v>
      </c>
      <c r="BT69" s="1622"/>
      <c r="BU69" s="1622"/>
      <c r="BV69" s="1622"/>
      <c r="BW69" s="1622"/>
      <c r="BX69" s="1622"/>
      <c r="BY69" s="1622"/>
      <c r="BZ69" s="1622"/>
      <c r="CA69" s="1622"/>
      <c r="CB69" s="1622"/>
      <c r="CC69" s="1622"/>
      <c r="CD69" s="1622"/>
      <c r="CE69" s="1622"/>
      <c r="CF69" s="1622"/>
      <c r="CG69" s="1622"/>
      <c r="CH69" s="1622"/>
      <c r="CI69" s="1622"/>
      <c r="CJ69" s="1622"/>
      <c r="CK69" s="1622"/>
      <c r="CL69" s="1622"/>
      <c r="CM69" s="1622"/>
      <c r="CN69" s="1622"/>
      <c r="CO69" s="1622"/>
      <c r="CP69" s="1622"/>
      <c r="CQ69" s="1622"/>
      <c r="CR69" s="1622"/>
      <c r="CS69" s="1622"/>
      <c r="CT69" s="1622"/>
      <c r="CU69" s="1622"/>
      <c r="CV69" s="1622"/>
      <c r="CW69" s="1622"/>
      <c r="CX69" s="1622"/>
      <c r="CY69" s="1622"/>
      <c r="CZ69" s="1622"/>
      <c r="DA69" s="1622"/>
      <c r="DB69" s="1622"/>
      <c r="DC69" s="1622"/>
      <c r="DD69" s="1622"/>
      <c r="DE69" s="1622"/>
      <c r="DF69" s="1622"/>
      <c r="DG69" s="1622"/>
      <c r="DH69" s="1622"/>
      <c r="DI69" s="1622"/>
      <c r="DJ69" s="1622"/>
      <c r="DK69" s="1623"/>
      <c r="DL69" s="19"/>
      <c r="DM69" s="370"/>
      <c r="DN69" s="361"/>
      <c r="DO69" s="486"/>
    </row>
    <row r="70" spans="2:120" s="75" customFormat="1" ht="13.5" customHeight="1" thickBot="1" x14ac:dyDescent="0.25">
      <c r="B70" s="1761">
        <f t="shared" si="62"/>
        <v>0</v>
      </c>
      <c r="C70" s="1762">
        <f t="shared" si="62"/>
        <v>0</v>
      </c>
      <c r="D70" s="1763">
        <f t="shared" si="62"/>
        <v>0</v>
      </c>
      <c r="E70" s="344" t="str">
        <f t="shared" si="62"/>
        <v>Interior modules</v>
      </c>
      <c r="F70" s="405"/>
      <c r="G70" s="406"/>
      <c r="H70" s="199">
        <f ca="1">(-'int. presets cp_5d+wd'!K27*COS($F$18*PI()/180)*$F$21-'int. presets cp_5d+wd'!K36*COS($I$18*PI()/180)*$I$21)*$F$47*$C$25*1000/9.81/$I$47*$D$101*'int. presets cp_5d+wd'!$K$246-$H$47/$I$47*$C$20*$F$21</f>
        <v>49.142677275184155</v>
      </c>
      <c r="I70" s="1062">
        <f ca="1">(SQRT(((-'int. presets cp_5d+wd'!F27*SIN($F$18*PI()/180)*$F$21+'int. presets cp_5d+wd'!F36*SIN($I$18*PI()/180)*$I$21)*$C$25*1000)^2+(0.001*$C$25*1000*$F$21)^2)/$C$30+(-'int. presets cp_5d+wd'!F27*COS($F$18*PI()/180)*$F$21-'int. presets cp_5d+wd'!F36*COS($I$18*PI()/180)*$I$21)*$C$25*1000)/9.81*$G$47/$I$47*$F$101*'int. presets cp_5d+wd'!$F$246-$H$47/$I$47*$C$20*$F$21</f>
        <v>52.351920526518029</v>
      </c>
      <c r="J70" s="1121">
        <f t="shared" ca="1" si="63"/>
        <v>52.351920526518029</v>
      </c>
      <c r="K70" s="1248">
        <f t="shared" ca="1" si="24"/>
        <v>115.41609103117217</v>
      </c>
      <c r="L70" s="118"/>
      <c r="M70" s="1924"/>
      <c r="N70" s="19"/>
      <c r="O70" s="371"/>
      <c r="P70" s="372"/>
      <c r="Q70" s="1624"/>
      <c r="R70" s="1925"/>
      <c r="S70" s="1925"/>
      <c r="T70" s="1925"/>
      <c r="U70" s="1925"/>
      <c r="V70" s="1925"/>
      <c r="W70" s="1925"/>
      <c r="X70" s="1925"/>
      <c r="Y70" s="1925"/>
      <c r="Z70" s="1925"/>
      <c r="AA70" s="1925"/>
      <c r="AB70" s="1925"/>
      <c r="AC70" s="1925"/>
      <c r="AD70" s="1925"/>
      <c r="AE70" s="1925"/>
      <c r="AF70" s="1925"/>
      <c r="AG70" s="1925"/>
      <c r="AH70" s="1925"/>
      <c r="AI70" s="1925"/>
      <c r="AJ70" s="1925"/>
      <c r="AK70" s="1925"/>
      <c r="AL70" s="1925"/>
      <c r="AM70" s="1925"/>
      <c r="AN70" s="1925"/>
      <c r="AO70" s="1925"/>
      <c r="AP70" s="1925"/>
      <c r="AQ70" s="1925"/>
      <c r="AR70" s="1925"/>
      <c r="AS70" s="1925"/>
      <c r="AT70" s="1925"/>
      <c r="AU70" s="1925"/>
      <c r="AV70" s="1925"/>
      <c r="AW70" s="1925"/>
      <c r="AX70" s="1925"/>
      <c r="AY70" s="1925"/>
      <c r="AZ70" s="1925"/>
      <c r="BA70" s="1925"/>
      <c r="BB70" s="1925"/>
      <c r="BC70" s="1925"/>
      <c r="BD70" s="1925"/>
      <c r="BE70" s="1925"/>
      <c r="BF70" s="1925"/>
      <c r="BG70" s="1925"/>
      <c r="BH70" s="1925"/>
      <c r="BI70" s="1926"/>
      <c r="BJ70" s="373"/>
      <c r="BK70" s="374"/>
      <c r="BL70" s="362"/>
      <c r="BM70" s="487"/>
      <c r="BO70" s="1924"/>
      <c r="BP70" s="19"/>
      <c r="BQ70" s="371"/>
      <c r="BR70" s="372"/>
      <c r="BS70" s="1624"/>
      <c r="BT70" s="1925"/>
      <c r="BU70" s="1925"/>
      <c r="BV70" s="1925"/>
      <c r="BW70" s="1925"/>
      <c r="BX70" s="1925"/>
      <c r="BY70" s="1925"/>
      <c r="BZ70" s="1925"/>
      <c r="CA70" s="1925"/>
      <c r="CB70" s="1925"/>
      <c r="CC70" s="1925"/>
      <c r="CD70" s="1925"/>
      <c r="CE70" s="1925"/>
      <c r="CF70" s="1925"/>
      <c r="CG70" s="1925"/>
      <c r="CH70" s="1925"/>
      <c r="CI70" s="1925"/>
      <c r="CJ70" s="1925"/>
      <c r="CK70" s="1925"/>
      <c r="CL70" s="1925"/>
      <c r="CM70" s="1925"/>
      <c r="CN70" s="1925"/>
      <c r="CO70" s="1925"/>
      <c r="CP70" s="1925"/>
      <c r="CQ70" s="1925"/>
      <c r="CR70" s="1925"/>
      <c r="CS70" s="1925"/>
      <c r="CT70" s="1925"/>
      <c r="CU70" s="1925"/>
      <c r="CV70" s="1925"/>
      <c r="CW70" s="1925"/>
      <c r="CX70" s="1925"/>
      <c r="CY70" s="1925"/>
      <c r="CZ70" s="1925"/>
      <c r="DA70" s="1925"/>
      <c r="DB70" s="1925"/>
      <c r="DC70" s="1925"/>
      <c r="DD70" s="1925"/>
      <c r="DE70" s="1925"/>
      <c r="DF70" s="1925"/>
      <c r="DG70" s="1925"/>
      <c r="DH70" s="1925"/>
      <c r="DI70" s="1925"/>
      <c r="DJ70" s="1925"/>
      <c r="DK70" s="1926"/>
      <c r="DL70" s="373"/>
      <c r="DM70" s="374"/>
      <c r="DN70" s="362"/>
      <c r="DO70" s="487"/>
    </row>
    <row r="71" spans="2:120" s="75" customFormat="1" ht="13.5" customHeight="1" thickTop="1" x14ac:dyDescent="0.2">
      <c r="B71" s="1755" t="str">
        <f t="shared" si="62"/>
        <v>Inner rows, 2nd to 4th row from north</v>
      </c>
      <c r="C71" s="1756">
        <f t="shared" si="62"/>
        <v>0</v>
      </c>
      <c r="D71" s="1757"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66.315535776627001</v>
      </c>
      <c r="I71" s="75">
        <f ca="1">(SQRT(((-'int. presets cp_5d+wd'!F28*SIN($F$18*PI()/180)*$F$21+'int. presets cp_5d+wd'!F37*SIN($I$18*PI()/180)*$I$21)*$C$25*1000)^2+(0.001*$C$25*1000*$F$21)^2)/$C$30+(-'int. presets cp_5d+wd'!F28*COS($F$18*PI()/180)*$F$21-'int. presets cp_5d+wd'!F37*COS($I$18*PI()/180)*$I$21)*$C$25*1000)/9.81*$G$47/$I$47*$F$101*'int. presets cp_5d+wd'!$F$246-$H$47/$I$47*$C$20*$F$21</f>
        <v>57.871824101241288</v>
      </c>
      <c r="J71" s="1122">
        <f t="shared" ca="1" si="63"/>
        <v>66.315535776627001</v>
      </c>
      <c r="K71" s="1249">
        <f t="shared" ca="1" si="24"/>
        <v>146.20055648386742</v>
      </c>
      <c r="L71" s="118"/>
      <c r="M71" s="167"/>
      <c r="N71" s="20"/>
      <c r="O71" s="354"/>
      <c r="P71" s="19"/>
      <c r="Q71" s="476"/>
      <c r="R71" s="477"/>
      <c r="S71" s="477"/>
      <c r="T71" s="477"/>
      <c r="U71" s="477"/>
      <c r="V71" s="489"/>
      <c r="W71" s="477"/>
      <c r="X71" s="477"/>
      <c r="Y71" s="477"/>
      <c r="Z71" s="477"/>
      <c r="AA71" s="1415" t="s">
        <v>21241</v>
      </c>
      <c r="AB71" s="1416"/>
      <c r="AC71" s="1416"/>
      <c r="AD71" s="1416"/>
      <c r="AE71" s="1417"/>
      <c r="AF71" s="489"/>
      <c r="AG71" s="477"/>
      <c r="AH71" s="477"/>
      <c r="AI71" s="477"/>
      <c r="AJ71" s="477"/>
      <c r="AK71" s="1415" t="s">
        <v>21241</v>
      </c>
      <c r="AL71" s="1416"/>
      <c r="AM71" s="1416"/>
      <c r="AN71" s="1416"/>
      <c r="AO71" s="1417"/>
      <c r="AP71" s="489"/>
      <c r="AQ71" s="489"/>
      <c r="AR71" s="489"/>
      <c r="AS71" s="489"/>
      <c r="AT71" s="489"/>
      <c r="AU71" s="1415" t="s">
        <v>21241</v>
      </c>
      <c r="AV71" s="1416"/>
      <c r="AW71" s="1416"/>
      <c r="AX71" s="1416"/>
      <c r="AY71" s="1417"/>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5" t="s">
        <v>21241</v>
      </c>
      <c r="CD71" s="1416"/>
      <c r="CE71" s="1416"/>
      <c r="CF71" s="1416"/>
      <c r="CG71" s="1417"/>
      <c r="CH71" s="489"/>
      <c r="CI71" s="477"/>
      <c r="CJ71" s="477"/>
      <c r="CK71" s="477"/>
      <c r="CL71" s="477"/>
      <c r="CM71" s="1415" t="s">
        <v>21241</v>
      </c>
      <c r="CN71" s="1416"/>
      <c r="CO71" s="1416"/>
      <c r="CP71" s="1416"/>
      <c r="CQ71" s="1417"/>
      <c r="CR71" s="489"/>
      <c r="CS71" s="489"/>
      <c r="CT71" s="489"/>
      <c r="CU71" s="489"/>
      <c r="CV71" s="489"/>
      <c r="CW71" s="1415" t="s">
        <v>21241</v>
      </c>
      <c r="CX71" s="1416"/>
      <c r="CY71" s="1416"/>
      <c r="CZ71" s="1416"/>
      <c r="DA71" s="1417"/>
      <c r="DB71" s="489"/>
      <c r="DC71" s="489"/>
      <c r="DD71" s="489"/>
      <c r="DL71" s="494"/>
      <c r="DM71" s="495"/>
      <c r="DN71" s="38"/>
    </row>
    <row r="72" spans="2:120" s="75" customFormat="1" ht="13.5" customHeight="1" thickBot="1" x14ac:dyDescent="0.25">
      <c r="B72" s="1761" t="e">
        <f t="shared" si="62"/>
        <v>#REF!</v>
      </c>
      <c r="C72" s="1762">
        <f t="shared" si="62"/>
        <v>0</v>
      </c>
      <c r="D72" s="1763">
        <f t="shared" si="62"/>
        <v>0</v>
      </c>
      <c r="E72" s="344" t="str">
        <f t="shared" si="62"/>
        <v>Interior modules</v>
      </c>
      <c r="F72" s="405"/>
      <c r="G72" s="406"/>
      <c r="H72" s="199">
        <f ca="1">(-'int. presets cp_5d+wd'!K29*COS($F$18*PI()/180)*$F$21-'int. presets cp_5d+wd'!K38*COS($I$18*PI()/180)*$I$21)*$F$47*$C$25*1000/9.81/$I$47*$D$101*'int. presets cp_5d+wd'!$K$246-$H$47/$I$47*$C$20*$F$21</f>
        <v>27.48189446361916</v>
      </c>
      <c r="I72" s="1062">
        <f ca="1">(SQRT(((-'int. presets cp_5d+wd'!F29*SIN($F$18*PI()/180)*$F$21+'int. presets cp_5d+wd'!F38*SIN($I$18*PI()/180)*$I$21)*$C$25*1000)^2+(0.001*$C$25*1000*$F$21)^2)/$C$30+(-'int. presets cp_5d+wd'!F29*COS($F$18*PI()/180)*$F$21-'int. presets cp_5d+wd'!F38*COS($I$18*PI()/180)*$I$21)*$C$25*1000)/9.81*$G$47/$I$47*$F$101*'int. presets cp_5d+wd'!$F$246-$H$47/$I$47*$C$20*$F$21</f>
        <v>48.524098392547202</v>
      </c>
      <c r="J72" s="1121">
        <f t="shared" ca="1" si="63"/>
        <v>48.524098392547202</v>
      </c>
      <c r="K72" s="1248">
        <f t="shared" ca="1" si="24"/>
        <v>106.9771977981774</v>
      </c>
      <c r="L72" s="118"/>
      <c r="M72" s="20"/>
      <c r="N72" s="20"/>
      <c r="O72" s="354"/>
      <c r="P72" s="19"/>
      <c r="Q72" s="474"/>
      <c r="R72" s="475"/>
      <c r="S72" s="475"/>
      <c r="T72" s="475"/>
      <c r="U72" s="475"/>
      <c r="V72" s="475"/>
      <c r="W72" s="475"/>
      <c r="X72" s="475"/>
      <c r="Y72" s="475"/>
      <c r="Z72" s="475"/>
      <c r="AA72" s="1418"/>
      <c r="AB72" s="1419"/>
      <c r="AC72" s="1419"/>
      <c r="AD72" s="1419"/>
      <c r="AE72" s="1420"/>
      <c r="AF72" s="475"/>
      <c r="AG72" s="475"/>
      <c r="AH72" s="475"/>
      <c r="AI72" s="475"/>
      <c r="AJ72" s="475"/>
      <c r="AK72" s="1418"/>
      <c r="AL72" s="1419"/>
      <c r="AM72" s="1419"/>
      <c r="AN72" s="1419"/>
      <c r="AO72" s="1420"/>
      <c r="AP72" s="475"/>
      <c r="AQ72" s="475"/>
      <c r="AR72" s="475"/>
      <c r="AS72" s="475"/>
      <c r="AT72" s="475"/>
      <c r="AU72" s="1418"/>
      <c r="AV72" s="1419"/>
      <c r="AW72" s="1419"/>
      <c r="AX72" s="1419"/>
      <c r="AY72" s="1420"/>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8"/>
      <c r="CD72" s="1419"/>
      <c r="CE72" s="1419"/>
      <c r="CF72" s="1419"/>
      <c r="CG72" s="1420"/>
      <c r="CH72" s="475"/>
      <c r="CI72" s="475"/>
      <c r="CJ72" s="475"/>
      <c r="CK72" s="475"/>
      <c r="CL72" s="475"/>
      <c r="CM72" s="1418"/>
      <c r="CN72" s="1419"/>
      <c r="CO72" s="1419"/>
      <c r="CP72" s="1419"/>
      <c r="CQ72" s="1420"/>
      <c r="CR72" s="475"/>
      <c r="CS72" s="475"/>
      <c r="CT72" s="475"/>
      <c r="CU72" s="475"/>
      <c r="CV72" s="475"/>
      <c r="CW72" s="1418"/>
      <c r="CX72" s="1419"/>
      <c r="CY72" s="1419"/>
      <c r="CZ72" s="1419"/>
      <c r="DA72" s="1420"/>
      <c r="DB72" s="475"/>
      <c r="DC72" s="475"/>
      <c r="DD72" s="475"/>
      <c r="DL72" s="496"/>
      <c r="DM72" s="497"/>
      <c r="DN72" s="23"/>
    </row>
    <row r="73" spans="2:120" s="75" customFormat="1" ht="13.5" customHeight="1" x14ac:dyDescent="0.25">
      <c r="B73" s="1755" t="str">
        <f t="shared" si="62"/>
        <v>Inner rows, from 5th row from north</v>
      </c>
      <c r="C73" s="1756">
        <f t="shared" si="62"/>
        <v>0</v>
      </c>
      <c r="D73" s="1757"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49.343032662430801</v>
      </c>
      <c r="I73" s="75">
        <f ca="1">(SQRT(((-'int. presets cp_5d+wd'!F30*SIN($F$18*PI()/180)*$F$21+'int. presets cp_5d+wd'!F39*SIN($I$18*PI()/180)*$I$21)*$C$25*1000)^2+(0.001*$C$25*1000*$F$21)^2)/$C$30+(-'int. presets cp_5d+wd'!F30*COS($F$18*PI()/180)*$F$21-'int. presets cp_5d+wd'!F39*COS($I$18*PI()/180)*$I$21)*$C$25*1000)/9.81*$G$47/$I$47*$F$101*'int. presets cp_5d+wd'!$F$246-$H$47/$I$47*$C$20*$F$21</f>
        <v>46.404592067846266</v>
      </c>
      <c r="J73" s="1122">
        <f t="shared" ca="1" si="63"/>
        <v>49.343032662430801</v>
      </c>
      <c r="K73" s="1249">
        <f t="shared" ca="1" si="24"/>
        <v>108.78263666824819</v>
      </c>
      <c r="L73" s="118"/>
      <c r="M73" s="20"/>
      <c r="N73" s="20"/>
      <c r="O73" s="355"/>
      <c r="P73" s="48"/>
      <c r="Q73" s="472"/>
      <c r="R73" s="473"/>
      <c r="S73" s="473"/>
      <c r="T73" s="473"/>
      <c r="U73" s="473"/>
      <c r="V73" s="473"/>
      <c r="W73" s="473"/>
      <c r="X73" s="473"/>
      <c r="Y73" s="473"/>
      <c r="Z73" s="473"/>
      <c r="AA73" s="1421"/>
      <c r="AB73" s="1422"/>
      <c r="AC73" s="1422"/>
      <c r="AD73" s="1422"/>
      <c r="AE73" s="1423"/>
      <c r="AF73" s="473"/>
      <c r="AG73" s="473"/>
      <c r="AH73" s="473"/>
      <c r="AI73" s="473"/>
      <c r="AJ73" s="473"/>
      <c r="AK73" s="1421"/>
      <c r="AL73" s="1422"/>
      <c r="AM73" s="1422"/>
      <c r="AN73" s="1422"/>
      <c r="AO73" s="1423"/>
      <c r="AP73" s="473"/>
      <c r="AQ73" s="473"/>
      <c r="AR73" s="473"/>
      <c r="AS73" s="473"/>
      <c r="AT73" s="473"/>
      <c r="AU73" s="1421"/>
      <c r="AV73" s="1422"/>
      <c r="AW73" s="1422"/>
      <c r="AX73" s="1422"/>
      <c r="AY73" s="1423"/>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1"/>
      <c r="CD73" s="1422"/>
      <c r="CE73" s="1422"/>
      <c r="CF73" s="1422"/>
      <c r="CG73" s="1423"/>
      <c r="CH73" s="473"/>
      <c r="CI73" s="473"/>
      <c r="CJ73" s="473"/>
      <c r="CK73" s="473"/>
      <c r="CL73" s="473"/>
      <c r="CM73" s="1421"/>
      <c r="CN73" s="1422"/>
      <c r="CO73" s="1422"/>
      <c r="CP73" s="1422"/>
      <c r="CQ73" s="1423"/>
      <c r="CR73" s="473"/>
      <c r="CS73" s="473"/>
      <c r="CT73" s="473"/>
      <c r="CU73" s="473"/>
      <c r="CV73" s="473"/>
      <c r="CW73" s="1421"/>
      <c r="CX73" s="1422"/>
      <c r="CY73" s="1422"/>
      <c r="CZ73" s="1422"/>
      <c r="DA73" s="1423"/>
      <c r="DB73" s="473"/>
      <c r="DC73" s="473"/>
      <c r="DD73" s="473"/>
      <c r="DL73" s="498"/>
      <c r="DM73" s="499"/>
      <c r="DN73" s="18"/>
    </row>
    <row r="74" spans="2:120" s="75" customFormat="1" ht="13.5" customHeight="1" thickBot="1" x14ac:dyDescent="0.3">
      <c r="B74" s="1761" t="e">
        <f t="shared" si="62"/>
        <v>#REF!</v>
      </c>
      <c r="C74" s="1762">
        <f t="shared" si="62"/>
        <v>0</v>
      </c>
      <c r="D74" s="1763">
        <f t="shared" si="62"/>
        <v>0</v>
      </c>
      <c r="E74" s="344" t="str">
        <f t="shared" si="62"/>
        <v>Interior modules</v>
      </c>
      <c r="F74" s="405"/>
      <c r="G74" s="406"/>
      <c r="H74" s="199">
        <f ca="1">(-'int. presets cp_5d+wd'!K31*COS($F$18*PI()/180)*$F$21-'int. presets cp_5d+wd'!K40*COS($I$18*PI()/180)*$I$21)*$F$47*$C$25*1000/9.81/$I$47*$D$101*'int. presets cp_5d+wd'!$K$246-$H$47/$I$47*$C$20*$F$21</f>
        <v>25.436510919273299</v>
      </c>
      <c r="I74" s="1062">
        <f ca="1">(SQRT(((-'int. presets cp_5d+wd'!F31*SIN($F$18*PI()/180)*$F$21+'int. presets cp_5d+wd'!F40*SIN($I$18*PI()/180)*$I$21)*$C$25*1000)^2+(0.001*$C$25*1000*$F$21)^2)/$C$30+(-'int. presets cp_5d+wd'!F31*COS($F$18*PI()/180)*$F$21-'int. presets cp_5d+wd'!F40*COS($I$18*PI()/180)*$I$21)*$C$25*1000)/9.81*$G$47/$I$47*$F$101*'int. presets cp_5d+wd'!$F$246-$H$47/$I$47*$C$20*$F$21</f>
        <v>41.403184564004945</v>
      </c>
      <c r="J74" s="1121">
        <f t="shared" ca="1" si="63"/>
        <v>41.403184564004945</v>
      </c>
      <c r="K74" s="1248">
        <f t="shared" ca="1" si="24"/>
        <v>91.278288753496568</v>
      </c>
      <c r="L74" s="118"/>
      <c r="O74" s="1430">
        <f>IF(60&lt;('building data'!$C$20),MAX(0,'building data'!$C$20-60),0)</f>
        <v>31.439999999999998</v>
      </c>
      <c r="P74" s="1431"/>
      <c r="Q74" s="1431"/>
      <c r="R74" s="1431"/>
      <c r="S74" s="1431"/>
      <c r="T74" s="1431"/>
      <c r="U74" s="1431"/>
      <c r="V74" s="1431"/>
      <c r="W74" s="1431"/>
      <c r="X74" s="1431"/>
      <c r="Y74" s="1431"/>
      <c r="Z74" s="1431"/>
      <c r="AA74" s="1431"/>
      <c r="AB74" s="1431"/>
      <c r="AC74" s="1431"/>
      <c r="AD74" s="1431"/>
      <c r="AE74" s="1432"/>
      <c r="AF74" s="1430">
        <f>IF(60&lt;('building data'!$C$20),20,MAX('building data'!$C$20-40,0))</f>
        <v>20</v>
      </c>
      <c r="AG74" s="1431"/>
      <c r="AH74" s="1431"/>
      <c r="AI74" s="1431"/>
      <c r="AJ74" s="1431"/>
      <c r="AK74" s="1431"/>
      <c r="AL74" s="1431"/>
      <c r="AM74" s="1431"/>
      <c r="AN74" s="1431"/>
      <c r="AO74" s="1432"/>
      <c r="AP74" s="1430">
        <f>IF(40&lt;('building data'!$C$20),20,MAX('building data'!$C$20-20,0))</f>
        <v>20</v>
      </c>
      <c r="AQ74" s="1927"/>
      <c r="AR74" s="1927"/>
      <c r="AS74" s="1927"/>
      <c r="AT74" s="1927"/>
      <c r="AU74" s="1927"/>
      <c r="AV74" s="1927"/>
      <c r="AW74" s="1927"/>
      <c r="AX74" s="1927"/>
      <c r="AY74" s="1928"/>
      <c r="AZ74" s="1442">
        <f>IF(20&lt;('building data'!$C$20),20,('building data'!$C$20))</f>
        <v>20</v>
      </c>
      <c r="BA74" s="1443"/>
      <c r="BB74" s="1443"/>
      <c r="BC74" s="1443"/>
      <c r="BD74" s="1443"/>
      <c r="BE74" s="1443"/>
      <c r="BF74" s="1443"/>
      <c r="BG74" s="1443"/>
      <c r="BH74" s="1443"/>
      <c r="BI74" s="1443"/>
      <c r="BJ74" s="1443"/>
      <c r="BK74" s="1444"/>
      <c r="BQ74" s="1442">
        <f>IF(20&lt;('building data'!$C$20),20,('building data'!$C$20))</f>
        <v>20</v>
      </c>
      <c r="BR74" s="1443"/>
      <c r="BS74" s="1443"/>
      <c r="BT74" s="1443"/>
      <c r="BU74" s="1443"/>
      <c r="BV74" s="1443"/>
      <c r="BW74" s="1443"/>
      <c r="BX74" s="1443"/>
      <c r="BY74" s="1443"/>
      <c r="BZ74" s="1443"/>
      <c r="CA74" s="1443"/>
      <c r="CB74" s="1444"/>
      <c r="CC74" s="1433">
        <f>IF(40&lt;('building data'!$C$20),20,MAX('building data'!$C$20-20,0))</f>
        <v>20</v>
      </c>
      <c r="CD74" s="1961"/>
      <c r="CE74" s="1961"/>
      <c r="CF74" s="1961"/>
      <c r="CG74" s="1961"/>
      <c r="CH74" s="1961"/>
      <c r="CI74" s="1961"/>
      <c r="CJ74" s="1961"/>
      <c r="CK74" s="1961"/>
      <c r="CL74" s="1962"/>
      <c r="CM74" s="1433">
        <f>IF(60&lt;('building data'!$C$20),20,MAX('building data'!$C$20-40,0))</f>
        <v>20</v>
      </c>
      <c r="CN74" s="1434"/>
      <c r="CO74" s="1434"/>
      <c r="CP74" s="1434"/>
      <c r="CQ74" s="1434"/>
      <c r="CR74" s="1434"/>
      <c r="CS74" s="1434"/>
      <c r="CT74" s="1434"/>
      <c r="CU74" s="1434"/>
      <c r="CV74" s="1435"/>
      <c r="CW74" s="1433">
        <f>IF(60&lt;('building data'!$C$20),MAX(0,'building data'!$C$20-60),0)</f>
        <v>31.439999999999998</v>
      </c>
      <c r="CX74" s="1434"/>
      <c r="CY74" s="1434"/>
      <c r="CZ74" s="1434"/>
      <c r="DA74" s="1434"/>
      <c r="DB74" s="1434"/>
      <c r="DC74" s="1434"/>
      <c r="DD74" s="1434"/>
      <c r="DE74" s="1434"/>
      <c r="DF74" s="1434"/>
      <c r="DG74" s="1434"/>
      <c r="DH74" s="1434"/>
      <c r="DI74" s="1434"/>
      <c r="DJ74" s="1434"/>
      <c r="DK74" s="1434"/>
      <c r="DL74" s="1434"/>
      <c r="DM74" s="1435"/>
    </row>
    <row r="75" spans="2:120" s="75" customFormat="1" ht="13.5" customHeight="1" x14ac:dyDescent="0.25">
      <c r="B75" s="1755" t="str">
        <f t="shared" si="62"/>
        <v>South row</v>
      </c>
      <c r="C75" s="1756">
        <f t="shared" si="62"/>
        <v>0</v>
      </c>
      <c r="D75" s="1757" t="str">
        <f t="shared" si="62"/>
        <v>South row</v>
      </c>
      <c r="E75" s="348" t="str">
        <f t="shared" si="62"/>
        <v>1st-10th module</v>
      </c>
      <c r="F75" s="405"/>
      <c r="G75" s="406"/>
      <c r="H75" s="181">
        <f ca="1">(-'int. presets cp_5d+wd'!K32*COS($F$18*PI()/180)*$F$21-'int. presets cp_5d+wd'!K41*COS($I$18*PI()/180)*$I$21)*$F$47*$C$25*1000/9.81/$I$47*$D$101*'int. presets cp_5d+wd'!$K$246-$H$47/$I$47*$C$20*$F$21</f>
        <v>49.393591093694226</v>
      </c>
      <c r="I75" s="75">
        <f ca="1">(SQRT(((-'int. presets cp_5d+wd'!F32*SIN($F$18*PI()/180)*$F$21+'int. presets cp_5d+wd'!F41*SIN($I$18*PI()/180)*$I$21)*$C$25*1000)^2+(0.001*$C$25*1000*$F$21)^2)/$C$30+(-'int. presets cp_5d+wd'!F32*COS($F$18*PI()/180)*$F$21-'int. presets cp_5d+wd'!F41*COS($I$18*PI()/180)*$I$21)*$C$25*1000)/9.81*$G$47/$I$47*$F$101*'int. presets cp_5d+wd'!$F$246-$H$47/$I$47*$C$20*$F$21</f>
        <v>53.469415745217262</v>
      </c>
      <c r="J75" s="1122">
        <f t="shared" ca="1" si="63"/>
        <v>53.469415745217262</v>
      </c>
      <c r="K75" s="1249">
        <f t="shared" ca="1" si="24"/>
        <v>117.87974334022087</v>
      </c>
      <c r="L75" s="118"/>
      <c r="O75" s="1427" t="s">
        <v>0</v>
      </c>
      <c r="P75" s="1428"/>
      <c r="Q75" s="1428"/>
      <c r="R75" s="1428"/>
      <c r="S75" s="1428"/>
      <c r="T75" s="1428"/>
      <c r="U75" s="1428"/>
      <c r="V75" s="1428"/>
      <c r="W75" s="1428"/>
      <c r="X75" s="1428"/>
      <c r="Y75" s="1428"/>
      <c r="Z75" s="1428"/>
      <c r="AA75" s="1428"/>
      <c r="AB75" s="1428"/>
      <c r="AC75" s="1428"/>
      <c r="AD75" s="1428"/>
      <c r="AE75" s="1429"/>
      <c r="AF75" s="1427" t="s">
        <v>0</v>
      </c>
      <c r="AG75" s="1428"/>
      <c r="AH75" s="1428"/>
      <c r="AI75" s="1428"/>
      <c r="AJ75" s="1428"/>
      <c r="AK75" s="1428"/>
      <c r="AL75" s="1428"/>
      <c r="AM75" s="1428"/>
      <c r="AN75" s="1428"/>
      <c r="AO75" s="1429"/>
      <c r="AP75" s="1436" t="s">
        <v>0</v>
      </c>
      <c r="AQ75" s="1921"/>
      <c r="AR75" s="1921"/>
      <c r="AS75" s="1921"/>
      <c r="AT75" s="1921"/>
      <c r="AU75" s="1921"/>
      <c r="AV75" s="1921"/>
      <c r="AW75" s="1921"/>
      <c r="AX75" s="1921"/>
      <c r="AY75" s="1922"/>
      <c r="AZ75" s="1445" t="s">
        <v>0</v>
      </c>
      <c r="BA75" s="1446"/>
      <c r="BB75" s="1446"/>
      <c r="BC75" s="1446"/>
      <c r="BD75" s="1446"/>
      <c r="BE75" s="1446"/>
      <c r="BF75" s="1446"/>
      <c r="BG75" s="1446"/>
      <c r="BH75" s="1446"/>
      <c r="BI75" s="1446"/>
      <c r="BJ75" s="1446"/>
      <c r="BK75" s="1447"/>
      <c r="BQ75" s="1445" t="s">
        <v>0</v>
      </c>
      <c r="BR75" s="1446"/>
      <c r="BS75" s="1446"/>
      <c r="BT75" s="1446"/>
      <c r="BU75" s="1446"/>
      <c r="BV75" s="1446"/>
      <c r="BW75" s="1446"/>
      <c r="BX75" s="1446"/>
      <c r="BY75" s="1446"/>
      <c r="BZ75" s="1446"/>
      <c r="CA75" s="1446"/>
      <c r="CB75" s="1447"/>
      <c r="CC75" s="1436" t="s">
        <v>0</v>
      </c>
      <c r="CD75" s="1921"/>
      <c r="CE75" s="1921"/>
      <c r="CF75" s="1921"/>
      <c r="CG75" s="1921"/>
      <c r="CH75" s="1921"/>
      <c r="CI75" s="1921"/>
      <c r="CJ75" s="1921"/>
      <c r="CK75" s="1921"/>
      <c r="CL75" s="1922"/>
      <c r="CM75" s="1427" t="s">
        <v>0</v>
      </c>
      <c r="CN75" s="1428"/>
      <c r="CO75" s="1428"/>
      <c r="CP75" s="1428"/>
      <c r="CQ75" s="1428"/>
      <c r="CR75" s="1428"/>
      <c r="CS75" s="1428"/>
      <c r="CT75" s="1428"/>
      <c r="CU75" s="1428"/>
      <c r="CV75" s="1429"/>
      <c r="CW75" s="1427" t="s">
        <v>0</v>
      </c>
      <c r="CX75" s="1428"/>
      <c r="CY75" s="1428"/>
      <c r="CZ75" s="1428"/>
      <c r="DA75" s="1428"/>
      <c r="DB75" s="1428"/>
      <c r="DC75" s="1428"/>
      <c r="DD75" s="1428"/>
      <c r="DE75" s="1428"/>
      <c r="DF75" s="1428"/>
      <c r="DG75" s="1428"/>
      <c r="DH75" s="1428"/>
      <c r="DI75" s="1428"/>
      <c r="DJ75" s="1428"/>
      <c r="DK75" s="1428"/>
      <c r="DL75" s="1428"/>
      <c r="DM75" s="1429"/>
    </row>
    <row r="76" spans="2:120" s="75" customFormat="1" ht="13.5" customHeight="1" thickBot="1" x14ac:dyDescent="0.3">
      <c r="B76" s="1914" t="e">
        <f t="shared" si="62"/>
        <v>#REF!</v>
      </c>
      <c r="C76" s="1915">
        <f t="shared" si="62"/>
        <v>0</v>
      </c>
      <c r="D76" s="1916">
        <f t="shared" si="62"/>
        <v>0</v>
      </c>
      <c r="E76" s="1118" t="str">
        <f t="shared" si="62"/>
        <v>Interior modules</v>
      </c>
      <c r="F76" s="405"/>
      <c r="G76" s="406"/>
      <c r="H76" s="161">
        <f ca="1">(-'int. presets cp_5d+wd'!K33*COS($F$18*PI()/180)*$F$21-'int. presets cp_5d+wd'!K42*COS($I$18*PI()/180)*$I$21)*$F$47*$C$25*1000/9.81/$I$47*$D$101*'int. presets cp_5d+wd'!$K$246-$H$47/$I$47*$C$20*$F$21</f>
        <v>26.623161349040924</v>
      </c>
      <c r="I76" s="1117">
        <f ca="1">(SQRT(((-'int. presets cp_5d+wd'!F33*SIN($F$18*PI()/180)*$F$21+'int. presets cp_5d+wd'!F42*SIN($I$18*PI()/180)*$I$21)*$C$25*1000)^2+(0.001*$C$25*1000*$F$21)^2)/$C$30+(-'int. presets cp_5d+wd'!F33*COS($F$18*PI()/180)*$F$21-'int. presets cp_5d+wd'!F42*COS($I$18*PI()/180)*$I$21)*$C$25*1000)/9.81*$G$47/$I$47*$F$101*'int. presets cp_5d+wd'!$F$246-$H$47/$I$47*$C$20*$F$21</f>
        <v>41.403184564004945</v>
      </c>
      <c r="J76" s="1124">
        <f t="shared" ca="1" si="63"/>
        <v>41.403184564004945</v>
      </c>
      <c r="K76" s="1248">
        <f t="shared" ca="1" si="24"/>
        <v>91.278288753496568</v>
      </c>
      <c r="L76" s="118"/>
      <c r="M76" s="163"/>
      <c r="O76" s="1424" t="s">
        <v>47</v>
      </c>
      <c r="P76" s="1425"/>
      <c r="Q76" s="1425"/>
      <c r="R76" s="1425"/>
      <c r="S76" s="1425"/>
      <c r="T76" s="1425"/>
      <c r="U76" s="1425"/>
      <c r="V76" s="1425"/>
      <c r="W76" s="1425"/>
      <c r="X76" s="1425"/>
      <c r="Y76" s="1425"/>
      <c r="Z76" s="1425"/>
      <c r="AA76" s="1425"/>
      <c r="AB76" s="1425"/>
      <c r="AC76" s="1425"/>
      <c r="AD76" s="1425"/>
      <c r="AE76" s="1426"/>
      <c r="AF76" s="1424" t="s">
        <v>75</v>
      </c>
      <c r="AG76" s="1425"/>
      <c r="AH76" s="1425"/>
      <c r="AI76" s="1425"/>
      <c r="AJ76" s="1425"/>
      <c r="AK76" s="1425"/>
      <c r="AL76" s="1425"/>
      <c r="AM76" s="1425"/>
      <c r="AN76" s="1425"/>
      <c r="AO76" s="1426"/>
      <c r="AP76" s="1439" t="s">
        <v>77</v>
      </c>
      <c r="AQ76" s="1919"/>
      <c r="AR76" s="1919"/>
      <c r="AS76" s="1919"/>
      <c r="AT76" s="1919"/>
      <c r="AU76" s="1919"/>
      <c r="AV76" s="1919"/>
      <c r="AW76" s="1919"/>
      <c r="AX76" s="1919"/>
      <c r="AY76" s="1920"/>
      <c r="AZ76" s="1448" t="s">
        <v>79</v>
      </c>
      <c r="BA76" s="1449"/>
      <c r="BB76" s="1449"/>
      <c r="BC76" s="1449"/>
      <c r="BD76" s="1449"/>
      <c r="BE76" s="1449"/>
      <c r="BF76" s="1449"/>
      <c r="BG76" s="1449"/>
      <c r="BH76" s="1449"/>
      <c r="BI76" s="1449"/>
      <c r="BJ76" s="1449"/>
      <c r="BK76" s="1450"/>
      <c r="BQ76" s="1448" t="s">
        <v>79</v>
      </c>
      <c r="BR76" s="1449"/>
      <c r="BS76" s="1449"/>
      <c r="BT76" s="1449"/>
      <c r="BU76" s="1449"/>
      <c r="BV76" s="1449"/>
      <c r="BW76" s="1449"/>
      <c r="BX76" s="1449"/>
      <c r="BY76" s="1449"/>
      <c r="BZ76" s="1449"/>
      <c r="CA76" s="1449"/>
      <c r="CB76" s="1450"/>
      <c r="CC76" s="1439" t="s">
        <v>77</v>
      </c>
      <c r="CD76" s="1919"/>
      <c r="CE76" s="1919"/>
      <c r="CF76" s="1919"/>
      <c r="CG76" s="1919"/>
      <c r="CH76" s="1919"/>
      <c r="CI76" s="1919"/>
      <c r="CJ76" s="1919"/>
      <c r="CK76" s="1919"/>
      <c r="CL76" s="1920"/>
      <c r="CM76" s="1424" t="s">
        <v>75</v>
      </c>
      <c r="CN76" s="1425"/>
      <c r="CO76" s="1425"/>
      <c r="CP76" s="1425"/>
      <c r="CQ76" s="1425"/>
      <c r="CR76" s="1425"/>
      <c r="CS76" s="1425"/>
      <c r="CT76" s="1425"/>
      <c r="CU76" s="1425"/>
      <c r="CV76" s="1426"/>
      <c r="CW76" s="1424" t="s">
        <v>47</v>
      </c>
      <c r="CX76" s="1425"/>
      <c r="CY76" s="1425"/>
      <c r="CZ76" s="1425"/>
      <c r="DA76" s="1425"/>
      <c r="DB76" s="1425"/>
      <c r="DC76" s="1425"/>
      <c r="DD76" s="1425"/>
      <c r="DE76" s="1425"/>
      <c r="DF76" s="1425"/>
      <c r="DG76" s="1425"/>
      <c r="DH76" s="1425"/>
      <c r="DI76" s="1425"/>
      <c r="DJ76" s="1425"/>
      <c r="DK76" s="1425"/>
      <c r="DL76" s="1425"/>
      <c r="DM76" s="1426"/>
    </row>
    <row r="77" spans="2:120" s="75" customFormat="1" ht="13.5" customHeight="1" thickTop="1" thickBot="1" x14ac:dyDescent="0.3">
      <c r="B77" s="1837" t="str">
        <f>'int. presets cp_5d+wd'!G24</f>
        <v>Roof position 4</v>
      </c>
      <c r="C77" s="1838"/>
      <c r="D77" s="1838"/>
      <c r="E77" s="1838"/>
      <c r="F77" s="1838"/>
      <c r="G77" s="1838"/>
      <c r="H77" s="1838"/>
      <c r="I77" s="1838"/>
      <c r="J77" s="1839"/>
      <c r="K77" s="1243"/>
      <c r="L77" s="118"/>
      <c r="M77" s="163"/>
    </row>
    <row r="78" spans="2:120" s="75" customFormat="1" ht="13.5" customHeight="1" x14ac:dyDescent="0.25">
      <c r="B78" s="1914" t="str">
        <f>B51</f>
        <v>North row</v>
      </c>
      <c r="C78" s="1915">
        <f t="shared" ref="B78:E85" si="64">C51</f>
        <v>0</v>
      </c>
      <c r="D78" s="1916">
        <f t="shared" si="64"/>
        <v>0</v>
      </c>
      <c r="E78" s="545" t="str">
        <f t="shared" si="64"/>
        <v>1st-10th module</v>
      </c>
      <c r="F78" s="539"/>
      <c r="G78" s="664"/>
      <c r="H78" s="540">
        <f ca="1">(-'int. presets cp_5d+wd'!L26*COS($F$18*PI()/180)*$F$21-'int. presets cp_5d+wd'!L35*COS($I$18*PI()/180)*$I$21)*$F$47*$C$25*1000/9.81/$I$47*$D$101*'int. presets cp_5d+wd'!$L$246-$H$47/$I$47*$C$20*$F$21</f>
        <v>46.245031796753878</v>
      </c>
      <c r="I78" s="75">
        <f ca="1">(SQRT(((-'int. presets cp_5d+wd'!G26*SIN($F$18*PI()/180)*$F$21+'int. presets cp_5d+wd'!G35*SIN($I$18*PI()/180)*$I$21)*$C$25*1000)^2+(0.001*$C$25*1000*$F$21)^2)/$C$30+(-'int. presets cp_5d+wd'!G26*COS($F$18*PI()/180)*$F$21-'int. presets cp_5d+wd'!G35*COS($I$18*PI()/180)*$I$21)*$C$25*1000)/9.81*$G$47/$I$47*$F$101*'int. presets cp_5d+wd'!$G$246-$H$47/$I$47*$C$20*$F$21</f>
        <v>32.65343617533523</v>
      </c>
      <c r="J78" s="1120">
        <f t="shared" ref="J78:J85" ca="1" si="65">MAX(H78,I78)</f>
        <v>46.245031796753878</v>
      </c>
      <c r="K78" s="1247">
        <f t="shared" ca="1" si="24"/>
        <v>101.95272199975953</v>
      </c>
      <c r="L78" s="118"/>
      <c r="M78" s="163"/>
    </row>
    <row r="79" spans="2:120" s="75" customFormat="1" ht="13.5" customHeight="1" thickBot="1" x14ac:dyDescent="0.3">
      <c r="B79" s="1761">
        <f t="shared" si="64"/>
        <v>0</v>
      </c>
      <c r="C79" s="1762">
        <f t="shared" si="64"/>
        <v>0</v>
      </c>
      <c r="D79" s="1763">
        <f t="shared" si="64"/>
        <v>0</v>
      </c>
      <c r="E79" s="547" t="str">
        <f t="shared" si="64"/>
        <v>Interior modules</v>
      </c>
      <c r="F79" s="405"/>
      <c r="G79" s="406"/>
      <c r="H79" s="199">
        <f ca="1">(-'int. presets cp_5d+wd'!L27*COS($F$18*PI()/180)*$F$21-'int. presets cp_5d+wd'!L36*COS($I$18*PI()/180)*$I$21)*$F$47*$C$25*1000/9.81/$I$47*$D$101*'int. presets cp_5d+wd'!$L$246-$H$47/$I$47*$C$20*$F$21</f>
        <v>39.075913966419236</v>
      </c>
      <c r="I79" s="1062">
        <f ca="1">(SQRT(((-'int. presets cp_5d+wd'!G27*SIN($F$18*PI()/180)*$F$21+'int. presets cp_5d+wd'!G36*SIN($I$18*PI()/180)*$I$21)*$C$25*1000)^2+(0.001*$C$25*1000*$F$21)^2)/$C$30+(-'int. presets cp_5d+wd'!G27*COS($F$18*PI()/180)*$F$21-'int. presets cp_5d+wd'!G36*COS($I$18*PI()/180)*$I$21)*$C$25*1000)/9.81*$G$47/$I$47*$F$101*'int. presets cp_5d+wd'!$G$246-$H$47/$I$47*$C$20*$F$21</f>
        <v>32.28156253171629</v>
      </c>
      <c r="J79" s="1121">
        <f t="shared" ca="1" si="65"/>
        <v>39.075913966419236</v>
      </c>
      <c r="K79" s="1248">
        <f t="shared" ca="1" si="24"/>
        <v>86.147541448647175</v>
      </c>
      <c r="L79" s="118"/>
      <c r="M79" s="163"/>
    </row>
    <row r="80" spans="2:120" s="75" customFormat="1" ht="13.5" customHeight="1" x14ac:dyDescent="0.25">
      <c r="B80" s="1755" t="str">
        <f>B53</f>
        <v>Inner rows, 2nd to 4th row from north</v>
      </c>
      <c r="C80" s="1756">
        <f t="shared" si="64"/>
        <v>0</v>
      </c>
      <c r="D80" s="1757"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33.277027856100673</v>
      </c>
      <c r="I80" s="75">
        <f ca="1">(SQRT(((-'int. presets cp_5d+wd'!G28*SIN($F$18*PI()/180)*$F$21+'int. presets cp_5d+wd'!G37*SIN($I$18*PI()/180)*$I$21)*$C$25*1000)^2+(0.001*$C$25*1000*$F$21)^2)/$C$30+(-'int. presets cp_5d+wd'!G28*COS($F$18*PI()/180)*$F$21-'int. presets cp_5d+wd'!G37*COS($I$18*PI()/180)*$I$21)*$C$25*1000)/9.81*$G$47/$I$47*$F$101*'int. presets cp_5d+wd'!$G$246-$H$47/$I$47*$C$20*$F$21</f>
        <v>34.322900209997584</v>
      </c>
      <c r="J80" s="1122">
        <f t="shared" ca="1" si="65"/>
        <v>34.322900209997584</v>
      </c>
      <c r="K80" s="1249">
        <f t="shared" ca="1" si="24"/>
        <v>75.668952260964872</v>
      </c>
      <c r="L80" s="118"/>
      <c r="M80" s="163"/>
    </row>
    <row r="81" spans="2:120" s="75" customFormat="1" ht="13.5" customHeight="1" thickBot="1" x14ac:dyDescent="0.3">
      <c r="B81" s="1761" t="e">
        <f t="shared" si="64"/>
        <v>#REF!</v>
      </c>
      <c r="C81" s="1762">
        <f t="shared" si="64"/>
        <v>0</v>
      </c>
      <c r="D81" s="1763">
        <f t="shared" si="64"/>
        <v>0</v>
      </c>
      <c r="E81" s="547" t="str">
        <f t="shared" si="64"/>
        <v>Interior modules</v>
      </c>
      <c r="F81" s="405"/>
      <c r="G81" s="406"/>
      <c r="H81" s="199">
        <f ca="1">(-'int. presets cp_5d+wd'!L29*COS($F$18*PI()/180)*$F$21-'int. presets cp_5d+wd'!L38*COS($I$18*PI()/180)*$I$21)*$F$47*$C$25*1000/9.81/$I$47*$D$101*'int. presets cp_5d+wd'!$L$246-$H$47/$I$47*$C$20*$F$21</f>
        <v>21.954259983341071</v>
      </c>
      <c r="I81" s="1062">
        <f ca="1">(SQRT(((-'int. presets cp_5d+wd'!G29*SIN($F$18*PI()/180)*$F$21+'int. presets cp_5d+wd'!G38*SIN($I$18*PI()/180)*$I$21)*$C$25*1000)^2+(0.001*$C$25*1000*$F$21)^2)/$C$30+(-'int. presets cp_5d+wd'!G29*COS($F$18*PI()/180)*$F$21-'int. presets cp_5d+wd'!G38*COS($I$18*PI()/180)*$I$21)*$C$25*1000)/9.81*$G$47/$I$47*$F$101*'int. presets cp_5d+wd'!$G$246-$H$47/$I$47*$C$20*$F$21</f>
        <v>26.082899728258351</v>
      </c>
      <c r="J81" s="1121">
        <f t="shared" ca="1" si="65"/>
        <v>26.082899728258351</v>
      </c>
      <c r="K81" s="1248">
        <f t="shared" ca="1" si="24"/>
        <v>57.502882398912924</v>
      </c>
      <c r="L81" s="118"/>
      <c r="M81" s="163"/>
    </row>
    <row r="82" spans="2:120" s="75" customFormat="1" ht="13.5" customHeight="1" x14ac:dyDescent="0.25">
      <c r="B82" s="1755" t="str">
        <f t="shared" si="64"/>
        <v>Inner rows, from 5th row from north</v>
      </c>
      <c r="C82" s="1756">
        <f t="shared" si="64"/>
        <v>0</v>
      </c>
      <c r="D82" s="1757"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26.011821119483184</v>
      </c>
      <c r="I82" s="75">
        <f ca="1">(SQRT(((-'int. presets cp_5d+wd'!G30*SIN($F$18*PI()/180)*$F$21+'int. presets cp_5d+wd'!G39*SIN($I$18*PI()/180)*$I$21)*$C$25*1000)^2+(0.001*$C$25*1000*$F$21)^2)/$C$30+(-'int. presets cp_5d+wd'!G30*COS($F$18*PI()/180)*$F$21-'int. presets cp_5d+wd'!G39*COS($I$18*PI()/180)*$I$21)*$C$25*1000)/9.81*$G$47/$I$47*$F$101*'int. presets cp_5d+wd'!$G$246-$H$47/$I$47*$C$20*$F$21</f>
        <v>26.573667212302279</v>
      </c>
      <c r="J82" s="1122">
        <f t="shared" ca="1" si="65"/>
        <v>26.573667212302279</v>
      </c>
      <c r="K82" s="1249">
        <f t="shared" ca="1" si="24"/>
        <v>58.584838209585847</v>
      </c>
      <c r="L82" s="118"/>
      <c r="M82" s="163"/>
    </row>
    <row r="83" spans="2:120" s="75" customFormat="1" ht="13.5" customHeight="1" thickBot="1" x14ac:dyDescent="0.3">
      <c r="B83" s="1761" t="e">
        <f t="shared" si="64"/>
        <v>#REF!</v>
      </c>
      <c r="C83" s="1762">
        <f t="shared" si="64"/>
        <v>0</v>
      </c>
      <c r="D83" s="1763">
        <f t="shared" si="64"/>
        <v>0</v>
      </c>
      <c r="E83" s="547" t="str">
        <f t="shared" si="64"/>
        <v>Interior modules</v>
      </c>
      <c r="F83" s="405"/>
      <c r="G83" s="406"/>
      <c r="H83" s="199">
        <f ca="1">(-'int. presets cp_5d+wd'!L31*COS($F$18*PI()/180)*$F$21-'int. presets cp_5d+wd'!L40*COS($I$18*PI()/180)*$I$21)*$F$47*$C$25*1000/9.81/$I$47*$D$101*'int. presets cp_5d+wd'!$L$246-$H$47/$I$47*$C$20*$F$21</f>
        <v>10.303020644389907</v>
      </c>
      <c r="I83" s="1062">
        <f ca="1">(SQRT(((-'int. presets cp_5d+wd'!G31*SIN($F$18*PI()/180)*$F$21+'int. presets cp_5d+wd'!G40*SIN($I$18*PI()/180)*$I$21)*$C$25*1000)^2+(0.001*$C$25*1000*$F$21)^2)/$C$30+(-'int. presets cp_5d+wd'!G31*COS($F$18*PI()/180)*$F$21-'int. presets cp_5d+wd'!G40*COS($I$18*PI()/180)*$I$21)*$C$25*1000)/9.81*$G$47/$I$47*$F$101*'int. presets cp_5d+wd'!$G$246-$H$47/$I$47*$C$20*$F$21</f>
        <v>22.713918860361506</v>
      </c>
      <c r="J83" s="1121">
        <f t="shared" ca="1" si="65"/>
        <v>22.713918860361506</v>
      </c>
      <c r="K83" s="1248">
        <f t="shared" ca="1" si="24"/>
        <v>50.075559797930183</v>
      </c>
      <c r="L83" s="118"/>
      <c r="M83" s="163"/>
    </row>
    <row r="84" spans="2:120" s="75" customFormat="1" ht="13.5" customHeight="1" x14ac:dyDescent="0.25">
      <c r="B84" s="1755" t="str">
        <f t="shared" si="64"/>
        <v>South row</v>
      </c>
      <c r="C84" s="1756">
        <f t="shared" si="64"/>
        <v>0</v>
      </c>
      <c r="D84" s="1757" t="str">
        <f t="shared" si="64"/>
        <v>South row</v>
      </c>
      <c r="E84" s="546" t="str">
        <f t="shared" si="64"/>
        <v>1st-10th module</v>
      </c>
      <c r="F84" s="405"/>
      <c r="G84" s="406"/>
      <c r="H84" s="181">
        <f ca="1">(-'int. presets cp_5d+wd'!L32*COS($F$18*PI()/180)*$F$21-'int. presets cp_5d+wd'!L41*COS($I$18*PI()/180)*$I$21)*$F$47*$C$25*1000/9.81/$I$47*$D$101*'int. presets cp_5d+wd'!$L$246-$H$47/$I$47*$C$20*$F$21</f>
        <v>17.675285951369698</v>
      </c>
      <c r="I84" s="75">
        <f ca="1">(SQRT(((-'int. presets cp_5d+wd'!G32*SIN($F$18*PI()/180)*$F$21+'int. presets cp_5d+wd'!G41*SIN($I$18*PI()/180)*$I$21)*$C$25*1000)^2+(0.001*$C$25*1000*$F$21)^2)/$C$30+(-'int. presets cp_5d+wd'!G32*COS($F$18*PI()/180)*$F$21-'int. presets cp_5d+wd'!G41*COS($I$18*PI()/180)*$I$21)*$C$25*1000)/9.81*$G$47/$I$47*$F$101*'int. presets cp_5d+wd'!$G$246-$H$47/$I$47*$C$20*$F$21</f>
        <v>25.689701496086993</v>
      </c>
      <c r="J84" s="1122">
        <f t="shared" ca="1" si="65"/>
        <v>25.689701496086993</v>
      </c>
      <c r="K84" s="1249">
        <f t="shared" ca="1" si="24"/>
        <v>56.636029712303305</v>
      </c>
      <c r="L84" s="118"/>
      <c r="M84" s="163"/>
    </row>
    <row r="85" spans="2:120" s="75" customFormat="1" ht="13.5" customHeight="1" thickBot="1" x14ac:dyDescent="0.3">
      <c r="B85" s="1914" t="e">
        <f t="shared" si="64"/>
        <v>#REF!</v>
      </c>
      <c r="C85" s="1915">
        <f t="shared" si="64"/>
        <v>0</v>
      </c>
      <c r="D85" s="1916">
        <f t="shared" si="64"/>
        <v>0</v>
      </c>
      <c r="E85" s="1119" t="str">
        <f t="shared" si="64"/>
        <v>Interior modules</v>
      </c>
      <c r="F85" s="405"/>
      <c r="G85" s="406"/>
      <c r="H85" s="161">
        <f ca="1">(-'int. presets cp_5d+wd'!L33*COS($F$18*PI()/180)*$F$21-'int. presets cp_5d+wd'!L42*COS($I$18*PI()/180)*$I$21)*$F$47*$C$25*1000/9.81/$I$47*$D$101*'int. presets cp_5d+wd'!$L$246-$H$47/$I$47*$C$20*$F$21</f>
        <v>6.3979395075873065</v>
      </c>
      <c r="I85" s="1117">
        <f ca="1">(SQRT(((-'int. presets cp_5d+wd'!G33*SIN($F$18*PI()/180)*$F$21+'int. presets cp_5d+wd'!G42*SIN($I$18*PI()/180)*$I$21)*$C$25*1000)^2+(0.001*$C$25*1000*$F$21)^2)/$C$30+(-'int. presets cp_5d+wd'!G33*COS($F$18*PI()/180)*$F$21-'int. presets cp_5d+wd'!G42*COS($I$18*PI()/180)*$I$21)*$C$25*1000)/9.81*$G$47/$I$47*$F$101*'int. presets cp_5d+wd'!$G$246-$H$47/$I$47*$C$20*$F$21</f>
        <v>24.761445203968318</v>
      </c>
      <c r="J85" s="1124">
        <f t="shared" ca="1" si="65"/>
        <v>24.761445203968318</v>
      </c>
      <c r="K85" s="1248">
        <f t="shared" ca="1" si="24"/>
        <v>54.589577325572627</v>
      </c>
      <c r="L85" s="118"/>
      <c r="M85" s="163"/>
    </row>
    <row r="86" spans="2:120" s="75" customFormat="1" ht="13.5" customHeight="1" thickTop="1" thickBot="1" x14ac:dyDescent="0.3">
      <c r="B86" s="1837" t="str">
        <f>'int. presets cp_5d+wd'!H24</f>
        <v>Roof position 5</v>
      </c>
      <c r="C86" s="1838"/>
      <c r="D86" s="1838"/>
      <c r="E86" s="1838"/>
      <c r="F86" s="1838"/>
      <c r="G86" s="1838"/>
      <c r="H86" s="1838"/>
      <c r="I86" s="1838"/>
      <c r="J86" s="1839"/>
      <c r="K86" s="1243"/>
      <c r="L86" s="118"/>
      <c r="M86" s="163"/>
    </row>
    <row r="87" spans="2:120" s="75" customFormat="1" ht="13.5" customHeight="1" x14ac:dyDescent="0.25">
      <c r="B87" s="1914" t="str">
        <f>B51</f>
        <v>North row</v>
      </c>
      <c r="C87" s="1915"/>
      <c r="D87" s="1916"/>
      <c r="E87" s="351" t="str">
        <f>E51</f>
        <v>1st-10th module</v>
      </c>
      <c r="F87" s="539"/>
      <c r="G87" s="664"/>
      <c r="H87" s="540">
        <f ca="1">(-'int. presets cp_5d+wd'!M26*COS($F$18*PI()/180)*$F$21-'int. presets cp_5d+wd'!M35*COS($I$18*PI()/180)*$I$21)*$F$47*$C$25*1000/9.81/$I$47*$D$101*'int. presets cp_5d+wd'!$M$246-$H$47/$I$47*$C$20*$F$21</f>
        <v>24.398078789318806</v>
      </c>
      <c r="I87" s="75">
        <f ca="1">(SQRT(((-'int. presets cp_5d+wd'!H26*SIN($F$18*PI()/180)*$F$21+'int. presets cp_5d+wd'!H35*SIN($I$18*PI()/180)*$I$21)*$C$25*1000)^2+(0.001*$C$25*1000*$F$21)^2)/$C$30+(-'int. presets cp_5d+wd'!H26*COS($F$18*PI()/180)*$F$21-'int. presets cp_5d+wd'!H35*COS($I$18*PI()/180)*$I$21)*$C$25*1000)/9.81*$G$47/$I$47*$F$101*'int. presets cp_5d+wd'!$H$246-$H$47/$I$47*$C$20*$F$21</f>
        <v>19.564423840362462</v>
      </c>
      <c r="J87" s="1120">
        <f t="shared" ref="J87:J94" ca="1" si="66">MAX(H87,I87)</f>
        <v>24.398078789318806</v>
      </c>
      <c r="K87" s="1247">
        <f t="shared" ca="1" si="24"/>
        <v>53.788492460508024</v>
      </c>
      <c r="L87" s="118"/>
    </row>
    <row r="88" spans="2:120" s="75" customFormat="1" ht="13.5" customHeight="1" thickBot="1" x14ac:dyDescent="0.3">
      <c r="B88" s="1761"/>
      <c r="C88" s="1762"/>
      <c r="D88" s="1763"/>
      <c r="E88" s="345" t="str">
        <f t="shared" ref="E88:E94" si="67">E52</f>
        <v>Interior modules</v>
      </c>
      <c r="F88" s="405"/>
      <c r="G88" s="406"/>
      <c r="H88" s="199">
        <f ca="1">(-'int. presets cp_5d+wd'!M27*COS($F$18*PI()/180)*$F$21-'int. presets cp_5d+wd'!M36*COS($I$18*PI()/180)*$I$21)*$F$47*$C$25*1000/9.81/$I$47*$D$101*'int. presets cp_5d+wd'!$M$246-$H$47/$I$47*$C$20*$F$21</f>
        <v>24.997690671882868</v>
      </c>
      <c r="I88" s="1062">
        <f ca="1">(SQRT(((-'int. presets cp_5d+wd'!H27*SIN($F$18*PI()/180)*$F$21+'int. presets cp_5d+wd'!H36*SIN($I$18*PI()/180)*$I$21)*$C$25*1000)^2+(0.001*$C$25*1000*$F$21)^2)/$C$30+(-'int. presets cp_5d+wd'!H27*COS($F$18*PI()/180)*$F$21-'int. presets cp_5d+wd'!H36*COS($I$18*PI()/180)*$I$21)*$C$25*1000)/9.81*$G$47/$I$47*$F$101*'int. presets cp_5d+wd'!$H$246-$H$47/$I$47*$C$20*$F$21</f>
        <v>21.026509071936385</v>
      </c>
      <c r="J88" s="1121">
        <f t="shared" ca="1" si="66"/>
        <v>24.997690671882868</v>
      </c>
      <c r="K88" s="1248">
        <f t="shared" ca="1" si="24"/>
        <v>55.110408809046405</v>
      </c>
      <c r="L88" s="118"/>
    </row>
    <row r="89" spans="2:120" s="75" customFormat="1" ht="13.5" customHeight="1" x14ac:dyDescent="0.25">
      <c r="B89" s="1755" t="str">
        <f>B53</f>
        <v>Inner rows, 2nd to 4th row from north</v>
      </c>
      <c r="C89" s="1756"/>
      <c r="D89" s="1757"/>
      <c r="E89" s="347" t="str">
        <f t="shared" si="67"/>
        <v>1st-10th module</v>
      </c>
      <c r="F89" s="405"/>
      <c r="G89" s="406"/>
      <c r="H89" s="181">
        <f ca="1">(-'int. presets cp_5d+wd'!M28*COS($F$18*PI()/180)*$F$21-'int. presets cp_5d+wd'!M37*COS($I$18*PI()/180)*$I$21)*$F$47*$C$25*1000/9.81/$I$47*$D$101*'int. presets cp_5d+wd'!$M$246-$H$47/$I$47*$C$20*$F$21</f>
        <v>24.205773355562297</v>
      </c>
      <c r="I89" s="75">
        <f ca="1">(SQRT(((-'int. presets cp_5d+wd'!H28*SIN($F$18*PI()/180)*$F$21+'int. presets cp_5d+wd'!H37*SIN($I$18*PI()/180)*$I$21)*$C$25*1000)^2+(0.001*$C$25*1000*$F$21)^2)/$C$30+(-'int. presets cp_5d+wd'!H28*COS($F$18*PI()/180)*$F$21-'int. presets cp_5d+wd'!H37*COS($I$18*PI()/180)*$I$21)*$C$25*1000)/9.81*$G$47/$I$47*$F$101*'int. presets cp_5d+wd'!$H$246-$H$47/$I$47*$C$20*$F$21</f>
        <v>19.948903928580027</v>
      </c>
      <c r="J89" s="1122">
        <f t="shared" ca="1" si="66"/>
        <v>24.205773355562297</v>
      </c>
      <c r="K89" s="1249">
        <f t="shared" ca="1" si="24"/>
        <v>53.364532055139748</v>
      </c>
      <c r="L89" s="118"/>
    </row>
    <row r="90" spans="2:120" s="75" customFormat="1" ht="13.5" customHeight="1" thickBot="1" x14ac:dyDescent="0.3">
      <c r="B90" s="1761"/>
      <c r="C90" s="1762"/>
      <c r="D90" s="1763"/>
      <c r="E90" s="345" t="str">
        <f t="shared" si="67"/>
        <v>Interior modules</v>
      </c>
      <c r="F90" s="405"/>
      <c r="G90" s="406"/>
      <c r="H90" s="199">
        <f ca="1">(-'int. presets cp_5d+wd'!M29*COS($F$18*PI()/180)*$F$21-'int. presets cp_5d+wd'!M38*COS($I$18*PI()/180)*$I$21)*$F$47*$C$25*1000/9.81/$I$47*$D$101*'int. presets cp_5d+wd'!$M$246-$H$47/$I$47*$C$20*$F$21</f>
        <v>9.8444492966165775</v>
      </c>
      <c r="I90" s="1062">
        <f ca="1">(SQRT(((-'int. presets cp_5d+wd'!H29*SIN($F$18*PI()/180)*$F$21+'int. presets cp_5d+wd'!H38*SIN($I$18*PI()/180)*$I$21)*$C$25*1000)^2+(0.001*$C$25*1000*$F$21)^2)/$C$30+(-'int. presets cp_5d+wd'!H29*COS($F$18*PI()/180)*$F$21-'int. presets cp_5d+wd'!H38*COS($I$18*PI()/180)*$I$21)*$C$25*1000)/9.81*$G$47/$I$47*$F$101*'int. presets cp_5d+wd'!$H$246-$H$47/$I$47*$C$20*$F$21</f>
        <v>14.374842108623856</v>
      </c>
      <c r="J90" s="1121">
        <f t="shared" ca="1" si="66"/>
        <v>14.374842108623856</v>
      </c>
      <c r="K90" s="1248">
        <f t="shared" ca="1" si="24"/>
        <v>31.691064409514322</v>
      </c>
      <c r="L90" s="118"/>
    </row>
    <row r="91" spans="2:120" s="75" customFormat="1" ht="13.5" customHeight="1" x14ac:dyDescent="0.25">
      <c r="B91" s="1755" t="str">
        <f>B55</f>
        <v>Inner rows, from 5th row from north</v>
      </c>
      <c r="C91" s="1756"/>
      <c r="D91" s="1757"/>
      <c r="E91" s="347" t="str">
        <f t="shared" si="67"/>
        <v>1st-10th module</v>
      </c>
      <c r="F91" s="405"/>
      <c r="G91" s="406"/>
      <c r="H91" s="181">
        <f ca="1">(-'int. presets cp_5d+wd'!M30*COS($F$18*PI()/180)*$F$21-'int. presets cp_5d+wd'!M39*COS($I$18*PI()/180)*$I$21)*$F$47*$C$25*1000/9.81/$I$47*$D$101*'int. presets cp_5d+wd'!$M$246-$H$47/$I$47*$C$20*$F$21</f>
        <v>-3.350119267642274</v>
      </c>
      <c r="I91" s="75">
        <f ca="1">(SQRT(((-'int. presets cp_5d+wd'!H30*SIN($F$18*PI()/180)*$F$21+'int. presets cp_5d+wd'!H39*SIN($I$18*PI()/180)*$I$21)*$C$25*1000)^2+(0.001*$C$25*1000*$F$21)^2)/$C$30+(-'int. presets cp_5d+wd'!H30*COS($F$18*PI()/180)*$F$21-'int. presets cp_5d+wd'!H39*COS($I$18*PI()/180)*$I$21)*$C$25*1000)/9.81*$G$47/$I$47*$F$101*'int. presets cp_5d+wd'!$H$246-$H$47/$I$47*$C$20*$F$21</f>
        <v>8.0990065517669372</v>
      </c>
      <c r="J91" s="1122">
        <f t="shared" ca="1" si="66"/>
        <v>8.0990065517669372</v>
      </c>
      <c r="K91" s="1249">
        <f t="shared" ca="1" si="24"/>
        <v>17.855231824156423</v>
      </c>
      <c r="L91" s="118"/>
    </row>
    <row r="92" spans="2:120" s="75" customFormat="1" ht="13.5" customHeight="1" thickBot="1" x14ac:dyDescent="0.3">
      <c r="B92" s="1761"/>
      <c r="C92" s="1762"/>
      <c r="D92" s="1763"/>
      <c r="E92" s="345" t="str">
        <f t="shared" si="67"/>
        <v>Interior modules</v>
      </c>
      <c r="F92" s="405"/>
      <c r="G92" s="406"/>
      <c r="H92" s="199">
        <f ca="1">(-'int. presets cp_5d+wd'!M31*COS($F$18*PI()/180)*$F$21-'int. presets cp_5d+wd'!M40*COS($I$18*PI()/180)*$I$21)*$F$47*$C$25*1000/9.81/$I$47*$D$101*'int. presets cp_5d+wd'!$M$246-$H$47/$I$47*$C$20*$F$21</f>
        <v>-3.350119267642274</v>
      </c>
      <c r="I92" s="1062">
        <f ca="1">(SQRT(((-'int. presets cp_5d+wd'!H31*SIN($F$18*PI()/180)*$F$21+'int. presets cp_5d+wd'!H40*SIN($I$18*PI()/180)*$I$21)*$C$25*1000)^2+(0.001*$C$25*1000*$F$21)^2)/$C$30+(-'int. presets cp_5d+wd'!H31*COS($F$18*PI()/180)*$F$21-'int. presets cp_5d+wd'!H40*COS($I$18*PI()/180)*$I$21)*$C$25*1000)/9.81*$G$47/$I$47*$F$101*'int. presets cp_5d+wd'!$H$246-$H$47/$I$47*$C$20*$F$21</f>
        <v>8.0990065517669372</v>
      </c>
      <c r="J92" s="1121">
        <f t="shared" ca="1" si="66"/>
        <v>8.0990065517669372</v>
      </c>
      <c r="K92" s="1248">
        <f t="shared" ca="1" si="24"/>
        <v>17.855231824156423</v>
      </c>
      <c r="L92" s="118"/>
    </row>
    <row r="93" spans="2:120" s="75" customFormat="1" ht="13.5" customHeight="1" x14ac:dyDescent="0.25">
      <c r="B93" s="1755" t="str">
        <f>B57</f>
        <v>South row</v>
      </c>
      <c r="C93" s="1756"/>
      <c r="D93" s="1757"/>
      <c r="E93" s="347" t="str">
        <f t="shared" si="67"/>
        <v>1st-10th module</v>
      </c>
      <c r="F93" s="405"/>
      <c r="G93" s="406"/>
      <c r="H93" s="181">
        <f ca="1">(-'int. presets cp_5d+wd'!M32*COS($F$18*PI()/180)*$F$21-'int. presets cp_5d+wd'!M41*COS($I$18*PI()/180)*$I$21)*$F$47*$C$25*1000/9.81/$I$47*$D$101*'int. presets cp_5d+wd'!$M$246-$H$47/$I$47*$C$20*$F$21</f>
        <v>-3.350119267642274</v>
      </c>
      <c r="I93" s="75">
        <f ca="1">(SQRT(((-'int. presets cp_5d+wd'!H32*SIN($F$18*PI()/180)*$F$21+'int. presets cp_5d+wd'!H41*SIN($I$18*PI()/180)*$I$21)*$C$25*1000)^2+(0.001*$C$25*1000*$F$21)^2)/$C$30+(-'int. presets cp_5d+wd'!H32*COS($F$18*PI()/180)*$F$21-'int. presets cp_5d+wd'!H41*COS($I$18*PI()/180)*$I$21)*$C$25*1000)/9.81*$G$47/$I$47*$F$101*'int. presets cp_5d+wd'!$H$246-$H$47/$I$47*$C$20*$F$21</f>
        <v>8.0990065517669372</v>
      </c>
      <c r="J93" s="1122">
        <f t="shared" ca="1" si="66"/>
        <v>8.0990065517669372</v>
      </c>
      <c r="K93" s="1249">
        <f t="shared" ca="1" si="24"/>
        <v>17.855231824156423</v>
      </c>
      <c r="L93" s="118"/>
    </row>
    <row r="94" spans="2:120" s="75" customFormat="1" ht="13.5" customHeight="1" thickBot="1" x14ac:dyDescent="0.3">
      <c r="B94" s="1758"/>
      <c r="C94" s="1917"/>
      <c r="D94" s="1918"/>
      <c r="E94" s="346" t="str">
        <f t="shared" si="67"/>
        <v>Interior modules</v>
      </c>
      <c r="F94" s="665"/>
      <c r="G94" s="666"/>
      <c r="H94" s="239">
        <f ca="1">(-'int. presets cp_5d+wd'!M33*COS($F$18*PI()/180)*$F$21-'int. presets cp_5d+wd'!M42*COS($I$18*PI()/180)*$I$21)*$F$47*$C$25*1000/9.81/$I$47*$D$101*'int. presets cp_5d+wd'!$M$246-$H$47/$I$47*$C$20*$F$21</f>
        <v>-3.350119267642274</v>
      </c>
      <c r="I94" s="1063">
        <f ca="1">(SQRT(((-'int. presets cp_5d+wd'!H33*SIN($F$18*PI()/180)*$F$21+'int. presets cp_5d+wd'!H42*SIN($I$18*PI()/180)*$I$21)*$C$25*1000)^2+(0.001*$C$25*1000*$F$21)^2)/$C$30+(-'int. presets cp_5d+wd'!H33*COS($F$18*PI()/180)*$F$21-'int. presets cp_5d+wd'!H42*COS($I$18*PI()/180)*$I$21)*$C$25*1000)/9.81*$G$47/$I$47*$F$101*'int. presets cp_5d+wd'!$H$246-$H$47/$I$47*$C$20*$F$21</f>
        <v>8.0990065517669372</v>
      </c>
      <c r="J94" s="1123">
        <f t="shared" ca="1" si="66"/>
        <v>8.0990065517669372</v>
      </c>
      <c r="K94" s="1248">
        <f t="shared" ca="1" si="24"/>
        <v>17.855231824156423</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8" t="s">
        <v>21227</v>
      </c>
      <c r="C99" s="332" t="s">
        <v>21228</v>
      </c>
      <c r="D99" s="1751" t="s">
        <v>21225</v>
      </c>
      <c r="E99" s="1752"/>
      <c r="F99" s="1753" t="s">
        <v>21226</v>
      </c>
      <c r="G99" s="1754"/>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49"/>
      <c r="C100" s="59" t="s">
        <v>21229</v>
      </c>
      <c r="D100" s="60">
        <f>IF($C$31&gt;7,"Fehler",$C$31)</f>
        <v>1.1934894239820351</v>
      </c>
      <c r="E100" s="61" t="s">
        <v>5</v>
      </c>
      <c r="F100" s="60">
        <f>IF($C$31&gt;7,"Fehler",$C$31)</f>
        <v>1.1934894239820351</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50"/>
      <c r="C101" s="64" t="s">
        <v>21230</v>
      </c>
      <c r="D101" s="65">
        <f>IF($D$100="Fehler","",IF($J$32=$B$105,1,IF($J$32=$B$106,1/(COS(D100/180*PI())),"Fehler")))</f>
        <v>1.0002169903464837</v>
      </c>
      <c r="E101" s="66" t="s">
        <v>6</v>
      </c>
      <c r="F101" s="67">
        <f>IF($D$100="Fehler","",IF($J$32=$B$105,1,IF($J$32=$B$106,$C$30/($C$30*COS(F100/180*PI())-SIN(F100/180*PI())),"FEHLER")))</f>
        <v>1.0466092440731294</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1.0384922145487721</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1.0384922145487721</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5546875" defaultRowHeight="12.75" x14ac:dyDescent="0.25"/>
  <cols>
    <col min="1" max="4" width="3.7109375" style="1196" customWidth="1"/>
    <col min="5" max="5" width="8.85546875" style="1196"/>
    <col min="6" max="6" width="3.7109375" style="1196" customWidth="1"/>
    <col min="7" max="7" width="8.85546875" style="1196"/>
    <col min="8" max="8" width="3.7109375" style="1196" customWidth="1"/>
    <col min="9" max="9" width="8.85546875" style="1196"/>
    <col min="10" max="10" width="3.7109375" style="1196" customWidth="1"/>
    <col min="11" max="11" width="8.85546875" style="1196"/>
    <col min="12" max="12" width="3.7109375" style="1196" customWidth="1"/>
    <col min="13" max="13" width="8.85546875" style="1196"/>
    <col min="14" max="14" width="3.7109375" style="1196" customWidth="1"/>
    <col min="15" max="15" width="8.85546875" style="1196"/>
    <col min="16" max="16" width="3.7109375" style="1196" customWidth="1"/>
    <col min="17" max="17" width="8.85546875" style="1196"/>
    <col min="18" max="18" width="3.7109375" style="1196" customWidth="1"/>
    <col min="19" max="19" width="8.85546875" style="1196"/>
    <col min="20" max="20" width="3.7109375" style="1196" customWidth="1"/>
    <col min="21" max="21" width="8.85546875" style="1196"/>
    <col min="22" max="22" width="3.7109375" style="1196" customWidth="1"/>
    <col min="23" max="23" width="8.85546875" style="1196"/>
    <col min="24" max="24" width="3.7109375" style="1196" customWidth="1"/>
    <col min="25" max="25" width="8.85546875" style="1196"/>
    <col min="26" max="26" width="3.7109375" style="1196" customWidth="1"/>
    <col min="27" max="27" width="8.85546875" style="1196"/>
    <col min="28" max="28" width="3.7109375" style="1196" customWidth="1"/>
    <col min="29" max="29" width="8.85546875" style="1196"/>
    <col min="30" max="30" width="3.7109375" style="1196" customWidth="1"/>
    <col min="31" max="31" width="8.85546875" style="1196"/>
    <col min="32" max="32" width="3.7109375" style="1196" customWidth="1"/>
    <col min="33" max="33" width="8.85546875" style="1196"/>
    <col min="34" max="34" width="3.7109375" style="1196" customWidth="1"/>
    <col min="35" max="35" width="8.85546875" style="1196"/>
    <col min="36" max="36" width="3.7109375" style="1196" customWidth="1"/>
    <col min="37" max="37" width="8.85546875" style="1196"/>
    <col min="38" max="38" width="2.28515625" style="1196" customWidth="1"/>
    <col min="39" max="39" width="2.28515625" style="1197" customWidth="1"/>
    <col min="40" max="40" width="2.28515625" style="1196" hidden="1" customWidth="1"/>
    <col min="41" max="43" width="3.7109375" style="1196" hidden="1" customWidth="1"/>
    <col min="44" max="44" width="0" style="1196" hidden="1" customWidth="1"/>
    <col min="45" max="45" width="3.7109375" style="1196" hidden="1" customWidth="1"/>
    <col min="46" max="46" width="0" style="1196" hidden="1" customWidth="1"/>
    <col min="47" max="47" width="3.7109375" style="1196" hidden="1" customWidth="1"/>
    <col min="48" max="48" width="0" style="1196" hidden="1" customWidth="1"/>
    <col min="49" max="49" width="3.7109375" style="1196" hidden="1" customWidth="1"/>
    <col min="50" max="50" width="0" style="1196" hidden="1" customWidth="1"/>
    <col min="51" max="51" width="3.7109375" style="1196" hidden="1" customWidth="1"/>
    <col min="52" max="52" width="0" style="1196" hidden="1" customWidth="1"/>
    <col min="53" max="53" width="3.7109375" style="1196" hidden="1" customWidth="1"/>
    <col min="54" max="54" width="0" style="1196" hidden="1" customWidth="1"/>
    <col min="55" max="55" width="3.7109375" style="1196" hidden="1" customWidth="1"/>
    <col min="56" max="56" width="0" style="1196" hidden="1" customWidth="1"/>
    <col min="57" max="57" width="3.7109375" style="1196" hidden="1" customWidth="1"/>
    <col min="58" max="58" width="0" style="1196" hidden="1" customWidth="1"/>
    <col min="59" max="59" width="3.7109375" style="1196" hidden="1" customWidth="1"/>
    <col min="60" max="60" width="0" style="1196" hidden="1" customWidth="1"/>
    <col min="61" max="61" width="3.7109375" style="1196" hidden="1" customWidth="1"/>
    <col min="62" max="62" width="0" style="1196" hidden="1" customWidth="1"/>
    <col min="63" max="63" width="3.7109375" style="1196" hidden="1" customWidth="1"/>
    <col min="64" max="64" width="0" style="1196" hidden="1" customWidth="1"/>
    <col min="65" max="65" width="3.7109375" style="1196" hidden="1" customWidth="1"/>
    <col min="66" max="66" width="0" style="1196" hidden="1" customWidth="1"/>
    <col min="67" max="67" width="3.7109375" style="1196" hidden="1" customWidth="1"/>
    <col min="68" max="68" width="0" style="1196" hidden="1" customWidth="1"/>
    <col min="69" max="69" width="3.7109375" style="1196" hidden="1" customWidth="1"/>
    <col min="70" max="70" width="0" style="1196" hidden="1" customWidth="1"/>
    <col min="71" max="71" width="3.7109375" style="1196" hidden="1" customWidth="1"/>
    <col min="72" max="72" width="0" style="1196" hidden="1" customWidth="1"/>
    <col min="73" max="73" width="3.7109375" style="1196" hidden="1" customWidth="1"/>
    <col min="74" max="74" width="0" style="1196" hidden="1" customWidth="1"/>
    <col min="75" max="75" width="3.7109375" style="1196" hidden="1" customWidth="1"/>
    <col min="76" max="76" width="0" style="1196" hidden="1" customWidth="1"/>
    <col min="77" max="77" width="2.28515625" style="1196" hidden="1" customWidth="1"/>
    <col min="78" max="78" width="2.28515625" style="1197" hidden="1" customWidth="1"/>
    <col min="79" max="79" width="2.28515625" style="1196" hidden="1" customWidth="1"/>
    <col min="80" max="82" width="3.7109375" style="1196" hidden="1" customWidth="1"/>
    <col min="83" max="83" width="0" style="1196" hidden="1" customWidth="1"/>
    <col min="84" max="84" width="3.7109375" style="1196" hidden="1" customWidth="1"/>
    <col min="85" max="85" width="0" style="1196" hidden="1" customWidth="1"/>
    <col min="86" max="86" width="3.7109375" style="1196" hidden="1" customWidth="1"/>
    <col min="87" max="87" width="0" style="1196" hidden="1" customWidth="1"/>
    <col min="88" max="88" width="3.7109375" style="1196" hidden="1" customWidth="1"/>
    <col min="89" max="89" width="0" style="1196" hidden="1" customWidth="1"/>
    <col min="90" max="90" width="3.7109375" style="1196" hidden="1" customWidth="1"/>
    <col min="91" max="91" width="0" style="1196" hidden="1" customWidth="1"/>
    <col min="92" max="92" width="3.7109375" style="1196" hidden="1" customWidth="1"/>
    <col min="93" max="93" width="0" style="1196" hidden="1" customWidth="1"/>
    <col min="94" max="94" width="3.7109375" style="1196" hidden="1" customWidth="1"/>
    <col min="95" max="95" width="0" style="1196" hidden="1" customWidth="1"/>
    <col min="96" max="96" width="3.7109375" style="1196" hidden="1" customWidth="1"/>
    <col min="97" max="97" width="0" style="1196" hidden="1" customWidth="1"/>
    <col min="98" max="98" width="3.7109375" style="1196" hidden="1" customWidth="1"/>
    <col min="99" max="99" width="0" style="1196" hidden="1" customWidth="1"/>
    <col min="100" max="100" width="3.7109375" style="1196" hidden="1" customWidth="1"/>
    <col min="101" max="101" width="0" style="1196" hidden="1" customWidth="1"/>
    <col min="102" max="102" width="3.7109375" style="1196" hidden="1" customWidth="1"/>
    <col min="103" max="103" width="0" style="1196" hidden="1" customWidth="1"/>
    <col min="104" max="104" width="3.7109375" style="1196" hidden="1" customWidth="1"/>
    <col min="105" max="105" width="0" style="1196" hidden="1" customWidth="1"/>
    <col min="106" max="106" width="3.7109375" style="1196" hidden="1" customWidth="1"/>
    <col min="107" max="107" width="0" style="1196" hidden="1" customWidth="1"/>
    <col min="108" max="108" width="3.7109375" style="1196" hidden="1" customWidth="1"/>
    <col min="109" max="109" width="0" style="1196" hidden="1" customWidth="1"/>
    <col min="110" max="110" width="3.7109375" style="1196" hidden="1" customWidth="1"/>
    <col min="111" max="111" width="0" style="1196" hidden="1" customWidth="1"/>
    <col min="112" max="112" width="3.7109375" style="1196" hidden="1" customWidth="1"/>
    <col min="113" max="113" width="0" style="1196" hidden="1" customWidth="1"/>
    <col min="114" max="114" width="3.7109375" style="1196" hidden="1" customWidth="1"/>
    <col min="115" max="115" width="0" style="1196" hidden="1" customWidth="1"/>
    <col min="116" max="116" width="2.28515625" style="1196" hidden="1" customWidth="1"/>
    <col min="117" max="117" width="2.28515625" style="1197" hidden="1" customWidth="1"/>
    <col min="118" max="118" width="2.28515625" style="1196" customWidth="1"/>
    <col min="119" max="16384" width="8.85546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69" t="s">
        <v>21130</v>
      </c>
      <c r="E7" s="2070"/>
      <c r="F7" s="2070"/>
      <c r="G7" s="2070"/>
      <c r="H7" s="2070"/>
      <c r="I7" s="2070"/>
      <c r="J7" s="2070"/>
      <c r="K7" s="2070"/>
      <c r="L7" s="2070"/>
      <c r="M7" s="2070"/>
      <c r="N7" s="2070"/>
      <c r="O7" s="2070"/>
      <c r="P7" s="2070"/>
      <c r="Q7" s="2071"/>
      <c r="R7" s="2060" t="s">
        <v>21132</v>
      </c>
      <c r="S7" s="2061"/>
      <c r="T7" s="2061"/>
      <c r="U7" s="2061"/>
      <c r="V7" s="2061"/>
      <c r="W7" s="2062"/>
      <c r="X7" s="2051" t="s">
        <v>21133</v>
      </c>
      <c r="Y7" s="2052"/>
      <c r="Z7" s="2052"/>
      <c r="AA7" s="2052"/>
      <c r="AB7" s="2052"/>
      <c r="AC7" s="2053"/>
      <c r="AD7" s="2043" t="s">
        <v>21134</v>
      </c>
      <c r="AE7" s="2044"/>
      <c r="AF7" s="2044"/>
      <c r="AG7" s="2044"/>
      <c r="AH7" s="2044"/>
      <c r="AI7" s="2045"/>
      <c r="AQ7" s="2069" t="s">
        <v>21130</v>
      </c>
      <c r="AR7" s="2070"/>
      <c r="AS7" s="2070"/>
      <c r="AT7" s="2070"/>
      <c r="AU7" s="2070"/>
      <c r="AV7" s="2070"/>
      <c r="AW7" s="2070"/>
      <c r="AX7" s="2070"/>
      <c r="AY7" s="2070"/>
      <c r="AZ7" s="2070"/>
      <c r="BA7" s="2070"/>
      <c r="BB7" s="2070"/>
      <c r="BC7" s="2070"/>
      <c r="BD7" s="2071"/>
      <c r="BE7" s="2060" t="s">
        <v>21132</v>
      </c>
      <c r="BF7" s="2061"/>
      <c r="BG7" s="2061"/>
      <c r="BH7" s="2061"/>
      <c r="BI7" s="2061"/>
      <c r="BJ7" s="2062"/>
      <c r="BK7" s="2051" t="s">
        <v>21133</v>
      </c>
      <c r="BL7" s="2052"/>
      <c r="BM7" s="2052"/>
      <c r="BN7" s="2052"/>
      <c r="BO7" s="2052"/>
      <c r="BP7" s="2053"/>
      <c r="BQ7" s="2043" t="s">
        <v>21134</v>
      </c>
      <c r="BR7" s="2044"/>
      <c r="BS7" s="2044"/>
      <c r="BT7" s="2044"/>
      <c r="BU7" s="2044"/>
      <c r="BV7" s="2045"/>
      <c r="CD7" s="2069" t="s">
        <v>21130</v>
      </c>
      <c r="CE7" s="2070"/>
      <c r="CF7" s="2070"/>
      <c r="CG7" s="2070"/>
      <c r="CH7" s="2070"/>
      <c r="CI7" s="2070"/>
      <c r="CJ7" s="2070"/>
      <c r="CK7" s="2070"/>
      <c r="CL7" s="2070"/>
      <c r="CM7" s="2070"/>
      <c r="CN7" s="2070"/>
      <c r="CO7" s="2070"/>
      <c r="CP7" s="2070"/>
      <c r="CQ7" s="2071"/>
      <c r="CR7" s="2060" t="s">
        <v>21132</v>
      </c>
      <c r="CS7" s="2061"/>
      <c r="CT7" s="2061"/>
      <c r="CU7" s="2061"/>
      <c r="CV7" s="2061"/>
      <c r="CW7" s="2062"/>
      <c r="CX7" s="2051" t="s">
        <v>21133</v>
      </c>
      <c r="CY7" s="2052"/>
      <c r="CZ7" s="2052"/>
      <c r="DA7" s="2052"/>
      <c r="DB7" s="2052"/>
      <c r="DC7" s="2053"/>
      <c r="DD7" s="2043" t="s">
        <v>21134</v>
      </c>
      <c r="DE7" s="2044"/>
      <c r="DF7" s="2044"/>
      <c r="DG7" s="2044"/>
      <c r="DH7" s="2044"/>
      <c r="DI7" s="2045"/>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6" t="s">
        <v>21285</v>
      </c>
      <c r="D9" s="2025">
        <f ca="1">(2*E11/7)/'1-Eng Inputs'!$B$34</f>
        <v>9.8782733887336382E-2</v>
      </c>
      <c r="F9" s="2025">
        <f ca="1">((2*E11/7)+G11/3)/'1-Eng Inputs'!$B$34</f>
        <v>0.18811140989813704</v>
      </c>
      <c r="G9" s="1190"/>
      <c r="H9" s="2025">
        <f ca="1">((I11+G11)/3)/'1-Eng Inputs'!$B$34</f>
        <v>0.15110432499766124</v>
      </c>
      <c r="I9" s="1190"/>
      <c r="J9" s="2025">
        <f ca="1">((K11+I11)/3)/'1-Eng Inputs'!$B$34</f>
        <v>0.12355129797372119</v>
      </c>
      <c r="K9" s="1190"/>
      <c r="L9" s="2025">
        <f ca="1">((M11+K11)/3)/'1-Eng Inputs'!$B$34</f>
        <v>4.0656443463656135E-2</v>
      </c>
      <c r="M9" s="1190"/>
      <c r="N9" s="2025">
        <f ca="1">((O11+M11)/3)/'1-Eng Inputs'!$B$34</f>
        <v>-4.2238411046408929E-2</v>
      </c>
      <c r="O9" s="1190"/>
      <c r="P9" s="2025">
        <f ca="1">((Q11+O11)/3)/'1-Eng Inputs'!$B$34</f>
        <v>-4.2238411046408929E-2</v>
      </c>
      <c r="Q9" s="1190"/>
      <c r="R9" s="2054">
        <f ca="1">((S11+Q11)/3)/'1-Eng Inputs'!$B$34</f>
        <v>0.68652627297950874</v>
      </c>
      <c r="S9" s="1190"/>
      <c r="T9" s="2025">
        <f ca="1">((U11+S11)/3)/'1-Eng Inputs'!$B$34</f>
        <v>1.4152909570054264</v>
      </c>
      <c r="U9" s="1190"/>
      <c r="V9" s="2025">
        <f ca="1">((W11+U11)/3)/'1-Eng Inputs'!$B$34</f>
        <v>1.4152909570054264</v>
      </c>
      <c r="W9" s="1190"/>
      <c r="X9" s="2054">
        <f ca="1">((Y11+W11)/3)/'1-Eng Inputs'!$B$34</f>
        <v>1.3324952771178074</v>
      </c>
      <c r="Y9" s="1190"/>
      <c r="Z9" s="2025">
        <f ca="1">((AA11+Y11)/3)/'1-Eng Inputs'!$B$34</f>
        <v>1.2496995972301883</v>
      </c>
      <c r="AA9" s="1190"/>
      <c r="AB9" s="2025">
        <f ca="1">((AC11+AA11)/3)/'1-Eng Inputs'!$B$34</f>
        <v>1.2496995972301883</v>
      </c>
      <c r="AC9" s="1190"/>
      <c r="AD9" s="2054">
        <f ca="1">((AE11+AC11)/3)/'1-Eng Inputs'!$B$34</f>
        <v>0.97447908940342565</v>
      </c>
      <c r="AE9" s="1190"/>
      <c r="AF9" s="2025">
        <f ca="1">((AG11+AE11)/3)/'1-Eng Inputs'!$B$34</f>
        <v>0.69925858157666276</v>
      </c>
      <c r="AG9" s="1190"/>
      <c r="AH9" s="2025">
        <f ca="1">((AI11+AG11)/3)/'1-Eng Inputs'!$B$34</f>
        <v>0.69925858157666276</v>
      </c>
      <c r="AI9" s="1190"/>
      <c r="AJ9" s="1190"/>
      <c r="AO9" s="2066"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6" t="s">
        <v>21285</v>
      </c>
      <c r="CD9" s="2074"/>
      <c r="CF9" s="2074"/>
      <c r="CG9" s="1190"/>
      <c r="CH9" s="2074"/>
      <c r="CI9" s="1190"/>
      <c r="CJ9" s="2074"/>
      <c r="CK9" s="1190"/>
      <c r="CL9" s="2078"/>
      <c r="CM9" s="1190"/>
      <c r="CN9" s="2078"/>
      <c r="CO9" s="1190"/>
      <c r="CP9" s="2078"/>
      <c r="CQ9" s="1190"/>
      <c r="CR9" s="2094"/>
      <c r="CS9" s="1190"/>
      <c r="CT9" s="2086"/>
      <c r="CU9" s="1190"/>
      <c r="CV9" s="2086"/>
      <c r="CW9" s="1190"/>
      <c r="CX9" s="2088"/>
      <c r="CY9" s="1190"/>
      <c r="CZ9" s="2082"/>
      <c r="DA9" s="1190"/>
      <c r="DB9" s="2082"/>
      <c r="DC9" s="1190"/>
      <c r="DD9" s="2084"/>
      <c r="DE9" s="1190"/>
      <c r="DF9" s="2080"/>
      <c r="DG9" s="1190"/>
      <c r="DH9" s="2080"/>
      <c r="DI9" s="1190"/>
      <c r="DJ9" s="1190" t="s">
        <v>21288</v>
      </c>
    </row>
    <row r="10" spans="1:114" ht="15" hidden="1" customHeight="1" x14ac:dyDescent="0.25">
      <c r="B10" s="2067"/>
      <c r="D10" s="2026"/>
      <c r="F10" s="2026"/>
      <c r="H10" s="2026"/>
      <c r="J10" s="2026"/>
      <c r="L10" s="2026"/>
      <c r="N10" s="2026"/>
      <c r="P10" s="2026"/>
      <c r="R10" s="2055"/>
      <c r="S10" s="1190"/>
      <c r="T10" s="2026"/>
      <c r="V10" s="2026"/>
      <c r="X10" s="2055"/>
      <c r="Y10" s="1190"/>
      <c r="Z10" s="2026"/>
      <c r="AB10" s="2026"/>
      <c r="AD10" s="2055"/>
      <c r="AE10" s="1190"/>
      <c r="AF10" s="2026"/>
      <c r="AH10" s="2026"/>
      <c r="AJ10" s="1190"/>
      <c r="AO10" s="2067"/>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7"/>
      <c r="CD10" s="2075"/>
      <c r="CF10" s="2075"/>
      <c r="CH10" s="2075"/>
      <c r="CJ10" s="2075"/>
      <c r="CL10" s="2079"/>
      <c r="CN10" s="2079"/>
      <c r="CP10" s="2079"/>
      <c r="CR10" s="2095"/>
      <c r="CS10" s="1190"/>
      <c r="CT10" s="2087"/>
      <c r="CV10" s="2087"/>
      <c r="CX10" s="2089"/>
      <c r="CY10" s="1190"/>
      <c r="CZ10" s="2083"/>
      <c r="DB10" s="2083"/>
      <c r="DD10" s="2085"/>
      <c r="DE10" s="1190"/>
      <c r="DF10" s="2081"/>
      <c r="DH10" s="2081"/>
      <c r="DJ10" s="1190" t="s">
        <v>21289</v>
      </c>
    </row>
    <row r="11" spans="1:114" ht="30" customHeight="1" x14ac:dyDescent="0.25">
      <c r="B11" s="2067"/>
      <c r="D11" s="1200"/>
      <c r="E11" s="1163">
        <f ca="1">IF('1-Eng Inputs'!B32="YES",AR11,CE11)*2.2</f>
        <v>11.409405763987351</v>
      </c>
      <c r="F11" s="1163"/>
      <c r="G11" s="1163">
        <f ca="1">IF('1-Eng Inputs'!E32="YES",AT11,CG11)*2.2</f>
        <v>8.8435389250692644</v>
      </c>
      <c r="H11" s="1163"/>
      <c r="I11" s="1163">
        <f ca="1">IF('1-Eng Inputs'!G32="YES",AV11,CI11)*2.2</f>
        <v>6.1157892496991986</v>
      </c>
      <c r="J11" s="1163"/>
      <c r="K11" s="1163">
        <f ca="1">IF('1-Eng Inputs'!I32="YES",AX11,CK11)*2.2</f>
        <v>6.1157892496991986</v>
      </c>
      <c r="L11" s="1163"/>
      <c r="M11" s="1163">
        <f ca="1">IF('1-Eng Inputs'!K32="YES",AZ11,CM11)*2.2</f>
        <v>-2.0908013467972419</v>
      </c>
      <c r="N11" s="1163"/>
      <c r="O11" s="1163">
        <f ca="1">IF('1-Eng Inputs'!M32="YES",BB11,CO11)*2.2</f>
        <v>-2.0908013467972419</v>
      </c>
      <c r="P11" s="1163"/>
      <c r="Q11" s="1163">
        <f ca="1">IF('1-Eng Inputs'!O32="YES",BD11,CQ11)*2.2</f>
        <v>-2.0908013467972419</v>
      </c>
      <c r="R11" s="1201"/>
      <c r="S11" s="1163">
        <f ca="1">IF('1-Eng Inputs'!Q32="YES",BF11,CS11)*2.2</f>
        <v>70.056902371768601</v>
      </c>
      <c r="T11" s="1163"/>
      <c r="U11" s="1163">
        <f ca="1">IF('1-Eng Inputs'!S32="YES",BH11,CU11)*2.2</f>
        <v>70.056902371768601</v>
      </c>
      <c r="V11" s="1163"/>
      <c r="W11" s="1163">
        <f ca="1">IF('1-Eng Inputs'!U32="YES",BJ11,CW11)*2.2</f>
        <v>70.056902371768601</v>
      </c>
      <c r="X11" s="1201"/>
      <c r="Y11" s="1163">
        <f ca="1">IF('1-Eng Inputs'!W32="YES",BL11,CY11)*2.2</f>
        <v>61.860130062894321</v>
      </c>
      <c r="Z11" s="1163"/>
      <c r="AA11" s="1163">
        <f ca="1">IF('1-Eng Inputs'!Y32="YES",BN11,DA11)*2.2</f>
        <v>61.860130062894321</v>
      </c>
      <c r="AB11" s="1163"/>
      <c r="AC11" s="1163">
        <f ca="1">IF('1-Eng Inputs'!AA32="YES",BP11,DC11)*2.2</f>
        <v>61.860130062894321</v>
      </c>
      <c r="AD11" s="1201"/>
      <c r="AE11" s="1163">
        <f ca="1">IF('1-Eng Inputs'!AC32="YES",BR11,DE11)*2.2</f>
        <v>34.613299788044806</v>
      </c>
      <c r="AF11" s="1163"/>
      <c r="AG11" s="1163">
        <f ca="1">IF('1-Eng Inputs'!AE32="YES",BT11,DG11)*2.2</f>
        <v>34.613299788044806</v>
      </c>
      <c r="AH11" s="1163"/>
      <c r="AI11" s="1163">
        <f ca="1">IF('1-Eng Inputs'!AG32="YES",BV11,DI11)*2.2</f>
        <v>34.613299788044806</v>
      </c>
      <c r="AJ11" s="1165"/>
      <c r="AO11" s="2067"/>
      <c r="AQ11" s="1200"/>
      <c r="AR11" s="1163">
        <f ca="1">'wind load calc_10d'!F103</f>
        <v>5.1860935290851593</v>
      </c>
      <c r="AS11" s="1163"/>
      <c r="AT11" s="1163">
        <f ca="1">'wind load calc_10d'!G103</f>
        <v>1.8678286054538624</v>
      </c>
      <c r="AU11" s="1163"/>
      <c r="AV11" s="1163">
        <f ca="1">'wind load calc_10d'!H103</f>
        <v>-0.70601763025333142</v>
      </c>
      <c r="AW11" s="1163"/>
      <c r="AX11" s="1163">
        <f ca="1">'wind load calc_10d'!H103</f>
        <v>-0.70601763025333142</v>
      </c>
      <c r="AY11" s="1163"/>
      <c r="AZ11" s="1163">
        <f ca="1">'wind load calc_10d'!H104</f>
        <v>-2.5286765865106027</v>
      </c>
      <c r="BA11" s="1163"/>
      <c r="BB11" s="1163">
        <f ca="1">'wind load calc_10d'!H104</f>
        <v>-2.5286765865106027</v>
      </c>
      <c r="BC11" s="1163"/>
      <c r="BD11" s="1164">
        <f ca="1">'wind load calc_10d'!H104</f>
        <v>-2.5286765865106027</v>
      </c>
      <c r="BE11" s="1201"/>
      <c r="BF11" s="1163">
        <f ca="1">'wind load calc_10d'!H122</f>
        <v>25.509007180615871</v>
      </c>
      <c r="BG11" s="1163"/>
      <c r="BH11" s="1163">
        <f ca="1">'wind load calc_10d'!H122</f>
        <v>25.509007180615871</v>
      </c>
      <c r="BI11" s="1163"/>
      <c r="BJ11" s="1163">
        <f ca="1">'wind load calc_10d'!H122</f>
        <v>25.509007180615871</v>
      </c>
      <c r="BK11" s="1201"/>
      <c r="BL11" s="1163">
        <f ca="1">'wind load calc_10d'!H131</f>
        <v>17.138318745727407</v>
      </c>
      <c r="BM11" s="1163"/>
      <c r="BN11" s="1163">
        <f ca="1">'wind load calc_10d'!H131</f>
        <v>17.138318745727407</v>
      </c>
      <c r="BO11" s="1163"/>
      <c r="BP11" s="1163">
        <f ca="1">'wind load calc_10d'!H131</f>
        <v>17.138318745727407</v>
      </c>
      <c r="BQ11" s="1201"/>
      <c r="BR11" s="1163">
        <f ca="1">'wind load calc_10d'!H140</f>
        <v>3.8767024245926827</v>
      </c>
      <c r="BS11" s="1163"/>
      <c r="BT11" s="1163">
        <f ca="1">'wind load calc_10d'!H140</f>
        <v>3.8767024245926827</v>
      </c>
      <c r="BU11" s="1163"/>
      <c r="BV11" s="1163">
        <f ca="1">'wind load calc_10d'!H140</f>
        <v>3.8767024245926827</v>
      </c>
      <c r="BW11" s="1165"/>
      <c r="CB11" s="2067"/>
      <c r="CD11" s="1200"/>
      <c r="CE11" s="1163">
        <f ca="1">'wind load calc_10d'!F51</f>
        <v>10.44990231130566</v>
      </c>
      <c r="CF11" s="1163"/>
      <c r="CG11" s="1163">
        <f ca="1">'wind load calc_10d'!G51</f>
        <v>4.0197904204860286</v>
      </c>
      <c r="CH11" s="1163"/>
      <c r="CI11" s="1163">
        <f ca="1">'wind load calc_10d'!H51</f>
        <v>2.7799042044087265</v>
      </c>
      <c r="CJ11" s="1163"/>
      <c r="CK11" s="1163">
        <f ca="1">'wind load calc_10d'!H51</f>
        <v>2.7799042044087265</v>
      </c>
      <c r="CL11" s="1163"/>
      <c r="CM11" s="1163">
        <f ca="1">'wind load calc_10d'!H52</f>
        <v>-0.95036424854420076</v>
      </c>
      <c r="CN11" s="1163"/>
      <c r="CO11" s="1163">
        <f ca="1">'wind load calc_10d'!H52</f>
        <v>-0.95036424854420076</v>
      </c>
      <c r="CP11" s="1163"/>
      <c r="CQ11" s="1164">
        <f ca="1">'wind load calc_10d'!H52</f>
        <v>-0.95036424854420076</v>
      </c>
      <c r="CR11" s="1201"/>
      <c r="CS11" s="1163">
        <f ca="1">'wind load calc_10d'!H70</f>
        <v>31.844046532622091</v>
      </c>
      <c r="CT11" s="1163"/>
      <c r="CU11" s="1163">
        <f ca="1">'wind load calc_10d'!H70</f>
        <v>31.844046532622091</v>
      </c>
      <c r="CV11" s="1163"/>
      <c r="CW11" s="1163">
        <f ca="1">'wind load calc_10d'!H70</f>
        <v>31.844046532622091</v>
      </c>
      <c r="CX11" s="1201"/>
      <c r="CY11" s="1163">
        <f ca="1">'wind load calc_10d'!H79</f>
        <v>28.118240937679236</v>
      </c>
      <c r="CZ11" s="1163"/>
      <c r="DA11" s="1163">
        <f ca="1">'wind load calc_10d'!H79</f>
        <v>28.118240937679236</v>
      </c>
      <c r="DB11" s="1163"/>
      <c r="DC11" s="1163">
        <f ca="1">'wind load calc_10d'!H79</f>
        <v>28.118240937679236</v>
      </c>
      <c r="DD11" s="1201"/>
      <c r="DE11" s="1163">
        <f ca="1">'wind load calc_10d'!H88</f>
        <v>15.73331808547491</v>
      </c>
      <c r="DF11" s="1163"/>
      <c r="DG11" s="1163">
        <f ca="1">'wind load calc_10d'!H88</f>
        <v>15.73331808547491</v>
      </c>
      <c r="DH11" s="1163"/>
      <c r="DI11" s="1163">
        <f ca="1">'wind load calc_10d'!H88</f>
        <v>15.73331808547491</v>
      </c>
      <c r="DJ11" s="1165"/>
    </row>
    <row r="12" spans="1:114" ht="15" customHeight="1" thickBot="1" x14ac:dyDescent="0.3">
      <c r="B12" s="2067"/>
      <c r="D12" s="2025">
        <f ca="1">(E14/3+(2*E11/7))/'1-Eng Inputs'!$B$34</f>
        <v>0.12382853129078493</v>
      </c>
      <c r="F12" s="2025">
        <f ca="1">((E14+G11)/6+(2*E11/7)+G14/4)/'1-Eng Inputs'!$B$34</f>
        <v>0.13755313469589067</v>
      </c>
      <c r="H12" s="2025">
        <f ca="1">((I11+G11)/6+(I14+G14)/4)/'1-Eng Inputs'!$B$34</f>
        <v>1.9587673498763634E-2</v>
      </c>
      <c r="J12" s="2025">
        <f ca="1">((K11+I11)/6+(K14+I14)/4)/'1-Eng Inputs'!$B$34</f>
        <v>-1.3319657216132761E-2</v>
      </c>
      <c r="L12" s="2025">
        <f ca="1">((M11+K11)/6+(M14+K14)/4)/'1-Eng Inputs'!$B$34</f>
        <v>-5.4767084471165295E-2</v>
      </c>
      <c r="N12" s="2025">
        <f ca="1">((O11+M11)/6+(O14+M14)/4)/'1-Eng Inputs'!$B$34</f>
        <v>-9.6214511726197827E-2</v>
      </c>
      <c r="P12" s="2025">
        <f ca="1">((Q11+O11)/6+(Q14+O14)/4)/'1-Eng Inputs'!$B$34</f>
        <v>-9.6214511726197827E-2</v>
      </c>
      <c r="R12" s="2054">
        <f ca="1">((S11+Q11)/6+(S14+Q14)/4)/'1-Eng Inputs'!$B$34</f>
        <v>0.72968315363348113</v>
      </c>
      <c r="T12" s="2025">
        <f ca="1">((U11+S11)/6+(U14+S14)/4)/'1-Eng Inputs'!$B$34</f>
        <v>1.5555808189931601</v>
      </c>
      <c r="V12" s="2025">
        <f ca="1">((W11+U11)/6+(W14+U14)/4)/'1-Eng Inputs'!$B$34</f>
        <v>1.5555808189931601</v>
      </c>
      <c r="X12" s="2054">
        <f ca="1">((Y11+W11)/6+(Y14+W14)/4)/'1-Eng Inputs'!$B$34</f>
        <v>1.3148655848641901</v>
      </c>
      <c r="Z12" s="2025">
        <f ca="1">((AA11+Y11)/6+(AA14+Y14)/4)/'1-Eng Inputs'!$B$34</f>
        <v>1.0741503507352199</v>
      </c>
      <c r="AB12" s="2025">
        <f ca="1">((AC11+AA11)/6+(AC14+AA14)/4)/'1-Eng Inputs'!$B$34</f>
        <v>1.0741503507352199</v>
      </c>
      <c r="AD12" s="2054">
        <f ca="1">((AE11+AC11)/6+(AE14+AC14)/4)/'1-Eng Inputs'!$B$34</f>
        <v>0.70172000772829146</v>
      </c>
      <c r="AF12" s="2025">
        <f ca="1">((AG11+AE11)/6+(AG14+AE14)/4)/'1-Eng Inputs'!$B$34</f>
        <v>0.3292896647213629</v>
      </c>
      <c r="AH12" s="2025">
        <f ca="1">((AI11+AG11)/6+(AI14+AG14)/4)/'1-Eng Inputs'!$B$34</f>
        <v>0.3292896647213629</v>
      </c>
      <c r="AJ12" s="1190"/>
      <c r="AO12" s="2067"/>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7"/>
      <c r="CD12" s="2074"/>
      <c r="CF12" s="2074"/>
      <c r="CG12" s="1190"/>
      <c r="CH12" s="2074"/>
      <c r="CI12" s="1190"/>
      <c r="CJ12" s="2074"/>
      <c r="CK12" s="1190"/>
      <c r="CL12" s="2078"/>
      <c r="CM12" s="1190"/>
      <c r="CN12" s="2078"/>
      <c r="CO12" s="1190"/>
      <c r="CP12" s="2078"/>
      <c r="CQ12" s="1190"/>
      <c r="CR12" s="2094"/>
      <c r="CS12" s="1190"/>
      <c r="CT12" s="2086"/>
      <c r="CU12" s="1190"/>
      <c r="CV12" s="2086"/>
      <c r="CW12" s="1190"/>
      <c r="CX12" s="2088"/>
      <c r="CY12" s="1190"/>
      <c r="CZ12" s="2082"/>
      <c r="DA12" s="1190"/>
      <c r="DB12" s="2082"/>
      <c r="DC12" s="1190"/>
      <c r="DD12" s="2084"/>
      <c r="DE12" s="1190"/>
      <c r="DF12" s="2080"/>
      <c r="DG12" s="1190"/>
      <c r="DH12" s="2080"/>
      <c r="DI12" s="1190"/>
      <c r="DJ12" s="1190"/>
    </row>
    <row r="13" spans="1:114" ht="15" hidden="1" customHeight="1" thickBot="1" x14ac:dyDescent="0.3">
      <c r="B13" s="2068"/>
      <c r="D13" s="2026"/>
      <c r="F13" s="2026"/>
      <c r="H13" s="2026"/>
      <c r="J13" s="2026"/>
      <c r="L13" s="2026"/>
      <c r="N13" s="2026"/>
      <c r="P13" s="2026"/>
      <c r="R13" s="2055"/>
      <c r="T13" s="2026"/>
      <c r="V13" s="2026"/>
      <c r="X13" s="2055"/>
      <c r="Z13" s="2026"/>
      <c r="AB13" s="2026"/>
      <c r="AD13" s="2055"/>
      <c r="AF13" s="2026"/>
      <c r="AH13" s="2026"/>
      <c r="AJ13" s="1190"/>
      <c r="AO13" s="2068"/>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8"/>
      <c r="CD13" s="2075"/>
      <c r="CF13" s="2075"/>
      <c r="CH13" s="2075"/>
      <c r="CJ13" s="2075"/>
      <c r="CL13" s="2079"/>
      <c r="CN13" s="2079"/>
      <c r="CP13" s="2079"/>
      <c r="CR13" s="2095"/>
      <c r="CS13" s="1190"/>
      <c r="CT13" s="2087"/>
      <c r="CV13" s="2087"/>
      <c r="CX13" s="2089"/>
      <c r="CY13" s="1190"/>
      <c r="CZ13" s="2083"/>
      <c r="DB13" s="2083"/>
      <c r="DD13" s="2085"/>
      <c r="DE13" s="1190"/>
      <c r="DF13" s="2081"/>
      <c r="DH13" s="2081"/>
      <c r="DJ13" s="1190"/>
    </row>
    <row r="14" spans="1:114" ht="30" customHeight="1" x14ac:dyDescent="0.25">
      <c r="B14" s="2066" t="s">
        <v>21254</v>
      </c>
      <c r="D14" s="1200"/>
      <c r="E14" s="1163">
        <f ca="1">IF('1-Eng Inputs'!B35="YES",AR14,CE14)*2.2</f>
        <v>2.4795339429414067</v>
      </c>
      <c r="F14" s="1163"/>
      <c r="G14" s="1163">
        <f ca="1">IF('1-Eng Inputs'!E35="YES",AT14,CG14)*2.2</f>
        <v>-2.4310223386112804</v>
      </c>
      <c r="H14" s="1163"/>
      <c r="I14" s="1163">
        <f ca="1">IF('1-Eng Inputs'!G35="YES",AV14,CI14)*2.2</f>
        <v>-4.9562902093975616</v>
      </c>
      <c r="J14" s="1163"/>
      <c r="K14" s="1163">
        <f ca="1">IF('1-Eng Inputs'!I35="YES",AX14,CK14)*2.2</f>
        <v>-4.9562902093975616</v>
      </c>
      <c r="L14" s="1163"/>
      <c r="M14" s="1163">
        <f ca="1">IF('1-Eng Inputs'!K35="YES",AZ14,CM14)*2.2</f>
        <v>-4.9562902093975616</v>
      </c>
      <c r="N14" s="1163"/>
      <c r="O14" s="1163">
        <f ca="1">IF('1-Eng Inputs'!M35="YES",BB14,CO14)*2.2</f>
        <v>-4.9562902093975616</v>
      </c>
      <c r="P14" s="1163"/>
      <c r="Q14" s="1163">
        <f ca="1">IF('1-Eng Inputs'!O35="YES",BD14,CQ14)*2.2</f>
        <v>-4.9562902093975616</v>
      </c>
      <c r="R14" s="1201"/>
      <c r="S14" s="1163">
        <f ca="1">IF('1-Eng Inputs'!Q35="YES",BF14,CS14)*2.2</f>
        <v>55.9637324723695</v>
      </c>
      <c r="T14" s="1163"/>
      <c r="U14" s="1163">
        <f ca="1">IF('1-Eng Inputs'!S35="YES",BH14,CU14)*2.2</f>
        <v>55.9637324723695</v>
      </c>
      <c r="V14" s="1163"/>
      <c r="W14" s="1163">
        <f ca="1">IF('1-Eng Inputs'!U35="YES",BJ14,CW14)*2.2</f>
        <v>55.9637324723695</v>
      </c>
      <c r="X14" s="1201"/>
      <c r="Y14" s="1163">
        <f ca="1">IF('1-Eng Inputs'!W35="YES",BL14,CY14)*2.2</f>
        <v>29.653836439928291</v>
      </c>
      <c r="Z14" s="1163"/>
      <c r="AA14" s="1163">
        <f ca="1">IF('1-Eng Inputs'!Y35="YES",BN14,DA14)*2.2</f>
        <v>29.653836439928291</v>
      </c>
      <c r="AB14" s="1163"/>
      <c r="AC14" s="1163">
        <f ca="1">IF('1-Eng Inputs'!AA35="YES",BP14,DC14)*2.2</f>
        <v>29.653836439928291</v>
      </c>
      <c r="AD14" s="1201"/>
      <c r="AE14" s="1163">
        <f ca="1">IF('1-Eng Inputs'!AC35="YES",BR14,DE14)*2.2</f>
        <v>-1.3424153204199187</v>
      </c>
      <c r="AF14" s="1163"/>
      <c r="AG14" s="1163">
        <f ca="1">IF('1-Eng Inputs'!AE35="YES",BT14,DG14)*2.2</f>
        <v>-1.3424153204199187</v>
      </c>
      <c r="AH14" s="1163"/>
      <c r="AI14" s="1163">
        <f ca="1">IF('1-Eng Inputs'!AG35="YES",BV14,DI14)*2.2</f>
        <v>-1.3424153204199187</v>
      </c>
      <c r="AJ14" s="1165"/>
      <c r="AO14" s="2066" t="s">
        <v>21254</v>
      </c>
      <c r="AQ14" s="1200"/>
      <c r="AR14" s="1163">
        <f ca="1">'wind load calc_10d'!G105</f>
        <v>3.7334013512841118</v>
      </c>
      <c r="AS14" s="1163"/>
      <c r="AT14" s="1163">
        <f ca="1">'wind load calc_10d'!I105</f>
        <v>-0.40021607135271964</v>
      </c>
      <c r="AU14" s="1163"/>
      <c r="AV14" s="1163">
        <f ca="1">'wind load calc_10d'!J105</f>
        <v>-2.5286765865106027</v>
      </c>
      <c r="AW14" s="1163"/>
      <c r="AX14" s="1163">
        <f ca="1">'wind load calc_10d'!J105</f>
        <v>-2.5286765865106027</v>
      </c>
      <c r="AY14" s="1163"/>
      <c r="AZ14" s="1163">
        <f ca="1">'wind load calc_10d'!J105</f>
        <v>-2.5286765865106027</v>
      </c>
      <c r="BA14" s="1163"/>
      <c r="BB14" s="1163">
        <f ca="1">'wind load calc_10d'!J105</f>
        <v>-2.5286765865106027</v>
      </c>
      <c r="BC14" s="1163"/>
      <c r="BD14" s="1164">
        <f ca="1">'wind load calc_10d'!J105</f>
        <v>-2.5286765865106027</v>
      </c>
      <c r="BE14" s="1201"/>
      <c r="BF14" s="1163">
        <f ca="1">'wind load calc_10d'!J124</f>
        <v>25.509007180615871</v>
      </c>
      <c r="BG14" s="1163"/>
      <c r="BH14" s="1163">
        <f ca="1">'wind load calc_10d'!J124</f>
        <v>25.509007180615871</v>
      </c>
      <c r="BI14" s="1163"/>
      <c r="BJ14" s="1163">
        <f ca="1">'wind load calc_10d'!J124</f>
        <v>25.509007180615871</v>
      </c>
      <c r="BK14" s="1201"/>
      <c r="BL14" s="1163">
        <f ca="1">'wind load calc_10d'!J133</f>
        <v>13.535100631485872</v>
      </c>
      <c r="BM14" s="1163"/>
      <c r="BN14" s="1163">
        <f ca="1">'wind load calc_10d'!J133</f>
        <v>13.535100631485872</v>
      </c>
      <c r="BO14" s="1163"/>
      <c r="BP14" s="1163">
        <f ca="1">'wind load calc_10d'!J133</f>
        <v>13.535100631485872</v>
      </c>
      <c r="BQ14" s="1201"/>
      <c r="BR14" s="1163">
        <f ca="1">'wind load calc_10d'!J142</f>
        <v>1.7211277343628844</v>
      </c>
      <c r="BS14" s="1163"/>
      <c r="BT14" s="1163">
        <f ca="1">'wind load calc_10d'!J142</f>
        <v>1.7211277343628844</v>
      </c>
      <c r="BU14" s="1163"/>
      <c r="BV14" s="1163">
        <f ca="1">'wind load calc_10d'!J142</f>
        <v>1.7211277343628844</v>
      </c>
      <c r="BW14" s="1165"/>
      <c r="CB14" s="2066" t="s">
        <v>21254</v>
      </c>
      <c r="CD14" s="1200"/>
      <c r="CE14" s="1163">
        <f ca="1">'wind load calc_10d'!G53</f>
        <v>1.1270608831551847</v>
      </c>
      <c r="CF14" s="1163"/>
      <c r="CG14" s="1163">
        <f ca="1">'wind load calc_10d'!I53</f>
        <v>-1.1050101539142183</v>
      </c>
      <c r="CH14" s="1163"/>
      <c r="CI14" s="1163">
        <f ca="1">'wind load calc_10d'!J53</f>
        <v>-2.2528591860898004</v>
      </c>
      <c r="CJ14" s="1163"/>
      <c r="CK14" s="1163">
        <f ca="1">'wind load calc_10d'!J53</f>
        <v>-2.2528591860898004</v>
      </c>
      <c r="CL14" s="1163"/>
      <c r="CM14" s="1163">
        <f ca="1">'wind load calc_10d'!J53</f>
        <v>-2.2528591860898004</v>
      </c>
      <c r="CN14" s="1163"/>
      <c r="CO14" s="1163">
        <f ca="1">'wind load calc_10d'!J53</f>
        <v>-2.2528591860898004</v>
      </c>
      <c r="CP14" s="1163"/>
      <c r="CQ14" s="1164">
        <f ca="1">'wind load calc_10d'!J53</f>
        <v>-2.2528591860898004</v>
      </c>
      <c r="CR14" s="1201"/>
      <c r="CS14" s="1163">
        <f ca="1">'wind load calc_10d'!J72</f>
        <v>25.438060214713406</v>
      </c>
      <c r="CT14" s="1163"/>
      <c r="CU14" s="1163">
        <f ca="1">'wind load calc_10d'!J72</f>
        <v>25.438060214713406</v>
      </c>
      <c r="CV14" s="1163"/>
      <c r="CW14" s="1163">
        <f ca="1">'wind load calc_10d'!J72</f>
        <v>25.438060214713406</v>
      </c>
      <c r="CX14" s="1201"/>
      <c r="CY14" s="1163">
        <f ca="1">'wind load calc_10d'!J81</f>
        <v>13.479016563603768</v>
      </c>
      <c r="CZ14" s="1163"/>
      <c r="DA14" s="1163">
        <f ca="1">'wind load calc_10d'!J81</f>
        <v>13.479016563603768</v>
      </c>
      <c r="DB14" s="1163"/>
      <c r="DC14" s="1163">
        <f ca="1">'wind load calc_10d'!J81</f>
        <v>13.479016563603768</v>
      </c>
      <c r="DD14" s="1201"/>
      <c r="DE14" s="1163">
        <f ca="1">'wind load calc_10d'!J90</f>
        <v>-0.61018878200905391</v>
      </c>
      <c r="DF14" s="1163"/>
      <c r="DG14" s="1163">
        <f ca="1">'wind load calc_10d'!J90</f>
        <v>-0.61018878200905391</v>
      </c>
      <c r="DH14" s="1163"/>
      <c r="DI14" s="1163">
        <f ca="1">'wind load calc_10d'!J90</f>
        <v>-0.61018878200905391</v>
      </c>
      <c r="DJ14" s="1165"/>
    </row>
    <row r="15" spans="1:114" ht="15" customHeight="1" x14ac:dyDescent="0.25">
      <c r="B15" s="2067"/>
      <c r="D15" s="2025">
        <f ca="1">((E14+E17)/3)/'1-Eng Inputs'!$B$34</f>
        <v>7.0859666038810745E-3</v>
      </c>
      <c r="F15" s="2025">
        <f ca="1">((E17+E14)/6+(G17+G14)/4)/'1-Eng Inputs'!$B$34</f>
        <v>-5.2421505698126439E-2</v>
      </c>
      <c r="H15" s="2025">
        <f ca="1">1/4*(G14+I14+G17+I17)/'1-Eng Inputs'!$B$34</f>
        <v>-0.13518541817937879</v>
      </c>
      <c r="J15" s="2025">
        <f ca="1">1/4*(I14+K14+I17+K17)/'1-Eng Inputs'!$B$34</f>
        <v>-0.15844185835862359</v>
      </c>
      <c r="L15" s="2025">
        <f ca="1">1/4*(K14+M14+K17+M17)/'1-Eng Inputs'!$B$34</f>
        <v>-0.15844185835862359</v>
      </c>
      <c r="N15" s="2025">
        <f ca="1">1/4*(M14+O14+M17+O17)/'1-Eng Inputs'!$B$34</f>
        <v>-0.15844185835862359</v>
      </c>
      <c r="P15" s="2025">
        <f ca="1">1/4*(O14+Q14+O17+Q17)/'1-Eng Inputs'!$B$34</f>
        <v>-0.15844185835862359</v>
      </c>
      <c r="R15" s="2049">
        <f ca="1">1/4*(Q14+S14+Q17+S17)/'1-Eng Inputs'!$B$34</f>
        <v>0.76871441131113516</v>
      </c>
      <c r="T15" s="2025">
        <f ca="1">1/4*(S14+U14+S17+U17)/'1-Eng Inputs'!$B$34</f>
        <v>1.6958706809808939</v>
      </c>
      <c r="V15" s="2025">
        <f ca="1">1/4*(U14+W14+U17+W17)/'1-Eng Inputs'!$B$34</f>
        <v>1.6958706809808939</v>
      </c>
      <c r="X15" s="2049">
        <f ca="1">1/4*(W14+Y14+W17+Y17)/'1-Eng Inputs'!$B$34</f>
        <v>1.2972358926105727</v>
      </c>
      <c r="Z15" s="2025">
        <f ca="1">1/4*(Y14+AA14+Y17+AA17)/'1-Eng Inputs'!$B$34</f>
        <v>0.8986011042402513</v>
      </c>
      <c r="AB15" s="2025">
        <f ca="1">1/4*(AA14+AC14+AA17+AC17)/'1-Eng Inputs'!$B$34</f>
        <v>0.8986011042402513</v>
      </c>
      <c r="AD15" s="2049">
        <f ca="1">1/4*(AC14+AE14+AC17+AE17)/'1-Eng Inputs'!$B$34</f>
        <v>0.42896092605315717</v>
      </c>
      <c r="AF15" s="2025">
        <f ca="1">1/4*(AE14+AG14+AE17+AG17)/'1-Eng Inputs'!$B$34</f>
        <v>-4.067925213393693E-2</v>
      </c>
      <c r="AH15" s="2025">
        <f ca="1">1/4*(AG14+AI14+AG17+AI17)/'1-Eng Inputs'!$B$34</f>
        <v>-4.067925213393693E-2</v>
      </c>
      <c r="AJ15" s="1190"/>
      <c r="AO15" s="2067"/>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7"/>
      <c r="CD15" s="2074"/>
      <c r="CF15" s="2074"/>
      <c r="CG15" s="1190"/>
      <c r="CH15" s="2074"/>
      <c r="CI15" s="1190"/>
      <c r="CJ15" s="2074"/>
      <c r="CK15" s="1190"/>
      <c r="CL15" s="2078"/>
      <c r="CM15" s="1190"/>
      <c r="CN15" s="2078"/>
      <c r="CO15" s="1190"/>
      <c r="CP15" s="2078"/>
      <c r="CQ15" s="1190"/>
      <c r="CR15" s="2094"/>
      <c r="CS15" s="1190"/>
      <c r="CT15" s="2086"/>
      <c r="CU15" s="1190"/>
      <c r="CV15" s="2086"/>
      <c r="CW15" s="1190"/>
      <c r="CX15" s="2088"/>
      <c r="CY15" s="1190"/>
      <c r="CZ15" s="2082"/>
      <c r="DA15" s="1190"/>
      <c r="DB15" s="2082"/>
      <c r="DC15" s="1190"/>
      <c r="DD15" s="2084"/>
      <c r="DE15" s="1190"/>
      <c r="DF15" s="2080"/>
      <c r="DG15" s="1190"/>
      <c r="DH15" s="2080"/>
      <c r="DI15" s="1190"/>
      <c r="DJ15" s="1190"/>
    </row>
    <row r="16" spans="1:114" ht="15" hidden="1" customHeight="1" x14ac:dyDescent="0.25">
      <c r="B16" s="2067"/>
      <c r="D16" s="2026"/>
      <c r="F16" s="2026"/>
      <c r="H16" s="2026"/>
      <c r="J16" s="2026"/>
      <c r="L16" s="2026"/>
      <c r="N16" s="2026"/>
      <c r="P16" s="2026"/>
      <c r="R16" s="2050"/>
      <c r="T16" s="2026"/>
      <c r="V16" s="2026"/>
      <c r="X16" s="2050"/>
      <c r="Z16" s="2026"/>
      <c r="AB16" s="2026"/>
      <c r="AD16" s="2050"/>
      <c r="AF16" s="2026"/>
      <c r="AH16" s="2026"/>
      <c r="AJ16" s="1190"/>
      <c r="AO16" s="2067"/>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7"/>
      <c r="CD16" s="2075"/>
      <c r="CF16" s="2075"/>
      <c r="CH16" s="2075"/>
      <c r="CJ16" s="2075"/>
      <c r="CL16" s="2079"/>
      <c r="CN16" s="2079"/>
      <c r="CP16" s="2079"/>
      <c r="CR16" s="2095"/>
      <c r="CS16" s="1190"/>
      <c r="CT16" s="2087"/>
      <c r="CV16" s="2087"/>
      <c r="CX16" s="2089"/>
      <c r="CY16" s="1190"/>
      <c r="CZ16" s="2083"/>
      <c r="DB16" s="2083"/>
      <c r="DD16" s="2085"/>
      <c r="DE16" s="1190"/>
      <c r="DF16" s="2081"/>
      <c r="DH16" s="2081"/>
      <c r="DJ16" s="1190"/>
    </row>
    <row r="17" spans="2:114" ht="30" customHeight="1" x14ac:dyDescent="0.25">
      <c r="B17" s="2067"/>
      <c r="D17" s="1200"/>
      <c r="E17" s="1163">
        <f ca="1">IF('1-Eng Inputs'!B38="YES",AR17,CE17)*2.2</f>
        <v>-1.7780232491571804</v>
      </c>
      <c r="F17" s="1163"/>
      <c r="G17" s="1163">
        <f ca="1">IF('1-Eng Inputs'!E38="YES",AT17,CG17)*2.2</f>
        <v>-4.9562902093975616</v>
      </c>
      <c r="H17" s="1163"/>
      <c r="I17" s="1163">
        <f ca="1">IF('1-Eng Inputs'!G38="YES",AV17,CI17)*2.2</f>
        <v>-5.5008724422715964</v>
      </c>
      <c r="J17" s="1163"/>
      <c r="K17" s="1163">
        <f ca="1">IF('1-Eng Inputs'!I38="YES",AX17,CK17)*2.2</f>
        <v>-5.5008724422715964</v>
      </c>
      <c r="L17" s="1163"/>
      <c r="M17" s="1163">
        <f ca="1">IF('1-Eng Inputs'!K38="YES",AZ17,CM17)*2.2</f>
        <v>-5.5008724422715964</v>
      </c>
      <c r="N17" s="1163"/>
      <c r="O17" s="1163">
        <f ca="1">IF('1-Eng Inputs'!M38="YES",BB17,CO17)*2.2</f>
        <v>-5.5008724422715964</v>
      </c>
      <c r="P17" s="1163"/>
      <c r="Q17" s="1209">
        <f ca="1">IF('1-Eng Inputs'!O38="YES",BD17,CQ17)*2.2</f>
        <v>-5.5008724422715964</v>
      </c>
      <c r="R17" s="1210"/>
      <c r="S17" s="1163">
        <f ca="1">IF('1-Eng Inputs'!Q38="YES",BF17,CS17)*2.2</f>
        <v>55.9637324723695</v>
      </c>
      <c r="T17" s="1163"/>
      <c r="U17" s="1163">
        <f ca="1">IF('1-Eng Inputs'!S38="YES",BH17,CU17)*2.2</f>
        <v>55.9637324723695</v>
      </c>
      <c r="V17" s="1163"/>
      <c r="W17" s="1209">
        <f ca="1">IF('1-Eng Inputs'!U38="YES",BJ17,CW17)*2.2</f>
        <v>55.9637324723695</v>
      </c>
      <c r="X17" s="1210"/>
      <c r="Y17" s="1163">
        <f ca="1">IF('1-Eng Inputs'!W38="YES",BL17,CY17)*2.2</f>
        <v>29.653836439928291</v>
      </c>
      <c r="Z17" s="1163"/>
      <c r="AA17" s="1163">
        <f ca="1">IF('1-Eng Inputs'!Y38="YES",BN17,DA17)*2.2</f>
        <v>29.653836439928291</v>
      </c>
      <c r="AB17" s="1163"/>
      <c r="AC17" s="1209">
        <f ca="1">IF('1-Eng Inputs'!AA38="YES",BP17,DC17)*2.2</f>
        <v>29.653836439928291</v>
      </c>
      <c r="AD17" s="1210"/>
      <c r="AE17" s="1163">
        <f ca="1">IF('1-Eng Inputs'!AC38="YES",BR17,DE17)*2.2</f>
        <v>-1.3424153204199187</v>
      </c>
      <c r="AF17" s="1163"/>
      <c r="AG17" s="1163">
        <f ca="1">IF('1-Eng Inputs'!AE38="YES",BT17,DG17)*2.2</f>
        <v>-1.3424153204199187</v>
      </c>
      <c r="AH17" s="1163"/>
      <c r="AI17" s="1163">
        <f ca="1">IF('1-Eng Inputs'!AG38="YES",BV17,DI17)*2.2</f>
        <v>-1.3424153204199187</v>
      </c>
      <c r="AJ17" s="1165"/>
      <c r="AO17" s="2067"/>
      <c r="AQ17" s="1200"/>
      <c r="AR17" s="1163">
        <f ca="1">'wind load calc_10d'!H105</f>
        <v>0.52711858364284225</v>
      </c>
      <c r="AS17" s="1163"/>
      <c r="AT17" s="1163">
        <f ca="1">'wind load calc_10d'!J105</f>
        <v>-2.5286765865106027</v>
      </c>
      <c r="AU17" s="1163"/>
      <c r="AV17" s="1163">
        <f ca="1">'wind load calc_10d'!K105</f>
        <v>-2.5286765865106027</v>
      </c>
      <c r="AW17" s="1163"/>
      <c r="AX17" s="1163">
        <f ca="1">'wind load calc_10d'!K105</f>
        <v>-2.5286765865106027</v>
      </c>
      <c r="AY17" s="1163"/>
      <c r="AZ17" s="1163">
        <f ca="1">'wind load calc_10d'!K106</f>
        <v>-2.5286765865106027</v>
      </c>
      <c r="BA17" s="1163"/>
      <c r="BB17" s="1163">
        <f ca="1">'wind load calc_10d'!K106</f>
        <v>-2.5286765865106027</v>
      </c>
      <c r="BC17" s="1163"/>
      <c r="BD17" s="1164">
        <f ca="1">'wind load calc_10d'!K106</f>
        <v>-2.5286765865106027</v>
      </c>
      <c r="BE17" s="1201"/>
      <c r="BF17" s="1163">
        <f ca="1">'wind load calc_10d'!K124</f>
        <v>25.509007180615871</v>
      </c>
      <c r="BG17" s="1163"/>
      <c r="BH17" s="1163">
        <f ca="1">'wind load calc_10d'!K124</f>
        <v>25.509007180615871</v>
      </c>
      <c r="BI17" s="1163"/>
      <c r="BJ17" s="1163">
        <f ca="1">'wind load calc_10d'!K124</f>
        <v>25.509007180615871</v>
      </c>
      <c r="BK17" s="1201"/>
      <c r="BL17" s="1163">
        <f ca="1">'wind load calc_10d'!K133</f>
        <v>13.535100631485872</v>
      </c>
      <c r="BM17" s="1163"/>
      <c r="BN17" s="1163">
        <f ca="1">'wind load calc_10d'!K133</f>
        <v>13.535100631485872</v>
      </c>
      <c r="BO17" s="1163"/>
      <c r="BP17" s="1163">
        <f ca="1">'wind load calc_10d'!K133</f>
        <v>13.535100631485872</v>
      </c>
      <c r="BQ17" s="1201"/>
      <c r="BR17" s="1163">
        <f ca="1">'wind load calc_10d'!K142</f>
        <v>1.7211277343628844</v>
      </c>
      <c r="BS17" s="1163"/>
      <c r="BT17" s="1163">
        <f ca="1">'wind load calc_10d'!K142</f>
        <v>1.7211277343628844</v>
      </c>
      <c r="BU17" s="1163"/>
      <c r="BV17" s="1163">
        <f ca="1">'wind load calc_10d'!K142</f>
        <v>1.7211277343628844</v>
      </c>
      <c r="BW17" s="1165"/>
      <c r="CB17" s="2067"/>
      <c r="CD17" s="1200"/>
      <c r="CE17" s="1163">
        <f ca="1">'wind load calc_10d'!H53</f>
        <v>-0.80819238598053644</v>
      </c>
      <c r="CF17" s="1163"/>
      <c r="CG17" s="1163">
        <f ca="1">'wind load calc_10d'!J53</f>
        <v>-2.2528591860898004</v>
      </c>
      <c r="CH17" s="1163"/>
      <c r="CI17" s="1163">
        <f ca="1">'wind load calc_10d'!K53</f>
        <v>-2.5003965646689075</v>
      </c>
      <c r="CJ17" s="1163"/>
      <c r="CK17" s="1163">
        <f ca="1">'wind load calc_10d'!K53</f>
        <v>-2.5003965646689075</v>
      </c>
      <c r="CL17" s="1163"/>
      <c r="CM17" s="1163">
        <f ca="1">'wind load calc_10d'!K54</f>
        <v>-2.5003965646689075</v>
      </c>
      <c r="CN17" s="1163"/>
      <c r="CO17" s="1163">
        <f ca="1">'wind load calc_10d'!K54</f>
        <v>-2.5003965646689075</v>
      </c>
      <c r="CP17" s="1163"/>
      <c r="CQ17" s="1164">
        <f ca="1">'wind load calc_10d'!K54</f>
        <v>-2.5003965646689075</v>
      </c>
      <c r="CR17" s="1201"/>
      <c r="CS17" s="1163">
        <f ca="1">'wind load calc_10d'!K72</f>
        <v>25.438060214713406</v>
      </c>
      <c r="CT17" s="1163"/>
      <c r="CU17" s="1163">
        <f ca="1">'wind load calc_10d'!K72</f>
        <v>25.438060214713406</v>
      </c>
      <c r="CV17" s="1163"/>
      <c r="CW17" s="1163">
        <f ca="1">'wind load calc_10d'!K72</f>
        <v>25.438060214713406</v>
      </c>
      <c r="CX17" s="1201"/>
      <c r="CY17" s="1163">
        <f ca="1">'wind load calc_10d'!K81</f>
        <v>13.479016563603768</v>
      </c>
      <c r="CZ17" s="1163"/>
      <c r="DA17" s="1163">
        <f ca="1">'wind load calc_10d'!K81</f>
        <v>13.479016563603768</v>
      </c>
      <c r="DB17" s="1163"/>
      <c r="DC17" s="1163">
        <f ca="1">'wind load calc_10d'!K81</f>
        <v>13.479016563603768</v>
      </c>
      <c r="DD17" s="1201"/>
      <c r="DE17" s="1163">
        <f ca="1">'wind load calc_10d'!K90</f>
        <v>-0.61018878200905391</v>
      </c>
      <c r="DF17" s="1163"/>
      <c r="DG17" s="1163">
        <f ca="1">'wind load calc_10d'!K90</f>
        <v>-0.61018878200905391</v>
      </c>
      <c r="DH17" s="1163"/>
      <c r="DI17" s="1163">
        <f ca="1">'wind load calc_10d'!K90</f>
        <v>-0.61018878200905391</v>
      </c>
      <c r="DJ17" s="1165"/>
    </row>
    <row r="18" spans="2:114" ht="15" customHeight="1" x14ac:dyDescent="0.25">
      <c r="B18" s="2067"/>
      <c r="D18" s="2025">
        <f ca="1">((E17+E20)/3)/'1-Eng Inputs'!$B$34</f>
        <v>-3.5919661599134955E-2</v>
      </c>
      <c r="F18" s="2025">
        <f ca="1">((E20+E17)/6+(G20+G17)/4)/'1-Eng Inputs'!$B$34</f>
        <v>-9.3055137002560837E-2</v>
      </c>
      <c r="H18" s="2025">
        <f ca="1">1/4*(G17+I17+G20+I20)/'1-Eng Inputs'!$B$34</f>
        <v>-0.15844185835862359</v>
      </c>
      <c r="J18" s="2025">
        <f ca="1">1/4*(I17+K17+I20+K20)/'1-Eng Inputs'!$B$34</f>
        <v>-0.1666931043112605</v>
      </c>
      <c r="L18" s="2025">
        <f ca="1">1/4*(K17+M17+K20+M20)/'1-Eng Inputs'!$B$34</f>
        <v>-0.1666931043112605</v>
      </c>
      <c r="N18" s="2025">
        <f ca="1">1/4*(M17+O17+M20+O20)/'1-Eng Inputs'!$B$34</f>
        <v>-0.1666931043112605</v>
      </c>
      <c r="P18" s="2025">
        <f ca="1">1/4*(O17+Q17+O20+Q20)/'1-Eng Inputs'!$B$34</f>
        <v>-0.1666931043112605</v>
      </c>
      <c r="R18" s="2049">
        <f ca="1">1/4*(Q17+S17+Q20+S20)/'1-Eng Inputs'!$B$34</f>
        <v>0.76458878833481669</v>
      </c>
      <c r="T18" s="2025">
        <f ca="1">1/4*(S17+U17+S20+U20)/'1-Eng Inputs'!$B$34</f>
        <v>1.6958706809808939</v>
      </c>
      <c r="V18" s="2025">
        <f ca="1">1/4*(U17+W17+U20+W20)/'1-Eng Inputs'!$B$34</f>
        <v>1.6958706809808939</v>
      </c>
      <c r="X18" s="2049">
        <f ca="1">1/4*(W17+Y17+W20+Y20)/'1-Eng Inputs'!$B$34</f>
        <v>1.2972358926105727</v>
      </c>
      <c r="Z18" s="2025">
        <f ca="1">1/4*(Y17+AA17+Y20+AA20)/'1-Eng Inputs'!$B$34</f>
        <v>0.8986011042402513</v>
      </c>
      <c r="AB18" s="2025">
        <f ca="1">1/4*(AA17+AC17+AA20+AC20)/'1-Eng Inputs'!$B$34</f>
        <v>0.8986011042402513</v>
      </c>
      <c r="AD18" s="2049">
        <f ca="1">1/4*(AC17+AE17+AC20+AE20)/'1-Eng Inputs'!$B$34</f>
        <v>0.42896092605315717</v>
      </c>
      <c r="AF18" s="2025">
        <f ca="1">1/4*(AE17+AG17+AE20+AG20)/'1-Eng Inputs'!$B$34</f>
        <v>-4.067925213393693E-2</v>
      </c>
      <c r="AH18" s="2025">
        <f ca="1">1/4*(AG17+AI17+AG20+AI20)/'1-Eng Inputs'!$B$34</f>
        <v>-4.067925213393693E-2</v>
      </c>
      <c r="AJ18" s="1190"/>
      <c r="AO18" s="2067"/>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7"/>
      <c r="CD18" s="2074"/>
      <c r="CF18" s="2074"/>
      <c r="CG18" s="1190"/>
      <c r="CH18" s="2074"/>
      <c r="CI18" s="1190"/>
      <c r="CJ18" s="2074"/>
      <c r="CK18" s="1190"/>
      <c r="CL18" s="2078"/>
      <c r="CM18" s="1190"/>
      <c r="CN18" s="2078"/>
      <c r="CO18" s="1190"/>
      <c r="CP18" s="2078"/>
      <c r="CQ18" s="1190"/>
      <c r="CR18" s="2094"/>
      <c r="CS18" s="1190"/>
      <c r="CT18" s="2086"/>
      <c r="CU18" s="1190"/>
      <c r="CV18" s="2086"/>
      <c r="CW18" s="1190"/>
      <c r="CX18" s="2088"/>
      <c r="CY18" s="1190"/>
      <c r="CZ18" s="2082"/>
      <c r="DA18" s="1190"/>
      <c r="DB18" s="2082"/>
      <c r="DC18" s="1190"/>
      <c r="DD18" s="2084"/>
      <c r="DE18" s="1190"/>
      <c r="DF18" s="2080"/>
      <c r="DG18" s="1190"/>
      <c r="DH18" s="2080"/>
      <c r="DI18" s="1190"/>
      <c r="DJ18" s="1190" t="s">
        <v>21288</v>
      </c>
    </row>
    <row r="19" spans="2:114" ht="15" hidden="1" customHeight="1" x14ac:dyDescent="0.25">
      <c r="B19" s="2067"/>
      <c r="D19" s="2026"/>
      <c r="F19" s="2026"/>
      <c r="H19" s="2026"/>
      <c r="J19" s="2026"/>
      <c r="L19" s="2026"/>
      <c r="N19" s="2026"/>
      <c r="P19" s="2026"/>
      <c r="R19" s="2050"/>
      <c r="T19" s="2026"/>
      <c r="V19" s="2026"/>
      <c r="X19" s="2050"/>
      <c r="Z19" s="2026"/>
      <c r="AB19" s="2026"/>
      <c r="AD19" s="2050"/>
      <c r="AF19" s="2026"/>
      <c r="AH19" s="2026"/>
      <c r="AJ19" s="1190"/>
      <c r="AO19" s="2067"/>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7"/>
      <c r="CD19" s="2075"/>
      <c r="CF19" s="2075"/>
      <c r="CH19" s="2075"/>
      <c r="CJ19" s="2075"/>
      <c r="CL19" s="2079"/>
      <c r="CN19" s="2079"/>
      <c r="CP19" s="2079"/>
      <c r="CR19" s="2095"/>
      <c r="CS19" s="1190"/>
      <c r="CT19" s="2087"/>
      <c r="CV19" s="2087"/>
      <c r="CX19" s="2089"/>
      <c r="CY19" s="1190"/>
      <c r="CZ19" s="2083"/>
      <c r="DB19" s="2083"/>
      <c r="DD19" s="2085"/>
      <c r="DE19" s="1190"/>
      <c r="DF19" s="2081"/>
      <c r="DH19" s="2081"/>
      <c r="DJ19" s="1190" t="s">
        <v>21289</v>
      </c>
    </row>
    <row r="20" spans="2:114" ht="30" customHeight="1" x14ac:dyDescent="0.25">
      <c r="B20" s="2067"/>
      <c r="D20" s="1200"/>
      <c r="E20" s="1163">
        <f ca="1">IF('1-Eng Inputs'!B41="YES",AR20,CE20)*2.2</f>
        <v>-1.7780232491571804</v>
      </c>
      <c r="F20" s="1163"/>
      <c r="G20" s="1163">
        <f ca="1">IF('1-Eng Inputs'!E41="YES",AT20,CG20)*2.2</f>
        <v>-4.9562902093975616</v>
      </c>
      <c r="H20" s="1163"/>
      <c r="I20" s="1163">
        <f ca="1">IF('1-Eng Inputs'!G41="YES",AV20,CI20)*2.2</f>
        <v>-5.5008724422715964</v>
      </c>
      <c r="J20" s="1163"/>
      <c r="K20" s="1163">
        <f ca="1">IF('1-Eng Inputs'!I41="YES",AX20,CK20)*2.2</f>
        <v>-5.5008724422715964</v>
      </c>
      <c r="L20" s="1163"/>
      <c r="M20" s="1163">
        <f ca="1">IF('1-Eng Inputs'!K41="YES",AZ20,CM20)*2.2</f>
        <v>-5.5008724422715964</v>
      </c>
      <c r="N20" s="1163"/>
      <c r="O20" s="1163">
        <f ca="1">IF('1-Eng Inputs'!M41="YES",BB20,CO20)*2.2</f>
        <v>-5.5008724422715964</v>
      </c>
      <c r="P20" s="1163"/>
      <c r="Q20" s="1209">
        <f ca="1">IF('1-Eng Inputs'!O41="YES",BD20,CQ20)*2.2</f>
        <v>-5.5008724422715964</v>
      </c>
      <c r="R20" s="1210"/>
      <c r="S20" s="1163">
        <f ca="1">IF('1-Eng Inputs'!Q41="YES",BF20,CS20)*2.2</f>
        <v>55.9637324723695</v>
      </c>
      <c r="T20" s="1163"/>
      <c r="U20" s="1163">
        <f ca="1">IF('1-Eng Inputs'!S41="YES",BH20,CU20)*2.2</f>
        <v>55.9637324723695</v>
      </c>
      <c r="V20" s="1163"/>
      <c r="W20" s="1209">
        <f ca="1">IF('1-Eng Inputs'!U41="YES",BJ20,CW20)*2.2</f>
        <v>55.9637324723695</v>
      </c>
      <c r="X20" s="1210"/>
      <c r="Y20" s="1163">
        <f ca="1">IF('1-Eng Inputs'!W41="YES",BL20,CY20)*2.2</f>
        <v>29.653836439928291</v>
      </c>
      <c r="Z20" s="1163"/>
      <c r="AA20" s="1163">
        <f ca="1">IF('1-Eng Inputs'!Y41="YES",BN20,DA20)*2.2</f>
        <v>29.653836439928291</v>
      </c>
      <c r="AB20" s="1163"/>
      <c r="AC20" s="1209">
        <f ca="1">IF('1-Eng Inputs'!AA41="YES",BP20,DC20)*2.2</f>
        <v>29.653836439928291</v>
      </c>
      <c r="AD20" s="1210"/>
      <c r="AE20" s="1163">
        <f ca="1">IF('1-Eng Inputs'!AC41="YES",BR20,DE20)*2.2</f>
        <v>-1.3424153204199187</v>
      </c>
      <c r="AF20" s="1163"/>
      <c r="AG20" s="1163">
        <f ca="1">IF('1-Eng Inputs'!AE41="YES",BT20,DG20)*2.2</f>
        <v>-1.3424153204199187</v>
      </c>
      <c r="AH20" s="1163"/>
      <c r="AI20" s="1163">
        <f ca="1">IF('1-Eng Inputs'!AG41="YES",BV20,DI20)*2.2</f>
        <v>-1.3424153204199187</v>
      </c>
      <c r="AJ20" s="1165"/>
      <c r="AO20" s="2067"/>
      <c r="AQ20" s="1200"/>
      <c r="AR20" s="1163">
        <f ca="1">'wind load calc_10d'!H105</f>
        <v>0.52711858364284225</v>
      </c>
      <c r="AS20" s="1163"/>
      <c r="AT20" s="1163">
        <f ca="1">'wind load calc_10d'!J105</f>
        <v>-2.5286765865106027</v>
      </c>
      <c r="AU20" s="1163"/>
      <c r="AV20" s="1163">
        <f ca="1">'wind load calc_10d'!K105</f>
        <v>-2.5286765865106027</v>
      </c>
      <c r="AW20" s="1163"/>
      <c r="AX20" s="1163">
        <f ca="1">'wind load calc_10d'!K105</f>
        <v>-2.5286765865106027</v>
      </c>
      <c r="AY20" s="1163"/>
      <c r="AZ20" s="1163">
        <f ca="1">'wind load calc_10d'!K106</f>
        <v>-2.5286765865106027</v>
      </c>
      <c r="BA20" s="1163"/>
      <c r="BB20" s="1163">
        <f ca="1">'wind load calc_10d'!K106</f>
        <v>-2.5286765865106027</v>
      </c>
      <c r="BC20" s="1163"/>
      <c r="BD20" s="1164">
        <f ca="1">'wind load calc_10d'!K106</f>
        <v>-2.5286765865106027</v>
      </c>
      <c r="BE20" s="1201"/>
      <c r="BF20" s="1163">
        <f ca="1">'wind load calc_10d'!K124</f>
        <v>25.509007180615871</v>
      </c>
      <c r="BG20" s="1163"/>
      <c r="BH20" s="1163">
        <f ca="1">'wind load calc_10d'!K124</f>
        <v>25.509007180615871</v>
      </c>
      <c r="BI20" s="1163"/>
      <c r="BJ20" s="1163">
        <f ca="1">'wind load calc_10d'!K124</f>
        <v>25.509007180615871</v>
      </c>
      <c r="BK20" s="1201"/>
      <c r="BL20" s="1163">
        <f ca="1">'wind load calc_10d'!K133</f>
        <v>13.535100631485872</v>
      </c>
      <c r="BM20" s="1163"/>
      <c r="BN20" s="1163">
        <f ca="1">'wind load calc_10d'!K133</f>
        <v>13.535100631485872</v>
      </c>
      <c r="BO20" s="1163"/>
      <c r="BP20" s="1163">
        <f ca="1">'wind load calc_10d'!K133</f>
        <v>13.535100631485872</v>
      </c>
      <c r="BQ20" s="1201"/>
      <c r="BR20" s="1163">
        <f ca="1">'wind load calc_10d'!K142</f>
        <v>1.7211277343628844</v>
      </c>
      <c r="BS20" s="1163"/>
      <c r="BT20" s="1163">
        <f ca="1">'wind load calc_10d'!K142</f>
        <v>1.7211277343628844</v>
      </c>
      <c r="BU20" s="1163"/>
      <c r="BV20" s="1163">
        <f ca="1">'wind load calc_10d'!K142</f>
        <v>1.7211277343628844</v>
      </c>
      <c r="BW20" s="1165"/>
      <c r="CB20" s="2067"/>
      <c r="CD20" s="1200"/>
      <c r="CE20" s="1163">
        <f ca="1">'wind load calc_10d'!H53</f>
        <v>-0.80819238598053644</v>
      </c>
      <c r="CF20" s="1163"/>
      <c r="CG20" s="1163">
        <f ca="1">'wind load calc_10d'!J53</f>
        <v>-2.2528591860898004</v>
      </c>
      <c r="CH20" s="1163"/>
      <c r="CI20" s="1163">
        <f ca="1">'wind load calc_10d'!K53</f>
        <v>-2.5003965646689075</v>
      </c>
      <c r="CJ20" s="1163"/>
      <c r="CK20" s="1163">
        <f ca="1">'wind load calc_10d'!K53</f>
        <v>-2.5003965646689075</v>
      </c>
      <c r="CL20" s="1163"/>
      <c r="CM20" s="1163">
        <f ca="1">'wind load calc_10d'!K54</f>
        <v>-2.5003965646689075</v>
      </c>
      <c r="CN20" s="1163"/>
      <c r="CO20" s="1163">
        <f ca="1">'wind load calc_10d'!K54</f>
        <v>-2.5003965646689075</v>
      </c>
      <c r="CP20" s="1163"/>
      <c r="CQ20" s="1164">
        <f ca="1">'wind load calc_10d'!K54</f>
        <v>-2.5003965646689075</v>
      </c>
      <c r="CR20" s="1201"/>
      <c r="CS20" s="1163">
        <f ca="1">'wind load calc_10d'!K72</f>
        <v>25.438060214713406</v>
      </c>
      <c r="CT20" s="1163"/>
      <c r="CU20" s="1163">
        <f ca="1">'wind load calc_10d'!K72</f>
        <v>25.438060214713406</v>
      </c>
      <c r="CV20" s="1163"/>
      <c r="CW20" s="1163">
        <f ca="1">'wind load calc_10d'!K72</f>
        <v>25.438060214713406</v>
      </c>
      <c r="CX20" s="1201"/>
      <c r="CY20" s="1163">
        <f ca="1">'wind load calc_10d'!K81</f>
        <v>13.479016563603768</v>
      </c>
      <c r="CZ20" s="1163"/>
      <c r="DA20" s="1163">
        <f ca="1">'wind load calc_10d'!K81</f>
        <v>13.479016563603768</v>
      </c>
      <c r="DB20" s="1163"/>
      <c r="DC20" s="1163">
        <f ca="1">'wind load calc_10d'!K81</f>
        <v>13.479016563603768</v>
      </c>
      <c r="DD20" s="1201"/>
      <c r="DE20" s="1163">
        <f ca="1">'wind load calc_10d'!K90</f>
        <v>-0.61018878200905391</v>
      </c>
      <c r="DF20" s="1163"/>
      <c r="DG20" s="1163">
        <f ca="1">'wind load calc_10d'!K90</f>
        <v>-0.61018878200905391</v>
      </c>
      <c r="DH20" s="1163"/>
      <c r="DI20" s="1163">
        <f ca="1">'wind load calc_10d'!K90</f>
        <v>-0.61018878200905391</v>
      </c>
      <c r="DJ20" s="1165"/>
    </row>
    <row r="21" spans="2:114" ht="15" customHeight="1" x14ac:dyDescent="0.25">
      <c r="B21" s="2067"/>
      <c r="D21" s="2025">
        <f ca="1">((E20+E23)/3)/'1-Eng Inputs'!$B$34</f>
        <v>-3.5919661599134955E-2</v>
      </c>
      <c r="F21" s="2025">
        <f ca="1">((E23+E20)/6+(G23+G20)/4)/'1-Eng Inputs'!$B$34</f>
        <v>-9.3055137002560837E-2</v>
      </c>
      <c r="H21" s="2025">
        <f ca="1">1/4*(G20+I20+G23+I23)/'1-Eng Inputs'!$B$34</f>
        <v>-0.15844185835862359</v>
      </c>
      <c r="J21" s="2025">
        <f ca="1">1/4*(I20+K20+I23+K23)/'1-Eng Inputs'!$B$34</f>
        <v>-0.1666931043112605</v>
      </c>
      <c r="L21" s="2025">
        <f ca="1">1/4*(K20+M20+K23+M23)/'1-Eng Inputs'!$B$34</f>
        <v>-0.1666931043112605</v>
      </c>
      <c r="N21" s="2025">
        <f ca="1">1/4*(M20+O20+M23+O23)/'1-Eng Inputs'!$B$34</f>
        <v>-0.1666931043112605</v>
      </c>
      <c r="P21" s="2025">
        <f ca="1">1/4*(O20+Q20+O23+Q23)/'1-Eng Inputs'!$B$34</f>
        <v>-0.1666931043112605</v>
      </c>
      <c r="R21" s="2049">
        <f ca="1">1/4*(Q20+S20+Q23+S23)/'1-Eng Inputs'!$B$34</f>
        <v>0.76458878833481669</v>
      </c>
      <c r="T21" s="2025">
        <f ca="1">1/4*(S20+U20+S23+U23)/'1-Eng Inputs'!$B$34</f>
        <v>1.6958706809808939</v>
      </c>
      <c r="V21" s="2025">
        <f ca="1">1/4*(U20+W20+U23+W23)/'1-Eng Inputs'!$B$34</f>
        <v>1.6958706809808939</v>
      </c>
      <c r="X21" s="2049">
        <f ca="1">1/4*(W20+Y20+W23+Y23)/'1-Eng Inputs'!$B$34</f>
        <v>1.2972358926105727</v>
      </c>
      <c r="Z21" s="2025">
        <f ca="1">1/4*(Y20+AA20+Y23+AA23)/'1-Eng Inputs'!$B$34</f>
        <v>0.8986011042402513</v>
      </c>
      <c r="AB21" s="2025">
        <f ca="1">1/4*(AA20+AC20+AA23+AC23)/'1-Eng Inputs'!$B$34</f>
        <v>0.8986011042402513</v>
      </c>
      <c r="AD21" s="2049">
        <f ca="1">1/4*(AC20+AE20+AC23+AE23)/'1-Eng Inputs'!$B$34</f>
        <v>0.42896092605315717</v>
      </c>
      <c r="AF21" s="2025">
        <f ca="1">1/4*(AE20+AG20+AE23+AG23)/'1-Eng Inputs'!$B$34</f>
        <v>-4.067925213393693E-2</v>
      </c>
      <c r="AH21" s="2025">
        <f ca="1">1/4*(AG20+AI20+AG23+AI23)/'1-Eng Inputs'!$B$34</f>
        <v>-4.067925213393693E-2</v>
      </c>
      <c r="AJ21" s="1190"/>
      <c r="AO21" s="2067"/>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7"/>
      <c r="CD21" s="2074"/>
      <c r="CF21" s="2074"/>
      <c r="CG21" s="1190"/>
      <c r="CH21" s="2074"/>
      <c r="CI21" s="1190"/>
      <c r="CJ21" s="2074"/>
      <c r="CK21" s="1190"/>
      <c r="CL21" s="2078"/>
      <c r="CM21" s="1190"/>
      <c r="CN21" s="2078"/>
      <c r="CO21" s="1190"/>
      <c r="CP21" s="2078"/>
      <c r="CQ21" s="1190"/>
      <c r="CR21" s="2094"/>
      <c r="CS21" s="1190"/>
      <c r="CT21" s="2086"/>
      <c r="CU21" s="1190"/>
      <c r="CV21" s="2086"/>
      <c r="CW21" s="1190"/>
      <c r="CX21" s="2088"/>
      <c r="CY21" s="1190"/>
      <c r="CZ21" s="2082"/>
      <c r="DA21" s="1190"/>
      <c r="DB21" s="2082"/>
      <c r="DC21" s="1190"/>
      <c r="DD21" s="2084"/>
      <c r="DE21" s="1190"/>
      <c r="DF21" s="2080"/>
      <c r="DG21" s="1190"/>
      <c r="DH21" s="2080"/>
      <c r="DI21" s="1190"/>
      <c r="DJ21" s="1190"/>
    </row>
    <row r="22" spans="2:114" ht="15" hidden="1" customHeight="1" x14ac:dyDescent="0.25">
      <c r="B22" s="2067"/>
      <c r="D22" s="2026"/>
      <c r="F22" s="2026"/>
      <c r="H22" s="2026"/>
      <c r="J22" s="2026"/>
      <c r="L22" s="2026"/>
      <c r="N22" s="2026"/>
      <c r="P22" s="2026"/>
      <c r="R22" s="2050"/>
      <c r="T22" s="2026"/>
      <c r="V22" s="2026"/>
      <c r="X22" s="2050"/>
      <c r="Z22" s="2026"/>
      <c r="AB22" s="2026"/>
      <c r="AD22" s="2050"/>
      <c r="AF22" s="2026"/>
      <c r="AH22" s="2026"/>
      <c r="AJ22" s="1190"/>
      <c r="AO22" s="2067"/>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7"/>
      <c r="CD22" s="2075"/>
      <c r="CF22" s="2075"/>
      <c r="CH22" s="2075"/>
      <c r="CJ22" s="2075"/>
      <c r="CL22" s="2079"/>
      <c r="CN22" s="2079"/>
      <c r="CP22" s="2079"/>
      <c r="CR22" s="2095"/>
      <c r="CS22" s="1190"/>
      <c r="CT22" s="2087"/>
      <c r="CV22" s="2087"/>
      <c r="CX22" s="2089"/>
      <c r="CY22" s="1190"/>
      <c r="CZ22" s="2083"/>
      <c r="DB22" s="2083"/>
      <c r="DD22" s="2085"/>
      <c r="DE22" s="1190"/>
      <c r="DF22" s="2081"/>
      <c r="DH22" s="2081"/>
      <c r="DJ22" s="1190"/>
    </row>
    <row r="23" spans="2:114" ht="30" customHeight="1" x14ac:dyDescent="0.25">
      <c r="B23" s="2067"/>
      <c r="D23" s="1200"/>
      <c r="E23" s="1163">
        <f ca="1">IF('1-Eng Inputs'!B44="YES",AR23,CE23)*2.2</f>
        <v>-1.7780232491571804</v>
      </c>
      <c r="F23" s="1163"/>
      <c r="G23" s="1163">
        <f ca="1">IF('1-Eng Inputs'!E44="YES",AT23,CG23)*2.2</f>
        <v>-4.9562902093975616</v>
      </c>
      <c r="H23" s="1163"/>
      <c r="I23" s="1163">
        <f ca="1">IF('1-Eng Inputs'!G44="YES",AV23,CI23)*2.2</f>
        <v>-5.5008724422715964</v>
      </c>
      <c r="J23" s="1163"/>
      <c r="K23" s="1163">
        <f ca="1">IF('1-Eng Inputs'!I44="YES",AX23,CK23)*2.2</f>
        <v>-5.5008724422715964</v>
      </c>
      <c r="L23" s="1163"/>
      <c r="M23" s="1163">
        <f ca="1">IF('1-Eng Inputs'!K44="YES",AZ23,CM23)*2.2</f>
        <v>-5.5008724422715964</v>
      </c>
      <c r="N23" s="1163"/>
      <c r="O23" s="1163">
        <f ca="1">IF('1-Eng Inputs'!M44="YES",BB23,CO23)*2.2</f>
        <v>-5.5008724422715964</v>
      </c>
      <c r="P23" s="1163"/>
      <c r="Q23" s="1209">
        <f ca="1">IF('1-Eng Inputs'!O44="YES",BD23,CQ23)*2.2</f>
        <v>-5.5008724422715964</v>
      </c>
      <c r="R23" s="1210"/>
      <c r="S23" s="1163">
        <f ca="1">IF('1-Eng Inputs'!Q44="YES",BF23,CS23)*2.2</f>
        <v>55.9637324723695</v>
      </c>
      <c r="T23" s="1163"/>
      <c r="U23" s="1163">
        <f ca="1">IF('1-Eng Inputs'!S44="YES",BH23,CU23)*2.2</f>
        <v>55.9637324723695</v>
      </c>
      <c r="V23" s="1163"/>
      <c r="W23" s="1209">
        <f ca="1">IF('1-Eng Inputs'!U44="YES",BJ23,CW23)*2.2</f>
        <v>55.9637324723695</v>
      </c>
      <c r="X23" s="1210"/>
      <c r="Y23" s="1163">
        <f ca="1">IF('1-Eng Inputs'!W44="YES",BL23,CY23)*2.2</f>
        <v>29.653836439928291</v>
      </c>
      <c r="Z23" s="1163"/>
      <c r="AA23" s="1163">
        <f ca="1">IF('1-Eng Inputs'!Y44="YES",BN23,DA23)*2.2</f>
        <v>29.653836439928291</v>
      </c>
      <c r="AB23" s="1163"/>
      <c r="AC23" s="1209">
        <f ca="1">IF('1-Eng Inputs'!AA44="YES",BP23,DC23)*2.2</f>
        <v>29.653836439928291</v>
      </c>
      <c r="AD23" s="1210"/>
      <c r="AE23" s="1163">
        <f ca="1">IF('1-Eng Inputs'!AC44="YES",BR23,DE23)*2.2</f>
        <v>-1.3424153204199187</v>
      </c>
      <c r="AF23" s="1163"/>
      <c r="AG23" s="1163">
        <f ca="1">IF('1-Eng Inputs'!AE44="YES",BT23,DG23)*2.2</f>
        <v>-1.3424153204199187</v>
      </c>
      <c r="AH23" s="1163"/>
      <c r="AI23" s="1163">
        <f ca="1">IF('1-Eng Inputs'!AG44="YES",BV23,DI23)*2.2</f>
        <v>-1.3424153204199187</v>
      </c>
      <c r="AJ23" s="1165"/>
      <c r="AO23" s="2067"/>
      <c r="AQ23" s="1200"/>
      <c r="AR23" s="1163">
        <f ca="1">'wind load calc_10d'!H105</f>
        <v>0.52711858364284225</v>
      </c>
      <c r="AS23" s="1163"/>
      <c r="AT23" s="1163">
        <f ca="1">'wind load calc_10d'!J105</f>
        <v>-2.5286765865106027</v>
      </c>
      <c r="AU23" s="1163"/>
      <c r="AV23" s="1163">
        <f ca="1">'wind load calc_10d'!K105</f>
        <v>-2.5286765865106027</v>
      </c>
      <c r="AW23" s="1163"/>
      <c r="AX23" s="1163">
        <f ca="1">'wind load calc_10d'!K105</f>
        <v>-2.5286765865106027</v>
      </c>
      <c r="AY23" s="1163"/>
      <c r="AZ23" s="1163">
        <f ca="1">'wind load calc_10d'!K106</f>
        <v>-2.5286765865106027</v>
      </c>
      <c r="BA23" s="1163"/>
      <c r="BB23" s="1163">
        <f ca="1">'wind load calc_10d'!K106</f>
        <v>-2.5286765865106027</v>
      </c>
      <c r="BC23" s="1163"/>
      <c r="BD23" s="1164">
        <f ca="1">'wind load calc_10d'!K106</f>
        <v>-2.5286765865106027</v>
      </c>
      <c r="BE23" s="1201"/>
      <c r="BF23" s="1163">
        <f ca="1">'wind load calc_10d'!K124</f>
        <v>25.509007180615871</v>
      </c>
      <c r="BG23" s="1163"/>
      <c r="BH23" s="1163">
        <f ca="1">'wind load calc_10d'!K124</f>
        <v>25.509007180615871</v>
      </c>
      <c r="BI23" s="1163"/>
      <c r="BJ23" s="1163">
        <f ca="1">'wind load calc_10d'!K124</f>
        <v>25.509007180615871</v>
      </c>
      <c r="BK23" s="1201"/>
      <c r="BL23" s="1163">
        <f ca="1">'wind load calc_10d'!K133</f>
        <v>13.535100631485872</v>
      </c>
      <c r="BM23" s="1163"/>
      <c r="BN23" s="1163">
        <f ca="1">'wind load calc_10d'!K133</f>
        <v>13.535100631485872</v>
      </c>
      <c r="BO23" s="1163"/>
      <c r="BP23" s="1163">
        <f ca="1">'wind load calc_10d'!K133</f>
        <v>13.535100631485872</v>
      </c>
      <c r="BQ23" s="1201"/>
      <c r="BR23" s="1163">
        <f ca="1">'wind load calc_10d'!K142</f>
        <v>1.7211277343628844</v>
      </c>
      <c r="BS23" s="1163"/>
      <c r="BT23" s="1163">
        <f ca="1">'wind load calc_10d'!K142</f>
        <v>1.7211277343628844</v>
      </c>
      <c r="BU23" s="1163"/>
      <c r="BV23" s="1163">
        <f ca="1">'wind load calc_10d'!K142</f>
        <v>1.7211277343628844</v>
      </c>
      <c r="BW23" s="1165"/>
      <c r="CB23" s="2067"/>
      <c r="CD23" s="1200"/>
      <c r="CE23" s="1163">
        <f ca="1">'wind load calc_10d'!H53</f>
        <v>-0.80819238598053644</v>
      </c>
      <c r="CF23" s="1163"/>
      <c r="CG23" s="1163">
        <f ca="1">'wind load calc_10d'!J53</f>
        <v>-2.2528591860898004</v>
      </c>
      <c r="CH23" s="1163"/>
      <c r="CI23" s="1163">
        <f ca="1">'wind load calc_10d'!K53</f>
        <v>-2.5003965646689075</v>
      </c>
      <c r="CJ23" s="1163"/>
      <c r="CK23" s="1163">
        <f ca="1">'wind load calc_10d'!K53</f>
        <v>-2.5003965646689075</v>
      </c>
      <c r="CL23" s="1163"/>
      <c r="CM23" s="1163">
        <f ca="1">'wind load calc_10d'!K54</f>
        <v>-2.5003965646689075</v>
      </c>
      <c r="CN23" s="1163"/>
      <c r="CO23" s="1163">
        <f ca="1">'wind load calc_10d'!K54</f>
        <v>-2.5003965646689075</v>
      </c>
      <c r="CP23" s="1163"/>
      <c r="CQ23" s="1164">
        <f ca="1">'wind load calc_10d'!K54</f>
        <v>-2.5003965646689075</v>
      </c>
      <c r="CR23" s="1201"/>
      <c r="CS23" s="1163">
        <f ca="1">'wind load calc_10d'!K72</f>
        <v>25.438060214713406</v>
      </c>
      <c r="CT23" s="1163"/>
      <c r="CU23" s="1163">
        <f ca="1">'wind load calc_10d'!K72</f>
        <v>25.438060214713406</v>
      </c>
      <c r="CV23" s="1163"/>
      <c r="CW23" s="1163">
        <f ca="1">'wind load calc_10d'!K72</f>
        <v>25.438060214713406</v>
      </c>
      <c r="CX23" s="1201"/>
      <c r="CY23" s="1163">
        <f ca="1">'wind load calc_10d'!K81</f>
        <v>13.479016563603768</v>
      </c>
      <c r="CZ23" s="1163"/>
      <c r="DA23" s="1163">
        <f ca="1">'wind load calc_10d'!K81</f>
        <v>13.479016563603768</v>
      </c>
      <c r="DB23" s="1163"/>
      <c r="DC23" s="1163">
        <f ca="1">'wind load calc_10d'!K81</f>
        <v>13.479016563603768</v>
      </c>
      <c r="DD23" s="1201"/>
      <c r="DE23" s="1163">
        <f ca="1">'wind load calc_10d'!K90</f>
        <v>-0.61018878200905391</v>
      </c>
      <c r="DF23" s="1163"/>
      <c r="DG23" s="1163">
        <f ca="1">'wind load calc_10d'!K90</f>
        <v>-0.61018878200905391</v>
      </c>
      <c r="DH23" s="1163"/>
      <c r="DI23" s="1163">
        <f ca="1">'wind load calc_10d'!K90</f>
        <v>-0.61018878200905391</v>
      </c>
      <c r="DJ23" s="1165"/>
    </row>
    <row r="24" spans="2:114" ht="15" customHeight="1" x14ac:dyDescent="0.25">
      <c r="B24" s="2067"/>
      <c r="D24" s="2025">
        <f ca="1">((E23+E26)/3)/'1-Eng Inputs'!$B$34</f>
        <v>-3.5919661599134955E-2</v>
      </c>
      <c r="F24" s="2025">
        <f ca="1">((E26+E23)/6+(G26+G23)/4)/'1-Eng Inputs'!$B$34</f>
        <v>-9.3055137002560837E-2</v>
      </c>
      <c r="H24" s="2025">
        <f ca="1">1/4*(G23+I23+G26+I26)/'1-Eng Inputs'!$B$34</f>
        <v>-0.15844185835862359</v>
      </c>
      <c r="J24" s="2025">
        <f ca="1">1/4*(I23+K23+I26+K26)/'1-Eng Inputs'!$B$34</f>
        <v>-0.1666931043112605</v>
      </c>
      <c r="L24" s="2025">
        <f ca="1">1/4*(K23+M23+K26+M26)/'1-Eng Inputs'!$B$34</f>
        <v>-0.1666931043112605</v>
      </c>
      <c r="N24" s="2025">
        <f ca="1">1/4*(M23+O23+M26+O26)/'1-Eng Inputs'!$B$34</f>
        <v>-0.1666931043112605</v>
      </c>
      <c r="P24" s="2025">
        <f ca="1">1/4*(O23+Q23+O26+Q26)/'1-Eng Inputs'!$B$34</f>
        <v>-0.1666931043112605</v>
      </c>
      <c r="R24" s="2049">
        <f ca="1">1/4*(Q23+S23+Q26+S26)/'1-Eng Inputs'!$B$34</f>
        <v>0.76458878833481669</v>
      </c>
      <c r="T24" s="2025">
        <f ca="1">1/4*(S23+U23+S26+U26)/'1-Eng Inputs'!$B$34</f>
        <v>1.6958706809808939</v>
      </c>
      <c r="V24" s="2025">
        <f ca="1">1/4*(U23+W23+U26+W26)/'1-Eng Inputs'!$B$34</f>
        <v>1.6958706809808939</v>
      </c>
      <c r="X24" s="2049">
        <f ca="1">1/4*(W23+Y23+W26+Y26)/'1-Eng Inputs'!$B$34</f>
        <v>1.2972358926105727</v>
      </c>
      <c r="Z24" s="2025">
        <f ca="1">1/4*(Y23+AA23+Y26+AA26)/'1-Eng Inputs'!$B$34</f>
        <v>0.8986011042402513</v>
      </c>
      <c r="AB24" s="2025">
        <f ca="1">1/4*(AA23+AC23+AA26+AC26)/'1-Eng Inputs'!$B$34</f>
        <v>0.8986011042402513</v>
      </c>
      <c r="AD24" s="2049">
        <f ca="1">1/4*(AC23+AE23+AC26+AE26)/'1-Eng Inputs'!$B$34</f>
        <v>0.42896092605315717</v>
      </c>
      <c r="AF24" s="2025">
        <f ca="1">1/4*(AE23+AG23+AE26+AG26)/'1-Eng Inputs'!$B$34</f>
        <v>-4.067925213393693E-2</v>
      </c>
      <c r="AH24" s="2025">
        <f ca="1">1/4*(AG23+AI23+AG26+AI26)/'1-Eng Inputs'!$B$34</f>
        <v>-4.067925213393693E-2</v>
      </c>
      <c r="AJ24" s="1190"/>
      <c r="AO24" s="2067"/>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7"/>
      <c r="CD24" s="2074"/>
      <c r="CF24" s="2074"/>
      <c r="CG24" s="1190"/>
      <c r="CH24" s="2074"/>
      <c r="CI24" s="1190"/>
      <c r="CJ24" s="2074"/>
      <c r="CK24" s="1190"/>
      <c r="CL24" s="2078"/>
      <c r="CM24" s="1190"/>
      <c r="CN24" s="2078"/>
      <c r="CO24" s="1190"/>
      <c r="CP24" s="2078"/>
      <c r="CQ24" s="1190"/>
      <c r="CR24" s="2094"/>
      <c r="CS24" s="1190"/>
      <c r="CT24" s="2086"/>
      <c r="CU24" s="1190"/>
      <c r="CV24" s="2086"/>
      <c r="CW24" s="1190"/>
      <c r="CX24" s="2088"/>
      <c r="CY24" s="1190"/>
      <c r="CZ24" s="2082"/>
      <c r="DA24" s="1190"/>
      <c r="DB24" s="2082"/>
      <c r="DC24" s="1190"/>
      <c r="DD24" s="2084"/>
      <c r="DE24" s="1190"/>
      <c r="DF24" s="2080"/>
      <c r="DG24" s="1190"/>
      <c r="DH24" s="2080"/>
      <c r="DI24" s="1190"/>
      <c r="DJ24" s="1190"/>
    </row>
    <row r="25" spans="2:114" ht="15" hidden="1" customHeight="1" x14ac:dyDescent="0.25">
      <c r="B25" s="2067"/>
      <c r="D25" s="2026"/>
      <c r="F25" s="2026"/>
      <c r="H25" s="2026"/>
      <c r="J25" s="2026"/>
      <c r="L25" s="2026"/>
      <c r="N25" s="2026"/>
      <c r="P25" s="2026"/>
      <c r="R25" s="2050"/>
      <c r="T25" s="2026"/>
      <c r="V25" s="2026"/>
      <c r="X25" s="2050"/>
      <c r="Z25" s="2026"/>
      <c r="AB25" s="2026"/>
      <c r="AD25" s="2050"/>
      <c r="AF25" s="2026"/>
      <c r="AH25" s="2026"/>
      <c r="AJ25" s="1190"/>
      <c r="AO25" s="2067"/>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7"/>
      <c r="CD25" s="2075"/>
      <c r="CF25" s="2075"/>
      <c r="CH25" s="2075"/>
      <c r="CJ25" s="2075"/>
      <c r="CL25" s="2079"/>
      <c r="CN25" s="2079"/>
      <c r="CP25" s="2079"/>
      <c r="CR25" s="2095"/>
      <c r="CS25" s="1190"/>
      <c r="CT25" s="2087"/>
      <c r="CV25" s="2087"/>
      <c r="CX25" s="2089"/>
      <c r="CY25" s="1190"/>
      <c r="CZ25" s="2083"/>
      <c r="DB25" s="2083"/>
      <c r="DD25" s="2085"/>
      <c r="DE25" s="1190"/>
      <c r="DF25" s="2081"/>
      <c r="DH25" s="2081"/>
      <c r="DJ25" s="1190"/>
    </row>
    <row r="26" spans="2:114" ht="30" customHeight="1" thickBot="1" x14ac:dyDescent="0.3">
      <c r="B26" s="2068"/>
      <c r="D26" s="1200"/>
      <c r="E26" s="1163">
        <f ca="1">IF('1-Eng Inputs'!B47="YES",AR26,CE26)*2.2</f>
        <v>-1.7780232491571804</v>
      </c>
      <c r="F26" s="1163"/>
      <c r="G26" s="1163">
        <f ca="1">IF('1-Eng Inputs'!E47="YES",AT26,CG26)*2.2</f>
        <v>-4.9562902093975616</v>
      </c>
      <c r="H26" s="1163"/>
      <c r="I26" s="1163">
        <f ca="1">IF('1-Eng Inputs'!G47="YES",AV26,CI26)*2.2</f>
        <v>-5.5008724422715964</v>
      </c>
      <c r="J26" s="1163"/>
      <c r="K26" s="1163">
        <f ca="1">IF('1-Eng Inputs'!I47="YES",AX26,CK26)*2.2</f>
        <v>-5.5008724422715964</v>
      </c>
      <c r="L26" s="1163"/>
      <c r="M26" s="1163">
        <f ca="1">IF('1-Eng Inputs'!K47="YES",AZ26,CM26)*2.2</f>
        <v>-5.5008724422715964</v>
      </c>
      <c r="N26" s="1163"/>
      <c r="O26" s="1163">
        <f ca="1">IF('1-Eng Inputs'!M47="YES",BB26,CO26)*2.2</f>
        <v>-5.5008724422715964</v>
      </c>
      <c r="P26" s="1163"/>
      <c r="Q26" s="1209">
        <f ca="1">IF('1-Eng Inputs'!O47="YES",BD26,CQ26)*2.2</f>
        <v>-5.5008724422715964</v>
      </c>
      <c r="R26" s="1210"/>
      <c r="S26" s="1163">
        <f ca="1">IF('1-Eng Inputs'!Q47="YES",BF26,CS26)*2.2</f>
        <v>55.9637324723695</v>
      </c>
      <c r="T26" s="1163"/>
      <c r="U26" s="1163">
        <f ca="1">IF('1-Eng Inputs'!S47="YES",BH26,CU26)*2.2</f>
        <v>55.9637324723695</v>
      </c>
      <c r="V26" s="1163"/>
      <c r="W26" s="1209">
        <f ca="1">IF('1-Eng Inputs'!U47="YES",BJ26,CW26)*2.2</f>
        <v>55.9637324723695</v>
      </c>
      <c r="X26" s="1210"/>
      <c r="Y26" s="1163">
        <f ca="1">IF('1-Eng Inputs'!W47="YES",BL26,CY26)*2.2</f>
        <v>29.653836439928291</v>
      </c>
      <c r="Z26" s="1163"/>
      <c r="AA26" s="1163">
        <f ca="1">IF('1-Eng Inputs'!Y47="YES",BN26,DA26)*2.2</f>
        <v>29.653836439928291</v>
      </c>
      <c r="AB26" s="1163"/>
      <c r="AC26" s="1209">
        <f ca="1">IF('1-Eng Inputs'!AA47="YES",BP26,DC26)*2.2</f>
        <v>29.653836439928291</v>
      </c>
      <c r="AD26" s="1210"/>
      <c r="AE26" s="1163">
        <f ca="1">IF('1-Eng Inputs'!AC47="YES",BR26,DE26)*2.2</f>
        <v>-1.3424153204199187</v>
      </c>
      <c r="AF26" s="1163"/>
      <c r="AG26" s="1163">
        <f ca="1">IF('1-Eng Inputs'!AE47="YES",BT26,DG26)*2.2</f>
        <v>-1.3424153204199187</v>
      </c>
      <c r="AH26" s="1163"/>
      <c r="AI26" s="1163">
        <f ca="1">IF('1-Eng Inputs'!AG47="YES",BV26,DI26)*2.2</f>
        <v>-1.3424153204199187</v>
      </c>
      <c r="AJ26" s="1165"/>
      <c r="AO26" s="2068"/>
      <c r="AQ26" s="1200"/>
      <c r="AR26" s="1163">
        <f ca="1">'wind load calc_10d'!H105</f>
        <v>0.52711858364284225</v>
      </c>
      <c r="AS26" s="1163"/>
      <c r="AT26" s="1163">
        <f ca="1">'wind load calc_10d'!J105</f>
        <v>-2.5286765865106027</v>
      </c>
      <c r="AU26" s="1163"/>
      <c r="AV26" s="1163">
        <f ca="1">'wind load calc_10d'!K105</f>
        <v>-2.5286765865106027</v>
      </c>
      <c r="AW26" s="1163"/>
      <c r="AX26" s="1163">
        <f ca="1">'wind load calc_10d'!K105</f>
        <v>-2.5286765865106027</v>
      </c>
      <c r="AY26" s="1163"/>
      <c r="AZ26" s="1163">
        <f ca="1">'wind load calc_10d'!K106</f>
        <v>-2.5286765865106027</v>
      </c>
      <c r="BA26" s="1163"/>
      <c r="BB26" s="1163">
        <f ca="1">'wind load calc_10d'!K106</f>
        <v>-2.5286765865106027</v>
      </c>
      <c r="BC26" s="1163"/>
      <c r="BD26" s="1164">
        <f ca="1">'wind load calc_10d'!K106</f>
        <v>-2.5286765865106027</v>
      </c>
      <c r="BE26" s="1201"/>
      <c r="BF26" s="1163">
        <f ca="1">'wind load calc_10d'!K124</f>
        <v>25.509007180615871</v>
      </c>
      <c r="BG26" s="1163"/>
      <c r="BH26" s="1163">
        <f ca="1">'wind load calc_10d'!K124</f>
        <v>25.509007180615871</v>
      </c>
      <c r="BI26" s="1163"/>
      <c r="BJ26" s="1163">
        <f ca="1">'wind load calc_10d'!K124</f>
        <v>25.509007180615871</v>
      </c>
      <c r="BK26" s="1201"/>
      <c r="BL26" s="1163">
        <f ca="1">'wind load calc_10d'!K133</f>
        <v>13.535100631485872</v>
      </c>
      <c r="BM26" s="1163"/>
      <c r="BN26" s="1163">
        <f ca="1">'wind load calc_10d'!K133</f>
        <v>13.535100631485872</v>
      </c>
      <c r="BO26" s="1163"/>
      <c r="BP26" s="1163">
        <f ca="1">'wind load calc_10d'!K133</f>
        <v>13.535100631485872</v>
      </c>
      <c r="BQ26" s="1201"/>
      <c r="BR26" s="1163">
        <f ca="1">'wind load calc_10d'!K142</f>
        <v>1.7211277343628844</v>
      </c>
      <c r="BS26" s="1163"/>
      <c r="BT26" s="1163">
        <f ca="1">'wind load calc_10d'!K142</f>
        <v>1.7211277343628844</v>
      </c>
      <c r="BU26" s="1163"/>
      <c r="BV26" s="1163">
        <f ca="1">'wind load calc_10d'!K142</f>
        <v>1.7211277343628844</v>
      </c>
      <c r="BW26" s="1165"/>
      <c r="CB26" s="2068"/>
      <c r="CD26" s="1200"/>
      <c r="CE26" s="1163">
        <f ca="1">'wind load calc_10d'!H53</f>
        <v>-0.80819238598053644</v>
      </c>
      <c r="CF26" s="1163"/>
      <c r="CG26" s="1163">
        <f ca="1">'wind load calc_10d'!J53</f>
        <v>-2.2528591860898004</v>
      </c>
      <c r="CH26" s="1163"/>
      <c r="CI26" s="1163">
        <f ca="1">'wind load calc_10d'!K53</f>
        <v>-2.5003965646689075</v>
      </c>
      <c r="CJ26" s="1163"/>
      <c r="CK26" s="1163">
        <f ca="1">'wind load calc_10d'!K53</f>
        <v>-2.5003965646689075</v>
      </c>
      <c r="CL26" s="1163"/>
      <c r="CM26" s="1163">
        <f ca="1">'wind load calc_10d'!K54</f>
        <v>-2.5003965646689075</v>
      </c>
      <c r="CN26" s="1163"/>
      <c r="CO26" s="1163">
        <f ca="1">'wind load calc_10d'!K54</f>
        <v>-2.5003965646689075</v>
      </c>
      <c r="CP26" s="1163"/>
      <c r="CQ26" s="1164">
        <f ca="1">'wind load calc_10d'!K54</f>
        <v>-2.5003965646689075</v>
      </c>
      <c r="CR26" s="1201"/>
      <c r="CS26" s="1163">
        <f ca="1">'wind load calc_10d'!K72</f>
        <v>25.438060214713406</v>
      </c>
      <c r="CT26" s="1163"/>
      <c r="CU26" s="1163">
        <f ca="1">'wind load calc_10d'!K72</f>
        <v>25.438060214713406</v>
      </c>
      <c r="CV26" s="1163"/>
      <c r="CW26" s="1163">
        <f ca="1">'wind load calc_10d'!K72</f>
        <v>25.438060214713406</v>
      </c>
      <c r="CX26" s="1201"/>
      <c r="CY26" s="1163">
        <f ca="1">'wind load calc_10d'!K81</f>
        <v>13.479016563603768</v>
      </c>
      <c r="CZ26" s="1163"/>
      <c r="DA26" s="1163">
        <f ca="1">'wind load calc_10d'!K81</f>
        <v>13.479016563603768</v>
      </c>
      <c r="DB26" s="1163"/>
      <c r="DC26" s="1163">
        <f ca="1">'wind load calc_10d'!K81</f>
        <v>13.479016563603768</v>
      </c>
      <c r="DD26" s="1201"/>
      <c r="DE26" s="1163">
        <f ca="1">'wind load calc_10d'!K90</f>
        <v>-0.61018878200905391</v>
      </c>
      <c r="DF26" s="1163"/>
      <c r="DG26" s="1163">
        <f ca="1">'wind load calc_10d'!K90</f>
        <v>-0.61018878200905391</v>
      </c>
      <c r="DH26" s="1163"/>
      <c r="DI26" s="1163">
        <f ca="1">'wind load calc_10d'!K90</f>
        <v>-0.61018878200905391</v>
      </c>
      <c r="DJ26" s="1165"/>
    </row>
    <row r="27" spans="2:114" ht="15" customHeight="1" x14ac:dyDescent="0.25">
      <c r="B27" s="2066" t="s">
        <v>21287</v>
      </c>
      <c r="D27" s="2025">
        <f ca="1">((E26+E29)/3)/'1-Eng Inputs'!$B$34</f>
        <v>0.13530916994164624</v>
      </c>
      <c r="F27" s="2025">
        <f ca="1">((E29+E26)/6+(G29+G26)/4)/'1-Eng Inputs'!$B$34</f>
        <v>9.849149271150881E-2</v>
      </c>
      <c r="H27" s="2025">
        <f ca="1">1/4*(G26+I26+G29+I29)/'1-Eng Inputs'!$B$34</f>
        <v>2.039374248423011E-2</v>
      </c>
      <c r="J27" s="2025">
        <f ca="1">1/4*(I26+K26+I29+K29)/'1-Eng Inputs'!$B$34</f>
        <v>-2.0886330512911156E-2</v>
      </c>
      <c r="L27" s="2025">
        <f ca="1">1/4*(K26+M26+K29+M29)/'1-Eng Inputs'!$B$34</f>
        <v>-9.3789717412085818E-2</v>
      </c>
      <c r="N27" s="2025">
        <f ca="1">1/4*(M26+O26+M29+O29)/'1-Eng Inputs'!$B$34</f>
        <v>-0.1666931043112605</v>
      </c>
      <c r="P27" s="2025">
        <f ca="1">1/4*(O26+Q26+O29+Q29)/'1-Eng Inputs'!$B$34</f>
        <v>-0.1666931043112605</v>
      </c>
      <c r="R27" s="2049">
        <f ca="1">1/4*(Q26+S26+Q29+S29)/'1-Eng Inputs'!$B$34</f>
        <v>0.76458878833481669</v>
      </c>
      <c r="T27" s="2025">
        <f ca="1">1/4*(S26+U26+S29+U29)/'1-Eng Inputs'!$B$34</f>
        <v>1.6958706809808939</v>
      </c>
      <c r="V27" s="2025">
        <f ca="1">1/4*(U26+W26+U29+W29)/'1-Eng Inputs'!$B$34</f>
        <v>1.6958706809808939</v>
      </c>
      <c r="X27" s="2049">
        <f ca="1">1/4*(W26+Y26+W29+Y29)/'1-Eng Inputs'!$B$34</f>
        <v>1.2972358926105727</v>
      </c>
      <c r="Z27" s="2025">
        <f ca="1">1/4*(Y26+AA26+Y29+AA29)/'1-Eng Inputs'!$B$34</f>
        <v>0.8986011042402513</v>
      </c>
      <c r="AB27" s="2025">
        <f ca="1">1/4*(AA26+AC26+AA29+AC29)/'1-Eng Inputs'!$B$34</f>
        <v>0.8986011042402513</v>
      </c>
      <c r="AD27" s="2049">
        <f ca="1">1/4*(AC26+AE26+AC29+AE29)/'1-Eng Inputs'!$B$34</f>
        <v>0.42896092605315717</v>
      </c>
      <c r="AF27" s="2025">
        <f ca="1">1/4*(AE26+AG26+AE29+AG29)/'1-Eng Inputs'!$B$34</f>
        <v>-4.067925213393693E-2</v>
      </c>
      <c r="AH27" s="2025">
        <f ca="1">1/4*(AG26+AI26+AG29+AI29)/'1-Eng Inputs'!$B$34</f>
        <v>-4.067925213393693E-2</v>
      </c>
      <c r="AJ27" s="1190"/>
      <c r="AO27" s="2066"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6" t="s">
        <v>21287</v>
      </c>
      <c r="CD27" s="2074"/>
      <c r="CF27" s="2074"/>
      <c r="CG27" s="1190"/>
      <c r="CH27" s="2074"/>
      <c r="CI27" s="1190"/>
      <c r="CJ27" s="2074"/>
      <c r="CK27" s="1190"/>
      <c r="CL27" s="2078"/>
      <c r="CM27" s="1190"/>
      <c r="CN27" s="2078"/>
      <c r="CO27" s="1190"/>
      <c r="CP27" s="2078"/>
      <c r="CQ27" s="1190"/>
      <c r="CR27" s="2094"/>
      <c r="CS27" s="1190"/>
      <c r="CT27" s="2086"/>
      <c r="CU27" s="1190"/>
      <c r="CV27" s="2086"/>
      <c r="CW27" s="1190"/>
      <c r="CX27" s="2088"/>
      <c r="CY27" s="1190"/>
      <c r="CZ27" s="2082"/>
      <c r="DA27" s="1190"/>
      <c r="DB27" s="2082"/>
      <c r="DC27" s="1190"/>
      <c r="DD27" s="2084"/>
      <c r="DE27" s="1190"/>
      <c r="DF27" s="2080"/>
      <c r="DG27" s="1190"/>
      <c r="DH27" s="2080"/>
      <c r="DI27" s="1190"/>
      <c r="DJ27" s="1190"/>
    </row>
    <row r="28" spans="2:114" ht="15" hidden="1" customHeight="1" x14ac:dyDescent="0.25">
      <c r="B28" s="2067"/>
      <c r="D28" s="2026"/>
      <c r="F28" s="2026"/>
      <c r="H28" s="2026"/>
      <c r="J28" s="2026"/>
      <c r="L28" s="2026"/>
      <c r="N28" s="2026"/>
      <c r="P28" s="2026"/>
      <c r="R28" s="2050"/>
      <c r="T28" s="2026"/>
      <c r="V28" s="2026"/>
      <c r="X28" s="2050"/>
      <c r="Z28" s="2026"/>
      <c r="AB28" s="2026"/>
      <c r="AD28" s="2050"/>
      <c r="AF28" s="2026"/>
      <c r="AH28" s="2026"/>
      <c r="AJ28" s="1190"/>
      <c r="AO28" s="2067"/>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7"/>
      <c r="CD28" s="2075"/>
      <c r="CF28" s="2075"/>
      <c r="CH28" s="2075"/>
      <c r="CJ28" s="2075"/>
      <c r="CL28" s="2079"/>
      <c r="CN28" s="2079"/>
      <c r="CP28" s="2079"/>
      <c r="CR28" s="2095"/>
      <c r="CS28" s="1190"/>
      <c r="CT28" s="2087"/>
      <c r="CV28" s="2087"/>
      <c r="CX28" s="2089"/>
      <c r="CY28" s="1190"/>
      <c r="CZ28" s="2083"/>
      <c r="DB28" s="2083"/>
      <c r="DD28" s="2085"/>
      <c r="DE28" s="1190"/>
      <c r="DF28" s="2081"/>
      <c r="DH28" s="2081"/>
      <c r="DJ28" s="1190"/>
    </row>
    <row r="29" spans="2:114" ht="30" customHeight="1" x14ac:dyDescent="0.25">
      <c r="B29" s="2067"/>
      <c r="D29" s="1200"/>
      <c r="E29" s="1163">
        <f ca="1">IF('1-Eng Inputs'!B50="YES",AR29,CE29)*2.2</f>
        <v>15.173631073380157</v>
      </c>
      <c r="F29" s="1163"/>
      <c r="G29" s="1163">
        <f ca="1">IF('1-Eng Inputs'!E50="YES",AT29,CG29)*2.2</f>
        <v>9.0267620311680723</v>
      </c>
      <c r="H29" s="1163"/>
      <c r="I29" s="1163">
        <f ca="1">IF('1-Eng Inputs'!G50="YES",AV29,CI29)*2.2</f>
        <v>4.1223746284194602</v>
      </c>
      <c r="J29" s="1163"/>
      <c r="K29" s="1163">
        <f ca="1">IF('1-Eng Inputs'!I50="YES",AX29,CK29)*2.2</f>
        <v>4.1223746284194602</v>
      </c>
      <c r="L29" s="1163"/>
      <c r="M29" s="1163">
        <f ca="1">IF('1-Eng Inputs'!K50="YES",AZ29,CM29)*2.2</f>
        <v>-5.5008724422715964</v>
      </c>
      <c r="N29" s="1163"/>
      <c r="O29" s="1163">
        <f ca="1">IF('1-Eng Inputs'!M50="YES",BB29,CO29)*2.2</f>
        <v>-5.5008724422715964</v>
      </c>
      <c r="P29" s="1163"/>
      <c r="Q29" s="1209">
        <f ca="1">IF('1-Eng Inputs'!O50="YES",BD29,CQ29)*2.2</f>
        <v>-5.5008724422715964</v>
      </c>
      <c r="R29" s="1210"/>
      <c r="S29" s="1163">
        <f ca="1">IF('1-Eng Inputs'!Q50="YES",BF29,CS29)*2.2</f>
        <v>55.9637324723695</v>
      </c>
      <c r="T29" s="1163"/>
      <c r="U29" s="1163">
        <f ca="1">IF('1-Eng Inputs'!S50="YES",BH29,CU29)*2.2</f>
        <v>55.9637324723695</v>
      </c>
      <c r="V29" s="1163"/>
      <c r="W29" s="1209">
        <f ca="1">IF('1-Eng Inputs'!U50="YES",BJ29,CW29)*2.2</f>
        <v>55.9637324723695</v>
      </c>
      <c r="X29" s="1210"/>
      <c r="Y29" s="1163">
        <f ca="1">IF('1-Eng Inputs'!W50="YES",BL29,CY29)*2.2</f>
        <v>29.653836439928291</v>
      </c>
      <c r="Z29" s="1163"/>
      <c r="AA29" s="1163">
        <f ca="1">IF('1-Eng Inputs'!Y50="YES",BN29,DA29)*2.2</f>
        <v>29.653836439928291</v>
      </c>
      <c r="AB29" s="1163"/>
      <c r="AC29" s="1209">
        <f ca="1">IF('1-Eng Inputs'!AA50="YES",BP29,DC29)*2.2</f>
        <v>29.653836439928291</v>
      </c>
      <c r="AD29" s="1210"/>
      <c r="AE29" s="1163">
        <f ca="1">IF('1-Eng Inputs'!AC50="YES",BR29,DE29)*2.2</f>
        <v>-1.3424153204199187</v>
      </c>
      <c r="AF29" s="1163"/>
      <c r="AG29" s="1163">
        <f ca="1">IF('1-Eng Inputs'!AE50="YES",BT29,DG29)*2.2</f>
        <v>-1.3424153204199187</v>
      </c>
      <c r="AH29" s="1163"/>
      <c r="AI29" s="1163">
        <f ca="1">IF('1-Eng Inputs'!AG50="YES",BV29,DI29)*2.2</f>
        <v>-1.3424153204199187</v>
      </c>
      <c r="AJ29" s="1165"/>
      <c r="AO29" s="2067"/>
      <c r="AQ29" s="1200"/>
      <c r="AR29" s="1163">
        <f ca="1">'wind load calc_10d'!H107</f>
        <v>-2.5286765865106027</v>
      </c>
      <c r="AS29" s="1163"/>
      <c r="AT29" s="1163">
        <f ca="1">'wind load calc_10d'!J107</f>
        <v>-2.5286765865106027</v>
      </c>
      <c r="AU29" s="1163"/>
      <c r="AV29" s="1163">
        <f ca="1">'wind load calc_10d'!K107</f>
        <v>-2.5286765865106027</v>
      </c>
      <c r="AW29" s="1163"/>
      <c r="AX29" s="1163">
        <f ca="1">'wind load calc_10d'!K107</f>
        <v>-2.5286765865106027</v>
      </c>
      <c r="AY29" s="1163"/>
      <c r="AZ29" s="1163">
        <f ca="1">'wind load calc_10d'!K108</f>
        <v>-2.5286765865106027</v>
      </c>
      <c r="BA29" s="1163"/>
      <c r="BB29" s="1163">
        <f ca="1">'wind load calc_10d'!K108</f>
        <v>-2.5286765865106027</v>
      </c>
      <c r="BC29" s="1163"/>
      <c r="BD29" s="1164">
        <f ca="1">'wind load calc_10d'!K108</f>
        <v>-2.5286765865106027</v>
      </c>
      <c r="BE29" s="1201"/>
      <c r="BF29" s="1163">
        <f ca="1">'wind load calc_10d'!K126</f>
        <v>25.509007180615871</v>
      </c>
      <c r="BG29" s="1163"/>
      <c r="BH29" s="1163">
        <f ca="1">'wind load calc_10d'!K126</f>
        <v>25.509007180615871</v>
      </c>
      <c r="BI29" s="1163"/>
      <c r="BJ29" s="1163">
        <f ca="1">'wind load calc_10d'!K126</f>
        <v>25.509007180615871</v>
      </c>
      <c r="BK29" s="1201"/>
      <c r="BL29" s="1163">
        <f ca="1">'wind load calc_10d'!K135</f>
        <v>13.535100631485872</v>
      </c>
      <c r="BM29" s="1163"/>
      <c r="BN29" s="1163">
        <f ca="1">'wind load calc_10d'!K135</f>
        <v>13.535100631485872</v>
      </c>
      <c r="BO29" s="1163"/>
      <c r="BP29" s="1163">
        <f ca="1">'wind load calc_10d'!K135</f>
        <v>13.535100631485872</v>
      </c>
      <c r="BQ29" s="1201"/>
      <c r="BR29" s="1163">
        <f ca="1">'wind load calc_10d'!K144</f>
        <v>1.7211277343628844</v>
      </c>
      <c r="BS29" s="1163"/>
      <c r="BT29" s="1163">
        <f ca="1">'wind load calc_10d'!K144</f>
        <v>1.7211277343628844</v>
      </c>
      <c r="BU29" s="1163"/>
      <c r="BV29" s="1163">
        <f ca="1">'wind load calc_10d'!K144</f>
        <v>1.7211277343628844</v>
      </c>
      <c r="BW29" s="1165"/>
      <c r="CB29" s="2067"/>
      <c r="CD29" s="1200"/>
      <c r="CE29" s="1163">
        <f ca="1">'wind load calc_10d'!H55</f>
        <v>6.8971050333546167</v>
      </c>
      <c r="CF29" s="1163"/>
      <c r="CG29" s="1163">
        <f ca="1">'wind load calc_10d'!J55</f>
        <v>4.1030736505309413</v>
      </c>
      <c r="CH29" s="1163"/>
      <c r="CI29" s="1163">
        <f ca="1">'wind load calc_10d'!K55</f>
        <v>1.8738066492815726</v>
      </c>
      <c r="CJ29" s="1163"/>
      <c r="CK29" s="1163">
        <f ca="1">'wind load calc_10d'!K55</f>
        <v>1.8738066492815726</v>
      </c>
      <c r="CL29" s="1163"/>
      <c r="CM29" s="1163">
        <f ca="1">'wind load calc_10d'!K56</f>
        <v>-2.5003965646689075</v>
      </c>
      <c r="CN29" s="1163"/>
      <c r="CO29" s="1163">
        <f ca="1">'wind load calc_10d'!K56</f>
        <v>-2.5003965646689075</v>
      </c>
      <c r="CP29" s="1163"/>
      <c r="CQ29" s="1164">
        <f ca="1">'wind load calc_10d'!K56</f>
        <v>-2.5003965646689075</v>
      </c>
      <c r="CR29" s="1201"/>
      <c r="CS29" s="1163">
        <f ca="1">'wind load calc_10d'!K74</f>
        <v>25.438060214713406</v>
      </c>
      <c r="CT29" s="1163"/>
      <c r="CU29" s="1163">
        <f ca="1">'wind load calc_10d'!K74</f>
        <v>25.438060214713406</v>
      </c>
      <c r="CV29" s="1163"/>
      <c r="CW29" s="1163">
        <f ca="1">'wind load calc_10d'!K74</f>
        <v>25.438060214713406</v>
      </c>
      <c r="CX29" s="1201"/>
      <c r="CY29" s="1163">
        <f ca="1">'wind load calc_10d'!K83</f>
        <v>13.479016563603768</v>
      </c>
      <c r="CZ29" s="1163"/>
      <c r="DA29" s="1163">
        <f ca="1">'wind load calc_10d'!K83</f>
        <v>13.479016563603768</v>
      </c>
      <c r="DB29" s="1163"/>
      <c r="DC29" s="1163">
        <f ca="1">'wind load calc_10d'!K83</f>
        <v>13.479016563603768</v>
      </c>
      <c r="DD29" s="1201"/>
      <c r="DE29" s="1163">
        <f ca="1">'wind load calc_10d'!K92</f>
        <v>-0.61018878200905391</v>
      </c>
      <c r="DF29" s="1163"/>
      <c r="DG29" s="1163">
        <f ca="1">'wind load calc_10d'!K92</f>
        <v>-0.61018878200905391</v>
      </c>
      <c r="DH29" s="1163"/>
      <c r="DI29" s="1163">
        <f ca="1">'wind load calc_10d'!K92</f>
        <v>-0.61018878200905391</v>
      </c>
      <c r="DJ29" s="1165"/>
    </row>
    <row r="30" spans="2:114" ht="15" customHeight="1" x14ac:dyDescent="0.25">
      <c r="B30" s="2067"/>
      <c r="D30" s="2025">
        <f ca="1">((E29+E32)/3)/'1-Eng Inputs'!$B$34</f>
        <v>0.30653800148242738</v>
      </c>
      <c r="F30" s="2025">
        <f ca="1">((E32+E29)/6+(G32+G29)/4)/'1-Eng Inputs'!$B$34</f>
        <v>0.29003812242557847</v>
      </c>
      <c r="H30" s="2025">
        <f ca="1">1/4*(G29+I29+G32+I32)/'1-Eng Inputs'!$B$34</f>
        <v>0.19922934332708384</v>
      </c>
      <c r="J30" s="2025">
        <f ca="1">1/4*(I29+K29+I32+K32)/'1-Eng Inputs'!$B$34</f>
        <v>0.12492044328543819</v>
      </c>
      <c r="L30" s="2025">
        <f ca="1">1/4*(K29+M29+K32+M32)/'1-Eng Inputs'!$B$34</f>
        <v>-2.0886330512911156E-2</v>
      </c>
      <c r="N30" s="2025">
        <f ca="1">1/4*(M29+O29+M32+O32)/'1-Eng Inputs'!$B$34</f>
        <v>-0.1666931043112605</v>
      </c>
      <c r="P30" s="2025">
        <f ca="1">1/4*(O29+Q29+O32+Q32)/'1-Eng Inputs'!$B$34</f>
        <v>-0.1666931043112605</v>
      </c>
      <c r="R30" s="2049">
        <f ca="1">1/4*(Q29+S29+Q32+S32)/'1-Eng Inputs'!$B$34</f>
        <v>0.76458878833481669</v>
      </c>
      <c r="T30" s="2025">
        <f ca="1">1/4*(S29+U29+S32+U32)/'1-Eng Inputs'!$B$34</f>
        <v>1.6958706809808939</v>
      </c>
      <c r="V30" s="2025">
        <f ca="1">1/4*(U29+W29+U32+W32)/'1-Eng Inputs'!$B$34</f>
        <v>1.6958706809808939</v>
      </c>
      <c r="X30" s="2049">
        <f ca="1">1/4*(W29+Y29+W32+Y32)/'1-Eng Inputs'!$B$34</f>
        <v>1.2972358926105727</v>
      </c>
      <c r="Z30" s="2025">
        <f ca="1">1/4*(Y29+AA29+Y32+AA32)/'1-Eng Inputs'!$B$34</f>
        <v>0.8986011042402513</v>
      </c>
      <c r="AB30" s="2025">
        <f ca="1">1/4*(AA29+AC29+AA32+AC32)/'1-Eng Inputs'!$B$34</f>
        <v>0.8986011042402513</v>
      </c>
      <c r="AD30" s="2049">
        <f ca="1">1/4*(AC29+AE29+AC32+AE32)/'1-Eng Inputs'!$B$34</f>
        <v>0.42896092605315717</v>
      </c>
      <c r="AF30" s="2025">
        <f ca="1">1/4*(AE29+AG29+AE32+AG32)/'1-Eng Inputs'!$B$34</f>
        <v>-4.067925213393693E-2</v>
      </c>
      <c r="AH30" s="2025">
        <f ca="1">1/4*(AG29+AI29+AG32+AI32)/'1-Eng Inputs'!$B$34</f>
        <v>-4.067925213393693E-2</v>
      </c>
      <c r="AJ30" s="1190"/>
      <c r="AO30" s="2067"/>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7"/>
      <c r="CD30" s="2074"/>
      <c r="CF30" s="2074"/>
      <c r="CG30" s="1190"/>
      <c r="CH30" s="2074"/>
      <c r="CI30" s="1190"/>
      <c r="CJ30" s="2074"/>
      <c r="CK30" s="1190"/>
      <c r="CL30" s="2078"/>
      <c r="CM30" s="1190"/>
      <c r="CN30" s="2078"/>
      <c r="CO30" s="1190"/>
      <c r="CP30" s="2078"/>
      <c r="CQ30" s="1190"/>
      <c r="CR30" s="2094"/>
      <c r="CS30" s="1190"/>
      <c r="CT30" s="2086"/>
      <c r="CU30" s="1190"/>
      <c r="CV30" s="2086"/>
      <c r="CW30" s="1190"/>
      <c r="CX30" s="2088"/>
      <c r="CY30" s="1190"/>
      <c r="CZ30" s="2082"/>
      <c r="DA30" s="1190"/>
      <c r="DB30" s="2082"/>
      <c r="DC30" s="1190"/>
      <c r="DD30" s="2084"/>
      <c r="DE30" s="1190"/>
      <c r="DF30" s="2080"/>
      <c r="DG30" s="1190"/>
      <c r="DH30" s="2080"/>
      <c r="DI30" s="1190"/>
      <c r="DJ30" s="1190" t="s">
        <v>21288</v>
      </c>
    </row>
    <row r="31" spans="2:114" ht="15" hidden="1" customHeight="1" x14ac:dyDescent="0.25">
      <c r="B31" s="2067"/>
      <c r="D31" s="2026"/>
      <c r="F31" s="2026"/>
      <c r="H31" s="2026"/>
      <c r="J31" s="2026"/>
      <c r="L31" s="2026"/>
      <c r="N31" s="2026"/>
      <c r="P31" s="2026"/>
      <c r="R31" s="2050"/>
      <c r="T31" s="2026"/>
      <c r="V31" s="2026"/>
      <c r="X31" s="2050"/>
      <c r="Z31" s="2026"/>
      <c r="AB31" s="2026"/>
      <c r="AD31" s="2050"/>
      <c r="AF31" s="2026"/>
      <c r="AH31" s="2026"/>
      <c r="AJ31" s="1190"/>
      <c r="AO31" s="2067"/>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7"/>
      <c r="CD31" s="2075"/>
      <c r="CF31" s="2075"/>
      <c r="CH31" s="2075"/>
      <c r="CJ31" s="2075"/>
      <c r="CL31" s="2079"/>
      <c r="CN31" s="2079"/>
      <c r="CP31" s="2079"/>
      <c r="CR31" s="2095"/>
      <c r="CS31" s="1190"/>
      <c r="CT31" s="2087"/>
      <c r="CV31" s="2087"/>
      <c r="CX31" s="2089"/>
      <c r="CY31" s="1190"/>
      <c r="CZ31" s="2083"/>
      <c r="DB31" s="2083"/>
      <c r="DD31" s="2085"/>
      <c r="DE31" s="1190"/>
      <c r="DF31" s="2081"/>
      <c r="DH31" s="2081"/>
      <c r="DJ31" s="1190" t="s">
        <v>21289</v>
      </c>
    </row>
    <row r="32" spans="2:114" ht="30" customHeight="1" x14ac:dyDescent="0.25">
      <c r="B32" s="2067"/>
      <c r="D32" s="1200"/>
      <c r="E32" s="1163">
        <f ca="1">IF('1-Eng Inputs'!B53="YES",AR32,CE32)*2.2</f>
        <v>15.173631073380157</v>
      </c>
      <c r="F32" s="1163"/>
      <c r="G32" s="1163">
        <f ca="1">IF('1-Eng Inputs'!E53="YES",AT32,CG32)*2.2</f>
        <v>9.0267620311680723</v>
      </c>
      <c r="H32" s="1163"/>
      <c r="I32" s="1163">
        <f ca="1">IF('1-Eng Inputs'!G53="YES",AV32,CI32)*2.2</f>
        <v>4.1223746284194602</v>
      </c>
      <c r="J32" s="1163"/>
      <c r="K32" s="1163">
        <f ca="1">IF('1-Eng Inputs'!I53="YES",AX32,CK32)*2.2</f>
        <v>4.1223746284194602</v>
      </c>
      <c r="L32" s="1163"/>
      <c r="M32" s="1163">
        <f ca="1">IF('1-Eng Inputs'!K53="YES",AZ32,CM32)*2.2</f>
        <v>-5.5008724422715964</v>
      </c>
      <c r="N32" s="1163"/>
      <c r="O32" s="1163">
        <f ca="1">IF('1-Eng Inputs'!M53="YES",BB32,CO32)*2.2</f>
        <v>-5.5008724422715964</v>
      </c>
      <c r="P32" s="1163"/>
      <c r="Q32" s="1209">
        <f ca="1">IF('1-Eng Inputs'!O53="YES",BD32,CQ32)*2.2</f>
        <v>-5.5008724422715964</v>
      </c>
      <c r="R32" s="1210"/>
      <c r="S32" s="1163">
        <f ca="1">IF('1-Eng Inputs'!Q53="YES",BF32,CS32)*2.2</f>
        <v>55.9637324723695</v>
      </c>
      <c r="T32" s="1163"/>
      <c r="U32" s="1163">
        <f ca="1">IF('1-Eng Inputs'!S53="YES",BH32,CU32)*2.2</f>
        <v>55.9637324723695</v>
      </c>
      <c r="V32" s="1163"/>
      <c r="W32" s="1209">
        <f ca="1">IF('1-Eng Inputs'!U53="YES",BJ32,CW32)*2.2</f>
        <v>55.9637324723695</v>
      </c>
      <c r="X32" s="1210"/>
      <c r="Y32" s="1163">
        <f ca="1">IF('1-Eng Inputs'!W53="YES",BL32,CY32)*2.2</f>
        <v>29.653836439928291</v>
      </c>
      <c r="Z32" s="1163"/>
      <c r="AA32" s="1163">
        <f ca="1">IF('1-Eng Inputs'!Y53="YES",BN32,DA32)*2.2</f>
        <v>29.653836439928291</v>
      </c>
      <c r="AB32" s="1163"/>
      <c r="AC32" s="1209">
        <f ca="1">IF('1-Eng Inputs'!AA53="YES",BP32,DC32)*2.2</f>
        <v>29.653836439928291</v>
      </c>
      <c r="AD32" s="1210"/>
      <c r="AE32" s="1163">
        <f ca="1">IF('1-Eng Inputs'!AC53="YES",BR32,DE32)*2.2</f>
        <v>-1.3424153204199187</v>
      </c>
      <c r="AF32" s="1163"/>
      <c r="AG32" s="1163">
        <f ca="1">IF('1-Eng Inputs'!AE53="YES",BT32,DG32)*2.2</f>
        <v>-1.3424153204199187</v>
      </c>
      <c r="AH32" s="1163"/>
      <c r="AI32" s="1163">
        <f ca="1">IF('1-Eng Inputs'!AG53="YES",BV32,DI32)*2.2</f>
        <v>-1.3424153204199187</v>
      </c>
      <c r="AJ32" s="1165"/>
      <c r="AO32" s="2067"/>
      <c r="AQ32" s="1200"/>
      <c r="AR32" s="1163">
        <f ca="1">'wind load calc_10d'!H107</f>
        <v>-2.5286765865106027</v>
      </c>
      <c r="AS32" s="1163"/>
      <c r="AT32" s="1163">
        <f ca="1">'wind load calc_10d'!J107</f>
        <v>-2.5286765865106027</v>
      </c>
      <c r="AU32" s="1163"/>
      <c r="AV32" s="1163">
        <f ca="1">'wind load calc_10d'!K107</f>
        <v>-2.5286765865106027</v>
      </c>
      <c r="AW32" s="1163"/>
      <c r="AX32" s="1163">
        <f ca="1">'wind load calc_10d'!K107</f>
        <v>-2.5286765865106027</v>
      </c>
      <c r="AY32" s="1163"/>
      <c r="AZ32" s="1163">
        <f ca="1">'wind load calc_10d'!K108</f>
        <v>-2.5286765865106027</v>
      </c>
      <c r="BA32" s="1163"/>
      <c r="BB32" s="1163">
        <f ca="1">'wind load calc_10d'!K108</f>
        <v>-2.5286765865106027</v>
      </c>
      <c r="BC32" s="1163"/>
      <c r="BD32" s="1164">
        <f ca="1">'wind load calc_10d'!K108</f>
        <v>-2.5286765865106027</v>
      </c>
      <c r="BE32" s="1201"/>
      <c r="BF32" s="1163">
        <f ca="1">'wind load calc_10d'!K126</f>
        <v>25.509007180615871</v>
      </c>
      <c r="BG32" s="1163"/>
      <c r="BH32" s="1163">
        <f ca="1">'wind load calc_10d'!K126</f>
        <v>25.509007180615871</v>
      </c>
      <c r="BI32" s="1163"/>
      <c r="BJ32" s="1163">
        <f ca="1">'wind load calc_10d'!K126</f>
        <v>25.509007180615871</v>
      </c>
      <c r="BK32" s="1201"/>
      <c r="BL32" s="1163">
        <f ca="1">'wind load calc_10d'!K135</f>
        <v>13.535100631485872</v>
      </c>
      <c r="BM32" s="1163"/>
      <c r="BN32" s="1163">
        <f ca="1">'wind load calc_10d'!K135</f>
        <v>13.535100631485872</v>
      </c>
      <c r="BO32" s="1163"/>
      <c r="BP32" s="1163">
        <f ca="1">'wind load calc_10d'!K135</f>
        <v>13.535100631485872</v>
      </c>
      <c r="BQ32" s="1201"/>
      <c r="BR32" s="1163">
        <f ca="1">'wind load calc_10d'!K144</f>
        <v>1.7211277343628844</v>
      </c>
      <c r="BS32" s="1163"/>
      <c r="BT32" s="1163">
        <f ca="1">'wind load calc_10d'!K144</f>
        <v>1.7211277343628844</v>
      </c>
      <c r="BU32" s="1163"/>
      <c r="BV32" s="1163">
        <f ca="1">'wind load calc_10d'!K144</f>
        <v>1.7211277343628844</v>
      </c>
      <c r="BW32" s="1165"/>
      <c r="CB32" s="2067"/>
      <c r="CD32" s="1200"/>
      <c r="CE32" s="1163">
        <f ca="1">'wind load calc_10d'!H55</f>
        <v>6.8971050333546167</v>
      </c>
      <c r="CF32" s="1163"/>
      <c r="CG32" s="1163">
        <f ca="1">'wind load calc_10d'!J55</f>
        <v>4.1030736505309413</v>
      </c>
      <c r="CH32" s="1163"/>
      <c r="CI32" s="1163">
        <f ca="1">'wind load calc_10d'!K55</f>
        <v>1.8738066492815726</v>
      </c>
      <c r="CJ32" s="1163"/>
      <c r="CK32" s="1163">
        <f ca="1">'wind load calc_10d'!K55</f>
        <v>1.8738066492815726</v>
      </c>
      <c r="CL32" s="1163"/>
      <c r="CM32" s="1163">
        <f ca="1">'wind load calc_10d'!K56</f>
        <v>-2.5003965646689075</v>
      </c>
      <c r="CN32" s="1163"/>
      <c r="CO32" s="1163">
        <f ca="1">'wind load calc_10d'!K56</f>
        <v>-2.5003965646689075</v>
      </c>
      <c r="CP32" s="1163"/>
      <c r="CQ32" s="1164">
        <f ca="1">'wind load calc_10d'!K56</f>
        <v>-2.5003965646689075</v>
      </c>
      <c r="CR32" s="1201"/>
      <c r="CS32" s="1163">
        <f ca="1">'wind load calc_10d'!K74</f>
        <v>25.438060214713406</v>
      </c>
      <c r="CT32" s="1163"/>
      <c r="CU32" s="1163">
        <f ca="1">'wind load calc_10d'!K74</f>
        <v>25.438060214713406</v>
      </c>
      <c r="CV32" s="1163"/>
      <c r="CW32" s="1163">
        <f ca="1">'wind load calc_10d'!K74</f>
        <v>25.438060214713406</v>
      </c>
      <c r="CX32" s="1201"/>
      <c r="CY32" s="1163">
        <f ca="1">'wind load calc_10d'!K83</f>
        <v>13.479016563603768</v>
      </c>
      <c r="CZ32" s="1163"/>
      <c r="DA32" s="1163">
        <f ca="1">'wind load calc_10d'!K83</f>
        <v>13.479016563603768</v>
      </c>
      <c r="DB32" s="1163"/>
      <c r="DC32" s="1163">
        <f ca="1">'wind load calc_10d'!K83</f>
        <v>13.479016563603768</v>
      </c>
      <c r="DD32" s="1201"/>
      <c r="DE32" s="1163">
        <f ca="1">'wind load calc_10d'!K92</f>
        <v>-0.61018878200905391</v>
      </c>
      <c r="DF32" s="1163"/>
      <c r="DG32" s="1163">
        <f ca="1">'wind load calc_10d'!K92</f>
        <v>-0.61018878200905391</v>
      </c>
      <c r="DH32" s="1163"/>
      <c r="DI32" s="1163">
        <f ca="1">'wind load calc_10d'!K92</f>
        <v>-0.61018878200905391</v>
      </c>
      <c r="DJ32" s="1165"/>
    </row>
    <row r="33" spans="2:114" ht="15" customHeight="1" x14ac:dyDescent="0.25">
      <c r="B33" s="2067"/>
      <c r="D33" s="2025">
        <f ca="1">((E32+E35)/3)/'1-Eng Inputs'!$B$34</f>
        <v>0.37617380689883217</v>
      </c>
      <c r="F33" s="2025">
        <f ca="1">((E35+E32)/6+(G35+G32)/4)/'1-Eng Inputs'!$B$34</f>
        <v>0.36152928924971922</v>
      </c>
      <c r="H33" s="2025">
        <f ca="1">1/4*(G32+I32+G35+I35)/'1-Eng Inputs'!$B$34</f>
        <v>0.27305705746384507</v>
      </c>
      <c r="J33" s="2025">
        <f ca="1">1/4*(I32+K32+I35+K35)/'1-Eng Inputs'!$B$34</f>
        <v>0.19922934332708381</v>
      </c>
      <c r="L33" s="2025">
        <f ca="1">1/4*(K32+M32+K35+M35)/'1-Eng Inputs'!$B$34</f>
        <v>0.12632595642790917</v>
      </c>
      <c r="N33" s="2025">
        <f ca="1">1/4*(M32+O32+M35+O35)/'1-Eng Inputs'!$B$34</f>
        <v>5.3422569528734483E-2</v>
      </c>
      <c r="P33" s="2025">
        <f ca="1">1/4*(O32+Q32+O35+Q35)/'1-Eng Inputs'!$B$34</f>
        <v>5.3422569528734483E-2</v>
      </c>
      <c r="R33" s="2049">
        <f ca="1">1/4*(Q32+S32+Q35+S35)/'1-Eng Inputs'!$B$34</f>
        <v>0.87464662525481418</v>
      </c>
      <c r="T33" s="2025">
        <f ca="1">1/4*(S32+U32+S35+U35)/'1-Eng Inputs'!$B$34</f>
        <v>1.6958706809808939</v>
      </c>
      <c r="V33" s="2025">
        <f ca="1">1/4*(U32+W32+U35+W35)/'1-Eng Inputs'!$B$34</f>
        <v>1.6958706809808939</v>
      </c>
      <c r="X33" s="2049">
        <f ca="1">1/4*(W32+Y32+W35+Y35)/'1-Eng Inputs'!$B$34</f>
        <v>1.2972358926105727</v>
      </c>
      <c r="Z33" s="2025">
        <f ca="1">1/4*(Y32+AA32+Y35+AA35)/'1-Eng Inputs'!$B$34</f>
        <v>0.8986011042402513</v>
      </c>
      <c r="AB33" s="2025">
        <f ca="1">1/4*(AA32+AC32+AA35+AC35)/'1-Eng Inputs'!$B$34</f>
        <v>0.8986011042402513</v>
      </c>
      <c r="AD33" s="2049">
        <f ca="1">1/4*(AC32+AE32+AC35+AE35)/'1-Eng Inputs'!$B$34</f>
        <v>0.42896092605315717</v>
      </c>
      <c r="AF33" s="2025">
        <f ca="1">1/4*(AE32+AG32+AE35+AG35)/'1-Eng Inputs'!$B$34</f>
        <v>-4.067925213393693E-2</v>
      </c>
      <c r="AH33" s="2025">
        <f ca="1">1/4*(AG32+AI32+AG35+AI35)/'1-Eng Inputs'!$B$34</f>
        <v>-4.067925213393693E-2</v>
      </c>
      <c r="AJ33" s="1190"/>
      <c r="AO33" s="2067"/>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7"/>
      <c r="CD33" s="2074"/>
      <c r="CF33" s="2074"/>
      <c r="CG33" s="1190"/>
      <c r="CH33" s="2074"/>
      <c r="CI33" s="1190"/>
      <c r="CJ33" s="2074"/>
      <c r="CK33" s="1190"/>
      <c r="CL33" s="2078"/>
      <c r="CM33" s="1190"/>
      <c r="CN33" s="2078"/>
      <c r="CO33" s="1190"/>
      <c r="CP33" s="2078"/>
      <c r="CQ33" s="1190"/>
      <c r="CR33" s="2094"/>
      <c r="CS33" s="1190"/>
      <c r="CT33" s="2086"/>
      <c r="CU33" s="1190"/>
      <c r="CV33" s="2086"/>
      <c r="CW33" s="1190"/>
      <c r="CX33" s="2088"/>
      <c r="CY33" s="1190"/>
      <c r="CZ33" s="2082"/>
      <c r="DA33" s="1190"/>
      <c r="DB33" s="2082"/>
      <c r="DC33" s="1190"/>
      <c r="DD33" s="2084"/>
      <c r="DE33" s="1190"/>
      <c r="DF33" s="2080"/>
      <c r="DG33" s="1190"/>
      <c r="DH33" s="2080"/>
      <c r="DI33" s="1190"/>
      <c r="DJ33" s="1190"/>
    </row>
    <row r="34" spans="2:114" ht="15" hidden="1" customHeight="1" x14ac:dyDescent="0.25">
      <c r="B34" s="2067"/>
      <c r="D34" s="2026"/>
      <c r="F34" s="2026"/>
      <c r="H34" s="2026"/>
      <c r="J34" s="2026"/>
      <c r="L34" s="2026"/>
      <c r="N34" s="2026"/>
      <c r="P34" s="2026"/>
      <c r="R34" s="2050"/>
      <c r="T34" s="2026"/>
      <c r="V34" s="2026"/>
      <c r="X34" s="2050"/>
      <c r="Z34" s="2026"/>
      <c r="AB34" s="2026"/>
      <c r="AD34" s="2050"/>
      <c r="AF34" s="2026"/>
      <c r="AH34" s="2026"/>
      <c r="AJ34" s="1190"/>
      <c r="AO34" s="2067"/>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7"/>
      <c r="CD34" s="2075"/>
      <c r="CF34" s="2075"/>
      <c r="CH34" s="2075"/>
      <c r="CJ34" s="2075"/>
      <c r="CL34" s="2079"/>
      <c r="CN34" s="2079"/>
      <c r="CP34" s="2079"/>
      <c r="CR34" s="2095"/>
      <c r="CS34" s="1190"/>
      <c r="CT34" s="2087"/>
      <c r="CV34" s="2087"/>
      <c r="CX34" s="2089"/>
      <c r="CY34" s="1190"/>
      <c r="CZ34" s="2083"/>
      <c r="DB34" s="2083"/>
      <c r="DD34" s="2085"/>
      <c r="DE34" s="1190"/>
      <c r="DF34" s="2081"/>
      <c r="DH34" s="2081"/>
      <c r="DJ34" s="1190"/>
    </row>
    <row r="35" spans="2:114" ht="30" customHeight="1" thickBot="1" x14ac:dyDescent="0.3">
      <c r="B35" s="2068"/>
      <c r="D35" s="1200"/>
      <c r="E35" s="1163">
        <f ca="1">IF('1-Eng Inputs'!B56="YES",AR35,CE35)*2.2</f>
        <v>22.067575809604232</v>
      </c>
      <c r="F35" s="1163"/>
      <c r="G35" s="1163">
        <f ca="1">IF('1-Eng Inputs'!E56="YES",AT35,CG35)*2.2</f>
        <v>13.867632894471942</v>
      </c>
      <c r="H35" s="1163"/>
      <c r="I35" s="1163">
        <f ca="1">IF('1-Eng Inputs'!G56="YES",AV35,CI35)*2.2</f>
        <v>9.0267620311680723</v>
      </c>
      <c r="J35" s="1163"/>
      <c r="K35" s="1163">
        <f ca="1">IF('1-Eng Inputs'!I56="YES",AX35,CK35)*2.2</f>
        <v>9.0267620311680723</v>
      </c>
      <c r="L35" s="1163"/>
      <c r="M35" s="1163">
        <f ca="1">IF('1-Eng Inputs'!K56="YES",AZ35,CM35)*2.2</f>
        <v>9.0267620311680723</v>
      </c>
      <c r="N35" s="1163"/>
      <c r="O35" s="1163">
        <f ca="1">IF('1-Eng Inputs'!M56="YES",BB35,CO35)*2.2</f>
        <v>9.0267620311680723</v>
      </c>
      <c r="P35" s="1163"/>
      <c r="Q35" s="1209">
        <f ca="1">IF('1-Eng Inputs'!O56="YES",BD35,CQ35)*2.2</f>
        <v>9.0267620311680723</v>
      </c>
      <c r="R35" s="1210"/>
      <c r="S35" s="1163">
        <f ca="1">IF('1-Eng Inputs'!Q56="YES",BF35,CS35)*2.2</f>
        <v>55.9637324723695</v>
      </c>
      <c r="T35" s="1163"/>
      <c r="U35" s="1163">
        <f ca="1">IF('1-Eng Inputs'!S56="YES",BH35,CU35)*2.2</f>
        <v>55.9637324723695</v>
      </c>
      <c r="V35" s="1163"/>
      <c r="W35" s="1209">
        <f ca="1">IF('1-Eng Inputs'!U56="YES",BJ35,CW35)*2.2</f>
        <v>55.9637324723695</v>
      </c>
      <c r="X35" s="1210"/>
      <c r="Y35" s="1163">
        <f ca="1">IF('1-Eng Inputs'!W56="YES",BL35,CY35)*2.2</f>
        <v>29.653836439928291</v>
      </c>
      <c r="Z35" s="1163"/>
      <c r="AA35" s="1163">
        <f ca="1">IF('1-Eng Inputs'!Y56="YES",BN35,DA35)*2.2</f>
        <v>29.653836439928291</v>
      </c>
      <c r="AB35" s="1163"/>
      <c r="AC35" s="1209">
        <f ca="1">IF('1-Eng Inputs'!AA56="YES",BP35,DC35)*2.2</f>
        <v>29.653836439928291</v>
      </c>
      <c r="AD35" s="1210"/>
      <c r="AE35" s="1163">
        <f ca="1">IF('1-Eng Inputs'!AC56="YES",BR35,DE35)*2.2</f>
        <v>-1.3424153204199187</v>
      </c>
      <c r="AF35" s="1163"/>
      <c r="AG35" s="1163">
        <f ca="1">IF('1-Eng Inputs'!AE56="YES",BT35,DG35)*2.2</f>
        <v>-1.3424153204199187</v>
      </c>
      <c r="AH35" s="1163"/>
      <c r="AI35" s="1163">
        <f ca="1">IF('1-Eng Inputs'!AG56="YES",BV35,DI35)*2.2</f>
        <v>-1.3424153204199187</v>
      </c>
      <c r="AJ35" s="1165"/>
      <c r="AO35" s="2068"/>
      <c r="AQ35" s="1200"/>
      <c r="AR35" s="1163">
        <f ca="1">'wind load calc_10d'!G107</f>
        <v>-0.74630890998516719</v>
      </c>
      <c r="AS35" s="1163"/>
      <c r="AT35" s="1163">
        <f ca="1">'wind load calc_10d'!I107</f>
        <v>-2.5286765865106027</v>
      </c>
      <c r="AU35" s="1163"/>
      <c r="AV35" s="1163">
        <f ca="1">'wind load calc_10d'!J107</f>
        <v>-2.5286765865106027</v>
      </c>
      <c r="AW35" s="1163"/>
      <c r="AX35" s="1163">
        <f ca="1">'wind load calc_10d'!J107</f>
        <v>-2.5286765865106027</v>
      </c>
      <c r="AY35" s="1163"/>
      <c r="AZ35" s="1163">
        <f ca="1">'wind load calc_10d'!J107</f>
        <v>-2.5286765865106027</v>
      </c>
      <c r="BA35" s="1163"/>
      <c r="BB35" s="1163">
        <f ca="1">'wind load calc_10d'!J107</f>
        <v>-2.5286765865106027</v>
      </c>
      <c r="BC35" s="1163"/>
      <c r="BD35" s="1164">
        <f ca="1">'wind load calc_10d'!J107</f>
        <v>-2.5286765865106027</v>
      </c>
      <c r="BE35" s="1201"/>
      <c r="BF35" s="1163">
        <f ca="1">'wind load calc_10d'!J126</f>
        <v>25.509007180615871</v>
      </c>
      <c r="BG35" s="1163"/>
      <c r="BH35" s="1163">
        <f ca="1">'wind load calc_10d'!J126</f>
        <v>25.509007180615871</v>
      </c>
      <c r="BI35" s="1163"/>
      <c r="BJ35" s="1163">
        <f ca="1">'wind load calc_10d'!J126</f>
        <v>25.509007180615871</v>
      </c>
      <c r="BK35" s="1201"/>
      <c r="BL35" s="1163">
        <f ca="1">'wind load calc_10d'!J135</f>
        <v>13.535100631485872</v>
      </c>
      <c r="BM35" s="1163"/>
      <c r="BN35" s="1163">
        <f ca="1">'wind load calc_10d'!J135</f>
        <v>13.535100631485872</v>
      </c>
      <c r="BO35" s="1163"/>
      <c r="BP35" s="1163">
        <f ca="1">'wind load calc_10d'!J135</f>
        <v>13.535100631485872</v>
      </c>
      <c r="BQ35" s="1201"/>
      <c r="BR35" s="1163">
        <f ca="1">'wind load calc_10d'!J144</f>
        <v>1.7211277343628844</v>
      </c>
      <c r="BS35" s="1163"/>
      <c r="BT35" s="1163">
        <f ca="1">'wind load calc_10d'!J144</f>
        <v>1.7211277343628844</v>
      </c>
      <c r="BU35" s="1163"/>
      <c r="BV35" s="1163">
        <f ca="1">'wind load calc_10d'!J144</f>
        <v>1.7211277343628844</v>
      </c>
      <c r="BW35" s="1165"/>
      <c r="CB35" s="2068"/>
      <c r="CD35" s="1200"/>
      <c r="CE35" s="1163">
        <f ca="1">'wind load calc_10d'!G55</f>
        <v>10.030716277092832</v>
      </c>
      <c r="CF35" s="1163"/>
      <c r="CG35" s="1163">
        <f ca="1">'wind load calc_10d'!I55</f>
        <v>6.3034694974872458</v>
      </c>
      <c r="CH35" s="1163"/>
      <c r="CI35" s="1163">
        <f ca="1">'wind load calc_10d'!J55</f>
        <v>4.1030736505309413</v>
      </c>
      <c r="CJ35" s="1163"/>
      <c r="CK35" s="1163">
        <f ca="1">'wind load calc_10d'!J55</f>
        <v>4.1030736505309413</v>
      </c>
      <c r="CL35" s="1163"/>
      <c r="CM35" s="1163">
        <f ca="1">'wind load calc_10d'!J55</f>
        <v>4.1030736505309413</v>
      </c>
      <c r="CN35" s="1163"/>
      <c r="CO35" s="1163">
        <f ca="1">'wind load calc_10d'!J55</f>
        <v>4.1030736505309413</v>
      </c>
      <c r="CP35" s="1163"/>
      <c r="CQ35" s="1164">
        <f ca="1">'wind load calc_10d'!J55</f>
        <v>4.1030736505309413</v>
      </c>
      <c r="CR35" s="1201"/>
      <c r="CS35" s="1163">
        <f ca="1">'wind load calc_10d'!J74</f>
        <v>25.438060214713406</v>
      </c>
      <c r="CT35" s="1163"/>
      <c r="CU35" s="1163">
        <f ca="1">'wind load calc_10d'!J74</f>
        <v>25.438060214713406</v>
      </c>
      <c r="CV35" s="1163"/>
      <c r="CW35" s="1163">
        <f ca="1">'wind load calc_10d'!J74</f>
        <v>25.438060214713406</v>
      </c>
      <c r="CX35" s="1201"/>
      <c r="CY35" s="1163">
        <f ca="1">'wind load calc_10d'!J83</f>
        <v>13.479016563603768</v>
      </c>
      <c r="CZ35" s="1163"/>
      <c r="DA35" s="1163">
        <f ca="1">'wind load calc_10d'!J83</f>
        <v>13.479016563603768</v>
      </c>
      <c r="DB35" s="1163"/>
      <c r="DC35" s="1163">
        <f ca="1">'wind load calc_10d'!J83</f>
        <v>13.479016563603768</v>
      </c>
      <c r="DD35" s="1201"/>
      <c r="DE35" s="1163">
        <f ca="1">'wind load calc_10d'!J92</f>
        <v>-0.61018878200905391</v>
      </c>
      <c r="DF35" s="1163"/>
      <c r="DG35" s="1163">
        <f ca="1">'wind load calc_10d'!J92</f>
        <v>-0.61018878200905391</v>
      </c>
      <c r="DH35" s="1163"/>
      <c r="DI35" s="1163">
        <f ca="1">'wind load calc_10d'!J92</f>
        <v>-0.61018878200905391</v>
      </c>
      <c r="DJ35" s="1165"/>
    </row>
    <row r="36" spans="2:114" ht="15" customHeight="1" x14ac:dyDescent="0.25">
      <c r="B36" s="2066" t="s">
        <v>21286</v>
      </c>
      <c r="D36" s="2025">
        <f ca="1">((E35+E38)/3)/'1-Eng Inputs'!$B$34</f>
        <v>0.3386774779578029</v>
      </c>
      <c r="F36" s="2025">
        <f ca="1">((E38+E35)/6+(G38+G35)/4)/'1-Eng Inputs'!$B$34</f>
        <v>0.30027376222265512</v>
      </c>
      <c r="H36" s="2025">
        <f ca="1">1/4*(G35+I35+G38+I38)/'1-Eng Inputs'!$B$34</f>
        <v>0.20547824518580815</v>
      </c>
      <c r="J36" s="2025">
        <f ca="1">1/4*(I35+K35+I38+K38)/'1-Eng Inputs'!$B$34</f>
        <v>0.14908644388410891</v>
      </c>
      <c r="L36" s="2025">
        <f ca="1">1/4*(K35+M35+K38+M38)/'1-Eng Inputs'!$B$34</f>
        <v>0.16627766935892252</v>
      </c>
      <c r="N36" s="2025">
        <f ca="1">1/4*(M35+O35+M38+O38)/'1-Eng Inputs'!$B$34</f>
        <v>0.18346889483373616</v>
      </c>
      <c r="P36" s="2025">
        <f ca="1">1/4*(O35+Q35+O38+Q38)/'1-Eng Inputs'!$B$34</f>
        <v>0.18346889483373616</v>
      </c>
      <c r="R36" s="2049">
        <f ca="1">1/4*(Q35+S35+Q38+S38)/'1-Eng Inputs'!$B$34</f>
        <v>0.93966978790731504</v>
      </c>
      <c r="T36" s="2025">
        <f ca="1">1/4*(S35+U35+S38+U38)/'1-Eng Inputs'!$B$34</f>
        <v>1.6958706809808939</v>
      </c>
      <c r="V36" s="2025">
        <f ca="1">1/4*(U35+W35+U38+W38)/'1-Eng Inputs'!$B$34</f>
        <v>1.6958706809808939</v>
      </c>
      <c r="X36" s="2049">
        <f ca="1">1/4*(W35+Y35+W38+Y38)/'1-Eng Inputs'!$B$34</f>
        <v>1.2972358926105727</v>
      </c>
      <c r="Z36" s="2025">
        <f ca="1">1/4*(Y35+AA35+Y38+AA38)/'1-Eng Inputs'!$B$34</f>
        <v>0.8986011042402513</v>
      </c>
      <c r="AB36" s="2025">
        <f ca="1">1/4*(AA35+AC35+AA38+AC38)/'1-Eng Inputs'!$B$34</f>
        <v>0.8986011042402513</v>
      </c>
      <c r="AD36" s="2049">
        <f ca="1">1/4*(AC35+AE35+AC38+AE38)/'1-Eng Inputs'!$B$34</f>
        <v>0.42896092605315717</v>
      </c>
      <c r="AF36" s="2025">
        <f ca="1">1/4*(AE35+AG35+AE38+AG38)/'1-Eng Inputs'!$B$34</f>
        <v>-4.067925213393693E-2</v>
      </c>
      <c r="AH36" s="2025">
        <f ca="1">1/4*(AG35+AI35+AG38+AI38)/'1-Eng Inputs'!$B$34</f>
        <v>-4.067925213393693E-2</v>
      </c>
      <c r="AJ36" s="1190"/>
      <c r="AO36" s="2066"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6" t="s">
        <v>21286</v>
      </c>
      <c r="CD36" s="2074"/>
      <c r="CF36" s="2074"/>
      <c r="CG36" s="1190"/>
      <c r="CH36" s="2074"/>
      <c r="CI36" s="1190"/>
      <c r="CJ36" s="2074"/>
      <c r="CK36" s="1190"/>
      <c r="CL36" s="2078"/>
      <c r="CM36" s="1190"/>
      <c r="CN36" s="2078"/>
      <c r="CO36" s="1190"/>
      <c r="CP36" s="2078"/>
      <c r="CQ36" s="1190"/>
      <c r="CR36" s="2094"/>
      <c r="CS36" s="1190"/>
      <c r="CT36" s="2086"/>
      <c r="CU36" s="1190"/>
      <c r="CV36" s="2086"/>
      <c r="CW36" s="1190"/>
      <c r="CX36" s="2088"/>
      <c r="CY36" s="1190"/>
      <c r="CZ36" s="2082"/>
      <c r="DA36" s="1190"/>
      <c r="DB36" s="2082"/>
      <c r="DC36" s="1190"/>
      <c r="DD36" s="2084"/>
      <c r="DE36" s="1190"/>
      <c r="DF36" s="2080"/>
      <c r="DG36" s="1190"/>
      <c r="DH36" s="2080"/>
      <c r="DI36" s="1190"/>
      <c r="DJ36" s="1190"/>
    </row>
    <row r="37" spans="2:114" ht="15" hidden="1" customHeight="1" x14ac:dyDescent="0.25">
      <c r="B37" s="2067"/>
      <c r="D37" s="2026"/>
      <c r="F37" s="2026"/>
      <c r="H37" s="2026"/>
      <c r="J37" s="2026"/>
      <c r="L37" s="2026"/>
      <c r="N37" s="2026"/>
      <c r="P37" s="2026"/>
      <c r="R37" s="2050"/>
      <c r="T37" s="2026"/>
      <c r="V37" s="2026"/>
      <c r="X37" s="2050"/>
      <c r="Z37" s="2026"/>
      <c r="AB37" s="2026"/>
      <c r="AD37" s="2050"/>
      <c r="AF37" s="2026"/>
      <c r="AH37" s="2026"/>
      <c r="AJ37" s="1190"/>
      <c r="AO37" s="2067"/>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7"/>
      <c r="CD37" s="2075"/>
      <c r="CF37" s="2075"/>
      <c r="CH37" s="2075"/>
      <c r="CJ37" s="2075"/>
      <c r="CL37" s="2079"/>
      <c r="CN37" s="2079"/>
      <c r="CP37" s="2079"/>
      <c r="CR37" s="2095"/>
      <c r="CS37" s="1190"/>
      <c r="CT37" s="2087"/>
      <c r="CV37" s="2087"/>
      <c r="CX37" s="2089"/>
      <c r="CY37" s="1190"/>
      <c r="CZ37" s="2083"/>
      <c r="DB37" s="2083"/>
      <c r="DD37" s="2085"/>
      <c r="DE37" s="1190"/>
      <c r="DF37" s="2081"/>
      <c r="DH37" s="2081"/>
      <c r="DJ37" s="1190"/>
    </row>
    <row r="38" spans="2:114" ht="30" customHeight="1" x14ac:dyDescent="0.25">
      <c r="B38" s="2067"/>
      <c r="D38" s="1200"/>
      <c r="E38" s="1163">
        <f ca="1">IF('1-Eng Inputs'!B59="YES",AR38,CE38)*2.2</f>
        <v>11.461494508218252</v>
      </c>
      <c r="F38" s="1163"/>
      <c r="G38" s="1163">
        <f ca="1">IF('1-Eng Inputs'!E59="YES",AT38,CG38)*2.2</f>
        <v>3.4157901737035439</v>
      </c>
      <c r="H38" s="1163"/>
      <c r="I38" s="1163">
        <f ca="1">IF('1-Eng Inputs'!G59="YES",AV38,CI38)*2.2</f>
        <v>0.81294326518311455</v>
      </c>
      <c r="J38" s="1163"/>
      <c r="K38" s="1163">
        <f ca="1">IF('1-Eng Inputs'!I59="YES",AX38,CK38)*2.2</f>
        <v>0.81294326518311455</v>
      </c>
      <c r="L38" s="1163"/>
      <c r="M38" s="1163">
        <f ca="1">IF('1-Eng Inputs'!K59="YES",AZ38,CM38)*2.2</f>
        <v>3.0821850278585128</v>
      </c>
      <c r="N38" s="1163"/>
      <c r="O38" s="1163">
        <f ca="1">IF('1-Eng Inputs'!M59="YES",BB38,CO38)*2.2</f>
        <v>3.0821850278585128</v>
      </c>
      <c r="P38" s="1163"/>
      <c r="Q38" s="1209">
        <f ca="1">IF('1-Eng Inputs'!O59="YES",BD38,CQ38)*2.2</f>
        <v>3.0821850278585128</v>
      </c>
      <c r="R38" s="1210"/>
      <c r="S38" s="1163">
        <f ca="1">IF('1-Eng Inputs'!Q59="YES",BF38,CS38)*2.2</f>
        <v>55.9637324723695</v>
      </c>
      <c r="T38" s="1163"/>
      <c r="U38" s="1163">
        <f ca="1">IF('1-Eng Inputs'!S59="YES",BH38,CU38)*2.2</f>
        <v>55.9637324723695</v>
      </c>
      <c r="V38" s="1163"/>
      <c r="W38" s="1209">
        <f ca="1">IF('1-Eng Inputs'!U59="YES",BJ38,CW38)*2.2</f>
        <v>55.9637324723695</v>
      </c>
      <c r="X38" s="1210"/>
      <c r="Y38" s="1163">
        <f ca="1">IF('1-Eng Inputs'!W59="YES",BL38,CY38)*2.2</f>
        <v>29.653836439928291</v>
      </c>
      <c r="Z38" s="1163"/>
      <c r="AA38" s="1163">
        <f ca="1">IF('1-Eng Inputs'!Y59="YES",BN38,DA38)*2.2</f>
        <v>29.653836439928291</v>
      </c>
      <c r="AB38" s="1163"/>
      <c r="AC38" s="1209">
        <f ca="1">IF('1-Eng Inputs'!AA59="YES",BP38,DC38)*2.2</f>
        <v>29.653836439928291</v>
      </c>
      <c r="AD38" s="1210"/>
      <c r="AE38" s="1163">
        <f ca="1">IF('1-Eng Inputs'!AC59="YES",BR38,DE38)*2.2</f>
        <v>-1.3424153204199187</v>
      </c>
      <c r="AF38" s="1163"/>
      <c r="AG38" s="1163">
        <f ca="1">IF('1-Eng Inputs'!AE59="YES",BT38,DG38)*2.2</f>
        <v>-1.3424153204199187</v>
      </c>
      <c r="AH38" s="1163"/>
      <c r="AI38" s="1163">
        <f ca="1">IF('1-Eng Inputs'!AG59="YES",BV38,DI38)*2.2</f>
        <v>-1.3424153204199187</v>
      </c>
      <c r="AJ38" s="1165"/>
      <c r="AO38" s="2067"/>
      <c r="AQ38" s="1200"/>
      <c r="AR38" s="1163">
        <f ca="1">'wind load calc_10d'!F109</f>
        <v>5.2424215225069766</v>
      </c>
      <c r="AS38" s="1163"/>
      <c r="AT38" s="1163">
        <f ca="1">'wind load calc_10d'!G109</f>
        <v>1.7234855441519521</v>
      </c>
      <c r="AU38" s="1163"/>
      <c r="AV38" s="1163">
        <f ca="1">'wind load calc_10d'!H109</f>
        <v>-1.0060132541754783</v>
      </c>
      <c r="AW38" s="1163"/>
      <c r="AX38" s="1163">
        <f ca="1">'wind load calc_10d'!H109</f>
        <v>-1.0060132541754783</v>
      </c>
      <c r="AY38" s="1163"/>
      <c r="AZ38" s="1163">
        <f ca="1">'wind load calc_10d'!H110</f>
        <v>-2.5286765865106027</v>
      </c>
      <c r="BA38" s="1163"/>
      <c r="BB38" s="1163">
        <f ca="1">'wind load calc_10d'!H110</f>
        <v>-2.5286765865106027</v>
      </c>
      <c r="BC38" s="1163"/>
      <c r="BD38" s="1164">
        <f ca="1">'wind load calc_10d'!H110</f>
        <v>-2.5286765865106027</v>
      </c>
      <c r="BE38" s="1201"/>
      <c r="BF38" s="1163">
        <f ca="1">'wind load calc_10d'!H128</f>
        <v>25.509007180615871</v>
      </c>
      <c r="BG38" s="1163"/>
      <c r="BH38" s="1163">
        <f ca="1">'wind load calc_10d'!H128</f>
        <v>25.509007180615871</v>
      </c>
      <c r="BI38" s="1163"/>
      <c r="BJ38" s="1163">
        <f ca="1">'wind load calc_10d'!H128</f>
        <v>25.509007180615871</v>
      </c>
      <c r="BK38" s="1201"/>
      <c r="BL38" s="1163">
        <f ca="1">'wind load calc_10d'!H137</f>
        <v>13.535100631485872</v>
      </c>
      <c r="BM38" s="1163"/>
      <c r="BN38" s="1163">
        <f ca="1">'wind load calc_10d'!H137</f>
        <v>13.535100631485872</v>
      </c>
      <c r="BO38" s="1163"/>
      <c r="BP38" s="1163">
        <f ca="1">'wind load calc_10d'!H137</f>
        <v>13.535100631485872</v>
      </c>
      <c r="BQ38" s="1201"/>
      <c r="BR38" s="1163">
        <f ca="1">'wind load calc_10d'!H146</f>
        <v>1.7211277343628844</v>
      </c>
      <c r="BS38" s="1163"/>
      <c r="BT38" s="1163">
        <f ca="1">'wind load calc_10d'!H146</f>
        <v>1.7211277343628844</v>
      </c>
      <c r="BU38" s="1163"/>
      <c r="BV38" s="1163">
        <f ca="1">'wind load calc_10d'!H146</f>
        <v>1.7211277343628844</v>
      </c>
      <c r="BW38" s="1165"/>
      <c r="CB38" s="2067"/>
      <c r="CD38" s="1200"/>
      <c r="CE38" s="1163">
        <f ca="1">'wind load calc_10d'!F57</f>
        <v>5.2097702310082958</v>
      </c>
      <c r="CF38" s="1163"/>
      <c r="CG38" s="1163">
        <f ca="1">'wind load calc_10d'!G57</f>
        <v>1.5526318971379744</v>
      </c>
      <c r="CH38" s="1163"/>
      <c r="CI38" s="1163">
        <f ca="1">'wind load calc_10d'!H57</f>
        <v>0.36951966599232478</v>
      </c>
      <c r="CJ38" s="1163"/>
      <c r="CK38" s="1163">
        <f ca="1">'wind load calc_10d'!H57</f>
        <v>0.36951966599232478</v>
      </c>
      <c r="CL38" s="1163"/>
      <c r="CM38" s="1163">
        <f ca="1">'wind load calc_10d'!H58</f>
        <v>1.400993194481142</v>
      </c>
      <c r="CN38" s="1163"/>
      <c r="CO38" s="1163">
        <f ca="1">'wind load calc_10d'!H58</f>
        <v>1.400993194481142</v>
      </c>
      <c r="CP38" s="1163"/>
      <c r="CQ38" s="1164">
        <f ca="1">'wind load calc_10d'!H58</f>
        <v>1.400993194481142</v>
      </c>
      <c r="CR38" s="1201"/>
      <c r="CS38" s="1163">
        <f ca="1">'wind load calc_10d'!H76</f>
        <v>25.438060214713406</v>
      </c>
      <c r="CT38" s="1163"/>
      <c r="CU38" s="1163">
        <f ca="1">'wind load calc_10d'!H76</f>
        <v>25.438060214713406</v>
      </c>
      <c r="CV38" s="1163"/>
      <c r="CW38" s="1163">
        <f ca="1">'wind load calc_10d'!H76</f>
        <v>25.438060214713406</v>
      </c>
      <c r="CX38" s="1201"/>
      <c r="CY38" s="1163">
        <f ca="1">'wind load calc_10d'!H85</f>
        <v>13.479016563603768</v>
      </c>
      <c r="CZ38" s="1163"/>
      <c r="DA38" s="1163">
        <f ca="1">'wind load calc_10d'!H85</f>
        <v>13.479016563603768</v>
      </c>
      <c r="DB38" s="1163"/>
      <c r="DC38" s="1163">
        <f ca="1">'wind load calc_10d'!H85</f>
        <v>13.479016563603768</v>
      </c>
      <c r="DD38" s="1201"/>
      <c r="DE38" s="1163">
        <f ca="1">'wind load calc_10d'!H94</f>
        <v>-0.61018878200905391</v>
      </c>
      <c r="DF38" s="1163"/>
      <c r="DG38" s="1163">
        <f ca="1">'wind load calc_10d'!H94</f>
        <v>-0.61018878200905391</v>
      </c>
      <c r="DH38" s="1163"/>
      <c r="DI38" s="1163">
        <f ca="1">'wind load calc_10d'!H94</f>
        <v>-0.61018878200905391</v>
      </c>
      <c r="DJ38" s="1165"/>
    </row>
    <row r="39" spans="2:114" ht="15" hidden="1" customHeight="1" x14ac:dyDescent="0.25">
      <c r="B39" s="2067"/>
      <c r="D39" s="2025">
        <f ca="1">(E38/3)/'1-Eng Inputs'!$B$34</f>
        <v>0.11577267180018436</v>
      </c>
      <c r="F39" s="2025">
        <f ca="1">(E38/6+G38/4)/'1-Eng Inputs'!$B$34</f>
        <v>8.3763534185725089E-2</v>
      </c>
      <c r="G39" s="1190"/>
      <c r="H39" s="2025">
        <f ca="1">1/4*(G38+I38)/'1-Eng Inputs'!$B$34</f>
        <v>3.2035859385504989E-2</v>
      </c>
      <c r="I39" s="1190"/>
      <c r="J39" s="2025">
        <f ca="1">1/4*(I38+K38)/'1-Eng Inputs'!$B$34</f>
        <v>1.2317322199744159E-2</v>
      </c>
      <c r="K39" s="1190"/>
      <c r="L39" s="2025">
        <f ca="1">1/4*(K38+M38)/'1-Eng Inputs'!$B$34</f>
        <v>2.9508547674557781E-2</v>
      </c>
      <c r="M39" s="1190"/>
      <c r="N39" s="2025">
        <f ca="1">1/4*(M38+O38)/'1-Eng Inputs'!$B$34</f>
        <v>4.6699773149371404E-2</v>
      </c>
      <c r="O39" s="1190"/>
      <c r="P39" s="2025">
        <f ca="1">1/4*(O38+Q38)/'1-Eng Inputs'!$B$34</f>
        <v>4.6699773149371404E-2</v>
      </c>
      <c r="Q39" s="1190"/>
      <c r="R39" s="2049">
        <f ca="1">1/4*(Q38+S38)/'1-Eng Inputs'!$B$34</f>
        <v>0.4473175568199092</v>
      </c>
      <c r="S39" s="1190"/>
      <c r="T39" s="2025">
        <f ca="1">1/4*(S38+U38)/'1-Eng Inputs'!$B$34</f>
        <v>0.84793534049044694</v>
      </c>
      <c r="U39" s="1190"/>
      <c r="V39" s="2025">
        <f ca="1">1/4*(U38+W38)/'1-Eng Inputs'!$B$34</f>
        <v>0.84793534049044694</v>
      </c>
      <c r="W39" s="1190"/>
      <c r="X39" s="2049">
        <f ca="1">1/4*(W38+Y38)/'1-Eng Inputs'!$B$34</f>
        <v>0.64861794630528635</v>
      </c>
      <c r="Y39" s="1190"/>
      <c r="Z39" s="2025">
        <f ca="1">1/4*(Y38+AA38)/'1-Eng Inputs'!$B$34</f>
        <v>0.44930055212012565</v>
      </c>
      <c r="AA39" s="1190"/>
      <c r="AB39" s="2025">
        <f ca="1">1/4*(AA38+AC38)/'1-Eng Inputs'!$B$34</f>
        <v>0.44930055212012565</v>
      </c>
      <c r="AC39" s="1190"/>
      <c r="AD39" s="2049">
        <f ca="1">1/4*(AC38+AE38)/'1-Eng Inputs'!$B$34</f>
        <v>0.21448046302657858</v>
      </c>
      <c r="AE39" s="1190"/>
      <c r="AF39" s="2025">
        <f ca="1">1/4*(AE38+AG38)/'1-Eng Inputs'!$B$34</f>
        <v>-2.0339626066968465E-2</v>
      </c>
      <c r="AG39" s="1190"/>
      <c r="AH39" s="2025">
        <f ca="1">1/4*(AG38+AI38)/'1-Eng Inputs'!$B$34</f>
        <v>-2.0339626066968465E-2</v>
      </c>
      <c r="AI39" s="1190"/>
      <c r="AJ39" s="1190"/>
      <c r="AO39" s="2067"/>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7"/>
      <c r="CD39" s="2074"/>
      <c r="CF39" s="2074"/>
      <c r="CG39" s="1190"/>
      <c r="CH39" s="2074"/>
      <c r="CI39" s="1190"/>
      <c r="CJ39" s="2074"/>
      <c r="CK39" s="1190"/>
      <c r="CL39" s="2078"/>
      <c r="CM39" s="1190"/>
      <c r="CN39" s="2078"/>
      <c r="CO39" s="1190"/>
      <c r="CP39" s="2078"/>
      <c r="CQ39" s="1190"/>
      <c r="CR39" s="2094"/>
      <c r="CS39" s="1190"/>
      <c r="CT39" s="2086"/>
      <c r="CU39" s="1190"/>
      <c r="CV39" s="2086"/>
      <c r="CW39" s="1190"/>
      <c r="CX39" s="2088"/>
      <c r="CY39" s="1190"/>
      <c r="CZ39" s="2082"/>
      <c r="DA39" s="1190"/>
      <c r="DB39" s="2082"/>
      <c r="DC39" s="1190"/>
      <c r="DD39" s="2084"/>
      <c r="DE39" s="1190"/>
      <c r="DF39" s="2080"/>
      <c r="DG39" s="1190"/>
      <c r="DH39" s="2080"/>
      <c r="DI39" s="1190"/>
      <c r="DJ39" s="1190" t="s">
        <v>21288</v>
      </c>
    </row>
    <row r="40" spans="2:114" ht="15" customHeight="1" thickBot="1" x14ac:dyDescent="0.3">
      <c r="B40" s="2068"/>
      <c r="D40" s="2026"/>
      <c r="F40" s="2026"/>
      <c r="H40" s="2026"/>
      <c r="J40" s="2026"/>
      <c r="L40" s="2026"/>
      <c r="N40" s="2026"/>
      <c r="P40" s="2026"/>
      <c r="R40" s="2050"/>
      <c r="S40" s="1190"/>
      <c r="T40" s="2026"/>
      <c r="V40" s="2026"/>
      <c r="X40" s="2050"/>
      <c r="Y40" s="1190"/>
      <c r="Z40" s="2026"/>
      <c r="AB40" s="2026"/>
      <c r="AD40" s="2050"/>
      <c r="AE40" s="1190"/>
      <c r="AF40" s="2026"/>
      <c r="AH40" s="2026"/>
      <c r="AJ40" s="1190"/>
      <c r="AO40" s="2068"/>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8"/>
      <c r="CD40" s="2075"/>
      <c r="CF40" s="2075"/>
      <c r="CH40" s="2075"/>
      <c r="CJ40" s="2075"/>
      <c r="CL40" s="2079"/>
      <c r="CN40" s="2079"/>
      <c r="CP40" s="2079"/>
      <c r="CR40" s="2095"/>
      <c r="CS40" s="1190"/>
      <c r="CT40" s="2087"/>
      <c r="CV40" s="2087"/>
      <c r="CX40" s="2089"/>
      <c r="CY40" s="1190"/>
      <c r="CZ40" s="2083"/>
      <c r="DB40" s="2083"/>
      <c r="DD40" s="2085"/>
      <c r="DE40" s="1190"/>
      <c r="DF40" s="2081"/>
      <c r="DH40" s="2081"/>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3" t="s">
        <v>21131</v>
      </c>
      <c r="E44" s="2064"/>
      <c r="F44" s="2064"/>
      <c r="G44" s="2064"/>
      <c r="H44" s="2064"/>
      <c r="I44" s="2064"/>
      <c r="J44" s="2064"/>
      <c r="K44" s="2064"/>
      <c r="L44" s="2064"/>
      <c r="M44" s="2064"/>
      <c r="N44" s="2064"/>
      <c r="O44" s="2064"/>
      <c r="P44" s="2064"/>
      <c r="Q44" s="2065"/>
      <c r="R44" s="2060" t="s">
        <v>21132</v>
      </c>
      <c r="S44" s="2061"/>
      <c r="T44" s="2061"/>
      <c r="U44" s="2061"/>
      <c r="V44" s="2061"/>
      <c r="W44" s="2062"/>
      <c r="X44" s="2051" t="s">
        <v>21133</v>
      </c>
      <c r="Y44" s="2052"/>
      <c r="Z44" s="2052"/>
      <c r="AA44" s="2052"/>
      <c r="AB44" s="2052"/>
      <c r="AC44" s="2053"/>
      <c r="AD44" s="2043" t="s">
        <v>21134</v>
      </c>
      <c r="AE44" s="2044"/>
      <c r="AF44" s="2044"/>
      <c r="AG44" s="2044"/>
      <c r="AH44" s="2044"/>
      <c r="AI44" s="2045"/>
      <c r="AQ44" s="2063" t="s">
        <v>21131</v>
      </c>
      <c r="AR44" s="2064"/>
      <c r="AS44" s="2064"/>
      <c r="AT44" s="2064"/>
      <c r="AU44" s="2064"/>
      <c r="AV44" s="2064"/>
      <c r="AW44" s="2064"/>
      <c r="AX44" s="2064"/>
      <c r="AY44" s="2064"/>
      <c r="AZ44" s="2064"/>
      <c r="BA44" s="2064"/>
      <c r="BB44" s="2064"/>
      <c r="BC44" s="2064"/>
      <c r="BD44" s="2065"/>
      <c r="BE44" s="2060" t="s">
        <v>21132</v>
      </c>
      <c r="BF44" s="2061"/>
      <c r="BG44" s="2061"/>
      <c r="BH44" s="2061"/>
      <c r="BI44" s="2061"/>
      <c r="BJ44" s="2062"/>
      <c r="BK44" s="2051" t="s">
        <v>21133</v>
      </c>
      <c r="BL44" s="2052"/>
      <c r="BM44" s="2052"/>
      <c r="BN44" s="2052"/>
      <c r="BO44" s="2052"/>
      <c r="BP44" s="2053"/>
      <c r="BQ44" s="2043" t="s">
        <v>21134</v>
      </c>
      <c r="BR44" s="2044"/>
      <c r="BS44" s="2044"/>
      <c r="BT44" s="2044"/>
      <c r="BU44" s="2044"/>
      <c r="BV44" s="2045"/>
      <c r="CD44" s="2063" t="s">
        <v>21131</v>
      </c>
      <c r="CE44" s="2064"/>
      <c r="CF44" s="2064"/>
      <c r="CG44" s="2064"/>
      <c r="CH44" s="2064"/>
      <c r="CI44" s="2064"/>
      <c r="CJ44" s="2064"/>
      <c r="CK44" s="2064"/>
      <c r="CL44" s="2064"/>
      <c r="CM44" s="2064"/>
      <c r="CN44" s="2064"/>
      <c r="CO44" s="2064"/>
      <c r="CP44" s="2064"/>
      <c r="CQ44" s="2065"/>
      <c r="CR44" s="2060" t="s">
        <v>21132</v>
      </c>
      <c r="CS44" s="2061"/>
      <c r="CT44" s="2061"/>
      <c r="CU44" s="2061"/>
      <c r="CV44" s="2061"/>
      <c r="CW44" s="2062"/>
      <c r="CX44" s="2051" t="s">
        <v>21133</v>
      </c>
      <c r="CY44" s="2052"/>
      <c r="CZ44" s="2052"/>
      <c r="DA44" s="2052"/>
      <c r="DB44" s="2052"/>
      <c r="DC44" s="2053"/>
      <c r="DD44" s="2043" t="s">
        <v>21134</v>
      </c>
      <c r="DE44" s="2044"/>
      <c r="DF44" s="2044"/>
      <c r="DG44" s="2044"/>
      <c r="DH44" s="2044"/>
      <c r="DI44" s="2045"/>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2" t="s">
        <v>21285</v>
      </c>
      <c r="D46" s="2025">
        <f ca="1">(2*E48/7)/'1-Eng Inputs'!$B$34</f>
        <v>0.66544487103898509</v>
      </c>
      <c r="F46" s="2025">
        <f ca="1">((2*E48/7)+G48/3)/'1-Eng Inputs'!$B$34</f>
        <v>1.3282646707469981</v>
      </c>
      <c r="G46" s="1190"/>
      <c r="H46" s="2025">
        <f ca="1">((I48+G48)/3)/'1-Eng Inputs'!$B$34</f>
        <v>1.2375769122121278</v>
      </c>
      <c r="I46" s="1190"/>
      <c r="J46" s="2025">
        <f ca="1">((K48+I48)/3)/'1-Eng Inputs'!$B$34</f>
        <v>1.1495142250082298</v>
      </c>
      <c r="K46" s="1190"/>
      <c r="L46" s="2025">
        <f ca="1">((M48+K48)/3)/'1-Eng Inputs'!$B$34</f>
        <v>1.3114757459970465</v>
      </c>
      <c r="M46" s="1190"/>
      <c r="N46" s="2025">
        <f ca="1">((O48+M48)/3)/'1-Eng Inputs'!$B$34</f>
        <v>1.4734372669858633</v>
      </c>
      <c r="O46" s="1190"/>
      <c r="P46" s="2025">
        <f ca="1">((Q48+O48)/3)/'1-Eng Inputs'!$B$34</f>
        <v>1.4734372669858633</v>
      </c>
      <c r="Q46" s="1190"/>
      <c r="R46" s="2054">
        <f ca="1">((S48+Q48)/3)/'1-Eng Inputs'!$B$34</f>
        <v>1.4443641119956447</v>
      </c>
      <c r="S46" s="1190"/>
      <c r="T46" s="2025">
        <f ca="1">((U48+S48)/3)/'1-Eng Inputs'!$B$34</f>
        <v>1.4152909570054264</v>
      </c>
      <c r="U46" s="1190"/>
      <c r="V46" s="2025">
        <f ca="1">((W48+U48)/3)/'1-Eng Inputs'!$B$34</f>
        <v>1.4152909570054264</v>
      </c>
      <c r="W46" s="1190"/>
      <c r="X46" s="2054">
        <f ca="1">((Y48+W48)/3)/'1-Eng Inputs'!$B$34</f>
        <v>1.3324952771178074</v>
      </c>
      <c r="Y46" s="1190"/>
      <c r="Z46" s="2025">
        <f ca="1">((AA48+Y48)/3)/'1-Eng Inputs'!$B$34</f>
        <v>1.2496995972301883</v>
      </c>
      <c r="AA46" s="1190"/>
      <c r="AB46" s="2025">
        <f ca="1">((AC48+AA48)/3)/'1-Eng Inputs'!$B$34</f>
        <v>1.2496995972301883</v>
      </c>
      <c r="AC46" s="1190"/>
      <c r="AD46" s="2054">
        <f ca="1">((AE48+AC48)/3)/'1-Eng Inputs'!$B$34</f>
        <v>0.97447908940342565</v>
      </c>
      <c r="AE46" s="1190"/>
      <c r="AF46" s="2025">
        <f ca="1">((AG48+AE48)/3)/'1-Eng Inputs'!$B$34</f>
        <v>0.69925858157666276</v>
      </c>
      <c r="AG46" s="1190"/>
      <c r="AH46" s="2025">
        <f ca="1">((AI48+AG48)/3)/'1-Eng Inputs'!$B$34</f>
        <v>0.69925858157666276</v>
      </c>
      <c r="AI46" s="1190"/>
      <c r="AJ46" s="1190"/>
      <c r="AO46" s="2022"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2" t="s">
        <v>21285</v>
      </c>
      <c r="CD46" s="2072"/>
      <c r="CF46" s="2072"/>
      <c r="CG46" s="1190"/>
      <c r="CH46" s="2072"/>
      <c r="CI46" s="1190"/>
      <c r="CJ46" s="2072"/>
      <c r="CK46" s="1190"/>
      <c r="CL46" s="2076"/>
      <c r="CM46" s="1190"/>
      <c r="CN46" s="2076"/>
      <c r="CO46" s="1190"/>
      <c r="CP46" s="2076"/>
      <c r="CQ46" s="1190"/>
      <c r="CR46" s="2094"/>
      <c r="CS46" s="1190"/>
      <c r="CT46" s="2086"/>
      <c r="CU46" s="1190"/>
      <c r="CV46" s="2086"/>
      <c r="CW46" s="1190"/>
      <c r="CX46" s="2088"/>
      <c r="CY46" s="1190"/>
      <c r="CZ46" s="2082"/>
      <c r="DA46" s="1190"/>
      <c r="DB46" s="2082"/>
      <c r="DC46" s="1190"/>
      <c r="DD46" s="2084"/>
      <c r="DE46" s="1190"/>
      <c r="DF46" s="2080"/>
      <c r="DG46" s="1190"/>
      <c r="DH46" s="2080"/>
      <c r="DI46" s="1190"/>
      <c r="DJ46" s="1190" t="s">
        <v>21288</v>
      </c>
    </row>
    <row r="47" spans="2:114" ht="14.45" hidden="1" customHeight="1" x14ac:dyDescent="0.25">
      <c r="B47" s="2023"/>
      <c r="D47" s="2026"/>
      <c r="F47" s="2026"/>
      <c r="H47" s="2026"/>
      <c r="J47" s="2026"/>
      <c r="L47" s="2026"/>
      <c r="N47" s="2026"/>
      <c r="P47" s="2026"/>
      <c r="R47" s="2055"/>
      <c r="S47" s="1190"/>
      <c r="T47" s="2026"/>
      <c r="V47" s="2026"/>
      <c r="X47" s="2055"/>
      <c r="Y47" s="1190"/>
      <c r="Z47" s="2026"/>
      <c r="AB47" s="2026"/>
      <c r="AD47" s="2055"/>
      <c r="AE47" s="1190"/>
      <c r="AF47" s="2026"/>
      <c r="AH47" s="2026"/>
      <c r="AJ47" s="1190"/>
      <c r="AO47" s="2023"/>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3"/>
      <c r="CD47" s="2073"/>
      <c r="CF47" s="2073"/>
      <c r="CH47" s="2073"/>
      <c r="CJ47" s="2073"/>
      <c r="CL47" s="2077"/>
      <c r="CN47" s="2077"/>
      <c r="CP47" s="2077"/>
      <c r="CR47" s="2095"/>
      <c r="CS47" s="1190"/>
      <c r="CT47" s="2087"/>
      <c r="CV47" s="2087"/>
      <c r="CX47" s="2089"/>
      <c r="CY47" s="1190"/>
      <c r="CZ47" s="2083"/>
      <c r="DB47" s="2083"/>
      <c r="DD47" s="2085"/>
      <c r="DE47" s="1190"/>
      <c r="DF47" s="2081"/>
      <c r="DH47" s="2081"/>
      <c r="DJ47" s="1190" t="s">
        <v>21289</v>
      </c>
    </row>
    <row r="48" spans="2:114" ht="30" customHeight="1" x14ac:dyDescent="0.25">
      <c r="B48" s="2023"/>
      <c r="D48" s="1200"/>
      <c r="E48" s="1163">
        <f ca="1">IF('1-Eng Inputs'!B69="YES",AR48,CE48)*2.2</f>
        <v>76.858882605002776</v>
      </c>
      <c r="F48" s="1163"/>
      <c r="G48" s="1163">
        <f ca="1">IF('1-Eng Inputs'!E69="YES",AT48,CG48)*2.2</f>
        <v>65.61916017109327</v>
      </c>
      <c r="H48" s="1163"/>
      <c r="I48" s="1163">
        <f ca="1">IF('1-Eng Inputs'!G69="YES",AV48,CI48)*2.2</f>
        <v>56.900954137907377</v>
      </c>
      <c r="J48" s="1163"/>
      <c r="K48" s="1163">
        <f ca="1">IF('1-Eng Inputs'!I69="YES",AX48,CK48)*2.2</f>
        <v>56.900954137907377</v>
      </c>
      <c r="L48" s="1163"/>
      <c r="M48" s="1163">
        <f ca="1">IF('1-Eng Inputs'!K69="YES",AZ48,CM48)*2.2</f>
        <v>72.935144715800234</v>
      </c>
      <c r="N48" s="1163"/>
      <c r="O48" s="1163">
        <f ca="1">IF('1-Eng Inputs'!M69="YES",BB48,CO48)*2.2</f>
        <v>72.935144715800234</v>
      </c>
      <c r="P48" s="1163"/>
      <c r="Q48" s="1163">
        <f ca="1">IF('1-Eng Inputs'!O69="YES",BD48,CQ48)*2.2</f>
        <v>72.935144715800234</v>
      </c>
      <c r="R48" s="1201"/>
      <c r="S48" s="1163">
        <f ca="1">IF('1-Eng Inputs'!Q69="YES",BF48,CS48)*2.2</f>
        <v>70.056902371768601</v>
      </c>
      <c r="T48" s="1163"/>
      <c r="U48" s="1163">
        <f ca="1">IF('1-Eng Inputs'!S69="YES",BH48,CU48)*2.2</f>
        <v>70.056902371768601</v>
      </c>
      <c r="V48" s="1163"/>
      <c r="W48" s="1163">
        <f ca="1">IF('1-Eng Inputs'!U69="YES",BJ48,CW48)*2.2</f>
        <v>70.056902371768601</v>
      </c>
      <c r="X48" s="1201"/>
      <c r="Y48" s="1163">
        <f ca="1">IF('1-Eng Inputs'!W69="YES",BL48,CY48)*2.2</f>
        <v>61.860130062894321</v>
      </c>
      <c r="Z48" s="1163"/>
      <c r="AA48" s="1163">
        <f ca="1">IF('1-Eng Inputs'!Y69="YES",BN48,DA48)*2.2</f>
        <v>61.860130062894321</v>
      </c>
      <c r="AB48" s="1163"/>
      <c r="AC48" s="1163">
        <f ca="1">IF('1-Eng Inputs'!AA69="YES",BP48,DC48)*2.2</f>
        <v>61.860130062894321</v>
      </c>
      <c r="AD48" s="1201"/>
      <c r="AE48" s="1163">
        <f ca="1">IF('1-Eng Inputs'!AC69="YES",BR48,DE48)*2.2</f>
        <v>34.613299788044806</v>
      </c>
      <c r="AF48" s="1163"/>
      <c r="AG48" s="1163">
        <f ca="1">IF('1-Eng Inputs'!AE69="YES",BT48,DG48)*2.2</f>
        <v>34.613299788044806</v>
      </c>
      <c r="AH48" s="1163"/>
      <c r="AI48" s="1163">
        <f ca="1">IF('1-Eng Inputs'!AG69="YES",BV48,DI48)*2.2</f>
        <v>34.613299788044806</v>
      </c>
      <c r="AJ48" s="1165"/>
      <c r="AO48" s="2023"/>
      <c r="AQ48" s="1200"/>
      <c r="AR48" s="1163">
        <f ca="1">'wind load calc_10d'!F112</f>
        <v>18.174867038473661</v>
      </c>
      <c r="AS48" s="1163"/>
      <c r="AT48" s="1163">
        <f ca="1">'wind load calc_10d'!G112</f>
        <v>14.604151931175135</v>
      </c>
      <c r="AU48" s="1163"/>
      <c r="AV48" s="1163">
        <f ca="1">'wind load calc_10d'!H112</f>
        <v>11.834490120192999</v>
      </c>
      <c r="AW48" s="1163"/>
      <c r="AX48" s="1163">
        <f ca="1">'wind load calc_10d'!H112</f>
        <v>11.834490120192999</v>
      </c>
      <c r="AY48" s="1163"/>
      <c r="AZ48" s="1163">
        <f ca="1">'wind load calc_10d'!H113</f>
        <v>20.53871331170917</v>
      </c>
      <c r="BA48" s="1163"/>
      <c r="BB48" s="1163">
        <f ca="1">'wind load calc_10d'!H113</f>
        <v>20.53871331170917</v>
      </c>
      <c r="BC48" s="1163"/>
      <c r="BD48" s="1164">
        <f ca="1">'wind load calc_10d'!H113</f>
        <v>20.53871331170917</v>
      </c>
      <c r="BE48" s="1201"/>
      <c r="BF48" s="1163">
        <f ca="1">'wind load calc_10d'!H122</f>
        <v>25.509007180615871</v>
      </c>
      <c r="BG48" s="1163"/>
      <c r="BH48" s="1163">
        <f ca="1">'wind load calc_10d'!H122</f>
        <v>25.509007180615871</v>
      </c>
      <c r="BI48" s="1163"/>
      <c r="BJ48" s="1163">
        <f ca="1">'wind load calc_10d'!H122</f>
        <v>25.509007180615871</v>
      </c>
      <c r="BK48" s="1201"/>
      <c r="BL48" s="1163">
        <f ca="1">'wind load calc_10d'!H131</f>
        <v>17.138318745727407</v>
      </c>
      <c r="BM48" s="1163"/>
      <c r="BN48" s="1163">
        <f ca="1">'wind load calc_10d'!H131</f>
        <v>17.138318745727407</v>
      </c>
      <c r="BO48" s="1163"/>
      <c r="BP48" s="1163">
        <f ca="1">'wind load calc_10d'!H131</f>
        <v>17.138318745727407</v>
      </c>
      <c r="BQ48" s="1201"/>
      <c r="BR48" s="1163">
        <f ca="1">'wind load calc_10d'!H140</f>
        <v>3.8767024245926827</v>
      </c>
      <c r="BS48" s="1163"/>
      <c r="BT48" s="1163">
        <f ca="1">'wind load calc_10d'!H140</f>
        <v>3.8767024245926827</v>
      </c>
      <c r="BU48" s="1163"/>
      <c r="BV48" s="1163">
        <f ca="1">'wind load calc_10d'!H140</f>
        <v>3.8767024245926827</v>
      </c>
      <c r="BW48" s="1165"/>
      <c r="CB48" s="2023"/>
      <c r="CD48" s="1200"/>
      <c r="CE48" s="1163">
        <f ca="1">'wind load calc_10d'!F60</f>
        <v>34.935855729546716</v>
      </c>
      <c r="CF48" s="1163"/>
      <c r="CG48" s="1163">
        <f ca="1">'wind load calc_10d'!G60</f>
        <v>29.826890986860572</v>
      </c>
      <c r="CH48" s="1163"/>
      <c r="CI48" s="1163">
        <f ca="1">'wind load calc_10d'!H60</f>
        <v>25.864070062685169</v>
      </c>
      <c r="CJ48" s="1163"/>
      <c r="CK48" s="1163">
        <f ca="1">'wind load calc_10d'!H60</f>
        <v>25.864070062685169</v>
      </c>
      <c r="CL48" s="1163"/>
      <c r="CM48" s="1163">
        <f ca="1">'wind load calc_10d'!H61</f>
        <v>33.152338507181923</v>
      </c>
      <c r="CN48" s="1163"/>
      <c r="CO48" s="1163">
        <f ca="1">'wind load calc_10d'!H61</f>
        <v>33.152338507181923</v>
      </c>
      <c r="CP48" s="1163"/>
      <c r="CQ48" s="1164">
        <f ca="1">'wind load calc_10d'!H61</f>
        <v>33.152338507181923</v>
      </c>
      <c r="CR48" s="1201"/>
      <c r="CS48" s="1163">
        <f ca="1">'wind load calc_10d'!H70</f>
        <v>31.844046532622091</v>
      </c>
      <c r="CT48" s="1163"/>
      <c r="CU48" s="1163">
        <f ca="1">'wind load calc_10d'!H70</f>
        <v>31.844046532622091</v>
      </c>
      <c r="CV48" s="1163"/>
      <c r="CW48" s="1163">
        <f ca="1">'wind load calc_10d'!H70</f>
        <v>31.844046532622091</v>
      </c>
      <c r="CX48" s="1201"/>
      <c r="CY48" s="1163">
        <f ca="1">'wind load calc_10d'!H79</f>
        <v>28.118240937679236</v>
      </c>
      <c r="CZ48" s="1163"/>
      <c r="DA48" s="1163">
        <f ca="1">'wind load calc_10d'!H79</f>
        <v>28.118240937679236</v>
      </c>
      <c r="DB48" s="1163"/>
      <c r="DC48" s="1163">
        <f ca="1">'wind load calc_10d'!H79</f>
        <v>28.118240937679236</v>
      </c>
      <c r="DD48" s="1201"/>
      <c r="DE48" s="1163">
        <f ca="1">'wind load calc_10d'!H88</f>
        <v>15.73331808547491</v>
      </c>
      <c r="DF48" s="1163"/>
      <c r="DG48" s="1163">
        <f ca="1">'wind load calc_10d'!H88</f>
        <v>15.73331808547491</v>
      </c>
      <c r="DH48" s="1163"/>
      <c r="DI48" s="1163">
        <f ca="1">'wind load calc_10d'!H88</f>
        <v>15.73331808547491</v>
      </c>
      <c r="DJ48" s="1165"/>
    </row>
    <row r="49" spans="2:114" ht="15" customHeight="1" thickBot="1" x14ac:dyDescent="0.3">
      <c r="B49" s="2023"/>
      <c r="D49" s="2025">
        <f ca="1">(E51/3+(2*E48/7))/'1-Eng Inputs'!$B$34</f>
        <v>0.86719964006080297</v>
      </c>
      <c r="F49" s="2025">
        <f ca="1">((E51+G48)/6+(2*E48/7)+G51/4)/'1-Eng Inputs'!$B$34</f>
        <v>1.2490482321702638</v>
      </c>
      <c r="H49" s="2025">
        <f ca="1">((I48+G48)/6+(I51+G51)/4)/'1-Eng Inputs'!$B$34</f>
        <v>0.9214206096387908</v>
      </c>
      <c r="J49" s="2025">
        <f ca="1">((K48+I48)/6+(K51+I51)/4)/'1-Eng Inputs'!$B$34</f>
        <v>0.87738926603684175</v>
      </c>
      <c r="L49" s="2025">
        <f ca="1">((M48+K48)/6+(M51+K51)/4)/'1-Eng Inputs'!$B$34</f>
        <v>0.9517616118423976</v>
      </c>
      <c r="N49" s="2025">
        <f ca="1">((O48+M48)/6+(O51+M51)/4)/'1-Eng Inputs'!$B$34</f>
        <v>1.0261339576479536</v>
      </c>
      <c r="P49" s="2025">
        <f ca="1">((Q48+O48)/6+(Q51+O51)/4)/'1-Eng Inputs'!$B$34</f>
        <v>1.0261339576479536</v>
      </c>
      <c r="R49" s="2054">
        <f ca="1">((S48+Q48)/6+(S51+Q51)/4)/'1-Eng Inputs'!$B$34</f>
        <v>1.2908573883205567</v>
      </c>
      <c r="T49" s="2025">
        <f ca="1">((U48+S48)/6+(U51+S51)/4)/'1-Eng Inputs'!$B$34</f>
        <v>1.5555808189931601</v>
      </c>
      <c r="V49" s="2025">
        <f ca="1">((W48+U48)/6+(W51+U51)/4)/'1-Eng Inputs'!$B$34</f>
        <v>1.5555808189931601</v>
      </c>
      <c r="X49" s="2054">
        <f ca="1">((Y48+W48)/6+(Y51+W51)/4)/'1-Eng Inputs'!$B$34</f>
        <v>1.3148655848641901</v>
      </c>
      <c r="Z49" s="2025">
        <f ca="1">((AA48+Y48)/6+(AA51+Y51)/4)/'1-Eng Inputs'!$B$34</f>
        <v>1.0741503507352199</v>
      </c>
      <c r="AB49" s="2025">
        <f ca="1">((AC48+AA48)/6+(AC51+AA51)/4)/'1-Eng Inputs'!$B$34</f>
        <v>1.0741503507352199</v>
      </c>
      <c r="AD49" s="2054">
        <f ca="1">((AE48+AC48)/6+(AE51+AC51)/4)/'1-Eng Inputs'!$B$34</f>
        <v>0.70172000772829146</v>
      </c>
      <c r="AF49" s="2025">
        <f ca="1">((AG48+AE48)/6+(AG51+AE51)/4)/'1-Eng Inputs'!$B$34</f>
        <v>0.3292896647213629</v>
      </c>
      <c r="AH49" s="2025">
        <f ca="1">((AI48+AG48)/6+(AI51+AG51)/4)/'1-Eng Inputs'!$B$34</f>
        <v>0.3292896647213629</v>
      </c>
      <c r="AJ49" s="1190"/>
      <c r="AO49" s="2023"/>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3"/>
      <c r="CD49" s="2072"/>
      <c r="CF49" s="2072"/>
      <c r="CG49" s="1190"/>
      <c r="CH49" s="2072"/>
      <c r="CI49" s="1190"/>
      <c r="CJ49" s="2072"/>
      <c r="CK49" s="1190"/>
      <c r="CL49" s="2076"/>
      <c r="CM49" s="1190"/>
      <c r="CN49" s="2076"/>
      <c r="CO49" s="1190"/>
      <c r="CP49" s="2076"/>
      <c r="CQ49" s="1190"/>
      <c r="CR49" s="2094"/>
      <c r="CS49" s="1190"/>
      <c r="CT49" s="2086"/>
      <c r="CU49" s="1190"/>
      <c r="CV49" s="2086"/>
      <c r="CW49" s="1190"/>
      <c r="CX49" s="2088"/>
      <c r="CY49" s="1190"/>
      <c r="CZ49" s="2082"/>
      <c r="DA49" s="1190"/>
      <c r="DB49" s="2082"/>
      <c r="DC49" s="1190"/>
      <c r="DD49" s="2084"/>
      <c r="DE49" s="1190"/>
      <c r="DF49" s="2080"/>
      <c r="DG49" s="1190"/>
      <c r="DH49" s="2080"/>
      <c r="DI49" s="1190"/>
      <c r="DJ49" s="1190"/>
    </row>
    <row r="50" spans="2:114" ht="15" hidden="1" customHeight="1" thickBot="1" x14ac:dyDescent="0.3">
      <c r="B50" s="2024"/>
      <c r="D50" s="2026"/>
      <c r="F50" s="2026"/>
      <c r="H50" s="2026"/>
      <c r="J50" s="2026"/>
      <c r="L50" s="2026"/>
      <c r="N50" s="2026"/>
      <c r="P50" s="2026"/>
      <c r="R50" s="2055"/>
      <c r="T50" s="2026"/>
      <c r="V50" s="2026"/>
      <c r="X50" s="2055"/>
      <c r="Z50" s="2026"/>
      <c r="AB50" s="2026"/>
      <c r="AD50" s="2055"/>
      <c r="AF50" s="2026"/>
      <c r="AH50" s="2026"/>
      <c r="AJ50" s="1190"/>
      <c r="AO50" s="2024"/>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4"/>
      <c r="CD50" s="2073"/>
      <c r="CF50" s="2073"/>
      <c r="CH50" s="2073"/>
      <c r="CJ50" s="2073"/>
      <c r="CL50" s="2077"/>
      <c r="CN50" s="2077"/>
      <c r="CP50" s="2077"/>
      <c r="CR50" s="2095"/>
      <c r="CS50" s="1190"/>
      <c r="CT50" s="2087"/>
      <c r="CV50" s="2087"/>
      <c r="CX50" s="2089"/>
      <c r="CY50" s="1190"/>
      <c r="CZ50" s="2083"/>
      <c r="DB50" s="2083"/>
      <c r="DD50" s="2085"/>
      <c r="DE50" s="1190"/>
      <c r="DF50" s="2081"/>
      <c r="DH50" s="2081"/>
      <c r="DJ50" s="1190"/>
    </row>
    <row r="51" spans="2:114" ht="30" customHeight="1" x14ac:dyDescent="0.25">
      <c r="B51" s="2022" t="s">
        <v>21254</v>
      </c>
      <c r="D51" s="1200"/>
      <c r="E51" s="1163">
        <f ca="1">IF('1-Eng Inputs'!B72="YES",AR51,CE51)*2.2</f>
        <v>19.973722133159974</v>
      </c>
      <c r="F51" s="1163"/>
      <c r="G51" s="1163">
        <f ca="1">IF('1-Eng Inputs'!E72="YES",AT51,CG51)*2.2</f>
        <v>19.973722133159974</v>
      </c>
      <c r="H51" s="1163"/>
      <c r="I51" s="1163">
        <f ca="1">IF('1-Eng Inputs'!G72="YES",AV51,CI51)*2.2</f>
        <v>19.973722133159974</v>
      </c>
      <c r="J51" s="1163"/>
      <c r="K51" s="1163">
        <f ca="1">IF('1-Eng Inputs'!I72="YES",AX51,CK51)*2.2</f>
        <v>19.973722133159974</v>
      </c>
      <c r="L51" s="1163"/>
      <c r="M51" s="1163">
        <f ca="1">IF('1-Eng Inputs'!K72="YES",AZ51,CM51)*2.2</f>
        <v>19.101411394231437</v>
      </c>
      <c r="N51" s="1163"/>
      <c r="O51" s="1163">
        <f ca="1">IF('1-Eng Inputs'!M72="YES",BB51,CO51)*2.2</f>
        <v>19.101411394231437</v>
      </c>
      <c r="P51" s="1163"/>
      <c r="Q51" s="1163">
        <f ca="1">IF('1-Eng Inputs'!O72="YES",BD51,CQ51)*2.2</f>
        <v>19.101411394231437</v>
      </c>
      <c r="R51" s="1201"/>
      <c r="S51" s="1163">
        <f ca="1">IF('1-Eng Inputs'!Q72="YES",BF51,CS51)*2.2</f>
        <v>55.9637324723695</v>
      </c>
      <c r="T51" s="1163"/>
      <c r="U51" s="1163">
        <f ca="1">IF('1-Eng Inputs'!S72="YES",BH51,CU51)*2.2</f>
        <v>55.9637324723695</v>
      </c>
      <c r="V51" s="1163"/>
      <c r="W51" s="1163">
        <f ca="1">IF('1-Eng Inputs'!U72="YES",BJ51,CW51)*2.2</f>
        <v>55.9637324723695</v>
      </c>
      <c r="X51" s="1201"/>
      <c r="Y51" s="1163">
        <f ca="1">IF('1-Eng Inputs'!W72="YES",BL51,CY51)*2.2</f>
        <v>29.653836439928291</v>
      </c>
      <c r="Z51" s="1163"/>
      <c r="AA51" s="1163">
        <f ca="1">IF('1-Eng Inputs'!Y72="YES",BN51,DA51)*2.2</f>
        <v>29.653836439928291</v>
      </c>
      <c r="AB51" s="1163"/>
      <c r="AC51" s="1163">
        <f ca="1">IF('1-Eng Inputs'!AA72="YES",BP51,DC51)*2.2</f>
        <v>29.653836439928291</v>
      </c>
      <c r="AD51" s="1201"/>
      <c r="AE51" s="1163">
        <f ca="1">IF('1-Eng Inputs'!AC72="YES",BR51,DE51)*2.2</f>
        <v>-1.3424153204199187</v>
      </c>
      <c r="AF51" s="1163"/>
      <c r="AG51" s="1163">
        <f ca="1">IF('1-Eng Inputs'!AE72="YES",BT51,DG51)*2.2</f>
        <v>-1.3424153204199187</v>
      </c>
      <c r="AH51" s="1163"/>
      <c r="AI51" s="1163">
        <f ca="1">IF('1-Eng Inputs'!AG72="YES",BV51,DI51)*2.2</f>
        <v>-1.3424153204199187</v>
      </c>
      <c r="AJ51" s="1165"/>
      <c r="AO51" s="2022" t="s">
        <v>21254</v>
      </c>
      <c r="AQ51" s="1200"/>
      <c r="AR51" s="1163">
        <f ca="1">'wind load calc_10d'!G114</f>
        <v>11.311544532597939</v>
      </c>
      <c r="AS51" s="1163"/>
      <c r="AT51" s="1163">
        <f ca="1">'wind load calc_10d'!I114</f>
        <v>11.311544532597939</v>
      </c>
      <c r="AU51" s="1163"/>
      <c r="AV51" s="1163">
        <f ca="1">'wind load calc_10d'!J114</f>
        <v>11.311544532597939</v>
      </c>
      <c r="AW51" s="1163"/>
      <c r="AX51" s="1163">
        <f ca="1">'wind load calc_10d'!J114</f>
        <v>11.311544532597939</v>
      </c>
      <c r="AY51" s="1163"/>
      <c r="AZ51" s="1163">
        <f ca="1">'wind load calc_10d'!J115</f>
        <v>11.311544532597939</v>
      </c>
      <c r="BA51" s="1163"/>
      <c r="BB51" s="1163">
        <f ca="1">'wind load calc_10d'!J115</f>
        <v>11.311544532597939</v>
      </c>
      <c r="BC51" s="1163"/>
      <c r="BD51" s="1164">
        <f ca="1">'wind load calc_10d'!J115</f>
        <v>11.311544532597939</v>
      </c>
      <c r="BE51" s="1201"/>
      <c r="BF51" s="1163">
        <f ca="1">'wind load calc_10d'!J124</f>
        <v>25.509007180615871</v>
      </c>
      <c r="BG51" s="1163"/>
      <c r="BH51" s="1163">
        <f ca="1">'wind load calc_10d'!J124</f>
        <v>25.509007180615871</v>
      </c>
      <c r="BI51" s="1163"/>
      <c r="BJ51" s="1163">
        <f ca="1">'wind load calc_10d'!J124</f>
        <v>25.509007180615871</v>
      </c>
      <c r="BK51" s="1201"/>
      <c r="BL51" s="1163">
        <f ca="1">'wind load calc_10d'!J133</f>
        <v>13.535100631485872</v>
      </c>
      <c r="BM51" s="1163"/>
      <c r="BN51" s="1163">
        <f ca="1">'wind load calc_10d'!J133</f>
        <v>13.535100631485872</v>
      </c>
      <c r="BO51" s="1163"/>
      <c r="BP51" s="1163">
        <f ca="1">'wind load calc_10d'!J133</f>
        <v>13.535100631485872</v>
      </c>
      <c r="BQ51" s="1201"/>
      <c r="BR51" s="1163">
        <f ca="1">'wind load calc_10d'!J142</f>
        <v>1.7211277343628844</v>
      </c>
      <c r="BS51" s="1163"/>
      <c r="BT51" s="1163">
        <f ca="1">'wind load calc_10d'!J142</f>
        <v>1.7211277343628844</v>
      </c>
      <c r="BU51" s="1163"/>
      <c r="BV51" s="1163">
        <f ca="1">'wind load calc_10d'!J142</f>
        <v>1.7211277343628844</v>
      </c>
      <c r="BW51" s="1165"/>
      <c r="CB51" s="2022" t="s">
        <v>21254</v>
      </c>
      <c r="CD51" s="1200"/>
      <c r="CE51" s="1163">
        <f ca="1">'wind load calc_10d'!G62</f>
        <v>9.0789646059818061</v>
      </c>
      <c r="CF51" s="1163"/>
      <c r="CG51" s="1163">
        <f ca="1">'wind load calc_10d'!I62</f>
        <v>9.0789646059818061</v>
      </c>
      <c r="CH51" s="1163"/>
      <c r="CI51" s="1163">
        <f ca="1">'wind load calc_10d'!J62</f>
        <v>9.0789646059818061</v>
      </c>
      <c r="CJ51" s="1163"/>
      <c r="CK51" s="1163">
        <f ca="1">'wind load calc_10d'!J62</f>
        <v>9.0789646059818061</v>
      </c>
      <c r="CL51" s="1163"/>
      <c r="CM51" s="1163">
        <f ca="1">'wind load calc_10d'!J63</f>
        <v>8.6824597246506521</v>
      </c>
      <c r="CN51" s="1163"/>
      <c r="CO51" s="1163">
        <f ca="1">'wind load calc_10d'!J63</f>
        <v>8.6824597246506521</v>
      </c>
      <c r="CP51" s="1163"/>
      <c r="CQ51" s="1164">
        <f ca="1">'wind load calc_10d'!J63</f>
        <v>8.6824597246506521</v>
      </c>
      <c r="CR51" s="1201"/>
      <c r="CS51" s="1163">
        <f ca="1">'wind load calc_10d'!J72</f>
        <v>25.438060214713406</v>
      </c>
      <c r="CT51" s="1163"/>
      <c r="CU51" s="1163">
        <f ca="1">'wind load calc_10d'!J72</f>
        <v>25.438060214713406</v>
      </c>
      <c r="CV51" s="1163"/>
      <c r="CW51" s="1163">
        <f ca="1">'wind load calc_10d'!J72</f>
        <v>25.438060214713406</v>
      </c>
      <c r="CX51" s="1201"/>
      <c r="CY51" s="1163">
        <f ca="1">'wind load calc_10d'!J81</f>
        <v>13.479016563603768</v>
      </c>
      <c r="CZ51" s="1163"/>
      <c r="DA51" s="1163">
        <f ca="1">'wind load calc_10d'!J81</f>
        <v>13.479016563603768</v>
      </c>
      <c r="DB51" s="1163"/>
      <c r="DC51" s="1163">
        <f ca="1">'wind load calc_10d'!J81</f>
        <v>13.479016563603768</v>
      </c>
      <c r="DD51" s="1201"/>
      <c r="DE51" s="1163">
        <f ca="1">'wind load calc_10d'!J90</f>
        <v>-0.61018878200905391</v>
      </c>
      <c r="DF51" s="1163"/>
      <c r="DG51" s="1163">
        <f ca="1">'wind load calc_10d'!J90</f>
        <v>-0.61018878200905391</v>
      </c>
      <c r="DH51" s="1163"/>
      <c r="DI51" s="1163">
        <f ca="1">'wind load calc_10d'!J90</f>
        <v>-0.61018878200905391</v>
      </c>
      <c r="DJ51" s="1165"/>
    </row>
    <row r="52" spans="2:114" ht="14.45" customHeight="1" x14ac:dyDescent="0.25">
      <c r="B52" s="2023"/>
      <c r="D52" s="2025">
        <f ca="1">((E51+E54)/3)/'1-Eng Inputs'!$B$34</f>
        <v>0.40350953804363582</v>
      </c>
      <c r="F52" s="2025">
        <f ca="1">((E54+E51)/6+(G54+G51)/4)/'1-Eng Inputs'!$B$34</f>
        <v>0.50438692255454476</v>
      </c>
      <c r="H52" s="2025">
        <f ca="1">1/4*(G51+I51+G54+I54)/'1-Eng Inputs'!$B$34</f>
        <v>0.60526430706545375</v>
      </c>
      <c r="J52" s="2025">
        <f ca="1">1/4*(I51+K51+I54+K54)/'1-Eng Inputs'!$B$34</f>
        <v>0.60526430706545375</v>
      </c>
      <c r="L52" s="2025">
        <f ca="1">1/4*(K51+M51+K54+M54)/'1-Eng Inputs'!$B$34</f>
        <v>0.59204747768774868</v>
      </c>
      <c r="N52" s="2025">
        <f ca="1">1/4*(M51+O51+M54+O54)/'1-Eng Inputs'!$B$34</f>
        <v>0.57883064831004361</v>
      </c>
      <c r="P52" s="2025">
        <f ca="1">1/4*(O51+Q51+O54+Q54)/'1-Eng Inputs'!$B$34</f>
        <v>0.57883064831004361</v>
      </c>
      <c r="R52" s="2049">
        <f ca="1">1/4*(Q51+S51+Q54+S54)/'1-Eng Inputs'!$B$34</f>
        <v>1.1373506646454687</v>
      </c>
      <c r="T52" s="2025">
        <f ca="1">1/4*(S51+U51+S54+U54)/'1-Eng Inputs'!$B$34</f>
        <v>1.6958706809808939</v>
      </c>
      <c r="V52" s="2025">
        <f ca="1">1/4*(U51+W51+U54+W54)/'1-Eng Inputs'!$B$34</f>
        <v>1.6958706809808939</v>
      </c>
      <c r="X52" s="2049">
        <f ca="1">1/4*(W51+Y51+W54+Y54)/'1-Eng Inputs'!$B$34</f>
        <v>1.2972358926105727</v>
      </c>
      <c r="Z52" s="2025">
        <f ca="1">1/4*(Y51+AA51+Y54+AA54)/'1-Eng Inputs'!$B$34</f>
        <v>0.8986011042402513</v>
      </c>
      <c r="AB52" s="2025">
        <f ca="1">1/4*(AA51+AC51+AA54+AC54)/'1-Eng Inputs'!$B$34</f>
        <v>0.8986011042402513</v>
      </c>
      <c r="AD52" s="2049">
        <f ca="1">1/4*(AC51+AE51+AC54+AE54)/'1-Eng Inputs'!$B$34</f>
        <v>0.42896092605315717</v>
      </c>
      <c r="AF52" s="2025">
        <f ca="1">1/4*(AE51+AG51+AE54+AG54)/'1-Eng Inputs'!$B$34</f>
        <v>-4.067925213393693E-2</v>
      </c>
      <c r="AH52" s="2025">
        <f ca="1">1/4*(AG51+AI51+AG54+AI54)/'1-Eng Inputs'!$B$34</f>
        <v>-4.067925213393693E-2</v>
      </c>
      <c r="AJ52" s="1190"/>
      <c r="AO52" s="2023"/>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3"/>
      <c r="CD52" s="2072"/>
      <c r="CF52" s="2072"/>
      <c r="CG52" s="1190"/>
      <c r="CH52" s="2072"/>
      <c r="CI52" s="1190"/>
      <c r="CJ52" s="2072"/>
      <c r="CK52" s="1190"/>
      <c r="CL52" s="2076"/>
      <c r="CM52" s="1190"/>
      <c r="CN52" s="2076"/>
      <c r="CO52" s="1190"/>
      <c r="CP52" s="2076"/>
      <c r="CQ52" s="1190"/>
      <c r="CR52" s="2094"/>
      <c r="CS52" s="1190"/>
      <c r="CT52" s="2086"/>
      <c r="CU52" s="1190"/>
      <c r="CV52" s="2086"/>
      <c r="CW52" s="1190"/>
      <c r="CX52" s="2088"/>
      <c r="CY52" s="1190"/>
      <c r="CZ52" s="2082"/>
      <c r="DA52" s="1190"/>
      <c r="DB52" s="2082"/>
      <c r="DC52" s="1190"/>
      <c r="DD52" s="2084"/>
      <c r="DE52" s="1190"/>
      <c r="DF52" s="2080"/>
      <c r="DG52" s="1190"/>
      <c r="DH52" s="2080"/>
      <c r="DI52" s="1190"/>
      <c r="DJ52" s="1190"/>
    </row>
    <row r="53" spans="2:114" ht="15" hidden="1" customHeight="1" x14ac:dyDescent="0.25">
      <c r="B53" s="2023"/>
      <c r="D53" s="2026"/>
      <c r="F53" s="2026"/>
      <c r="H53" s="2026"/>
      <c r="J53" s="2026"/>
      <c r="L53" s="2026"/>
      <c r="N53" s="2026"/>
      <c r="P53" s="2026"/>
      <c r="R53" s="2050"/>
      <c r="T53" s="2026"/>
      <c r="V53" s="2026"/>
      <c r="X53" s="2050"/>
      <c r="Z53" s="2026"/>
      <c r="AB53" s="2026"/>
      <c r="AD53" s="2050"/>
      <c r="AF53" s="2026"/>
      <c r="AH53" s="2026"/>
      <c r="AJ53" s="1190"/>
      <c r="AO53" s="2023"/>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3"/>
      <c r="CD53" s="2073"/>
      <c r="CF53" s="2073"/>
      <c r="CH53" s="2073"/>
      <c r="CJ53" s="2073"/>
      <c r="CL53" s="2077"/>
      <c r="CN53" s="2077"/>
      <c r="CP53" s="2077"/>
      <c r="CR53" s="2095"/>
      <c r="CS53" s="1190"/>
      <c r="CT53" s="2087"/>
      <c r="CV53" s="2087"/>
      <c r="CX53" s="2089"/>
      <c r="CY53" s="1190"/>
      <c r="CZ53" s="2083"/>
      <c r="DB53" s="2083"/>
      <c r="DD53" s="2085"/>
      <c r="DE53" s="1190"/>
      <c r="DF53" s="2081"/>
      <c r="DH53" s="2081"/>
      <c r="DJ53" s="1190"/>
    </row>
    <row r="54" spans="2:114" ht="30" customHeight="1" x14ac:dyDescent="0.25">
      <c r="B54" s="2023"/>
      <c r="D54" s="1200"/>
      <c r="E54" s="1163">
        <f ca="1">IF('1-Eng Inputs'!B75="YES",AR54,CE54)*2.2</f>
        <v>19.973722133159974</v>
      </c>
      <c r="F54" s="1163"/>
      <c r="G54" s="1163">
        <f ca="1">IF('1-Eng Inputs'!E75="YES",AT54,CG54)*2.2</f>
        <v>19.973722133159974</v>
      </c>
      <c r="H54" s="1163"/>
      <c r="I54" s="1163">
        <f ca="1">IF('1-Eng Inputs'!G75="YES",AV54,CI54)*2.2</f>
        <v>19.973722133159974</v>
      </c>
      <c r="J54" s="1163"/>
      <c r="K54" s="1163">
        <f ca="1">IF('1-Eng Inputs'!I75="YES",AX54,CK54)*2.2</f>
        <v>19.973722133159974</v>
      </c>
      <c r="L54" s="1163"/>
      <c r="M54" s="1163">
        <f ca="1">IF('1-Eng Inputs'!K75="YES",AZ54,CM54)*2.2</f>
        <v>19.101411394231437</v>
      </c>
      <c r="N54" s="1163"/>
      <c r="O54" s="1163">
        <f ca="1">IF('1-Eng Inputs'!M75="YES",BB54,CO54)*2.2</f>
        <v>19.101411394231437</v>
      </c>
      <c r="P54" s="1163"/>
      <c r="Q54" s="1209">
        <f ca="1">IF('1-Eng Inputs'!O75="YES",BD54,CQ54)*2.2</f>
        <v>19.101411394231437</v>
      </c>
      <c r="R54" s="1210"/>
      <c r="S54" s="1163">
        <f ca="1">IF('1-Eng Inputs'!Q75="YES",BF54,CS54)*2.2</f>
        <v>55.9637324723695</v>
      </c>
      <c r="T54" s="1163"/>
      <c r="U54" s="1163">
        <f ca="1">IF('1-Eng Inputs'!S75="YES",BH54,CU54)*2.2</f>
        <v>55.9637324723695</v>
      </c>
      <c r="V54" s="1163"/>
      <c r="W54" s="1209">
        <f ca="1">IF('1-Eng Inputs'!U75="YES",BJ54,CW54)*2.2</f>
        <v>55.9637324723695</v>
      </c>
      <c r="X54" s="1210"/>
      <c r="Y54" s="1163">
        <f ca="1">IF('1-Eng Inputs'!W75="YES",BL54,CY54)*2.2</f>
        <v>29.653836439928291</v>
      </c>
      <c r="Z54" s="1163"/>
      <c r="AA54" s="1163">
        <f ca="1">IF('1-Eng Inputs'!Y75="YES",BN54,DA54)*2.2</f>
        <v>29.653836439928291</v>
      </c>
      <c r="AB54" s="1163"/>
      <c r="AC54" s="1209">
        <f ca="1">IF('1-Eng Inputs'!AA75="YES",BP54,DC54)*2.2</f>
        <v>29.653836439928291</v>
      </c>
      <c r="AD54" s="1210"/>
      <c r="AE54" s="1163">
        <f ca="1">IF('1-Eng Inputs'!AC75="YES",BR54,DE54)*2.2</f>
        <v>-1.3424153204199187</v>
      </c>
      <c r="AF54" s="1163"/>
      <c r="AG54" s="1163">
        <f ca="1">IF('1-Eng Inputs'!AE75="YES",BT54,DG54)*2.2</f>
        <v>-1.3424153204199187</v>
      </c>
      <c r="AH54" s="1163"/>
      <c r="AI54" s="1163">
        <f ca="1">IF('1-Eng Inputs'!AG75="YES",BV54,DI54)*2.2</f>
        <v>-1.3424153204199187</v>
      </c>
      <c r="AJ54" s="1165"/>
      <c r="AO54" s="2023"/>
      <c r="AQ54" s="1200"/>
      <c r="AR54" s="1163">
        <f ca="1">'wind load calc_10d'!H114</f>
        <v>11.311544532597939</v>
      </c>
      <c r="AS54" s="1163"/>
      <c r="AT54" s="1163">
        <f ca="1">'wind load calc_10d'!J114</f>
        <v>11.311544532597939</v>
      </c>
      <c r="AU54" s="1163"/>
      <c r="AV54" s="1163">
        <f ca="1">'wind load calc_10d'!K114</f>
        <v>11.311544532597939</v>
      </c>
      <c r="AW54" s="1163"/>
      <c r="AX54" s="1163">
        <f ca="1">'wind load calc_10d'!K114</f>
        <v>11.311544532597939</v>
      </c>
      <c r="AY54" s="1163"/>
      <c r="AZ54" s="1163">
        <f ca="1">'wind load calc_10d'!K115</f>
        <v>11.311544532597939</v>
      </c>
      <c r="BA54" s="1163"/>
      <c r="BB54" s="1163">
        <f ca="1">'wind load calc_10d'!K115</f>
        <v>11.311544532597939</v>
      </c>
      <c r="BC54" s="1163"/>
      <c r="BD54" s="1164">
        <f ca="1">'wind load calc_10d'!K115</f>
        <v>11.311544532597939</v>
      </c>
      <c r="BE54" s="1201"/>
      <c r="BF54" s="1163">
        <f ca="1">'wind load calc_10d'!K124</f>
        <v>25.509007180615871</v>
      </c>
      <c r="BG54" s="1163"/>
      <c r="BH54" s="1163">
        <f ca="1">'wind load calc_10d'!K124</f>
        <v>25.509007180615871</v>
      </c>
      <c r="BI54" s="1163"/>
      <c r="BJ54" s="1163">
        <f ca="1">'wind load calc_10d'!K124</f>
        <v>25.509007180615871</v>
      </c>
      <c r="BK54" s="1201"/>
      <c r="BL54" s="1163">
        <f ca="1">'wind load calc_10d'!K133</f>
        <v>13.535100631485872</v>
      </c>
      <c r="BM54" s="1163"/>
      <c r="BN54" s="1163">
        <f ca="1">'wind load calc_10d'!K133</f>
        <v>13.535100631485872</v>
      </c>
      <c r="BO54" s="1163"/>
      <c r="BP54" s="1163">
        <f ca="1">'wind load calc_10d'!K133</f>
        <v>13.535100631485872</v>
      </c>
      <c r="BQ54" s="1201"/>
      <c r="BR54" s="1163">
        <f ca="1">'wind load calc_10d'!K142</f>
        <v>1.7211277343628844</v>
      </c>
      <c r="BS54" s="1163"/>
      <c r="BT54" s="1163">
        <f ca="1">'wind load calc_10d'!K142</f>
        <v>1.7211277343628844</v>
      </c>
      <c r="BU54" s="1163"/>
      <c r="BV54" s="1163">
        <f ca="1">'wind load calc_10d'!K142</f>
        <v>1.7211277343628844</v>
      </c>
      <c r="BW54" s="1165"/>
      <c r="CB54" s="2023"/>
      <c r="CD54" s="1200"/>
      <c r="CE54" s="1163">
        <f ca="1">'wind load calc_10d'!H62</f>
        <v>9.0789646059818061</v>
      </c>
      <c r="CF54" s="1163"/>
      <c r="CG54" s="1163">
        <f ca="1">'wind load calc_10d'!J62</f>
        <v>9.0789646059818061</v>
      </c>
      <c r="CH54" s="1163"/>
      <c r="CI54" s="1163">
        <f ca="1">'wind load calc_10d'!K62</f>
        <v>9.0789646059818061</v>
      </c>
      <c r="CJ54" s="1163"/>
      <c r="CK54" s="1163">
        <f ca="1">'wind load calc_10d'!K62</f>
        <v>9.0789646059818061</v>
      </c>
      <c r="CL54" s="1163"/>
      <c r="CM54" s="1163">
        <f ca="1">'wind load calc_10d'!K63</f>
        <v>8.6824597246506521</v>
      </c>
      <c r="CN54" s="1163"/>
      <c r="CO54" s="1163">
        <f ca="1">'wind load calc_10d'!K63</f>
        <v>8.6824597246506521</v>
      </c>
      <c r="CP54" s="1163"/>
      <c r="CQ54" s="1164">
        <f ca="1">'wind load calc_10d'!K63</f>
        <v>8.6824597246506521</v>
      </c>
      <c r="CR54" s="1201"/>
      <c r="CS54" s="1163">
        <f ca="1">'wind load calc_10d'!K72</f>
        <v>25.438060214713406</v>
      </c>
      <c r="CT54" s="1163"/>
      <c r="CU54" s="1163">
        <f ca="1">'wind load calc_10d'!K72</f>
        <v>25.438060214713406</v>
      </c>
      <c r="CV54" s="1163"/>
      <c r="CW54" s="1163">
        <f ca="1">'wind load calc_10d'!K72</f>
        <v>25.438060214713406</v>
      </c>
      <c r="CX54" s="1201"/>
      <c r="CY54" s="1163">
        <f ca="1">'wind load calc_10d'!K81</f>
        <v>13.479016563603768</v>
      </c>
      <c r="CZ54" s="1163"/>
      <c r="DA54" s="1163">
        <f ca="1">'wind load calc_10d'!K81</f>
        <v>13.479016563603768</v>
      </c>
      <c r="DB54" s="1163"/>
      <c r="DC54" s="1163">
        <f ca="1">'wind load calc_10d'!K81</f>
        <v>13.479016563603768</v>
      </c>
      <c r="DD54" s="1201"/>
      <c r="DE54" s="1163">
        <f ca="1">'wind load calc_10d'!K90</f>
        <v>-0.61018878200905391</v>
      </c>
      <c r="DF54" s="1163"/>
      <c r="DG54" s="1163">
        <f ca="1">'wind load calc_10d'!K90</f>
        <v>-0.61018878200905391</v>
      </c>
      <c r="DH54" s="1163"/>
      <c r="DI54" s="1163">
        <f ca="1">'wind load calc_10d'!K90</f>
        <v>-0.61018878200905391</v>
      </c>
      <c r="DJ54" s="1165"/>
    </row>
    <row r="55" spans="2:114" ht="14.45" customHeight="1" x14ac:dyDescent="0.25">
      <c r="B55" s="2023"/>
      <c r="D55" s="2025">
        <f ca="1">((E54+E57)/3)/'1-Eng Inputs'!$B$34</f>
        <v>0.40350953804363582</v>
      </c>
      <c r="F55" s="2025">
        <f ca="1">((E57+E54)/6+(G57+G54)/4)/'1-Eng Inputs'!$B$34</f>
        <v>0.50438692255454476</v>
      </c>
      <c r="H55" s="2025">
        <f ca="1">1/4*(G54+I54+G57+I57)/'1-Eng Inputs'!$B$34</f>
        <v>0.60526430706545375</v>
      </c>
      <c r="J55" s="2025">
        <f ca="1">1/4*(I54+K54+I57+K57)/'1-Eng Inputs'!$B$34</f>
        <v>0.60526430706545375</v>
      </c>
      <c r="L55" s="2025">
        <f ca="1">1/4*(K54+M54+K57+M57)/'1-Eng Inputs'!$B$34</f>
        <v>0.59204747768774868</v>
      </c>
      <c r="N55" s="2025">
        <f ca="1">1/4*(M54+O54+M57+O57)/'1-Eng Inputs'!$B$34</f>
        <v>0.57883064831004361</v>
      </c>
      <c r="P55" s="2025">
        <f ca="1">1/4*(O54+Q54+O57+Q57)/'1-Eng Inputs'!$B$34</f>
        <v>0.57883064831004361</v>
      </c>
      <c r="R55" s="2049">
        <f ca="1">1/4*(Q54+S54+Q57+S57)/'1-Eng Inputs'!$B$34</f>
        <v>1.1373506646454687</v>
      </c>
      <c r="T55" s="2025">
        <f ca="1">1/4*(S54+U54+S57+U57)/'1-Eng Inputs'!$B$34</f>
        <v>1.6958706809808939</v>
      </c>
      <c r="V55" s="2025">
        <f ca="1">1/4*(U54+W54+U57+W57)/'1-Eng Inputs'!$B$34</f>
        <v>1.6958706809808939</v>
      </c>
      <c r="X55" s="2049">
        <f ca="1">1/4*(W54+Y54+W57+Y57)/'1-Eng Inputs'!$B$34</f>
        <v>1.2972358926105727</v>
      </c>
      <c r="Z55" s="2025">
        <f ca="1">1/4*(Y54+AA54+Y57+AA57)/'1-Eng Inputs'!$B$34</f>
        <v>0.8986011042402513</v>
      </c>
      <c r="AB55" s="2025">
        <f ca="1">1/4*(AA54+AC54+AA57+AC57)/'1-Eng Inputs'!$B$34</f>
        <v>0.8986011042402513</v>
      </c>
      <c r="AD55" s="2049">
        <f ca="1">1/4*(AC54+AE54+AC57+AE57)/'1-Eng Inputs'!$B$34</f>
        <v>0.42896092605315717</v>
      </c>
      <c r="AF55" s="2025">
        <f ca="1">1/4*(AE54+AG54+AE57+AG57)/'1-Eng Inputs'!$B$34</f>
        <v>-4.067925213393693E-2</v>
      </c>
      <c r="AH55" s="2025">
        <f ca="1">1/4*(AG54+AI54+AG57+AI57)/'1-Eng Inputs'!$B$34</f>
        <v>-4.067925213393693E-2</v>
      </c>
      <c r="AJ55" s="1190"/>
      <c r="AO55" s="2023"/>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3"/>
      <c r="CD55" s="2072"/>
      <c r="CF55" s="2072"/>
      <c r="CG55" s="1190"/>
      <c r="CH55" s="2072"/>
      <c r="CI55" s="1190"/>
      <c r="CJ55" s="2072"/>
      <c r="CK55" s="1190"/>
      <c r="CL55" s="2076"/>
      <c r="CM55" s="1190"/>
      <c r="CN55" s="2076"/>
      <c r="CO55" s="1190"/>
      <c r="CP55" s="2076"/>
      <c r="CQ55" s="1190"/>
      <c r="CR55" s="2094"/>
      <c r="CS55" s="1190"/>
      <c r="CT55" s="2086"/>
      <c r="CU55" s="1190"/>
      <c r="CV55" s="2086"/>
      <c r="CW55" s="1190"/>
      <c r="CX55" s="2088"/>
      <c r="CY55" s="1190"/>
      <c r="CZ55" s="2082"/>
      <c r="DA55" s="1190"/>
      <c r="DB55" s="2082"/>
      <c r="DC55" s="1190"/>
      <c r="DD55" s="2084"/>
      <c r="DE55" s="1190"/>
      <c r="DF55" s="2080"/>
      <c r="DG55" s="1190"/>
      <c r="DH55" s="2080"/>
      <c r="DI55" s="1190"/>
      <c r="DJ55" s="1190" t="s">
        <v>21288</v>
      </c>
    </row>
    <row r="56" spans="2:114" ht="15" hidden="1" customHeight="1" x14ac:dyDescent="0.25">
      <c r="B56" s="2023"/>
      <c r="D56" s="2026"/>
      <c r="F56" s="2026"/>
      <c r="H56" s="2026"/>
      <c r="J56" s="2026"/>
      <c r="L56" s="2026"/>
      <c r="N56" s="2026"/>
      <c r="P56" s="2026"/>
      <c r="R56" s="2050"/>
      <c r="T56" s="2026"/>
      <c r="V56" s="2026"/>
      <c r="X56" s="2050"/>
      <c r="Z56" s="2026"/>
      <c r="AB56" s="2026"/>
      <c r="AD56" s="2050"/>
      <c r="AF56" s="2026"/>
      <c r="AH56" s="2026"/>
      <c r="AJ56" s="1190"/>
      <c r="AO56" s="2023"/>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3"/>
      <c r="CD56" s="2073"/>
      <c r="CF56" s="2073"/>
      <c r="CH56" s="2073"/>
      <c r="CJ56" s="2073"/>
      <c r="CL56" s="2077"/>
      <c r="CN56" s="2077"/>
      <c r="CP56" s="2077"/>
      <c r="CR56" s="2095"/>
      <c r="CS56" s="1190"/>
      <c r="CT56" s="2087"/>
      <c r="CV56" s="2087"/>
      <c r="CX56" s="2089"/>
      <c r="CY56" s="1190"/>
      <c r="CZ56" s="2083"/>
      <c r="DB56" s="2083"/>
      <c r="DD56" s="2085"/>
      <c r="DE56" s="1190"/>
      <c r="DF56" s="2081"/>
      <c r="DH56" s="2081"/>
      <c r="DJ56" s="1190" t="s">
        <v>21289</v>
      </c>
    </row>
    <row r="57" spans="2:114" ht="30" customHeight="1" x14ac:dyDescent="0.25">
      <c r="B57" s="2023"/>
      <c r="D57" s="1200"/>
      <c r="E57" s="1163">
        <f ca="1">IF('1-Eng Inputs'!B78="YES",AR57,CE57)*2.2</f>
        <v>19.973722133159974</v>
      </c>
      <c r="F57" s="1163"/>
      <c r="G57" s="1163">
        <f ca="1">IF('1-Eng Inputs'!E78="YES",AT57,CG57)*2.2</f>
        <v>19.973722133159974</v>
      </c>
      <c r="H57" s="1163"/>
      <c r="I57" s="1163">
        <f ca="1">IF('1-Eng Inputs'!G78="YES",AV57,CI57)*2.2</f>
        <v>19.973722133159974</v>
      </c>
      <c r="J57" s="1163"/>
      <c r="K57" s="1163">
        <f ca="1">IF('1-Eng Inputs'!I78="YES",AX57,CK57)*2.2</f>
        <v>19.973722133159974</v>
      </c>
      <c r="L57" s="1163"/>
      <c r="M57" s="1163">
        <f ca="1">IF('1-Eng Inputs'!K78="YES",AZ57,CM57)*2.2</f>
        <v>19.101411394231437</v>
      </c>
      <c r="N57" s="1163"/>
      <c r="O57" s="1163">
        <f ca="1">IF('1-Eng Inputs'!M78="YES",BB57,CO57)*2.2</f>
        <v>19.101411394231437</v>
      </c>
      <c r="P57" s="1163"/>
      <c r="Q57" s="1209">
        <f ca="1">IF('1-Eng Inputs'!O78="YES",BD57,CQ57)*2.2</f>
        <v>19.101411394231437</v>
      </c>
      <c r="R57" s="1210"/>
      <c r="S57" s="1163">
        <f ca="1">IF('1-Eng Inputs'!Q78="YES",BF57,CS57)*2.2</f>
        <v>55.9637324723695</v>
      </c>
      <c r="T57" s="1163"/>
      <c r="U57" s="1163">
        <f ca="1">IF('1-Eng Inputs'!S78="YES",BH57,CU57)*2.2</f>
        <v>55.9637324723695</v>
      </c>
      <c r="V57" s="1163"/>
      <c r="W57" s="1209">
        <f ca="1">IF('1-Eng Inputs'!U78="YES",BJ57,CW57)*2.2</f>
        <v>55.9637324723695</v>
      </c>
      <c r="X57" s="1210"/>
      <c r="Y57" s="1163">
        <f ca="1">IF('1-Eng Inputs'!W78="YES",BL57,CY57)*2.2</f>
        <v>29.653836439928291</v>
      </c>
      <c r="Z57" s="1163"/>
      <c r="AA57" s="1163">
        <f ca="1">IF('1-Eng Inputs'!Y78="YES",BN57,DA57)*2.2</f>
        <v>29.653836439928291</v>
      </c>
      <c r="AB57" s="1163"/>
      <c r="AC57" s="1209">
        <f ca="1">IF('1-Eng Inputs'!AA78="YES",BP57,DC57)*2.2</f>
        <v>29.653836439928291</v>
      </c>
      <c r="AD57" s="1210"/>
      <c r="AE57" s="1163">
        <f ca="1">IF('1-Eng Inputs'!AC78="YES",BR57,DE57)*2.2</f>
        <v>-1.3424153204199187</v>
      </c>
      <c r="AF57" s="1163"/>
      <c r="AG57" s="1163">
        <f ca="1">IF('1-Eng Inputs'!AE78="YES",BT57,DG57)*2.2</f>
        <v>-1.3424153204199187</v>
      </c>
      <c r="AH57" s="1163"/>
      <c r="AI57" s="1163">
        <f ca="1">IF('1-Eng Inputs'!AG78="YES",BV57,DI57)*2.2</f>
        <v>-1.3424153204199187</v>
      </c>
      <c r="AJ57" s="1165"/>
      <c r="AO57" s="2023"/>
      <c r="AQ57" s="1200"/>
      <c r="AR57" s="1163">
        <f ca="1">'wind load calc_10d'!H114</f>
        <v>11.311544532597939</v>
      </c>
      <c r="AS57" s="1163"/>
      <c r="AT57" s="1163">
        <f ca="1">'wind load calc_10d'!J114</f>
        <v>11.311544532597939</v>
      </c>
      <c r="AU57" s="1163"/>
      <c r="AV57" s="1163">
        <f ca="1">'wind load calc_10d'!K114</f>
        <v>11.311544532597939</v>
      </c>
      <c r="AW57" s="1163"/>
      <c r="AX57" s="1163">
        <f ca="1">'wind load calc_10d'!K114</f>
        <v>11.311544532597939</v>
      </c>
      <c r="AY57" s="1163"/>
      <c r="AZ57" s="1163">
        <f ca="1">'wind load calc_10d'!K115</f>
        <v>11.311544532597939</v>
      </c>
      <c r="BA57" s="1163"/>
      <c r="BB57" s="1163">
        <f ca="1">'wind load calc_10d'!K115</f>
        <v>11.311544532597939</v>
      </c>
      <c r="BC57" s="1163"/>
      <c r="BD57" s="1164">
        <f ca="1">'wind load calc_10d'!K115</f>
        <v>11.311544532597939</v>
      </c>
      <c r="BE57" s="1201"/>
      <c r="BF57" s="1163">
        <f ca="1">'wind load calc_10d'!K124</f>
        <v>25.509007180615871</v>
      </c>
      <c r="BG57" s="1163"/>
      <c r="BH57" s="1163">
        <f ca="1">'wind load calc_10d'!K124</f>
        <v>25.509007180615871</v>
      </c>
      <c r="BI57" s="1163"/>
      <c r="BJ57" s="1163">
        <f ca="1">'wind load calc_10d'!K124</f>
        <v>25.509007180615871</v>
      </c>
      <c r="BK57" s="1201"/>
      <c r="BL57" s="1163">
        <f ca="1">'wind load calc_10d'!K133</f>
        <v>13.535100631485872</v>
      </c>
      <c r="BM57" s="1163"/>
      <c r="BN57" s="1163">
        <f ca="1">'wind load calc_10d'!K133</f>
        <v>13.535100631485872</v>
      </c>
      <c r="BO57" s="1163"/>
      <c r="BP57" s="1163">
        <f ca="1">'wind load calc_10d'!K133</f>
        <v>13.535100631485872</v>
      </c>
      <c r="BQ57" s="1201"/>
      <c r="BR57" s="1163">
        <f ca="1">'wind load calc_10d'!K142</f>
        <v>1.7211277343628844</v>
      </c>
      <c r="BS57" s="1163"/>
      <c r="BT57" s="1163">
        <f ca="1">'wind load calc_10d'!K142</f>
        <v>1.7211277343628844</v>
      </c>
      <c r="BU57" s="1163"/>
      <c r="BV57" s="1163">
        <f ca="1">'wind load calc_10d'!K142</f>
        <v>1.7211277343628844</v>
      </c>
      <c r="BW57" s="1165"/>
      <c r="CB57" s="2023"/>
      <c r="CD57" s="1200"/>
      <c r="CE57" s="1163">
        <f ca="1">'wind load calc_10d'!H62</f>
        <v>9.0789646059818061</v>
      </c>
      <c r="CF57" s="1163"/>
      <c r="CG57" s="1163">
        <f ca="1">'wind load calc_10d'!J62</f>
        <v>9.0789646059818061</v>
      </c>
      <c r="CH57" s="1163"/>
      <c r="CI57" s="1163">
        <f ca="1">'wind load calc_10d'!K62</f>
        <v>9.0789646059818061</v>
      </c>
      <c r="CJ57" s="1163"/>
      <c r="CK57" s="1163">
        <f ca="1">'wind load calc_10d'!K62</f>
        <v>9.0789646059818061</v>
      </c>
      <c r="CL57" s="1163"/>
      <c r="CM57" s="1163">
        <f ca="1">'wind load calc_10d'!K63</f>
        <v>8.6824597246506521</v>
      </c>
      <c r="CN57" s="1163"/>
      <c r="CO57" s="1163">
        <f ca="1">'wind load calc_10d'!K63</f>
        <v>8.6824597246506521</v>
      </c>
      <c r="CP57" s="1163"/>
      <c r="CQ57" s="1164">
        <f ca="1">'wind load calc_10d'!K63</f>
        <v>8.6824597246506521</v>
      </c>
      <c r="CR57" s="1201"/>
      <c r="CS57" s="1163">
        <f ca="1">'wind load calc_10d'!K72</f>
        <v>25.438060214713406</v>
      </c>
      <c r="CT57" s="1163"/>
      <c r="CU57" s="1163">
        <f ca="1">'wind load calc_10d'!K72</f>
        <v>25.438060214713406</v>
      </c>
      <c r="CV57" s="1163"/>
      <c r="CW57" s="1163">
        <f ca="1">'wind load calc_10d'!K72</f>
        <v>25.438060214713406</v>
      </c>
      <c r="CX57" s="1201"/>
      <c r="CY57" s="1163">
        <f ca="1">'wind load calc_10d'!K81</f>
        <v>13.479016563603768</v>
      </c>
      <c r="CZ57" s="1163"/>
      <c r="DA57" s="1163">
        <f ca="1">'wind load calc_10d'!K81</f>
        <v>13.479016563603768</v>
      </c>
      <c r="DB57" s="1163"/>
      <c r="DC57" s="1163">
        <f ca="1">'wind load calc_10d'!K81</f>
        <v>13.479016563603768</v>
      </c>
      <c r="DD57" s="1201"/>
      <c r="DE57" s="1163">
        <f ca="1">'wind load calc_10d'!K90</f>
        <v>-0.61018878200905391</v>
      </c>
      <c r="DF57" s="1163"/>
      <c r="DG57" s="1163">
        <f ca="1">'wind load calc_10d'!K90</f>
        <v>-0.61018878200905391</v>
      </c>
      <c r="DH57" s="1163"/>
      <c r="DI57" s="1163">
        <f ca="1">'wind load calc_10d'!K90</f>
        <v>-0.61018878200905391</v>
      </c>
      <c r="DJ57" s="1165"/>
    </row>
    <row r="58" spans="2:114" ht="14.45" customHeight="1" x14ac:dyDescent="0.25">
      <c r="B58" s="2023"/>
      <c r="D58" s="2025">
        <f ca="1">((E57+E60)/3)/'1-Eng Inputs'!$B$34</f>
        <v>0.40350953804363582</v>
      </c>
      <c r="F58" s="2025">
        <f ca="1">((E60+E57)/6+(G60+G57)/4)/'1-Eng Inputs'!$B$34</f>
        <v>0.50438692255454476</v>
      </c>
      <c r="H58" s="2025">
        <f ca="1">1/4*(G57+I57+G60+I60)/'1-Eng Inputs'!$B$34</f>
        <v>0.60526430706545375</v>
      </c>
      <c r="J58" s="2025">
        <f ca="1">1/4*(I57+K57+I60+K60)/'1-Eng Inputs'!$B$34</f>
        <v>0.60526430706545375</v>
      </c>
      <c r="L58" s="2025">
        <f ca="1">1/4*(K57+M57+K60+M60)/'1-Eng Inputs'!$B$34</f>
        <v>0.59204747768774868</v>
      </c>
      <c r="N58" s="2025">
        <f ca="1">1/4*(M57+O57+M60+O60)/'1-Eng Inputs'!$B$34</f>
        <v>0.57883064831004361</v>
      </c>
      <c r="P58" s="2025">
        <f ca="1">1/4*(O57+Q57+O60+Q60)/'1-Eng Inputs'!$B$34</f>
        <v>0.57883064831004361</v>
      </c>
      <c r="R58" s="2049">
        <f ca="1">1/4*(Q57+S57+Q60+S60)/'1-Eng Inputs'!$B$34</f>
        <v>1.1373506646454687</v>
      </c>
      <c r="T58" s="2025">
        <f ca="1">1/4*(S57+U57+S60+U60)/'1-Eng Inputs'!$B$34</f>
        <v>1.6958706809808939</v>
      </c>
      <c r="V58" s="2025">
        <f ca="1">1/4*(U57+W57+U60+W60)/'1-Eng Inputs'!$B$34</f>
        <v>1.6958706809808939</v>
      </c>
      <c r="X58" s="2049">
        <f ca="1">1/4*(W57+Y57+W60+Y60)/'1-Eng Inputs'!$B$34</f>
        <v>1.2972358926105727</v>
      </c>
      <c r="Z58" s="2025">
        <f ca="1">1/4*(Y57+AA57+Y60+AA60)/'1-Eng Inputs'!$B$34</f>
        <v>0.8986011042402513</v>
      </c>
      <c r="AB58" s="2025">
        <f ca="1">1/4*(AA57+AC57+AA60+AC60)/'1-Eng Inputs'!$B$34</f>
        <v>0.8986011042402513</v>
      </c>
      <c r="AD58" s="2049">
        <f ca="1">1/4*(AC57+AE57+AC60+AE60)/'1-Eng Inputs'!$B$34</f>
        <v>0.42896092605315717</v>
      </c>
      <c r="AF58" s="2025">
        <f ca="1">1/4*(AE57+AG57+AE60+AG60)/'1-Eng Inputs'!$B$34</f>
        <v>-4.067925213393693E-2</v>
      </c>
      <c r="AH58" s="2025">
        <f ca="1">1/4*(AG57+AI57+AG60+AI60)/'1-Eng Inputs'!$B$34</f>
        <v>-4.067925213393693E-2</v>
      </c>
      <c r="AJ58" s="1190"/>
      <c r="AO58" s="2023"/>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3"/>
      <c r="CD58" s="2072"/>
      <c r="CF58" s="2072"/>
      <c r="CG58" s="1190"/>
      <c r="CH58" s="2072"/>
      <c r="CI58" s="1190"/>
      <c r="CJ58" s="2072"/>
      <c r="CK58" s="1190"/>
      <c r="CL58" s="2076"/>
      <c r="CM58" s="1190"/>
      <c r="CN58" s="2076"/>
      <c r="CO58" s="1190"/>
      <c r="CP58" s="2076"/>
      <c r="CQ58" s="1190"/>
      <c r="CR58" s="2094"/>
      <c r="CS58" s="1190"/>
      <c r="CT58" s="2086"/>
      <c r="CU58" s="1190"/>
      <c r="CV58" s="2086"/>
      <c r="CW58" s="1190"/>
      <c r="CX58" s="2088"/>
      <c r="CY58" s="1190"/>
      <c r="CZ58" s="2082"/>
      <c r="DA58" s="1190"/>
      <c r="DB58" s="2082"/>
      <c r="DC58" s="1190"/>
      <c r="DD58" s="2084"/>
      <c r="DE58" s="1190"/>
      <c r="DF58" s="2080"/>
      <c r="DG58" s="1190"/>
      <c r="DH58" s="2080"/>
      <c r="DI58" s="1190"/>
      <c r="DJ58" s="1190"/>
    </row>
    <row r="59" spans="2:114" ht="15" hidden="1" customHeight="1" x14ac:dyDescent="0.25">
      <c r="B59" s="2023"/>
      <c r="D59" s="2026"/>
      <c r="F59" s="2026"/>
      <c r="H59" s="2026"/>
      <c r="J59" s="2026"/>
      <c r="L59" s="2026"/>
      <c r="N59" s="2026"/>
      <c r="P59" s="2026"/>
      <c r="R59" s="2050"/>
      <c r="T59" s="2026"/>
      <c r="V59" s="2026"/>
      <c r="X59" s="2050"/>
      <c r="Z59" s="2026"/>
      <c r="AB59" s="2026"/>
      <c r="AD59" s="2050"/>
      <c r="AF59" s="2026"/>
      <c r="AH59" s="2026"/>
      <c r="AJ59" s="1190"/>
      <c r="AO59" s="2023"/>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3"/>
      <c r="CD59" s="2073"/>
      <c r="CF59" s="2073"/>
      <c r="CH59" s="2073"/>
      <c r="CJ59" s="2073"/>
      <c r="CL59" s="2077"/>
      <c r="CN59" s="2077"/>
      <c r="CP59" s="2077"/>
      <c r="CR59" s="2095"/>
      <c r="CS59" s="1190"/>
      <c r="CT59" s="2087"/>
      <c r="CV59" s="2087"/>
      <c r="CX59" s="2089"/>
      <c r="CY59" s="1190"/>
      <c r="CZ59" s="2083"/>
      <c r="DB59" s="2083"/>
      <c r="DD59" s="2085"/>
      <c r="DE59" s="1190"/>
      <c r="DF59" s="2081"/>
      <c r="DH59" s="2081"/>
      <c r="DJ59" s="1190"/>
    </row>
    <row r="60" spans="2:114" ht="30" customHeight="1" x14ac:dyDescent="0.25">
      <c r="B60" s="2023"/>
      <c r="D60" s="1200"/>
      <c r="E60" s="1163">
        <f ca="1">IF('1-Eng Inputs'!B81="YES",AR60,CE60)*2.2</f>
        <v>19.973722133159974</v>
      </c>
      <c r="F60" s="1163"/>
      <c r="G60" s="1163">
        <f ca="1">IF('1-Eng Inputs'!E81="YES",AT60,CG60)*2.2</f>
        <v>19.973722133159974</v>
      </c>
      <c r="H60" s="1163"/>
      <c r="I60" s="1163">
        <f ca="1">IF('1-Eng Inputs'!G81="YES",AV60,CI60)*2.2</f>
        <v>19.973722133159974</v>
      </c>
      <c r="J60" s="1163"/>
      <c r="K60" s="1163">
        <f ca="1">IF('1-Eng Inputs'!I81="YES",AX60,CK60)*2.2</f>
        <v>19.973722133159974</v>
      </c>
      <c r="L60" s="1163"/>
      <c r="M60" s="1163">
        <f ca="1">IF('1-Eng Inputs'!K81="YES",AZ60,CM60)*2.2</f>
        <v>19.101411394231437</v>
      </c>
      <c r="N60" s="1163"/>
      <c r="O60" s="1163">
        <f ca="1">IF('1-Eng Inputs'!M81="YES",BB60,CO60)*2.2</f>
        <v>19.101411394231437</v>
      </c>
      <c r="P60" s="1163"/>
      <c r="Q60" s="1209">
        <f ca="1">IF('1-Eng Inputs'!O81="YES",BD60,CQ60)*2.2</f>
        <v>19.101411394231437</v>
      </c>
      <c r="R60" s="1210"/>
      <c r="S60" s="1163">
        <f ca="1">IF('1-Eng Inputs'!Q81="YES",BF60,CS60)*2.2</f>
        <v>55.9637324723695</v>
      </c>
      <c r="T60" s="1163"/>
      <c r="U60" s="1163">
        <f ca="1">IF('1-Eng Inputs'!S81="YES",BH60,CU60)*2.2</f>
        <v>55.9637324723695</v>
      </c>
      <c r="V60" s="1163"/>
      <c r="W60" s="1209">
        <f ca="1">IF('1-Eng Inputs'!U81="YES",BJ60,CW60)*2.2</f>
        <v>55.9637324723695</v>
      </c>
      <c r="X60" s="1210"/>
      <c r="Y60" s="1163">
        <f ca="1">IF('1-Eng Inputs'!W81="YES",BL60,CY60)*2.2</f>
        <v>29.653836439928291</v>
      </c>
      <c r="Z60" s="1163"/>
      <c r="AA60" s="1163">
        <f ca="1">IF('1-Eng Inputs'!Y81="YES",BN60,DA60)*2.2</f>
        <v>29.653836439928291</v>
      </c>
      <c r="AB60" s="1163"/>
      <c r="AC60" s="1209">
        <f ca="1">IF('1-Eng Inputs'!AA81="YES",BP60,DC60)*2.2</f>
        <v>29.653836439928291</v>
      </c>
      <c r="AD60" s="1210"/>
      <c r="AE60" s="1163">
        <f ca="1">IF('1-Eng Inputs'!AC81="YES",BR60,DE60)*2.2</f>
        <v>-1.3424153204199187</v>
      </c>
      <c r="AF60" s="1163"/>
      <c r="AG60" s="1163">
        <f ca="1">IF('1-Eng Inputs'!AE81="YES",BT60,DG60)*2.2</f>
        <v>-1.3424153204199187</v>
      </c>
      <c r="AH60" s="1163"/>
      <c r="AI60" s="1163">
        <f ca="1">IF('1-Eng Inputs'!AG81="YES",BV60,DI60)*2.2</f>
        <v>-1.3424153204199187</v>
      </c>
      <c r="AJ60" s="1165"/>
      <c r="AO60" s="2023"/>
      <c r="AQ60" s="1200"/>
      <c r="AR60" s="1163">
        <f ca="1">'wind load calc_10d'!H114</f>
        <v>11.311544532597939</v>
      </c>
      <c r="AS60" s="1163"/>
      <c r="AT60" s="1163">
        <f ca="1">'wind load calc_10d'!J114</f>
        <v>11.311544532597939</v>
      </c>
      <c r="AU60" s="1163"/>
      <c r="AV60" s="1163">
        <f ca="1">'wind load calc_10d'!K114</f>
        <v>11.311544532597939</v>
      </c>
      <c r="AW60" s="1163"/>
      <c r="AX60" s="1163">
        <f ca="1">'wind load calc_10d'!K114</f>
        <v>11.311544532597939</v>
      </c>
      <c r="AY60" s="1163"/>
      <c r="AZ60" s="1163">
        <f ca="1">'wind load calc_10d'!K115</f>
        <v>11.311544532597939</v>
      </c>
      <c r="BA60" s="1163"/>
      <c r="BB60" s="1163">
        <f ca="1">'wind load calc_10d'!K115</f>
        <v>11.311544532597939</v>
      </c>
      <c r="BC60" s="1163"/>
      <c r="BD60" s="1164">
        <f ca="1">'wind load calc_10d'!K115</f>
        <v>11.311544532597939</v>
      </c>
      <c r="BE60" s="1201"/>
      <c r="BF60" s="1163">
        <f ca="1">'wind load calc_10d'!K124</f>
        <v>25.509007180615871</v>
      </c>
      <c r="BG60" s="1163"/>
      <c r="BH60" s="1163">
        <f ca="1">'wind load calc_10d'!K124</f>
        <v>25.509007180615871</v>
      </c>
      <c r="BI60" s="1163"/>
      <c r="BJ60" s="1163">
        <f ca="1">'wind load calc_10d'!K124</f>
        <v>25.509007180615871</v>
      </c>
      <c r="BK60" s="1201"/>
      <c r="BL60" s="1163">
        <f ca="1">'wind load calc_10d'!K133</f>
        <v>13.535100631485872</v>
      </c>
      <c r="BM60" s="1163"/>
      <c r="BN60" s="1163">
        <f ca="1">'wind load calc_10d'!K133</f>
        <v>13.535100631485872</v>
      </c>
      <c r="BO60" s="1163"/>
      <c r="BP60" s="1163">
        <f ca="1">'wind load calc_10d'!K133</f>
        <v>13.535100631485872</v>
      </c>
      <c r="BQ60" s="1201"/>
      <c r="BR60" s="1163">
        <f ca="1">'wind load calc_10d'!K142</f>
        <v>1.7211277343628844</v>
      </c>
      <c r="BS60" s="1163"/>
      <c r="BT60" s="1163">
        <f ca="1">'wind load calc_10d'!K142</f>
        <v>1.7211277343628844</v>
      </c>
      <c r="BU60" s="1163"/>
      <c r="BV60" s="1163">
        <f ca="1">'wind load calc_10d'!K142</f>
        <v>1.7211277343628844</v>
      </c>
      <c r="BW60" s="1165"/>
      <c r="CB60" s="2023"/>
      <c r="CD60" s="1200"/>
      <c r="CE60" s="1163">
        <f ca="1">'wind load calc_10d'!H62</f>
        <v>9.0789646059818061</v>
      </c>
      <c r="CF60" s="1163"/>
      <c r="CG60" s="1163">
        <f ca="1">'wind load calc_10d'!J62</f>
        <v>9.0789646059818061</v>
      </c>
      <c r="CH60" s="1163"/>
      <c r="CI60" s="1163">
        <f ca="1">'wind load calc_10d'!K62</f>
        <v>9.0789646059818061</v>
      </c>
      <c r="CJ60" s="1163"/>
      <c r="CK60" s="1163">
        <f ca="1">'wind load calc_10d'!K62</f>
        <v>9.0789646059818061</v>
      </c>
      <c r="CL60" s="1163"/>
      <c r="CM60" s="1163">
        <f ca="1">'wind load calc_10d'!K63</f>
        <v>8.6824597246506521</v>
      </c>
      <c r="CN60" s="1163"/>
      <c r="CO60" s="1163">
        <f ca="1">'wind load calc_10d'!K63</f>
        <v>8.6824597246506521</v>
      </c>
      <c r="CP60" s="1163"/>
      <c r="CQ60" s="1164">
        <f ca="1">'wind load calc_10d'!K63</f>
        <v>8.6824597246506521</v>
      </c>
      <c r="CR60" s="1201"/>
      <c r="CS60" s="1163">
        <f ca="1">'wind load calc_10d'!K72</f>
        <v>25.438060214713406</v>
      </c>
      <c r="CT60" s="1163"/>
      <c r="CU60" s="1163">
        <f ca="1">'wind load calc_10d'!K72</f>
        <v>25.438060214713406</v>
      </c>
      <c r="CV60" s="1163"/>
      <c r="CW60" s="1163">
        <f ca="1">'wind load calc_10d'!K72</f>
        <v>25.438060214713406</v>
      </c>
      <c r="CX60" s="1201"/>
      <c r="CY60" s="1163">
        <f ca="1">'wind load calc_10d'!K81</f>
        <v>13.479016563603768</v>
      </c>
      <c r="CZ60" s="1163"/>
      <c r="DA60" s="1163">
        <f ca="1">'wind load calc_10d'!K81</f>
        <v>13.479016563603768</v>
      </c>
      <c r="DB60" s="1163"/>
      <c r="DC60" s="1163">
        <f ca="1">'wind load calc_10d'!K81</f>
        <v>13.479016563603768</v>
      </c>
      <c r="DD60" s="1201"/>
      <c r="DE60" s="1163">
        <f ca="1">'wind load calc_10d'!K90</f>
        <v>-0.61018878200905391</v>
      </c>
      <c r="DF60" s="1163"/>
      <c r="DG60" s="1163">
        <f ca="1">'wind load calc_10d'!K90</f>
        <v>-0.61018878200905391</v>
      </c>
      <c r="DH60" s="1163"/>
      <c r="DI60" s="1163">
        <f ca="1">'wind load calc_10d'!K90</f>
        <v>-0.61018878200905391</v>
      </c>
      <c r="DJ60" s="1165"/>
    </row>
    <row r="61" spans="2:114" ht="14.45" customHeight="1" x14ac:dyDescent="0.25">
      <c r="B61" s="2023"/>
      <c r="D61" s="2025">
        <f ca="1">((E60+E63)/3)/'1-Eng Inputs'!$B$34</f>
        <v>0.40350953804363582</v>
      </c>
      <c r="F61" s="2025">
        <f ca="1">((E63+E60)/6+(G63+G60)/4)/'1-Eng Inputs'!$B$34</f>
        <v>0.50438692255454476</v>
      </c>
      <c r="H61" s="2025">
        <f ca="1">1/4*(G60+I60+G63+I63)/'1-Eng Inputs'!$B$34</f>
        <v>0.60526430706545375</v>
      </c>
      <c r="J61" s="2025">
        <f ca="1">1/4*(I60+K60+I63+K63)/'1-Eng Inputs'!$B$34</f>
        <v>0.60526430706545375</v>
      </c>
      <c r="L61" s="2025">
        <f ca="1">1/4*(K60+M60+K63+M63)/'1-Eng Inputs'!$B$34</f>
        <v>0.59204747768774868</v>
      </c>
      <c r="N61" s="2025">
        <f ca="1">1/4*(M60+O60+M63+O63)/'1-Eng Inputs'!$B$34</f>
        <v>0.57883064831004361</v>
      </c>
      <c r="P61" s="2025">
        <f ca="1">1/4*(O60+Q60+O63+Q63)/'1-Eng Inputs'!$B$34</f>
        <v>0.57883064831004361</v>
      </c>
      <c r="R61" s="2049">
        <f ca="1">1/4*(Q60+S60+Q63+S63)/'1-Eng Inputs'!$B$34</f>
        <v>1.1373506646454687</v>
      </c>
      <c r="T61" s="2025">
        <f ca="1">1/4*(S60+U60+S63+U63)/'1-Eng Inputs'!$B$34</f>
        <v>1.6958706809808939</v>
      </c>
      <c r="V61" s="2025">
        <f ca="1">1/4*(U60+W60+U63+W63)/'1-Eng Inputs'!$B$34</f>
        <v>1.6958706809808939</v>
      </c>
      <c r="X61" s="2049">
        <f ca="1">1/4*(W60+Y60+W63+Y63)/'1-Eng Inputs'!$B$34</f>
        <v>1.2972358926105727</v>
      </c>
      <c r="Z61" s="2025">
        <f ca="1">1/4*(Y60+AA60+Y63+AA63)/'1-Eng Inputs'!$B$34</f>
        <v>0.8986011042402513</v>
      </c>
      <c r="AB61" s="2025">
        <f ca="1">1/4*(AA60+AC60+AA63+AC63)/'1-Eng Inputs'!$B$34</f>
        <v>0.8986011042402513</v>
      </c>
      <c r="AD61" s="2049">
        <f ca="1">1/4*(AC60+AE60+AC63+AE63)/'1-Eng Inputs'!$B$34</f>
        <v>0.42896092605315717</v>
      </c>
      <c r="AF61" s="2025">
        <f ca="1">1/4*(AE60+AG60+AE63+AG63)/'1-Eng Inputs'!$B$34</f>
        <v>-4.067925213393693E-2</v>
      </c>
      <c r="AH61" s="2025">
        <f ca="1">1/4*(AG60+AI60+AG63+AI63)/'1-Eng Inputs'!$B$34</f>
        <v>-4.067925213393693E-2</v>
      </c>
      <c r="AJ61" s="1190"/>
      <c r="AO61" s="2023"/>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3"/>
      <c r="CD61" s="2072"/>
      <c r="CF61" s="2072"/>
      <c r="CG61" s="1190"/>
      <c r="CH61" s="2072"/>
      <c r="CI61" s="1190"/>
      <c r="CJ61" s="2072"/>
      <c r="CK61" s="1190"/>
      <c r="CL61" s="2076"/>
      <c r="CM61" s="1190"/>
      <c r="CN61" s="2076"/>
      <c r="CO61" s="1190"/>
      <c r="CP61" s="2076"/>
      <c r="CQ61" s="1190"/>
      <c r="CR61" s="2094"/>
      <c r="CS61" s="1190"/>
      <c r="CT61" s="2086"/>
      <c r="CU61" s="1190"/>
      <c r="CV61" s="2086"/>
      <c r="CW61" s="1190"/>
      <c r="CX61" s="2088"/>
      <c r="CY61" s="1190"/>
      <c r="CZ61" s="2082"/>
      <c r="DA61" s="1190"/>
      <c r="DB61" s="2082"/>
      <c r="DC61" s="1190"/>
      <c r="DD61" s="2084"/>
      <c r="DE61" s="1190"/>
      <c r="DF61" s="2080"/>
      <c r="DG61" s="1190"/>
      <c r="DH61" s="2080"/>
      <c r="DI61" s="1190"/>
      <c r="DJ61" s="1190"/>
    </row>
    <row r="62" spans="2:114" ht="15" hidden="1" customHeight="1" x14ac:dyDescent="0.25">
      <c r="B62" s="2023"/>
      <c r="D62" s="2026"/>
      <c r="F62" s="2026"/>
      <c r="H62" s="2026"/>
      <c r="J62" s="2026"/>
      <c r="L62" s="2026"/>
      <c r="N62" s="2026"/>
      <c r="P62" s="2026"/>
      <c r="R62" s="2050"/>
      <c r="T62" s="2026"/>
      <c r="V62" s="2026"/>
      <c r="X62" s="2050"/>
      <c r="Z62" s="2026"/>
      <c r="AB62" s="2026"/>
      <c r="AD62" s="2050"/>
      <c r="AF62" s="2026"/>
      <c r="AH62" s="2026"/>
      <c r="AJ62" s="1190"/>
      <c r="AO62" s="2023"/>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3"/>
      <c r="CD62" s="2073"/>
      <c r="CF62" s="2073"/>
      <c r="CH62" s="2073"/>
      <c r="CJ62" s="2073"/>
      <c r="CL62" s="2077"/>
      <c r="CN62" s="2077"/>
      <c r="CP62" s="2077"/>
      <c r="CR62" s="2095"/>
      <c r="CS62" s="1190"/>
      <c r="CT62" s="2087"/>
      <c r="CV62" s="2087"/>
      <c r="CX62" s="2089"/>
      <c r="CY62" s="1190"/>
      <c r="CZ62" s="2083"/>
      <c r="DB62" s="2083"/>
      <c r="DD62" s="2085"/>
      <c r="DE62" s="1190"/>
      <c r="DF62" s="2081"/>
      <c r="DH62" s="2081"/>
      <c r="DJ62" s="1190"/>
    </row>
    <row r="63" spans="2:114" ht="30" customHeight="1" thickBot="1" x14ac:dyDescent="0.3">
      <c r="B63" s="2024"/>
      <c r="D63" s="1200"/>
      <c r="E63" s="1163">
        <f ca="1">IF('1-Eng Inputs'!B84="YES",AR63,CE63)*2.2</f>
        <v>19.973722133159974</v>
      </c>
      <c r="F63" s="1163"/>
      <c r="G63" s="1163">
        <f ca="1">IF('1-Eng Inputs'!E84="YES",AT63,CG63)*2.2</f>
        <v>19.973722133159974</v>
      </c>
      <c r="H63" s="1163"/>
      <c r="I63" s="1163">
        <f ca="1">IF('1-Eng Inputs'!G84="YES",AV63,CI63)*2.2</f>
        <v>19.973722133159974</v>
      </c>
      <c r="J63" s="1163"/>
      <c r="K63" s="1163">
        <f ca="1">IF('1-Eng Inputs'!I84="YES",AX63,CK63)*2.2</f>
        <v>19.973722133159974</v>
      </c>
      <c r="L63" s="1163"/>
      <c r="M63" s="1163">
        <f ca="1">IF('1-Eng Inputs'!K84="YES",AZ63,CM63)*2.2</f>
        <v>19.101411394231437</v>
      </c>
      <c r="N63" s="1163"/>
      <c r="O63" s="1163">
        <f ca="1">IF('1-Eng Inputs'!M84="YES",BB63,CO63)*2.2</f>
        <v>19.101411394231437</v>
      </c>
      <c r="P63" s="1163"/>
      <c r="Q63" s="1209">
        <f ca="1">IF('1-Eng Inputs'!O84="YES",BD63,CQ63)*2.2</f>
        <v>19.101411394231437</v>
      </c>
      <c r="R63" s="1210"/>
      <c r="S63" s="1163">
        <f ca="1">IF('1-Eng Inputs'!Q84="YES",BF63,CS63)*2.2</f>
        <v>55.9637324723695</v>
      </c>
      <c r="T63" s="1163"/>
      <c r="U63" s="1163">
        <f ca="1">IF('1-Eng Inputs'!S84="YES",BH63,CU63)*2.2</f>
        <v>55.9637324723695</v>
      </c>
      <c r="V63" s="1163"/>
      <c r="W63" s="1209">
        <f ca="1">IF('1-Eng Inputs'!U84="YES",BJ63,CW63)*2.2</f>
        <v>55.9637324723695</v>
      </c>
      <c r="X63" s="1210"/>
      <c r="Y63" s="1163">
        <f ca="1">IF('1-Eng Inputs'!W84="YES",BL63,CY63)*2.2</f>
        <v>29.653836439928291</v>
      </c>
      <c r="Z63" s="1163"/>
      <c r="AA63" s="1163">
        <f ca="1">IF('1-Eng Inputs'!Y84="YES",BN63,DA63)*2.2</f>
        <v>29.653836439928291</v>
      </c>
      <c r="AB63" s="1163"/>
      <c r="AC63" s="1209">
        <f ca="1">IF('1-Eng Inputs'!AA84="YES",BP63,DC63)*2.2</f>
        <v>29.653836439928291</v>
      </c>
      <c r="AD63" s="1210"/>
      <c r="AE63" s="1163">
        <f ca="1">IF('1-Eng Inputs'!AC84="YES",BR63,DE63)*2.2</f>
        <v>-1.3424153204199187</v>
      </c>
      <c r="AF63" s="1163"/>
      <c r="AG63" s="1163">
        <f ca="1">IF('1-Eng Inputs'!AE84="YES",BT63,DG63)*2.2</f>
        <v>-1.3424153204199187</v>
      </c>
      <c r="AH63" s="1163"/>
      <c r="AI63" s="1163">
        <f ca="1">IF('1-Eng Inputs'!AG84="YES",BV63,DI63)*2.2</f>
        <v>-1.3424153204199187</v>
      </c>
      <c r="AJ63" s="1165"/>
      <c r="AO63" s="2024"/>
      <c r="AQ63" s="1200"/>
      <c r="AR63" s="1163">
        <f ca="1">'wind load calc_10d'!H114</f>
        <v>11.311544532597939</v>
      </c>
      <c r="AS63" s="1163"/>
      <c r="AT63" s="1163">
        <f ca="1">'wind load calc_10d'!J114</f>
        <v>11.311544532597939</v>
      </c>
      <c r="AU63" s="1163"/>
      <c r="AV63" s="1163">
        <f ca="1">'wind load calc_10d'!K114</f>
        <v>11.311544532597939</v>
      </c>
      <c r="AW63" s="1163"/>
      <c r="AX63" s="1163">
        <f ca="1">'wind load calc_10d'!K114</f>
        <v>11.311544532597939</v>
      </c>
      <c r="AY63" s="1163"/>
      <c r="AZ63" s="1163">
        <f ca="1">'wind load calc_10d'!K115</f>
        <v>11.311544532597939</v>
      </c>
      <c r="BA63" s="1163"/>
      <c r="BB63" s="1163">
        <f ca="1">'wind load calc_10d'!K115</f>
        <v>11.311544532597939</v>
      </c>
      <c r="BC63" s="1163"/>
      <c r="BD63" s="1164">
        <f ca="1">'wind load calc_10d'!K115</f>
        <v>11.311544532597939</v>
      </c>
      <c r="BE63" s="1201"/>
      <c r="BF63" s="1163">
        <f ca="1">'wind load calc_10d'!K124</f>
        <v>25.509007180615871</v>
      </c>
      <c r="BG63" s="1163"/>
      <c r="BH63" s="1163">
        <f ca="1">'wind load calc_10d'!K124</f>
        <v>25.509007180615871</v>
      </c>
      <c r="BI63" s="1163"/>
      <c r="BJ63" s="1163">
        <f ca="1">'wind load calc_10d'!K124</f>
        <v>25.509007180615871</v>
      </c>
      <c r="BK63" s="1201"/>
      <c r="BL63" s="1163">
        <f ca="1">'wind load calc_10d'!K133</f>
        <v>13.535100631485872</v>
      </c>
      <c r="BM63" s="1163"/>
      <c r="BN63" s="1163">
        <f ca="1">'wind load calc_10d'!K133</f>
        <v>13.535100631485872</v>
      </c>
      <c r="BO63" s="1163"/>
      <c r="BP63" s="1163">
        <f ca="1">'wind load calc_10d'!K133</f>
        <v>13.535100631485872</v>
      </c>
      <c r="BQ63" s="1201"/>
      <c r="BR63" s="1163">
        <f ca="1">'wind load calc_10d'!K142</f>
        <v>1.7211277343628844</v>
      </c>
      <c r="BS63" s="1163"/>
      <c r="BT63" s="1163">
        <f ca="1">'wind load calc_10d'!K142</f>
        <v>1.7211277343628844</v>
      </c>
      <c r="BU63" s="1163"/>
      <c r="BV63" s="1163">
        <f ca="1">'wind load calc_10d'!K142</f>
        <v>1.7211277343628844</v>
      </c>
      <c r="BW63" s="1165"/>
      <c r="CB63" s="2024"/>
      <c r="CD63" s="1200"/>
      <c r="CE63" s="1163">
        <f ca="1">'wind load calc_10d'!H62</f>
        <v>9.0789646059818061</v>
      </c>
      <c r="CF63" s="1163"/>
      <c r="CG63" s="1163">
        <f ca="1">'wind load calc_10d'!J62</f>
        <v>9.0789646059818061</v>
      </c>
      <c r="CH63" s="1163"/>
      <c r="CI63" s="1163">
        <f ca="1">'wind load calc_10d'!K62</f>
        <v>9.0789646059818061</v>
      </c>
      <c r="CJ63" s="1163"/>
      <c r="CK63" s="1163">
        <f ca="1">'wind load calc_10d'!K62</f>
        <v>9.0789646059818061</v>
      </c>
      <c r="CL63" s="1163"/>
      <c r="CM63" s="1163">
        <f ca="1">'wind load calc_10d'!K63</f>
        <v>8.6824597246506521</v>
      </c>
      <c r="CN63" s="1163"/>
      <c r="CO63" s="1163">
        <f ca="1">'wind load calc_10d'!K63</f>
        <v>8.6824597246506521</v>
      </c>
      <c r="CP63" s="1163"/>
      <c r="CQ63" s="1164">
        <f ca="1">'wind load calc_10d'!K63</f>
        <v>8.6824597246506521</v>
      </c>
      <c r="CR63" s="1201"/>
      <c r="CS63" s="1163">
        <f ca="1">'wind load calc_10d'!K72</f>
        <v>25.438060214713406</v>
      </c>
      <c r="CT63" s="1163"/>
      <c r="CU63" s="1163">
        <f ca="1">'wind load calc_10d'!K72</f>
        <v>25.438060214713406</v>
      </c>
      <c r="CV63" s="1163"/>
      <c r="CW63" s="1163">
        <f ca="1">'wind load calc_10d'!K72</f>
        <v>25.438060214713406</v>
      </c>
      <c r="CX63" s="1201"/>
      <c r="CY63" s="1163">
        <f ca="1">'wind load calc_10d'!K81</f>
        <v>13.479016563603768</v>
      </c>
      <c r="CZ63" s="1163"/>
      <c r="DA63" s="1163">
        <f ca="1">'wind load calc_10d'!K81</f>
        <v>13.479016563603768</v>
      </c>
      <c r="DB63" s="1163"/>
      <c r="DC63" s="1163">
        <f ca="1">'wind load calc_10d'!K81</f>
        <v>13.479016563603768</v>
      </c>
      <c r="DD63" s="1201"/>
      <c r="DE63" s="1163">
        <f ca="1">'wind load calc_10d'!K90</f>
        <v>-0.61018878200905391</v>
      </c>
      <c r="DF63" s="1163"/>
      <c r="DG63" s="1163">
        <f ca="1">'wind load calc_10d'!K90</f>
        <v>-0.61018878200905391</v>
      </c>
      <c r="DH63" s="1163"/>
      <c r="DI63" s="1163">
        <f ca="1">'wind load calc_10d'!K90</f>
        <v>-0.61018878200905391</v>
      </c>
      <c r="DJ63" s="1165"/>
    </row>
    <row r="64" spans="2:114" ht="13.15" customHeight="1" x14ac:dyDescent="0.25">
      <c r="B64" s="2022" t="s">
        <v>21287</v>
      </c>
      <c r="D64" s="2025">
        <f ca="1">((E63+E66)/3)/'1-Eng Inputs'!$B$34</f>
        <v>0.39070999047588389</v>
      </c>
      <c r="F64" s="2025">
        <f ca="1">((E66+E63)/6+(G66+G63)/4)/'1-Eng Inputs'!$B$34</f>
        <v>0.48838748809485488</v>
      </c>
      <c r="H64" s="2025">
        <f ca="1">1/4*(G63+I63+G66+I66)/'1-Eng Inputs'!$B$34</f>
        <v>0.58606498571382593</v>
      </c>
      <c r="J64" s="2025">
        <f ca="1">1/4*(I63+K63+I66+K66)/'1-Eng Inputs'!$B$34</f>
        <v>0.58606498571382593</v>
      </c>
      <c r="L64" s="2025">
        <f ca="1">1/4*(K63+M63+K66+M66)/'1-Eng Inputs'!$B$34</f>
        <v>0.59600785325268302</v>
      </c>
      <c r="N64" s="2025">
        <f ca="1">1/4*(M63+O63+M66+O66)/'1-Eng Inputs'!$B$34</f>
        <v>0.60595072079154</v>
      </c>
      <c r="P64" s="2025">
        <f ca="1">1/4*(O63+Q63+O66+Q66)/'1-Eng Inputs'!$B$34</f>
        <v>0.60595072079154</v>
      </c>
      <c r="R64" s="2049">
        <f ca="1">1/4*(Q63+S63+Q66+S66)/'1-Eng Inputs'!$B$34</f>
        <v>1.1509107008862172</v>
      </c>
      <c r="T64" s="2025">
        <f ca="1">1/4*(S63+U63+S66+U66)/'1-Eng Inputs'!$B$34</f>
        <v>1.6958706809808939</v>
      </c>
      <c r="V64" s="2025">
        <f ca="1">1/4*(U63+W63+U66+W66)/'1-Eng Inputs'!$B$34</f>
        <v>1.6958706809808939</v>
      </c>
      <c r="X64" s="2049">
        <f ca="1">1/4*(W63+Y63+W66+Y66)/'1-Eng Inputs'!$B$34</f>
        <v>1.2972358926105727</v>
      </c>
      <c r="Z64" s="2025">
        <f ca="1">1/4*(Y63+AA63+Y66+AA66)/'1-Eng Inputs'!$B$34</f>
        <v>0.8986011042402513</v>
      </c>
      <c r="AB64" s="2025">
        <f ca="1">1/4*(AA63+AC63+AA66+AC66)/'1-Eng Inputs'!$B$34</f>
        <v>0.8986011042402513</v>
      </c>
      <c r="AD64" s="2049">
        <f ca="1">1/4*(AC63+AE63+AC66+AE66)/'1-Eng Inputs'!$B$34</f>
        <v>0.42896092605315717</v>
      </c>
      <c r="AF64" s="2025">
        <f ca="1">1/4*(AE63+AG63+AE66+AG66)/'1-Eng Inputs'!$B$34</f>
        <v>-4.067925213393693E-2</v>
      </c>
      <c r="AH64" s="2025">
        <f ca="1">1/4*(AG63+AI63+AG66+AI66)/'1-Eng Inputs'!$B$34</f>
        <v>-4.067925213393693E-2</v>
      </c>
      <c r="AJ64" s="1190"/>
      <c r="AO64" s="2022"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2" t="s">
        <v>21287</v>
      </c>
      <c r="CD64" s="2072"/>
      <c r="CF64" s="2072"/>
      <c r="CG64" s="1190"/>
      <c r="CH64" s="2072"/>
      <c r="CI64" s="1190"/>
      <c r="CJ64" s="2072"/>
      <c r="CK64" s="1190"/>
      <c r="CL64" s="2076"/>
      <c r="CM64" s="1190"/>
      <c r="CN64" s="2076"/>
      <c r="CO64" s="1190"/>
      <c r="CP64" s="2076"/>
      <c r="CQ64" s="1190"/>
      <c r="CR64" s="2094"/>
      <c r="CS64" s="1190"/>
      <c r="CT64" s="2086"/>
      <c r="CU64" s="1190"/>
      <c r="CV64" s="2086"/>
      <c r="CW64" s="1190"/>
      <c r="CX64" s="2088"/>
      <c r="CY64" s="1190"/>
      <c r="CZ64" s="2082"/>
      <c r="DA64" s="1190"/>
      <c r="DB64" s="2082"/>
      <c r="DC64" s="1190"/>
      <c r="DD64" s="2084"/>
      <c r="DE64" s="1190"/>
      <c r="DF64" s="2080"/>
      <c r="DG64" s="1190"/>
      <c r="DH64" s="2080"/>
      <c r="DI64" s="1190"/>
      <c r="DJ64" s="1190"/>
    </row>
    <row r="65" spans="2:114" ht="15" hidden="1" customHeight="1" x14ac:dyDescent="0.25">
      <c r="B65" s="2023"/>
      <c r="D65" s="2026"/>
      <c r="F65" s="2026"/>
      <c r="H65" s="2026"/>
      <c r="J65" s="2026"/>
      <c r="L65" s="2026"/>
      <c r="N65" s="2026"/>
      <c r="P65" s="2026"/>
      <c r="R65" s="2050"/>
      <c r="T65" s="2026"/>
      <c r="V65" s="2026"/>
      <c r="X65" s="2050"/>
      <c r="Z65" s="2026"/>
      <c r="AB65" s="2026"/>
      <c r="AD65" s="2050"/>
      <c r="AF65" s="2026"/>
      <c r="AH65" s="2026"/>
      <c r="AJ65" s="1190"/>
      <c r="AO65" s="2023"/>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3"/>
      <c r="CD65" s="2073"/>
      <c r="CF65" s="2073"/>
      <c r="CH65" s="2073"/>
      <c r="CJ65" s="2073"/>
      <c r="CL65" s="2077"/>
      <c r="CN65" s="2077"/>
      <c r="CP65" s="2077"/>
      <c r="CR65" s="2095"/>
      <c r="CS65" s="1190"/>
      <c r="CT65" s="2087"/>
      <c r="CV65" s="2087"/>
      <c r="CX65" s="2089"/>
      <c r="CY65" s="1190"/>
      <c r="CZ65" s="2083"/>
      <c r="DB65" s="2083"/>
      <c r="DD65" s="2085"/>
      <c r="DE65" s="1190"/>
      <c r="DF65" s="2081"/>
      <c r="DH65" s="2081"/>
      <c r="DJ65" s="1190"/>
    </row>
    <row r="66" spans="2:114" ht="30" customHeight="1" x14ac:dyDescent="0.25">
      <c r="B66" s="2023"/>
      <c r="D66" s="1200"/>
      <c r="E66" s="1163">
        <f ca="1">IF('1-Eng Inputs'!B87="YES",AR66,CE66)*2.2</f>
        <v>18.706566923952533</v>
      </c>
      <c r="F66" s="1163"/>
      <c r="G66" s="1163">
        <f ca="1">IF('1-Eng Inputs'!E87="YES",AT66,CG66)*2.2</f>
        <v>18.706566923952533</v>
      </c>
      <c r="H66" s="1163"/>
      <c r="I66" s="1163">
        <f ca="1">IF('1-Eng Inputs'!G87="YES",AV66,CI66)*2.2</f>
        <v>18.706566923952533</v>
      </c>
      <c r="J66" s="1163"/>
      <c r="K66" s="1163">
        <f ca="1">IF('1-Eng Inputs'!I87="YES",AX66,CK66)*2.2</f>
        <v>18.706566923952533</v>
      </c>
      <c r="L66" s="1163"/>
      <c r="M66" s="1163">
        <f ca="1">IF('1-Eng Inputs'!K87="YES",AZ66,CM66)*2.2</f>
        <v>20.891336178010206</v>
      </c>
      <c r="N66" s="1163"/>
      <c r="O66" s="1163">
        <f ca="1">IF('1-Eng Inputs'!M87="YES",BB66,CO66)*2.2</f>
        <v>20.891336178010206</v>
      </c>
      <c r="P66" s="1163"/>
      <c r="Q66" s="1209">
        <f ca="1">IF('1-Eng Inputs'!O87="YES",BD66,CQ66)*2.2</f>
        <v>20.891336178010206</v>
      </c>
      <c r="R66" s="1210"/>
      <c r="S66" s="1163">
        <f ca="1">IF('1-Eng Inputs'!Q87="YES",BF66,CS66)*2.2</f>
        <v>55.9637324723695</v>
      </c>
      <c r="T66" s="1163"/>
      <c r="U66" s="1163">
        <f ca="1">IF('1-Eng Inputs'!S87="YES",BH66,CU66)*2.2</f>
        <v>55.9637324723695</v>
      </c>
      <c r="V66" s="1163"/>
      <c r="W66" s="1209">
        <f ca="1">IF('1-Eng Inputs'!U87="YES",BJ66,CW66)*2.2</f>
        <v>55.9637324723695</v>
      </c>
      <c r="X66" s="1210"/>
      <c r="Y66" s="1163">
        <f ca="1">IF('1-Eng Inputs'!W87="YES",BL66,CY66)*2.2</f>
        <v>29.653836439928291</v>
      </c>
      <c r="Z66" s="1163"/>
      <c r="AA66" s="1163">
        <f ca="1">IF('1-Eng Inputs'!Y87="YES",BN66,DA66)*2.2</f>
        <v>29.653836439928291</v>
      </c>
      <c r="AB66" s="1163"/>
      <c r="AC66" s="1209">
        <f ca="1">IF('1-Eng Inputs'!AA87="YES",BP66,DC66)*2.2</f>
        <v>29.653836439928291</v>
      </c>
      <c r="AD66" s="1210"/>
      <c r="AE66" s="1163">
        <f ca="1">IF('1-Eng Inputs'!AC87="YES",BR66,DE66)*2.2</f>
        <v>-1.3424153204199187</v>
      </c>
      <c r="AF66" s="1163"/>
      <c r="AG66" s="1163">
        <f ca="1">IF('1-Eng Inputs'!AE87="YES",BT66,DG66)*2.2</f>
        <v>-1.3424153204199187</v>
      </c>
      <c r="AH66" s="1163"/>
      <c r="AI66" s="1163">
        <f ca="1">IF('1-Eng Inputs'!AG87="YES",BV66,DI66)*2.2</f>
        <v>-1.3424153204199187</v>
      </c>
      <c r="AJ66" s="1165"/>
      <c r="AO66" s="2023"/>
      <c r="AQ66" s="1200"/>
      <c r="AR66" s="1163">
        <f ca="1">'wind load calc_10d'!H116</f>
        <v>11.311544532597939</v>
      </c>
      <c r="AS66" s="1163"/>
      <c r="AT66" s="1163">
        <f ca="1">'wind load calc_10d'!J116</f>
        <v>11.311544532597939</v>
      </c>
      <c r="AU66" s="1163"/>
      <c r="AV66" s="1163">
        <f ca="1">'wind load calc_10d'!K116</f>
        <v>11.311544532597939</v>
      </c>
      <c r="AW66" s="1163"/>
      <c r="AX66" s="1163">
        <f ca="1">'wind load calc_10d'!K116</f>
        <v>11.311544532597939</v>
      </c>
      <c r="AY66" s="1163"/>
      <c r="AZ66" s="1163">
        <f ca="1">'wind load calc_10d'!K117</f>
        <v>11.311544532597939</v>
      </c>
      <c r="BA66" s="1163"/>
      <c r="BB66" s="1163">
        <f ca="1">'wind load calc_10d'!K117</f>
        <v>11.311544532597939</v>
      </c>
      <c r="BC66" s="1163"/>
      <c r="BD66" s="1164">
        <f ca="1">'wind load calc_10d'!K117</f>
        <v>11.311544532597939</v>
      </c>
      <c r="BE66" s="1201"/>
      <c r="BF66" s="1163">
        <f ca="1">'wind load calc_10d'!K126</f>
        <v>25.509007180615871</v>
      </c>
      <c r="BG66" s="1163"/>
      <c r="BH66" s="1163">
        <f ca="1">'wind load calc_10d'!K126</f>
        <v>25.509007180615871</v>
      </c>
      <c r="BI66" s="1163"/>
      <c r="BJ66" s="1163">
        <f ca="1">'wind load calc_10d'!K126</f>
        <v>25.509007180615871</v>
      </c>
      <c r="BK66" s="1201"/>
      <c r="BL66" s="1163">
        <f ca="1">'wind load calc_10d'!K135</f>
        <v>13.535100631485872</v>
      </c>
      <c r="BM66" s="1163"/>
      <c r="BN66" s="1163">
        <f ca="1">'wind load calc_10d'!K135</f>
        <v>13.535100631485872</v>
      </c>
      <c r="BO66" s="1163"/>
      <c r="BP66" s="1163">
        <f ca="1">'wind load calc_10d'!K135</f>
        <v>13.535100631485872</v>
      </c>
      <c r="BQ66" s="1201"/>
      <c r="BR66" s="1163">
        <f ca="1">'wind load calc_10d'!K144</f>
        <v>1.7211277343628844</v>
      </c>
      <c r="BS66" s="1163"/>
      <c r="BT66" s="1163">
        <f ca="1">'wind load calc_10d'!K144</f>
        <v>1.7211277343628844</v>
      </c>
      <c r="BU66" s="1163"/>
      <c r="BV66" s="1163">
        <f ca="1">'wind load calc_10d'!K144</f>
        <v>1.7211277343628844</v>
      </c>
      <c r="BW66" s="1165"/>
      <c r="CB66" s="2023"/>
      <c r="CD66" s="1200"/>
      <c r="CE66" s="1163">
        <f ca="1">'wind load calc_10d'!H64</f>
        <v>8.5029849654329688</v>
      </c>
      <c r="CF66" s="1163"/>
      <c r="CG66" s="1163">
        <f ca="1">'wind load calc_10d'!J64</f>
        <v>8.5029849654329688</v>
      </c>
      <c r="CH66" s="1163"/>
      <c r="CI66" s="1163">
        <f ca="1">'wind load calc_10d'!K64</f>
        <v>8.5029849654329688</v>
      </c>
      <c r="CJ66" s="1163"/>
      <c r="CK66" s="1163">
        <f ca="1">'wind load calc_10d'!K64</f>
        <v>8.5029849654329688</v>
      </c>
      <c r="CL66" s="1163"/>
      <c r="CM66" s="1163">
        <f ca="1">'wind load calc_10d'!K65</f>
        <v>9.4960618990955474</v>
      </c>
      <c r="CN66" s="1163"/>
      <c r="CO66" s="1163">
        <f ca="1">'wind load calc_10d'!K65</f>
        <v>9.4960618990955474</v>
      </c>
      <c r="CP66" s="1163"/>
      <c r="CQ66" s="1164">
        <f ca="1">'wind load calc_10d'!K65</f>
        <v>9.4960618990955474</v>
      </c>
      <c r="CR66" s="1201"/>
      <c r="CS66" s="1163">
        <f ca="1">'wind load calc_10d'!K74</f>
        <v>25.438060214713406</v>
      </c>
      <c r="CT66" s="1163"/>
      <c r="CU66" s="1163">
        <f ca="1">'wind load calc_10d'!K74</f>
        <v>25.438060214713406</v>
      </c>
      <c r="CV66" s="1163"/>
      <c r="CW66" s="1163">
        <f ca="1">'wind load calc_10d'!K74</f>
        <v>25.438060214713406</v>
      </c>
      <c r="CX66" s="1201"/>
      <c r="CY66" s="1163">
        <f ca="1">'wind load calc_10d'!K83</f>
        <v>13.479016563603768</v>
      </c>
      <c r="CZ66" s="1163"/>
      <c r="DA66" s="1163">
        <f ca="1">'wind load calc_10d'!K83</f>
        <v>13.479016563603768</v>
      </c>
      <c r="DB66" s="1163"/>
      <c r="DC66" s="1163">
        <f ca="1">'wind load calc_10d'!K83</f>
        <v>13.479016563603768</v>
      </c>
      <c r="DD66" s="1201"/>
      <c r="DE66" s="1163">
        <f ca="1">'wind load calc_10d'!K92</f>
        <v>-0.61018878200905391</v>
      </c>
      <c r="DF66" s="1163"/>
      <c r="DG66" s="1163">
        <f ca="1">'wind load calc_10d'!K92</f>
        <v>-0.61018878200905391</v>
      </c>
      <c r="DH66" s="1163"/>
      <c r="DI66" s="1163">
        <f ca="1">'wind load calc_10d'!K92</f>
        <v>-0.61018878200905391</v>
      </c>
      <c r="DJ66" s="1165"/>
    </row>
    <row r="67" spans="2:114" x14ac:dyDescent="0.25">
      <c r="B67" s="2023"/>
      <c r="D67" s="2025">
        <f ca="1">((E66+E69)/3)/'1-Eng Inputs'!$B$34</f>
        <v>0.37791044290813197</v>
      </c>
      <c r="F67" s="2025">
        <f ca="1">((E69+E66)/6+(G69+G66)/4)/'1-Eng Inputs'!$B$34</f>
        <v>0.47238805363516501</v>
      </c>
      <c r="H67" s="2025">
        <f ca="1">1/4*(G66+I66+G69+I69)/'1-Eng Inputs'!$B$34</f>
        <v>0.56686566436219799</v>
      </c>
      <c r="J67" s="2025">
        <f ca="1">1/4*(I66+K66+I69+K69)/'1-Eng Inputs'!$B$34</f>
        <v>0.56686566436219799</v>
      </c>
      <c r="L67" s="2025">
        <f ca="1">1/4*(K66+M66+K69+M69)/'1-Eng Inputs'!$B$34</f>
        <v>0.59996822881761736</v>
      </c>
      <c r="N67" s="2025">
        <f ca="1">1/4*(M66+O66+M69+O69)/'1-Eng Inputs'!$B$34</f>
        <v>0.63307079327303661</v>
      </c>
      <c r="P67" s="2025">
        <f ca="1">1/4*(O66+Q66+O69+Q69)/'1-Eng Inputs'!$B$34</f>
        <v>0.63307079327303661</v>
      </c>
      <c r="R67" s="2049">
        <f ca="1">1/4*(Q66+S66+Q69+S69)/'1-Eng Inputs'!$B$34</f>
        <v>1.1644707371269654</v>
      </c>
      <c r="T67" s="2025">
        <f ca="1">1/4*(S66+U66+S69+U69)/'1-Eng Inputs'!$B$34</f>
        <v>1.6958706809808939</v>
      </c>
      <c r="V67" s="2025">
        <f ca="1">1/4*(U66+W66+U69+W69)/'1-Eng Inputs'!$B$34</f>
        <v>1.6958706809808939</v>
      </c>
      <c r="X67" s="2049">
        <f ca="1">1/4*(W66+Y66+W69+Y69)/'1-Eng Inputs'!$B$34</f>
        <v>1.2972358926105727</v>
      </c>
      <c r="Z67" s="2025">
        <f ca="1">1/4*(Y66+AA66+Y69+AA69)/'1-Eng Inputs'!$B$34</f>
        <v>0.8986011042402513</v>
      </c>
      <c r="AB67" s="2025">
        <f ca="1">1/4*(AA66+AC66+AA69+AC69)/'1-Eng Inputs'!$B$34</f>
        <v>0.8986011042402513</v>
      </c>
      <c r="AD67" s="2049">
        <f ca="1">1/4*(AC66+AE66+AC69+AE69)/'1-Eng Inputs'!$B$34</f>
        <v>0.42896092605315717</v>
      </c>
      <c r="AF67" s="2025">
        <f ca="1">1/4*(AE66+AG66+AE69+AG69)/'1-Eng Inputs'!$B$34</f>
        <v>-4.067925213393693E-2</v>
      </c>
      <c r="AH67" s="2025">
        <f ca="1">1/4*(AG66+AI66+AG69+AI69)/'1-Eng Inputs'!$B$34</f>
        <v>-4.067925213393693E-2</v>
      </c>
      <c r="AJ67" s="1190"/>
      <c r="AO67" s="2023"/>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3"/>
      <c r="CD67" s="2072"/>
      <c r="CF67" s="2072"/>
      <c r="CG67" s="1190"/>
      <c r="CH67" s="2072"/>
      <c r="CI67" s="1190"/>
      <c r="CJ67" s="2072"/>
      <c r="CK67" s="1190"/>
      <c r="CL67" s="2076"/>
      <c r="CM67" s="1190"/>
      <c r="CN67" s="2076"/>
      <c r="CO67" s="1190"/>
      <c r="CP67" s="2076"/>
      <c r="CQ67" s="1190"/>
      <c r="CR67" s="2094"/>
      <c r="CS67" s="1190"/>
      <c r="CT67" s="2086"/>
      <c r="CU67" s="1190"/>
      <c r="CV67" s="2086"/>
      <c r="CW67" s="1190"/>
      <c r="CX67" s="2088"/>
      <c r="CY67" s="1190"/>
      <c r="CZ67" s="2082"/>
      <c r="DA67" s="1190"/>
      <c r="DB67" s="2082"/>
      <c r="DC67" s="1190"/>
      <c r="DD67" s="2084"/>
      <c r="DE67" s="1190"/>
      <c r="DF67" s="2080"/>
      <c r="DG67" s="1190"/>
      <c r="DH67" s="2080"/>
      <c r="DI67" s="1190"/>
      <c r="DJ67" s="1190" t="s">
        <v>21288</v>
      </c>
    </row>
    <row r="68" spans="2:114" ht="15" hidden="1" customHeight="1" x14ac:dyDescent="0.25">
      <c r="B68" s="2023"/>
      <c r="D68" s="2026"/>
      <c r="F68" s="2026"/>
      <c r="H68" s="2026"/>
      <c r="J68" s="2026"/>
      <c r="L68" s="2026"/>
      <c r="N68" s="2026"/>
      <c r="P68" s="2026"/>
      <c r="R68" s="2050"/>
      <c r="T68" s="2026"/>
      <c r="V68" s="2026"/>
      <c r="X68" s="2050"/>
      <c r="Z68" s="2026"/>
      <c r="AB68" s="2026"/>
      <c r="AD68" s="2050"/>
      <c r="AF68" s="2026"/>
      <c r="AH68" s="2026"/>
      <c r="AJ68" s="1190"/>
      <c r="AO68" s="2023"/>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3"/>
      <c r="CD68" s="2073"/>
      <c r="CF68" s="2073"/>
      <c r="CH68" s="2073"/>
      <c r="CJ68" s="2073"/>
      <c r="CL68" s="2077"/>
      <c r="CN68" s="2077"/>
      <c r="CP68" s="2077"/>
      <c r="CR68" s="2095"/>
      <c r="CS68" s="1190"/>
      <c r="CT68" s="2087"/>
      <c r="CV68" s="2087"/>
      <c r="CX68" s="2089"/>
      <c r="CY68" s="1190"/>
      <c r="CZ68" s="2083"/>
      <c r="DB68" s="2083"/>
      <c r="DD68" s="2085"/>
      <c r="DE68" s="1190"/>
      <c r="DF68" s="2081"/>
      <c r="DH68" s="2081"/>
      <c r="DJ68" s="1190" t="s">
        <v>21289</v>
      </c>
    </row>
    <row r="69" spans="2:114" ht="30" customHeight="1" x14ac:dyDescent="0.25">
      <c r="B69" s="2023"/>
      <c r="D69" s="1200"/>
      <c r="E69" s="1163">
        <f ca="1">IF('1-Eng Inputs'!B90="YES",AR69,CE69)*2.2</f>
        <v>18.706566923952533</v>
      </c>
      <c r="F69" s="1163"/>
      <c r="G69" s="1163">
        <f ca="1">IF('1-Eng Inputs'!E90="YES",AT69,CG69)*2.2</f>
        <v>18.706566923952533</v>
      </c>
      <c r="H69" s="1163"/>
      <c r="I69" s="1163">
        <f ca="1">IF('1-Eng Inputs'!G90="YES",AV69,CI69)*2.2</f>
        <v>18.706566923952533</v>
      </c>
      <c r="J69" s="1163"/>
      <c r="K69" s="1163">
        <f ca="1">IF('1-Eng Inputs'!I90="YES",AX69,CK69)*2.2</f>
        <v>18.706566923952533</v>
      </c>
      <c r="L69" s="1163"/>
      <c r="M69" s="1163">
        <f ca="1">IF('1-Eng Inputs'!K90="YES",AZ69,CM69)*2.2</f>
        <v>20.891336178010206</v>
      </c>
      <c r="N69" s="1163"/>
      <c r="O69" s="1163">
        <f ca="1">IF('1-Eng Inputs'!M90="YES",BB69,CO69)*2.2</f>
        <v>20.891336178010206</v>
      </c>
      <c r="P69" s="1163"/>
      <c r="Q69" s="1209">
        <f ca="1">IF('1-Eng Inputs'!O90="YES",BD69,CQ69)*2.2</f>
        <v>20.891336178010206</v>
      </c>
      <c r="R69" s="1210"/>
      <c r="S69" s="1163">
        <f ca="1">IF('1-Eng Inputs'!Q90="YES",BF69,CS69)*2.2</f>
        <v>55.9637324723695</v>
      </c>
      <c r="T69" s="1163"/>
      <c r="U69" s="1163">
        <f ca="1">IF('1-Eng Inputs'!S90="YES",BH69,CU69)*2.2</f>
        <v>55.9637324723695</v>
      </c>
      <c r="V69" s="1163"/>
      <c r="W69" s="1209">
        <f ca="1">IF('1-Eng Inputs'!U90="YES",BJ69,CW69)*2.2</f>
        <v>55.9637324723695</v>
      </c>
      <c r="X69" s="1210"/>
      <c r="Y69" s="1163">
        <f ca="1">IF('1-Eng Inputs'!W90="YES",BL69,CY69)*2.2</f>
        <v>29.653836439928291</v>
      </c>
      <c r="Z69" s="1163"/>
      <c r="AA69" s="1163">
        <f ca="1">IF('1-Eng Inputs'!Y90="YES",BN69,DA69)*2.2</f>
        <v>29.653836439928291</v>
      </c>
      <c r="AB69" s="1163"/>
      <c r="AC69" s="1209">
        <f ca="1">IF('1-Eng Inputs'!AA90="YES",BP69,DC69)*2.2</f>
        <v>29.653836439928291</v>
      </c>
      <c r="AD69" s="1210"/>
      <c r="AE69" s="1163">
        <f ca="1">IF('1-Eng Inputs'!AC90="YES",BR69,DE69)*2.2</f>
        <v>-1.3424153204199187</v>
      </c>
      <c r="AF69" s="1163"/>
      <c r="AG69" s="1163">
        <f ca="1">IF('1-Eng Inputs'!AE90="YES",BT69,DG69)*2.2</f>
        <v>-1.3424153204199187</v>
      </c>
      <c r="AH69" s="1163"/>
      <c r="AI69" s="1163">
        <f ca="1">IF('1-Eng Inputs'!AG90="YES",BV69,DI69)*2.2</f>
        <v>-1.3424153204199187</v>
      </c>
      <c r="AJ69" s="1165"/>
      <c r="AO69" s="2023"/>
      <c r="AQ69" s="1200"/>
      <c r="AR69" s="1163">
        <f ca="1">'wind load calc_10d'!H116</f>
        <v>11.311544532597939</v>
      </c>
      <c r="AS69" s="1163"/>
      <c r="AT69" s="1163">
        <f ca="1">'wind load calc_10d'!J116</f>
        <v>11.311544532597939</v>
      </c>
      <c r="AU69" s="1163"/>
      <c r="AV69" s="1163">
        <f ca="1">'wind load calc_10d'!K116</f>
        <v>11.311544532597939</v>
      </c>
      <c r="AW69" s="1163"/>
      <c r="AX69" s="1163">
        <f ca="1">'wind load calc_10d'!K116</f>
        <v>11.311544532597939</v>
      </c>
      <c r="AY69" s="1163"/>
      <c r="AZ69" s="1163">
        <f ca="1">'wind load calc_10d'!K117</f>
        <v>11.311544532597939</v>
      </c>
      <c r="BA69" s="1163"/>
      <c r="BB69" s="1163">
        <f ca="1">'wind load calc_10d'!K117</f>
        <v>11.311544532597939</v>
      </c>
      <c r="BC69" s="1163"/>
      <c r="BD69" s="1164">
        <f ca="1">'wind load calc_10d'!K117</f>
        <v>11.311544532597939</v>
      </c>
      <c r="BE69" s="1201"/>
      <c r="BF69" s="1163">
        <f ca="1">'wind load calc_10d'!K126</f>
        <v>25.509007180615871</v>
      </c>
      <c r="BG69" s="1163"/>
      <c r="BH69" s="1163">
        <f ca="1">'wind load calc_10d'!K126</f>
        <v>25.509007180615871</v>
      </c>
      <c r="BI69" s="1163"/>
      <c r="BJ69" s="1163">
        <f ca="1">'wind load calc_10d'!K126</f>
        <v>25.509007180615871</v>
      </c>
      <c r="BK69" s="1201"/>
      <c r="BL69" s="1163">
        <f ca="1">'wind load calc_10d'!K135</f>
        <v>13.535100631485872</v>
      </c>
      <c r="BM69" s="1163"/>
      <c r="BN69" s="1163">
        <f ca="1">'wind load calc_10d'!K135</f>
        <v>13.535100631485872</v>
      </c>
      <c r="BO69" s="1163"/>
      <c r="BP69" s="1163">
        <f ca="1">'wind load calc_10d'!K135</f>
        <v>13.535100631485872</v>
      </c>
      <c r="BQ69" s="1201"/>
      <c r="BR69" s="1163">
        <f ca="1">'wind load calc_10d'!K144</f>
        <v>1.7211277343628844</v>
      </c>
      <c r="BS69" s="1163"/>
      <c r="BT69" s="1163">
        <f ca="1">'wind load calc_10d'!K144</f>
        <v>1.7211277343628844</v>
      </c>
      <c r="BU69" s="1163"/>
      <c r="BV69" s="1163">
        <f ca="1">'wind load calc_10d'!K144</f>
        <v>1.7211277343628844</v>
      </c>
      <c r="BW69" s="1165"/>
      <c r="CB69" s="2023"/>
      <c r="CD69" s="1200"/>
      <c r="CE69" s="1163">
        <f ca="1">'wind load calc_10d'!H64</f>
        <v>8.5029849654329688</v>
      </c>
      <c r="CF69" s="1163"/>
      <c r="CG69" s="1163">
        <f ca="1">'wind load calc_10d'!J64</f>
        <v>8.5029849654329688</v>
      </c>
      <c r="CH69" s="1163"/>
      <c r="CI69" s="1163">
        <f ca="1">'wind load calc_10d'!K64</f>
        <v>8.5029849654329688</v>
      </c>
      <c r="CJ69" s="1163"/>
      <c r="CK69" s="1163">
        <f ca="1">'wind load calc_10d'!K64</f>
        <v>8.5029849654329688</v>
      </c>
      <c r="CL69" s="1163"/>
      <c r="CM69" s="1163">
        <f ca="1">'wind load calc_10d'!K65</f>
        <v>9.4960618990955474</v>
      </c>
      <c r="CN69" s="1163"/>
      <c r="CO69" s="1163">
        <f ca="1">'wind load calc_10d'!K65</f>
        <v>9.4960618990955474</v>
      </c>
      <c r="CP69" s="1163"/>
      <c r="CQ69" s="1164">
        <f ca="1">'wind load calc_10d'!K65</f>
        <v>9.4960618990955474</v>
      </c>
      <c r="CR69" s="1201"/>
      <c r="CS69" s="1163">
        <f ca="1">'wind load calc_10d'!K74</f>
        <v>25.438060214713406</v>
      </c>
      <c r="CT69" s="1163"/>
      <c r="CU69" s="1163">
        <f ca="1">'wind load calc_10d'!K74</f>
        <v>25.438060214713406</v>
      </c>
      <c r="CV69" s="1163"/>
      <c r="CW69" s="1163">
        <f ca="1">'wind load calc_10d'!K74</f>
        <v>25.438060214713406</v>
      </c>
      <c r="CX69" s="1201"/>
      <c r="CY69" s="1163">
        <f ca="1">'wind load calc_10d'!K83</f>
        <v>13.479016563603768</v>
      </c>
      <c r="CZ69" s="1163"/>
      <c r="DA69" s="1163">
        <f ca="1">'wind load calc_10d'!K83</f>
        <v>13.479016563603768</v>
      </c>
      <c r="DB69" s="1163"/>
      <c r="DC69" s="1163">
        <f ca="1">'wind load calc_10d'!K83</f>
        <v>13.479016563603768</v>
      </c>
      <c r="DD69" s="1201"/>
      <c r="DE69" s="1163">
        <f ca="1">'wind load calc_10d'!K92</f>
        <v>-0.61018878200905391</v>
      </c>
      <c r="DF69" s="1163"/>
      <c r="DG69" s="1163">
        <f ca="1">'wind load calc_10d'!K92</f>
        <v>-0.61018878200905391</v>
      </c>
      <c r="DH69" s="1163"/>
      <c r="DI69" s="1163">
        <f ca="1">'wind load calc_10d'!K92</f>
        <v>-0.61018878200905391</v>
      </c>
      <c r="DJ69" s="1165"/>
    </row>
    <row r="70" spans="2:114" x14ac:dyDescent="0.25">
      <c r="B70" s="2023"/>
      <c r="D70" s="2025">
        <f ca="1">((E69+E72)/3)/'1-Eng Inputs'!$B$34</f>
        <v>0.37791044290813197</v>
      </c>
      <c r="F70" s="2025">
        <f ca="1">((E72+E69)/6+(G72+G69)/4)/'1-Eng Inputs'!$B$34</f>
        <v>0.47238805363516501</v>
      </c>
      <c r="H70" s="2025">
        <f ca="1">1/4*(G69+I69+G72+I72)/'1-Eng Inputs'!$B$34</f>
        <v>0.56686566436219799</v>
      </c>
      <c r="J70" s="2025">
        <f ca="1">1/4*(I69+K69+I72+K72)/'1-Eng Inputs'!$B$34</f>
        <v>0.56686566436219799</v>
      </c>
      <c r="L70" s="2025">
        <f ca="1">1/4*(K69+M69+K72+M72)/'1-Eng Inputs'!$B$34</f>
        <v>0.59996822881761736</v>
      </c>
      <c r="N70" s="2025">
        <f ca="1">1/4*(M69+O69+M72+O72)/'1-Eng Inputs'!$B$34</f>
        <v>0.63307079327303661</v>
      </c>
      <c r="P70" s="2025">
        <f ca="1">1/4*(O69+Q69+O72+Q72)/'1-Eng Inputs'!$B$34</f>
        <v>0.63307079327303661</v>
      </c>
      <c r="R70" s="2049">
        <f ca="1">1/4*(Q69+S69+Q72+S72)/'1-Eng Inputs'!$B$34</f>
        <v>1.1644707371269654</v>
      </c>
      <c r="T70" s="2025">
        <f ca="1">1/4*(S69+U69+S72+U72)/'1-Eng Inputs'!$B$34</f>
        <v>1.6958706809808939</v>
      </c>
      <c r="V70" s="2025">
        <f ca="1">1/4*(U69+W69+U72+W72)/'1-Eng Inputs'!$B$34</f>
        <v>1.6958706809808939</v>
      </c>
      <c r="X70" s="2049">
        <f ca="1">1/4*(W69+Y69+W72+Y72)/'1-Eng Inputs'!$B$34</f>
        <v>1.2972358926105727</v>
      </c>
      <c r="Z70" s="2025">
        <f ca="1">1/4*(Y69+AA69+Y72+AA72)/'1-Eng Inputs'!$B$34</f>
        <v>0.8986011042402513</v>
      </c>
      <c r="AB70" s="2025">
        <f ca="1">1/4*(AA69+AC69+AA72+AC72)/'1-Eng Inputs'!$B$34</f>
        <v>0.8986011042402513</v>
      </c>
      <c r="AD70" s="2049">
        <f ca="1">1/4*(AC69+AE69+AC72+AE72)/'1-Eng Inputs'!$B$34</f>
        <v>0.42896092605315717</v>
      </c>
      <c r="AF70" s="2025">
        <f ca="1">1/4*(AE69+AG69+AE72+AG72)/'1-Eng Inputs'!$B$34</f>
        <v>-4.067925213393693E-2</v>
      </c>
      <c r="AH70" s="2025">
        <f ca="1">1/4*(AG69+AI69+AG72+AI72)/'1-Eng Inputs'!$B$34</f>
        <v>-4.067925213393693E-2</v>
      </c>
      <c r="AJ70" s="1190"/>
      <c r="AO70" s="2023"/>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3"/>
      <c r="CD70" s="2072"/>
      <c r="CF70" s="2072"/>
      <c r="CG70" s="1190"/>
      <c r="CH70" s="2072"/>
      <c r="CI70" s="1190"/>
      <c r="CJ70" s="2072"/>
      <c r="CK70" s="1190"/>
      <c r="CL70" s="2076"/>
      <c r="CM70" s="1190"/>
      <c r="CN70" s="2076"/>
      <c r="CO70" s="1190"/>
      <c r="CP70" s="2076"/>
      <c r="CQ70" s="1190"/>
      <c r="CR70" s="2094"/>
      <c r="CS70" s="1190"/>
      <c r="CT70" s="2086"/>
      <c r="CU70" s="1190"/>
      <c r="CV70" s="2086"/>
      <c r="CW70" s="1190"/>
      <c r="CX70" s="2088"/>
      <c r="CY70" s="1190"/>
      <c r="CZ70" s="2082"/>
      <c r="DA70" s="1190"/>
      <c r="DB70" s="2082"/>
      <c r="DC70" s="1190"/>
      <c r="DD70" s="2084"/>
      <c r="DE70" s="1190"/>
      <c r="DF70" s="2080"/>
      <c r="DG70" s="1190"/>
      <c r="DH70" s="2080"/>
      <c r="DI70" s="1190"/>
      <c r="DJ70" s="1190"/>
    </row>
    <row r="71" spans="2:114" ht="15" hidden="1" customHeight="1" x14ac:dyDescent="0.25">
      <c r="B71" s="2023"/>
      <c r="D71" s="2026"/>
      <c r="F71" s="2026"/>
      <c r="H71" s="2026"/>
      <c r="J71" s="2026"/>
      <c r="L71" s="2026"/>
      <c r="N71" s="2026"/>
      <c r="P71" s="2026"/>
      <c r="R71" s="2050"/>
      <c r="T71" s="2026"/>
      <c r="V71" s="2026"/>
      <c r="X71" s="2050"/>
      <c r="Z71" s="2026"/>
      <c r="AB71" s="2026"/>
      <c r="AD71" s="2050"/>
      <c r="AF71" s="2026"/>
      <c r="AH71" s="2026"/>
      <c r="AJ71" s="1190"/>
      <c r="AO71" s="2023"/>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3"/>
      <c r="CD71" s="2073"/>
      <c r="CF71" s="2073"/>
      <c r="CH71" s="2073"/>
      <c r="CJ71" s="2073"/>
      <c r="CL71" s="2077"/>
      <c r="CN71" s="2077"/>
      <c r="CP71" s="2077"/>
      <c r="CR71" s="2095"/>
      <c r="CS71" s="1190"/>
      <c r="CT71" s="2087"/>
      <c r="CV71" s="2087"/>
      <c r="CX71" s="2089"/>
      <c r="CY71" s="1190"/>
      <c r="CZ71" s="2083"/>
      <c r="DB71" s="2083"/>
      <c r="DD71" s="2085"/>
      <c r="DE71" s="1190"/>
      <c r="DF71" s="2081"/>
      <c r="DH71" s="2081"/>
      <c r="DJ71" s="1190"/>
    </row>
    <row r="72" spans="2:114" ht="30" customHeight="1" thickBot="1" x14ac:dyDescent="0.3">
      <c r="B72" s="2024"/>
      <c r="D72" s="1200"/>
      <c r="E72" s="1163">
        <f ca="1">IF('1-Eng Inputs'!B93="YES",AR72,CE72)*2.2</f>
        <v>18.706566923952533</v>
      </c>
      <c r="F72" s="1163"/>
      <c r="G72" s="1163">
        <f ca="1">IF('1-Eng Inputs'!E93="YES",AT72,CG72)*2.2</f>
        <v>18.706566923952533</v>
      </c>
      <c r="H72" s="1163"/>
      <c r="I72" s="1163">
        <f ca="1">IF('1-Eng Inputs'!G93="YES",AV72,CI72)*2.2</f>
        <v>18.706566923952533</v>
      </c>
      <c r="J72" s="1163"/>
      <c r="K72" s="1163">
        <f ca="1">IF('1-Eng Inputs'!I93="YES",AX72,CK72)*2.2</f>
        <v>18.706566923952533</v>
      </c>
      <c r="L72" s="1163"/>
      <c r="M72" s="1163">
        <f ca="1">IF('1-Eng Inputs'!K93="YES",AZ72,CM72)*2.2</f>
        <v>20.891336178010206</v>
      </c>
      <c r="N72" s="1163"/>
      <c r="O72" s="1163">
        <f ca="1">IF('1-Eng Inputs'!M93="YES",BB72,CO72)*2.2</f>
        <v>20.891336178010206</v>
      </c>
      <c r="P72" s="1163"/>
      <c r="Q72" s="1209">
        <f ca="1">IF('1-Eng Inputs'!O93="YES",BD72,CQ72)*2.2</f>
        <v>20.891336178010206</v>
      </c>
      <c r="R72" s="1210"/>
      <c r="S72" s="1163">
        <f ca="1">IF('1-Eng Inputs'!Q93="YES",BF72,CS72)*2.2</f>
        <v>55.9637324723695</v>
      </c>
      <c r="T72" s="1163"/>
      <c r="U72" s="1163">
        <f ca="1">IF('1-Eng Inputs'!S93="YES",BH72,CU72)*2.2</f>
        <v>55.9637324723695</v>
      </c>
      <c r="V72" s="1163"/>
      <c r="W72" s="1209">
        <f ca="1">IF('1-Eng Inputs'!U93="YES",BJ72,CW72)*2.2</f>
        <v>55.9637324723695</v>
      </c>
      <c r="X72" s="1210"/>
      <c r="Y72" s="1163">
        <f ca="1">IF('1-Eng Inputs'!W93="YES",BL72,CY72)*2.2</f>
        <v>29.653836439928291</v>
      </c>
      <c r="Z72" s="1163"/>
      <c r="AA72" s="1163">
        <f ca="1">IF('1-Eng Inputs'!Y93="YES",BN72,DA72)*2.2</f>
        <v>29.653836439928291</v>
      </c>
      <c r="AB72" s="1163"/>
      <c r="AC72" s="1209">
        <f ca="1">IF('1-Eng Inputs'!AA93="YES",BP72,DC72)*2.2</f>
        <v>29.653836439928291</v>
      </c>
      <c r="AD72" s="1210"/>
      <c r="AE72" s="1163">
        <f ca="1">IF('1-Eng Inputs'!AC93="YES",BR72,DE72)*2.2</f>
        <v>-1.3424153204199187</v>
      </c>
      <c r="AF72" s="1163"/>
      <c r="AG72" s="1163">
        <f ca="1">IF('1-Eng Inputs'!AE93="YES",BT72,DG72)*2.2</f>
        <v>-1.3424153204199187</v>
      </c>
      <c r="AH72" s="1163"/>
      <c r="AI72" s="1163">
        <f ca="1">IF('1-Eng Inputs'!AG93="YES",BV72,DI72)*2.2</f>
        <v>-1.3424153204199187</v>
      </c>
      <c r="AJ72" s="1165"/>
      <c r="AO72" s="2024"/>
      <c r="AQ72" s="1200"/>
      <c r="AR72" s="1163">
        <f ca="1">'wind load calc_10d'!G116</f>
        <v>11.311544532597939</v>
      </c>
      <c r="AS72" s="1163"/>
      <c r="AT72" s="1163">
        <f ca="1">'wind load calc_10d'!J116</f>
        <v>11.311544532597939</v>
      </c>
      <c r="AU72" s="1163"/>
      <c r="AV72" s="1163">
        <f ca="1">'wind load calc_10d'!J116</f>
        <v>11.311544532597939</v>
      </c>
      <c r="AW72" s="1163"/>
      <c r="AX72" s="1163">
        <f ca="1">'wind load calc_10d'!J116</f>
        <v>11.311544532597939</v>
      </c>
      <c r="AY72" s="1163"/>
      <c r="AZ72" s="1163">
        <f ca="1">'wind load calc_10d'!J117</f>
        <v>11.311544532597939</v>
      </c>
      <c r="BA72" s="1163"/>
      <c r="BB72" s="1163">
        <f ca="1">'wind load calc_10d'!J117</f>
        <v>11.311544532597939</v>
      </c>
      <c r="BC72" s="1163"/>
      <c r="BD72" s="1164">
        <f ca="1">'wind load calc_10d'!J117</f>
        <v>11.311544532597939</v>
      </c>
      <c r="BE72" s="1201"/>
      <c r="BF72" s="1163">
        <f ca="1">'wind load calc_10d'!J126</f>
        <v>25.509007180615871</v>
      </c>
      <c r="BG72" s="1163"/>
      <c r="BH72" s="1163">
        <f ca="1">'wind load calc_10d'!J126</f>
        <v>25.509007180615871</v>
      </c>
      <c r="BI72" s="1163"/>
      <c r="BJ72" s="1163">
        <f ca="1">'wind load calc_10d'!J126</f>
        <v>25.509007180615871</v>
      </c>
      <c r="BK72" s="1201"/>
      <c r="BL72" s="1163">
        <f ca="1">'wind load calc_10d'!J135</f>
        <v>13.535100631485872</v>
      </c>
      <c r="BM72" s="1163"/>
      <c r="BN72" s="1163">
        <f ca="1">'wind load calc_10d'!J135</f>
        <v>13.535100631485872</v>
      </c>
      <c r="BO72" s="1163"/>
      <c r="BP72" s="1163">
        <f ca="1">'wind load calc_10d'!J135</f>
        <v>13.535100631485872</v>
      </c>
      <c r="BQ72" s="1201"/>
      <c r="BR72" s="1163">
        <f ca="1">'wind load calc_10d'!J144</f>
        <v>1.7211277343628844</v>
      </c>
      <c r="BS72" s="1163"/>
      <c r="BT72" s="1163">
        <f ca="1">'wind load calc_10d'!J144</f>
        <v>1.7211277343628844</v>
      </c>
      <c r="BU72" s="1163"/>
      <c r="BV72" s="1163">
        <f ca="1">'wind load calc_10d'!J144</f>
        <v>1.7211277343628844</v>
      </c>
      <c r="BW72" s="1165"/>
      <c r="CB72" s="2024"/>
      <c r="CD72" s="1200"/>
      <c r="CE72" s="1163">
        <f ca="1">'wind load calc_10d'!G64</f>
        <v>8.5029849654329688</v>
      </c>
      <c r="CF72" s="1163"/>
      <c r="CG72" s="1163">
        <f ca="1">'wind load calc_10d'!J64</f>
        <v>8.5029849654329688</v>
      </c>
      <c r="CH72" s="1163"/>
      <c r="CI72" s="1163">
        <f ca="1">'wind load calc_10d'!J64</f>
        <v>8.5029849654329688</v>
      </c>
      <c r="CJ72" s="1163"/>
      <c r="CK72" s="1163">
        <f ca="1">'wind load calc_10d'!J64</f>
        <v>8.5029849654329688</v>
      </c>
      <c r="CL72" s="1163"/>
      <c r="CM72" s="1163">
        <f ca="1">'wind load calc_10d'!J65</f>
        <v>9.4960618990955474</v>
      </c>
      <c r="CN72" s="1163"/>
      <c r="CO72" s="1163">
        <f ca="1">'wind load calc_10d'!J65</f>
        <v>9.4960618990955474</v>
      </c>
      <c r="CP72" s="1163"/>
      <c r="CQ72" s="1164">
        <f ca="1">'wind load calc_10d'!J65</f>
        <v>9.4960618990955474</v>
      </c>
      <c r="CR72" s="1201"/>
      <c r="CS72" s="1163">
        <f ca="1">'wind load calc_10d'!J74</f>
        <v>25.438060214713406</v>
      </c>
      <c r="CT72" s="1163"/>
      <c r="CU72" s="1163">
        <f ca="1">'wind load calc_10d'!J74</f>
        <v>25.438060214713406</v>
      </c>
      <c r="CV72" s="1163"/>
      <c r="CW72" s="1163">
        <f ca="1">'wind load calc_10d'!J74</f>
        <v>25.438060214713406</v>
      </c>
      <c r="CX72" s="1201"/>
      <c r="CY72" s="1163">
        <f ca="1">'wind load calc_10d'!J83</f>
        <v>13.479016563603768</v>
      </c>
      <c r="CZ72" s="1163"/>
      <c r="DA72" s="1163">
        <f ca="1">'wind load calc_10d'!J83</f>
        <v>13.479016563603768</v>
      </c>
      <c r="DB72" s="1163"/>
      <c r="DC72" s="1163">
        <f ca="1">'wind load calc_10d'!J83</f>
        <v>13.479016563603768</v>
      </c>
      <c r="DD72" s="1201"/>
      <c r="DE72" s="1163">
        <f ca="1">'wind load calc_10d'!J92</f>
        <v>-0.61018878200905391</v>
      </c>
      <c r="DF72" s="1163"/>
      <c r="DG72" s="1163">
        <f ca="1">'wind load calc_10d'!J92</f>
        <v>-0.61018878200905391</v>
      </c>
      <c r="DH72" s="1163"/>
      <c r="DI72" s="1163">
        <f ca="1">'wind load calc_10d'!J92</f>
        <v>-0.61018878200905391</v>
      </c>
      <c r="DJ72" s="1165"/>
    </row>
    <row r="73" spans="2:114" ht="13.15" customHeight="1" x14ac:dyDescent="0.25">
      <c r="B73" s="2022" t="s">
        <v>21286</v>
      </c>
      <c r="D73" s="2025">
        <f ca="1">((E72+E75)/3)/'1-Eng Inputs'!$B$34</f>
        <v>0.38575958889847223</v>
      </c>
      <c r="F73" s="2025">
        <f ca="1">((E75+E72)/6+(G75+G72)/4)/'1-Eng Inputs'!$B$34</f>
        <v>0.48219948612309027</v>
      </c>
      <c r="H73" s="2025">
        <f ca="1">1/4*(G72+I72+G75+I75)/'1-Eng Inputs'!$B$34</f>
        <v>0.57863938334770826</v>
      </c>
      <c r="J73" s="2025">
        <f ca="1">1/4*(I72+K72+I75+K75)/'1-Eng Inputs'!$B$34</f>
        <v>0.57863938334770826</v>
      </c>
      <c r="L73" s="2025">
        <f ca="1">1/4*(K72+M72+K75+M75)/'1-Eng Inputs'!$B$34</f>
        <v>0.59519066557541789</v>
      </c>
      <c r="N73" s="2025">
        <f ca="1">1/4*(M72+O72+M75+O75)/'1-Eng Inputs'!$B$34</f>
        <v>0.61174194780312752</v>
      </c>
      <c r="P73" s="2025">
        <f ca="1">1/4*(O72+Q72+O75+Q75)/'1-Eng Inputs'!$B$34</f>
        <v>0.61174194780312752</v>
      </c>
      <c r="R73" s="2049">
        <f ca="1">1/4*(Q72+S72+Q75+S75)/'1-Eng Inputs'!$B$34</f>
        <v>1.1538063143920105</v>
      </c>
      <c r="T73" s="2025">
        <f ca="1">1/4*(S72+U72+S75+U75)/'1-Eng Inputs'!$B$34</f>
        <v>1.6958706809808939</v>
      </c>
      <c r="V73" s="2025">
        <f ca="1">1/4*(U72+W72+U75+W75)/'1-Eng Inputs'!$B$34</f>
        <v>1.6958706809808939</v>
      </c>
      <c r="X73" s="2049">
        <f ca="1">1/4*(W72+Y72+W75+Y75)/'1-Eng Inputs'!$B$34</f>
        <v>1.2972358926105727</v>
      </c>
      <c r="Z73" s="2025">
        <f ca="1">1/4*(Y72+AA72+Y75+AA75)/'1-Eng Inputs'!$B$34</f>
        <v>0.8986011042402513</v>
      </c>
      <c r="AB73" s="2025">
        <f ca="1">1/4*(AA72+AC72+AA75+AC75)/'1-Eng Inputs'!$B$34</f>
        <v>0.8986011042402513</v>
      </c>
      <c r="AD73" s="2049">
        <f ca="1">1/4*(AC72+AE72+AC75+AE75)/'1-Eng Inputs'!$B$34</f>
        <v>0.42896092605315717</v>
      </c>
      <c r="AF73" s="2025">
        <f ca="1">1/4*(AE72+AG72+AE75+AG75)/'1-Eng Inputs'!$B$34</f>
        <v>-4.067925213393693E-2</v>
      </c>
      <c r="AH73" s="2025">
        <f ca="1">1/4*(AG72+AI72+AG75+AI75)/'1-Eng Inputs'!$B$34</f>
        <v>-4.067925213393693E-2</v>
      </c>
      <c r="AJ73" s="1190"/>
      <c r="AO73" s="2022"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2" t="s">
        <v>21286</v>
      </c>
      <c r="CD73" s="2072"/>
      <c r="CF73" s="2072"/>
      <c r="CG73" s="1190"/>
      <c r="CH73" s="2072"/>
      <c r="CI73" s="1190"/>
      <c r="CJ73" s="2072"/>
      <c r="CK73" s="1190"/>
      <c r="CL73" s="2076"/>
      <c r="CM73" s="1190"/>
      <c r="CN73" s="2076"/>
      <c r="CO73" s="1190"/>
      <c r="CP73" s="2076"/>
      <c r="CQ73" s="1190"/>
      <c r="CR73" s="2094"/>
      <c r="CS73" s="1190"/>
      <c r="CT73" s="2086"/>
      <c r="CU73" s="1190"/>
      <c r="CV73" s="2086"/>
      <c r="CW73" s="1190"/>
      <c r="CX73" s="2088"/>
      <c r="CY73" s="1190"/>
      <c r="CZ73" s="2082"/>
      <c r="DA73" s="1190"/>
      <c r="DB73" s="2082"/>
      <c r="DC73" s="1190"/>
      <c r="DD73" s="2084"/>
      <c r="DE73" s="1190"/>
      <c r="DF73" s="2080"/>
      <c r="DG73" s="1190"/>
      <c r="DH73" s="2080"/>
      <c r="DI73" s="1190"/>
      <c r="DJ73" s="1190"/>
    </row>
    <row r="74" spans="2:114" ht="15" hidden="1" customHeight="1" x14ac:dyDescent="0.25">
      <c r="B74" s="2023"/>
      <c r="D74" s="2026"/>
      <c r="F74" s="2026"/>
      <c r="H74" s="2026"/>
      <c r="J74" s="2026"/>
      <c r="L74" s="2026"/>
      <c r="N74" s="2026"/>
      <c r="P74" s="2026"/>
      <c r="R74" s="2050"/>
      <c r="T74" s="2026"/>
      <c r="V74" s="2026"/>
      <c r="X74" s="2050"/>
      <c r="Z74" s="2026"/>
      <c r="AB74" s="2026"/>
      <c r="AD74" s="2050"/>
      <c r="AF74" s="2026"/>
      <c r="AH74" s="2026"/>
      <c r="AJ74" s="1190"/>
      <c r="AO74" s="2023"/>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3"/>
      <c r="CD74" s="2073"/>
      <c r="CF74" s="2073"/>
      <c r="CH74" s="2073"/>
      <c r="CJ74" s="2073"/>
      <c r="CL74" s="2077"/>
      <c r="CN74" s="2077"/>
      <c r="CP74" s="2077"/>
      <c r="CR74" s="2095"/>
      <c r="CS74" s="1190"/>
      <c r="CT74" s="2087"/>
      <c r="CV74" s="2087"/>
      <c r="CX74" s="2089"/>
      <c r="CY74" s="1190"/>
      <c r="CZ74" s="2083"/>
      <c r="DB74" s="2083"/>
      <c r="DD74" s="2085"/>
      <c r="DE74" s="1190"/>
      <c r="DF74" s="2081"/>
      <c r="DH74" s="2081"/>
      <c r="DJ74" s="1190"/>
    </row>
    <row r="75" spans="2:114" ht="30" customHeight="1" x14ac:dyDescent="0.25">
      <c r="B75" s="2023"/>
      <c r="D75" s="1200"/>
      <c r="E75" s="1163">
        <f ca="1">IF('1-Eng Inputs'!B96="YES",AR75,CE75)*2.2</f>
        <v>19.483632376996216</v>
      </c>
      <c r="F75" s="1163"/>
      <c r="G75" s="1163">
        <f ca="1">IF('1-Eng Inputs'!E96="YES",AT75,CG75)*2.2</f>
        <v>19.483632376996216</v>
      </c>
      <c r="H75" s="1163"/>
      <c r="I75" s="1163">
        <f ca="1">IF('1-Eng Inputs'!G96="YES",AV75,CI75)*2.2</f>
        <v>19.483632376996216</v>
      </c>
      <c r="J75" s="1163"/>
      <c r="K75" s="1163">
        <f ca="1">IF('1-Eng Inputs'!I96="YES",AX75,CK75)*2.2</f>
        <v>19.483632376996216</v>
      </c>
      <c r="L75" s="1163"/>
      <c r="M75" s="1163">
        <f ca="1">IF('1-Eng Inputs'!K96="YES",AZ75,CM75)*2.2</f>
        <v>19.483632376996216</v>
      </c>
      <c r="N75" s="1163"/>
      <c r="O75" s="1163">
        <f ca="1">IF('1-Eng Inputs'!M96="YES",BB75,CO75)*2.2</f>
        <v>19.483632376996216</v>
      </c>
      <c r="P75" s="1163"/>
      <c r="Q75" s="1209">
        <f ca="1">IF('1-Eng Inputs'!O96="YES",BD75,CQ75)*2.2</f>
        <v>19.483632376996216</v>
      </c>
      <c r="R75" s="1210"/>
      <c r="S75" s="1163">
        <f ca="1">IF('1-Eng Inputs'!Q96="YES",BF75,CS75)*2.2</f>
        <v>55.9637324723695</v>
      </c>
      <c r="T75" s="1163"/>
      <c r="U75" s="1163">
        <f ca="1">IF('1-Eng Inputs'!S96="YES",BH75,CU75)*2.2</f>
        <v>55.9637324723695</v>
      </c>
      <c r="V75" s="1163"/>
      <c r="W75" s="1209">
        <f ca="1">IF('1-Eng Inputs'!U96="YES",BJ75,CW75)*2.2</f>
        <v>55.9637324723695</v>
      </c>
      <c r="X75" s="1210"/>
      <c r="Y75" s="1163">
        <f ca="1">IF('1-Eng Inputs'!W96="YES",BL75,CY75)*2.2</f>
        <v>29.653836439928291</v>
      </c>
      <c r="Z75" s="1163"/>
      <c r="AA75" s="1163">
        <f ca="1">IF('1-Eng Inputs'!Y96="YES",BN75,DA75)*2.2</f>
        <v>29.653836439928291</v>
      </c>
      <c r="AB75" s="1163"/>
      <c r="AC75" s="1209">
        <f ca="1">IF('1-Eng Inputs'!AA96="YES",BP75,DC75)*2.2</f>
        <v>29.653836439928291</v>
      </c>
      <c r="AD75" s="1210"/>
      <c r="AE75" s="1163">
        <f ca="1">IF('1-Eng Inputs'!AC96="YES",BR75,DE75)*2.2</f>
        <v>-1.3424153204199187</v>
      </c>
      <c r="AF75" s="1163"/>
      <c r="AG75" s="1163">
        <f ca="1">IF('1-Eng Inputs'!AE96="YES",BT75,DG75)*2.2</f>
        <v>-1.3424153204199187</v>
      </c>
      <c r="AH75" s="1163"/>
      <c r="AI75" s="1163">
        <f ca="1">IF('1-Eng Inputs'!AG96="YES",BV75,DI75)*2.2</f>
        <v>-1.3424153204199187</v>
      </c>
      <c r="AJ75" s="1165"/>
      <c r="AO75" s="2023"/>
      <c r="AQ75" s="1200"/>
      <c r="AR75" s="1163">
        <f ca="1">'wind load calc_10d'!F118</f>
        <v>11.311544532597939</v>
      </c>
      <c r="AS75" s="1163"/>
      <c r="AT75" s="1163">
        <f ca="1">'wind load calc_10d'!G118</f>
        <v>11.311544532597939</v>
      </c>
      <c r="AU75" s="1163"/>
      <c r="AV75" s="1163">
        <f ca="1">'wind load calc_10d'!H118</f>
        <v>11.311544532597939</v>
      </c>
      <c r="AW75" s="1163"/>
      <c r="AX75" s="1163">
        <f ca="1">'wind load calc_10d'!H118</f>
        <v>11.311544532597939</v>
      </c>
      <c r="AY75" s="1163"/>
      <c r="AZ75" s="1163">
        <f ca="1">'wind load calc_10d'!H119</f>
        <v>11.311544532597939</v>
      </c>
      <c r="BA75" s="1163"/>
      <c r="BB75" s="1163">
        <f ca="1">'wind load calc_10d'!H119</f>
        <v>11.311544532597939</v>
      </c>
      <c r="BC75" s="1163"/>
      <c r="BD75" s="1164">
        <f ca="1">'wind load calc_10d'!H119</f>
        <v>11.311544532597939</v>
      </c>
      <c r="BE75" s="1201"/>
      <c r="BF75" s="1163">
        <f ca="1">'wind load calc_10d'!H128</f>
        <v>25.509007180615871</v>
      </c>
      <c r="BG75" s="1163"/>
      <c r="BH75" s="1163">
        <f ca="1">'wind load calc_10d'!H128</f>
        <v>25.509007180615871</v>
      </c>
      <c r="BI75" s="1163"/>
      <c r="BJ75" s="1163">
        <f ca="1">'wind load calc_10d'!H128</f>
        <v>25.509007180615871</v>
      </c>
      <c r="BK75" s="1201"/>
      <c r="BL75" s="1163">
        <f ca="1">'wind load calc_10d'!H137</f>
        <v>13.535100631485872</v>
      </c>
      <c r="BM75" s="1163"/>
      <c r="BN75" s="1163">
        <f ca="1">'wind load calc_10d'!H137</f>
        <v>13.535100631485872</v>
      </c>
      <c r="BO75" s="1163"/>
      <c r="BP75" s="1163">
        <f ca="1">'wind load calc_10d'!H137</f>
        <v>13.535100631485872</v>
      </c>
      <c r="BQ75" s="1201"/>
      <c r="BR75" s="1163">
        <f ca="1">'wind load calc_10d'!H146</f>
        <v>1.7211277343628844</v>
      </c>
      <c r="BS75" s="1163"/>
      <c r="BT75" s="1163">
        <f ca="1">'wind load calc_10d'!H146</f>
        <v>1.7211277343628844</v>
      </c>
      <c r="BU75" s="1163"/>
      <c r="BV75" s="1163">
        <f ca="1">'wind load calc_10d'!H146</f>
        <v>1.7211277343628844</v>
      </c>
      <c r="BW75" s="1165"/>
      <c r="CB75" s="2023"/>
      <c r="CD75" s="1200"/>
      <c r="CE75" s="1163">
        <f ca="1">'wind load calc_10d'!F66</f>
        <v>8.8561965349982792</v>
      </c>
      <c r="CF75" s="1163"/>
      <c r="CG75" s="1163">
        <f ca="1">'wind load calc_10d'!G66</f>
        <v>8.8561965349982792</v>
      </c>
      <c r="CH75" s="1163"/>
      <c r="CI75" s="1163">
        <f ca="1">'wind load calc_10d'!H66</f>
        <v>8.8561965349982792</v>
      </c>
      <c r="CJ75" s="1163"/>
      <c r="CK75" s="1163">
        <f ca="1">'wind load calc_10d'!H66</f>
        <v>8.8561965349982792</v>
      </c>
      <c r="CL75" s="1163"/>
      <c r="CM75" s="1163">
        <f ca="1">'wind load calc_10d'!H67</f>
        <v>8.8561965349982792</v>
      </c>
      <c r="CN75" s="1163"/>
      <c r="CO75" s="1163">
        <f ca="1">'wind load calc_10d'!H67</f>
        <v>8.8561965349982792</v>
      </c>
      <c r="CP75" s="1163"/>
      <c r="CQ75" s="1164">
        <f ca="1">'wind load calc_10d'!H67</f>
        <v>8.8561965349982792</v>
      </c>
      <c r="CR75" s="1201"/>
      <c r="CS75" s="1163">
        <f ca="1">'wind load calc_10d'!H76</f>
        <v>25.438060214713406</v>
      </c>
      <c r="CT75" s="1163"/>
      <c r="CU75" s="1163">
        <f ca="1">'wind load calc_10d'!H76</f>
        <v>25.438060214713406</v>
      </c>
      <c r="CV75" s="1163"/>
      <c r="CW75" s="1163">
        <f ca="1">'wind load calc_10d'!H76</f>
        <v>25.438060214713406</v>
      </c>
      <c r="CX75" s="1201"/>
      <c r="CY75" s="1163">
        <f ca="1">'wind load calc_10d'!H85</f>
        <v>13.479016563603768</v>
      </c>
      <c r="CZ75" s="1163"/>
      <c r="DA75" s="1163">
        <f ca="1">'wind load calc_10d'!H85</f>
        <v>13.479016563603768</v>
      </c>
      <c r="DB75" s="1163"/>
      <c r="DC75" s="1163">
        <f ca="1">'wind load calc_10d'!H85</f>
        <v>13.479016563603768</v>
      </c>
      <c r="DD75" s="1201"/>
      <c r="DE75" s="1163">
        <f ca="1">'wind load calc_10d'!H94</f>
        <v>-0.61018878200905391</v>
      </c>
      <c r="DF75" s="1163"/>
      <c r="DG75" s="1163">
        <f ca="1">'wind load calc_10d'!H94</f>
        <v>-0.61018878200905391</v>
      </c>
      <c r="DH75" s="1163"/>
      <c r="DI75" s="1163">
        <f ca="1">'wind load calc_10d'!H94</f>
        <v>-0.61018878200905391</v>
      </c>
      <c r="DJ75" s="1165"/>
    </row>
    <row r="76" spans="2:114" ht="14.45" hidden="1" customHeight="1" x14ac:dyDescent="0.25">
      <c r="B76" s="2023"/>
      <c r="D76" s="2025">
        <f ca="1">(E75/3)/'1-Eng Inputs'!$B$34</f>
        <v>0.19680436744440621</v>
      </c>
      <c r="F76" s="2025">
        <f ca="1">(E75/6+G75/4)/'1-Eng Inputs'!$B$34</f>
        <v>0.24600545930550777</v>
      </c>
      <c r="G76" s="1190"/>
      <c r="H76" s="2025">
        <f ca="1">1/4*(G75+I75)/'1-Eng Inputs'!$B$34</f>
        <v>0.29520655116660932</v>
      </c>
      <c r="I76" s="1190"/>
      <c r="J76" s="2025">
        <f ca="1">1/4*(I75+K75)/'1-Eng Inputs'!$B$34</f>
        <v>0.29520655116660932</v>
      </c>
      <c r="K76" s="1190"/>
      <c r="L76" s="2025">
        <f ca="1">1/4*(K75+M75)/'1-Eng Inputs'!$B$34</f>
        <v>0.29520655116660932</v>
      </c>
      <c r="M76" s="1190"/>
      <c r="N76" s="2025">
        <f ca="1">1/4*(M75+O75)/'1-Eng Inputs'!$B$34</f>
        <v>0.29520655116660932</v>
      </c>
      <c r="O76" s="1190"/>
      <c r="P76" s="2025">
        <f ca="1">1/4*(O75+Q75)/'1-Eng Inputs'!$B$34</f>
        <v>0.29520655116660932</v>
      </c>
      <c r="Q76" s="1190"/>
      <c r="R76" s="2049">
        <f ca="1">1/4*(Q75+S75)/'1-Eng Inputs'!$B$34</f>
        <v>0.57157094582852808</v>
      </c>
      <c r="S76" s="1190"/>
      <c r="T76" s="2025">
        <f ca="1">1/4*(S75+U75)/'1-Eng Inputs'!$B$34</f>
        <v>0.84793534049044694</v>
      </c>
      <c r="U76" s="1190"/>
      <c r="V76" s="2025">
        <f ca="1">1/4*(U75+W75)/'1-Eng Inputs'!$B$34</f>
        <v>0.84793534049044694</v>
      </c>
      <c r="W76" s="1190"/>
      <c r="X76" s="2049">
        <f ca="1">1/4*(W75+Y75)/'1-Eng Inputs'!$B$34</f>
        <v>0.64861794630528635</v>
      </c>
      <c r="Y76" s="1190"/>
      <c r="Z76" s="2025">
        <f ca="1">1/4*(Y75+AA75)/'1-Eng Inputs'!$B$34</f>
        <v>0.44930055212012565</v>
      </c>
      <c r="AA76" s="1190"/>
      <c r="AB76" s="2025">
        <f ca="1">1/4*(AA75+AC75)/'1-Eng Inputs'!$B$34</f>
        <v>0.44930055212012565</v>
      </c>
      <c r="AC76" s="1190"/>
      <c r="AD76" s="2049">
        <f ca="1">1/4*(AC75+AE75)/'1-Eng Inputs'!$B$34</f>
        <v>0.21448046302657858</v>
      </c>
      <c r="AE76" s="1190"/>
      <c r="AF76" s="2025">
        <f ca="1">1/4*(AE75+AG75)/'1-Eng Inputs'!$B$34</f>
        <v>-2.0339626066968465E-2</v>
      </c>
      <c r="AG76" s="1190"/>
      <c r="AH76" s="2025">
        <f ca="1">1/4*(AG75+AI75)/'1-Eng Inputs'!$B$34</f>
        <v>-2.0339626066968465E-2</v>
      </c>
      <c r="AI76" s="1190"/>
      <c r="AJ76" s="1190"/>
      <c r="AO76" s="2023"/>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3"/>
      <c r="CD76" s="2072"/>
      <c r="CF76" s="2072"/>
      <c r="CG76" s="1190"/>
      <c r="CH76" s="2072"/>
      <c r="CI76" s="1190"/>
      <c r="CJ76" s="2072"/>
      <c r="CK76" s="1190"/>
      <c r="CL76" s="2076"/>
      <c r="CM76" s="1190"/>
      <c r="CN76" s="2076"/>
      <c r="CO76" s="1190"/>
      <c r="CP76" s="2076"/>
      <c r="CQ76" s="1190"/>
      <c r="CR76" s="2094"/>
      <c r="CS76" s="1190"/>
      <c r="CT76" s="2086"/>
      <c r="CU76" s="1190"/>
      <c r="CV76" s="2086"/>
      <c r="CW76" s="1190"/>
      <c r="CX76" s="2088"/>
      <c r="CY76" s="1190"/>
      <c r="CZ76" s="2082"/>
      <c r="DA76" s="1190"/>
      <c r="DB76" s="2082"/>
      <c r="DC76" s="1190"/>
      <c r="DD76" s="2084"/>
      <c r="DE76" s="1190"/>
      <c r="DF76" s="2080"/>
      <c r="DG76" s="1190"/>
      <c r="DH76" s="2080"/>
      <c r="DI76" s="1190"/>
      <c r="DJ76" s="1190" t="s">
        <v>21288</v>
      </c>
    </row>
    <row r="77" spans="2:114" ht="13.5" thickBot="1" x14ac:dyDescent="0.3">
      <c r="B77" s="2024"/>
      <c r="D77" s="2026"/>
      <c r="F77" s="2026"/>
      <c r="H77" s="2026"/>
      <c r="J77" s="2026"/>
      <c r="L77" s="2026"/>
      <c r="N77" s="2026"/>
      <c r="P77" s="2026"/>
      <c r="R77" s="2050"/>
      <c r="S77" s="1190"/>
      <c r="T77" s="2026"/>
      <c r="V77" s="2026"/>
      <c r="X77" s="2050"/>
      <c r="Y77" s="1190"/>
      <c r="Z77" s="2026"/>
      <c r="AB77" s="2026"/>
      <c r="AD77" s="2050"/>
      <c r="AE77" s="1190"/>
      <c r="AF77" s="2026"/>
      <c r="AH77" s="2026"/>
      <c r="AJ77" s="1190"/>
      <c r="AO77" s="2024"/>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4"/>
      <c r="CD77" s="2073"/>
      <c r="CF77" s="2073"/>
      <c r="CH77" s="2073"/>
      <c r="CJ77" s="2073"/>
      <c r="CL77" s="2077"/>
      <c r="CN77" s="2077"/>
      <c r="CP77" s="2077"/>
      <c r="CR77" s="2095"/>
      <c r="CS77" s="1190"/>
      <c r="CT77" s="2087"/>
      <c r="CV77" s="2087"/>
      <c r="CX77" s="2089"/>
      <c r="CY77" s="1190"/>
      <c r="CZ77" s="2083"/>
      <c r="DB77" s="2083"/>
      <c r="DD77" s="2085"/>
      <c r="DE77" s="1190"/>
      <c r="DF77" s="2081"/>
      <c r="DH77" s="2081"/>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0" t="s">
        <v>21132</v>
      </c>
      <c r="E81" s="2061"/>
      <c r="F81" s="2061"/>
      <c r="G81" s="2061"/>
      <c r="H81" s="2061"/>
      <c r="I81" s="2061"/>
      <c r="J81" s="2061"/>
      <c r="K81" s="2061"/>
      <c r="L81" s="2061"/>
      <c r="M81" s="2061"/>
      <c r="N81" s="2061"/>
      <c r="O81" s="2061"/>
      <c r="P81" s="2061"/>
      <c r="Q81" s="2062"/>
      <c r="R81" s="2051" t="s">
        <v>21133</v>
      </c>
      <c r="S81" s="2052"/>
      <c r="T81" s="2052"/>
      <c r="U81" s="2052"/>
      <c r="V81" s="2052"/>
      <c r="W81" s="2053"/>
      <c r="X81" s="2043" t="s">
        <v>21134</v>
      </c>
      <c r="Y81" s="2044"/>
      <c r="Z81" s="2044"/>
      <c r="AA81" s="2044"/>
      <c r="AB81" s="2044"/>
      <c r="AC81" s="2045"/>
      <c r="AD81" s="1190"/>
      <c r="AE81" s="1190"/>
      <c r="AF81" s="1190"/>
      <c r="AG81" s="1190"/>
      <c r="AH81" s="1190"/>
      <c r="AI81" s="1190"/>
      <c r="AJ81" s="1190"/>
      <c r="AQ81" s="2060" t="s">
        <v>21132</v>
      </c>
      <c r="AR81" s="2061"/>
      <c r="AS81" s="2061"/>
      <c r="AT81" s="2061"/>
      <c r="AU81" s="2061"/>
      <c r="AV81" s="2061"/>
      <c r="AW81" s="2061"/>
      <c r="AX81" s="2061"/>
      <c r="AY81" s="2061"/>
      <c r="AZ81" s="2061"/>
      <c r="BA81" s="2061"/>
      <c r="BB81" s="2061"/>
      <c r="BC81" s="2061"/>
      <c r="BD81" s="2062"/>
      <c r="BE81" s="2051" t="s">
        <v>21133</v>
      </c>
      <c r="BF81" s="2052"/>
      <c r="BG81" s="2052"/>
      <c r="BH81" s="2052"/>
      <c r="BI81" s="2052"/>
      <c r="BJ81" s="2053"/>
      <c r="BK81" s="2043" t="s">
        <v>21134</v>
      </c>
      <c r="BL81" s="2044"/>
      <c r="BM81" s="2044"/>
      <c r="BN81" s="2044"/>
      <c r="BO81" s="2044"/>
      <c r="BP81" s="2045"/>
      <c r="BQ81" s="1190"/>
      <c r="BR81" s="1190"/>
      <c r="BS81" s="1190"/>
      <c r="BT81" s="1190"/>
      <c r="BU81" s="1190"/>
      <c r="BV81" s="1190"/>
      <c r="BW81" s="1190"/>
      <c r="CD81" s="2060" t="s">
        <v>21132</v>
      </c>
      <c r="CE81" s="2061"/>
      <c r="CF81" s="2061"/>
      <c r="CG81" s="2061"/>
      <c r="CH81" s="2061"/>
      <c r="CI81" s="2061"/>
      <c r="CJ81" s="2061"/>
      <c r="CK81" s="2061"/>
      <c r="CL81" s="2061"/>
      <c r="CM81" s="2061"/>
      <c r="CN81" s="2061"/>
      <c r="CO81" s="2061"/>
      <c r="CP81" s="2061"/>
      <c r="CQ81" s="2062"/>
      <c r="CR81" s="2051" t="s">
        <v>21133</v>
      </c>
      <c r="CS81" s="2052"/>
      <c r="CT81" s="2052"/>
      <c r="CU81" s="2052"/>
      <c r="CV81" s="2052"/>
      <c r="CW81" s="2053"/>
      <c r="CX81" s="2043" t="s">
        <v>21134</v>
      </c>
      <c r="CY81" s="2044"/>
      <c r="CZ81" s="2044"/>
      <c r="DA81" s="2044"/>
      <c r="DB81" s="2044"/>
      <c r="DC81" s="2045"/>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7" t="s">
        <v>21285</v>
      </c>
      <c r="D83" s="2025">
        <f ca="1">(2*E85/7)/'1-Eng Inputs'!$B$34</f>
        <v>1.2412553726077029</v>
      </c>
      <c r="F83" s="2025">
        <f ca="1">((2*E85/7)+G85/3)/'1-Eng Inputs'!$B$34</f>
        <v>2.4465510037913583</v>
      </c>
      <c r="G83" s="1190"/>
      <c r="H83" s="2025">
        <f ca="1">((I85+G85)/3)/'1-Eng Inputs'!$B$34</f>
        <v>2.2222333089763406</v>
      </c>
      <c r="I83" s="1190"/>
      <c r="J83" s="2025">
        <f ca="1">((K85+I85)/3)/'1-Eng Inputs'!$B$34</f>
        <v>2.0338753555853706</v>
      </c>
      <c r="K83" s="1190"/>
      <c r="L83" s="2025">
        <f ca="1">((M85+K85)/3)/'1-Eng Inputs'!$B$34</f>
        <v>1.7245831562953984</v>
      </c>
      <c r="M83" s="1190"/>
      <c r="N83" s="2025">
        <f ca="1">((O85+M85)/3)/'1-Eng Inputs'!$B$34</f>
        <v>1.4152909570054264</v>
      </c>
      <c r="O83" s="1190"/>
      <c r="P83" s="2025">
        <f ca="1">((Q85+O85)/3)/'1-Eng Inputs'!$B$34</f>
        <v>1.4152909570054264</v>
      </c>
      <c r="Q83" s="1190"/>
      <c r="R83" s="2054">
        <f ca="1">((S85+Q85)/3)/'1-Eng Inputs'!$B$34</f>
        <v>1.3324952771178074</v>
      </c>
      <c r="S83" s="1190"/>
      <c r="T83" s="2025">
        <f ca="1">((U85+S85)/3)/'1-Eng Inputs'!$B$34</f>
        <v>1.2496995972301883</v>
      </c>
      <c r="U83" s="1190"/>
      <c r="V83" s="2025">
        <f ca="1">((W85+U85)/3)/'1-Eng Inputs'!$B$34</f>
        <v>1.2496995972301883</v>
      </c>
      <c r="W83" s="1190"/>
      <c r="X83" s="2054">
        <f ca="1">((Y85+W85)/3)/'1-Eng Inputs'!$B$34</f>
        <v>0.97447908940342565</v>
      </c>
      <c r="Y83" s="1190"/>
      <c r="Z83" s="2025">
        <f ca="1">((AA85+Y85)/3)/'1-Eng Inputs'!$B$34</f>
        <v>0.69925858157666276</v>
      </c>
      <c r="AA83" s="1190"/>
      <c r="AB83" s="2025">
        <f ca="1">((AC85+AA85)/3)/'1-Eng Inputs'!$B$34</f>
        <v>0.69925858157666276</v>
      </c>
      <c r="AC83" s="1190"/>
      <c r="AD83" s="1190"/>
      <c r="AE83" s="1190"/>
      <c r="AF83" s="2056"/>
      <c r="AG83" s="1190"/>
      <c r="AH83" s="2056"/>
      <c r="AI83" s="1190"/>
      <c r="AJ83" s="1190"/>
      <c r="AO83" s="2057"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7" t="s">
        <v>21285</v>
      </c>
      <c r="CD83" s="2092"/>
      <c r="CF83" s="2092"/>
      <c r="CG83" s="1190"/>
      <c r="CH83" s="2092"/>
      <c r="CI83" s="1190"/>
      <c r="CJ83" s="2092"/>
      <c r="CK83" s="1190"/>
      <c r="CL83" s="2086"/>
      <c r="CM83" s="1190"/>
      <c r="CN83" s="2086"/>
      <c r="CO83" s="1190"/>
      <c r="CP83" s="2086"/>
      <c r="CQ83" s="1190"/>
      <c r="CR83" s="2088"/>
      <c r="CS83" s="1190"/>
      <c r="CT83" s="2082"/>
      <c r="CU83" s="1190"/>
      <c r="CV83" s="2082"/>
      <c r="CW83" s="1190"/>
      <c r="CX83" s="2084"/>
      <c r="CY83" s="1190"/>
      <c r="CZ83" s="2080"/>
      <c r="DA83" s="1190"/>
      <c r="DB83" s="2080"/>
      <c r="DC83" s="1190"/>
      <c r="DD83" s="1190" t="s">
        <v>21288</v>
      </c>
      <c r="DE83" s="1190"/>
      <c r="DF83" s="2056"/>
      <c r="DG83" s="1190"/>
      <c r="DH83" s="2056"/>
      <c r="DI83" s="1190"/>
      <c r="DJ83" s="1190"/>
    </row>
    <row r="84" spans="2:114" ht="14.45" hidden="1" customHeight="1" x14ac:dyDescent="0.25">
      <c r="B84" s="2058"/>
      <c r="D84" s="2026"/>
      <c r="F84" s="2026"/>
      <c r="H84" s="2026"/>
      <c r="J84" s="2026"/>
      <c r="L84" s="2026"/>
      <c r="N84" s="2026"/>
      <c r="P84" s="2026"/>
      <c r="R84" s="2055"/>
      <c r="S84" s="1190"/>
      <c r="T84" s="2026"/>
      <c r="V84" s="2026"/>
      <c r="X84" s="2055"/>
      <c r="Y84" s="1190"/>
      <c r="Z84" s="2026"/>
      <c r="AB84" s="2026"/>
      <c r="AD84" s="1190"/>
      <c r="AE84" s="1190"/>
      <c r="AF84" s="2056"/>
      <c r="AG84" s="1190"/>
      <c r="AH84" s="2056"/>
      <c r="AI84" s="1190"/>
      <c r="AJ84" s="1190"/>
      <c r="AO84" s="2058"/>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8"/>
      <c r="CD84" s="2093"/>
      <c r="CF84" s="2093"/>
      <c r="CH84" s="2093"/>
      <c r="CJ84" s="2093"/>
      <c r="CL84" s="2087"/>
      <c r="CM84" s="1190"/>
      <c r="CN84" s="2087"/>
      <c r="CP84" s="2087"/>
      <c r="CR84" s="2089"/>
      <c r="CS84" s="1190"/>
      <c r="CT84" s="2083"/>
      <c r="CV84" s="2083"/>
      <c r="CX84" s="2085"/>
      <c r="CY84" s="1190"/>
      <c r="CZ84" s="2081"/>
      <c r="DB84" s="2081"/>
      <c r="DD84" s="1190" t="s">
        <v>21289</v>
      </c>
      <c r="DE84" s="1190"/>
      <c r="DF84" s="2056"/>
      <c r="DG84" s="1190"/>
      <c r="DH84" s="2056"/>
      <c r="DI84" s="1190"/>
      <c r="DJ84" s="1190"/>
    </row>
    <row r="85" spans="2:114" ht="30" customHeight="1" x14ac:dyDescent="0.25">
      <c r="B85" s="2058"/>
      <c r="D85" s="1200"/>
      <c r="E85" s="1163">
        <f ca="1">IF('1-Eng Inputs'!B106="YES",AR85,CE85)*2.2</f>
        <v>143.3649955361897</v>
      </c>
      <c r="F85" s="1163"/>
      <c r="G85" s="1163">
        <f ca="1">IF('1-Eng Inputs'!E106="YES",AT85,CG85)*2.2</f>
        <v>119.3242674871819</v>
      </c>
      <c r="H85" s="1163"/>
      <c r="I85" s="1163">
        <f ca="1">IF('1-Eng Inputs'!G106="YES",AV85,CI85)*2.2</f>
        <v>100.67683010147583</v>
      </c>
      <c r="J85" s="1163"/>
      <c r="K85" s="1163">
        <f ca="1">IF('1-Eng Inputs'!I106="YES",AX85,CK85)*2.2</f>
        <v>100.67683010147583</v>
      </c>
      <c r="L85" s="1163"/>
      <c r="M85" s="1163">
        <f ca="1">IF('1-Eng Inputs'!K106="YES",AZ85,CM85)*2.2</f>
        <v>70.056902371768601</v>
      </c>
      <c r="N85" s="1163"/>
      <c r="O85" s="1163">
        <f ca="1">IF('1-Eng Inputs'!M106="YES",BB85,CO85)*2.2</f>
        <v>70.056902371768601</v>
      </c>
      <c r="P85" s="1163"/>
      <c r="Q85" s="1163">
        <f ca="1">IF('1-Eng Inputs'!O106="YES",BD85,CQ85)*2.2</f>
        <v>70.056902371768601</v>
      </c>
      <c r="R85" s="1201"/>
      <c r="S85" s="1163">
        <f ca="1">IF('1-Eng Inputs'!Q106="YES",BF85,CS85)*2.2</f>
        <v>61.860130062894321</v>
      </c>
      <c r="T85" s="1163"/>
      <c r="U85" s="1163">
        <f ca="1">IF('1-Eng Inputs'!S106="YES",BH85,CU85)*2.2</f>
        <v>61.860130062894321</v>
      </c>
      <c r="V85" s="1163"/>
      <c r="W85" s="1163">
        <f ca="1">IF('1-Eng Inputs'!U106="YES",BJ85,CW85)*2.2</f>
        <v>61.860130062894321</v>
      </c>
      <c r="X85" s="1201"/>
      <c r="Y85" s="1163">
        <f ca="1">IF('1-Eng Inputs'!W106="YES",BL85,CY85)*2.2</f>
        <v>34.613299788044806</v>
      </c>
      <c r="Z85" s="1163"/>
      <c r="AA85" s="1163">
        <f ca="1">IF('1-Eng Inputs'!Y106="YES",BN85,DA85)*2.2</f>
        <v>34.613299788044806</v>
      </c>
      <c r="AB85" s="1163"/>
      <c r="AC85" s="1163">
        <f ca="1">IF('1-Eng Inputs'!AA106="YES",BP85,DC85)*2.2</f>
        <v>34.613299788044806</v>
      </c>
      <c r="AD85" s="1165"/>
      <c r="AE85" s="1165"/>
      <c r="AF85" s="1165"/>
      <c r="AG85" s="1165"/>
      <c r="AH85" s="1165"/>
      <c r="AI85" s="1165"/>
      <c r="AJ85" s="1190"/>
      <c r="AO85" s="2058"/>
      <c r="AQ85" s="1200"/>
      <c r="AR85" s="1163">
        <f ca="1">'wind load calc_10d'!F121</f>
        <v>40.565113721668268</v>
      </c>
      <c r="AS85" s="1163"/>
      <c r="AT85" s="1163">
        <f ca="1">'wind load calc_10d'!G121</f>
        <v>32.218733002500556</v>
      </c>
      <c r="AU85" s="1163"/>
      <c r="AV85" s="1163">
        <f ca="1">'wind load calc_10d'!H121</f>
        <v>25.74477715804073</v>
      </c>
      <c r="AW85" s="1163"/>
      <c r="AX85" s="1163">
        <f ca="1">'wind load calc_10d'!H121</f>
        <v>25.74477715804073</v>
      </c>
      <c r="AY85" s="1163"/>
      <c r="AZ85" s="1163">
        <f ca="1">'wind load calc_10d'!H122</f>
        <v>25.509007180615871</v>
      </c>
      <c r="BA85" s="1163"/>
      <c r="BB85" s="1163">
        <f ca="1">'wind load calc_10d'!H122</f>
        <v>25.509007180615871</v>
      </c>
      <c r="BC85" s="1163"/>
      <c r="BD85" s="1164">
        <f ca="1">'wind load calc_10d'!H122</f>
        <v>25.509007180615871</v>
      </c>
      <c r="BE85" s="1201"/>
      <c r="BF85" s="1163">
        <f ca="1">'wind load calc_10d'!H131</f>
        <v>17.138318745727407</v>
      </c>
      <c r="BG85" s="1163"/>
      <c r="BH85" s="1163">
        <f ca="1">'wind load calc_10d'!H131</f>
        <v>17.138318745727407</v>
      </c>
      <c r="BI85" s="1163"/>
      <c r="BJ85" s="1163">
        <f ca="1">'wind load calc_10d'!H131</f>
        <v>17.138318745727407</v>
      </c>
      <c r="BK85" s="1201"/>
      <c r="BL85" s="1163">
        <f ca="1">'wind load calc_10d'!H140</f>
        <v>3.8767024245926827</v>
      </c>
      <c r="BM85" s="1163"/>
      <c r="BN85" s="1163">
        <f ca="1">'wind load calc_10d'!H140</f>
        <v>3.8767024245926827</v>
      </c>
      <c r="BO85" s="1163"/>
      <c r="BP85" s="1163">
        <f ca="1">'wind load calc_10d'!H140</f>
        <v>3.8767024245926827</v>
      </c>
      <c r="BQ85" s="1165"/>
      <c r="BR85" s="1165"/>
      <c r="BS85" s="1165"/>
      <c r="BT85" s="1165"/>
      <c r="BU85" s="1165"/>
      <c r="BV85" s="1165"/>
      <c r="BW85" s="1190"/>
      <c r="CB85" s="2058"/>
      <c r="CD85" s="1200"/>
      <c r="CE85" s="1163">
        <f ca="1">'wind load calc_10d'!F69</f>
        <v>65.165907061904406</v>
      </c>
      <c r="CF85" s="1163"/>
      <c r="CG85" s="1163">
        <f ca="1">'wind load calc_10d'!G69</f>
        <v>54.238303403264496</v>
      </c>
      <c r="CH85" s="1163"/>
      <c r="CI85" s="1163">
        <f ca="1">'wind load calc_10d'!H69</f>
        <v>45.762195500670828</v>
      </c>
      <c r="CJ85" s="1163"/>
      <c r="CK85" s="1163">
        <f ca="1">'wind load calc_10d'!H69</f>
        <v>45.762195500670828</v>
      </c>
      <c r="CL85" s="1163"/>
      <c r="CM85" s="1163">
        <f ca="1">'wind load calc_10d'!H70</f>
        <v>31.844046532622091</v>
      </c>
      <c r="CN85" s="1163"/>
      <c r="CO85" s="1163">
        <f ca="1">'wind load calc_10d'!H70</f>
        <v>31.844046532622091</v>
      </c>
      <c r="CP85" s="1163"/>
      <c r="CQ85" s="1164">
        <f ca="1">'wind load calc_10d'!H70</f>
        <v>31.844046532622091</v>
      </c>
      <c r="CR85" s="1201"/>
      <c r="CS85" s="1163">
        <f ca="1">'wind load calc_10d'!H79</f>
        <v>28.118240937679236</v>
      </c>
      <c r="CT85" s="1163"/>
      <c r="CU85" s="1163">
        <f ca="1">'wind load calc_10d'!H79</f>
        <v>28.118240937679236</v>
      </c>
      <c r="CV85" s="1163"/>
      <c r="CW85" s="1163">
        <f ca="1">'wind load calc_10d'!H79</f>
        <v>28.118240937679236</v>
      </c>
      <c r="CX85" s="1201"/>
      <c r="CY85" s="1163">
        <f ca="1">'wind load calc_10d'!H88</f>
        <v>15.73331808547491</v>
      </c>
      <c r="CZ85" s="1163"/>
      <c r="DA85" s="1163">
        <f ca="1">'wind load calc_10d'!H88</f>
        <v>15.73331808547491</v>
      </c>
      <c r="DB85" s="1163"/>
      <c r="DC85" s="1163">
        <f ca="1">'wind load calc_10d'!H88</f>
        <v>15.73331808547491</v>
      </c>
      <c r="DD85" s="1165"/>
      <c r="DE85" s="1165"/>
      <c r="DF85" s="1165"/>
      <c r="DG85" s="1165"/>
      <c r="DH85" s="1165"/>
      <c r="DI85" s="1165"/>
      <c r="DJ85" s="1190"/>
    </row>
    <row r="86" spans="2:114" ht="13.5" thickBot="1" x14ac:dyDescent="0.3">
      <c r="B86" s="2058"/>
      <c r="D86" s="2025">
        <f ca="1">(E88/3+(2*E85/7))/'1-Eng Inputs'!$B$34</f>
        <v>1.8065455996013342</v>
      </c>
      <c r="F86" s="2025">
        <f ca="1">((E88+G85)/6+(2*E85/7)+G88/4)/'1-Eng Inputs'!$B$34</f>
        <v>2.5505159719415698</v>
      </c>
      <c r="H86" s="2025">
        <f ca="1">((I85+G85)/6+(I88+G88)/4)/'1-Eng Inputs'!$B$34</f>
        <v>1.9590519949786172</v>
      </c>
      <c r="J86" s="2025">
        <f ca="1">((K85+I85)/6+(K88+I88)/4)/'1-Eng Inputs'!$B$34</f>
        <v>1.8648730182831321</v>
      </c>
      <c r="L86" s="2025">
        <f ca="1">((M85+K85)/6+(M88+K88)/4)/'1-Eng Inputs'!$B$34</f>
        <v>1.710226918638146</v>
      </c>
      <c r="N86" s="2025">
        <f ca="1">((O85+M85)/6+(O88+M88)/4)/'1-Eng Inputs'!$B$34</f>
        <v>1.5555808189931601</v>
      </c>
      <c r="P86" s="2025">
        <f ca="1">((Q85+O85)/6+(Q88+O88)/4)/'1-Eng Inputs'!$B$34</f>
        <v>1.5555808189931601</v>
      </c>
      <c r="R86" s="2054">
        <f ca="1">((S85+Q85)/6+(S88+Q88)/4)/'1-Eng Inputs'!$B$34</f>
        <v>1.3148655848641901</v>
      </c>
      <c r="T86" s="2025">
        <f ca="1">((U85+S85)/6+(U88+S88)/4)/'1-Eng Inputs'!$B$34</f>
        <v>1.0741503507352199</v>
      </c>
      <c r="V86" s="2025">
        <f ca="1">((W85+U85)/6+(W88+U88)/4)/'1-Eng Inputs'!$B$34</f>
        <v>1.0741503507352199</v>
      </c>
      <c r="X86" s="2054">
        <f ca="1">((Y85+W85)/6+(Y88+W88)/4)/'1-Eng Inputs'!$B$34</f>
        <v>0.70172000772829146</v>
      </c>
      <c r="Z86" s="2025">
        <f ca="1">((AA85+Y85)/6+(AA88+Y88)/4)/'1-Eng Inputs'!$B$34</f>
        <v>0.3292896647213629</v>
      </c>
      <c r="AB86" s="2025">
        <f ca="1">((AC85+AA85)/6+(AC88+AA88)/4)/'1-Eng Inputs'!$B$34</f>
        <v>0.3292896647213629</v>
      </c>
      <c r="AD86" s="1190"/>
      <c r="AE86" s="1190"/>
      <c r="AF86" s="2056"/>
      <c r="AG86" s="1190"/>
      <c r="AH86" s="2056"/>
      <c r="AI86" s="1190"/>
      <c r="AJ86" s="2056"/>
      <c r="AO86" s="2058"/>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8"/>
      <c r="CD86" s="2092"/>
      <c r="CF86" s="2092"/>
      <c r="CG86" s="1190"/>
      <c r="CH86" s="2092"/>
      <c r="CI86" s="1190"/>
      <c r="CJ86" s="2092"/>
      <c r="CK86" s="1190"/>
      <c r="CL86" s="2086"/>
      <c r="CM86" s="1190"/>
      <c r="CN86" s="2086"/>
      <c r="CO86" s="1190"/>
      <c r="CP86" s="2086"/>
      <c r="CQ86" s="1190"/>
      <c r="CR86" s="2088"/>
      <c r="CS86" s="1190"/>
      <c r="CT86" s="2082"/>
      <c r="CU86" s="1190"/>
      <c r="CV86" s="2082"/>
      <c r="CW86" s="1190"/>
      <c r="CX86" s="2084"/>
      <c r="CY86" s="1190"/>
      <c r="CZ86" s="2080"/>
      <c r="DA86" s="1190"/>
      <c r="DB86" s="2080"/>
      <c r="DC86" s="1190"/>
      <c r="DD86" s="1190"/>
      <c r="DE86" s="1190"/>
      <c r="DF86" s="2056"/>
      <c r="DG86" s="1190"/>
      <c r="DH86" s="2056"/>
      <c r="DI86" s="1190"/>
      <c r="DJ86" s="2056"/>
    </row>
    <row r="87" spans="2:114" ht="15" hidden="1" customHeight="1" thickBot="1" x14ac:dyDescent="0.3">
      <c r="B87" s="2059"/>
      <c r="D87" s="2026"/>
      <c r="F87" s="2026"/>
      <c r="H87" s="2026"/>
      <c r="J87" s="2026"/>
      <c r="L87" s="2026"/>
      <c r="N87" s="2026"/>
      <c r="P87" s="2026"/>
      <c r="R87" s="2055"/>
      <c r="T87" s="2026"/>
      <c r="V87" s="2026"/>
      <c r="X87" s="2055"/>
      <c r="Z87" s="2026"/>
      <c r="AB87" s="2026"/>
      <c r="AD87" s="1190"/>
      <c r="AE87" s="1190"/>
      <c r="AF87" s="2056"/>
      <c r="AG87" s="1190"/>
      <c r="AH87" s="2056"/>
      <c r="AI87" s="1190"/>
      <c r="AJ87" s="2056"/>
      <c r="AO87" s="2059"/>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59"/>
      <c r="CD87" s="2093"/>
      <c r="CF87" s="2093"/>
      <c r="CH87" s="2093"/>
      <c r="CJ87" s="2093"/>
      <c r="CL87" s="2087"/>
      <c r="CM87" s="1190"/>
      <c r="CN87" s="2087"/>
      <c r="CP87" s="2087"/>
      <c r="CR87" s="2089"/>
      <c r="CS87" s="1190"/>
      <c r="CT87" s="2083"/>
      <c r="CV87" s="2083"/>
      <c r="CX87" s="2085"/>
      <c r="CY87" s="1190"/>
      <c r="CZ87" s="2081"/>
      <c r="DB87" s="2081"/>
      <c r="DD87" s="1190"/>
      <c r="DE87" s="1190"/>
      <c r="DF87" s="2056"/>
      <c r="DG87" s="1190"/>
      <c r="DH87" s="2056"/>
      <c r="DI87" s="1190"/>
      <c r="DJ87" s="2056"/>
    </row>
    <row r="88" spans="2:114" ht="30" customHeight="1" x14ac:dyDescent="0.25">
      <c r="B88" s="2057" t="s">
        <v>21254</v>
      </c>
      <c r="D88" s="1200"/>
      <c r="E88" s="1163">
        <f ca="1">IF('1-Eng Inputs'!B109="YES",AR88,CE88)*2.2</f>
        <v>55.9637324723695</v>
      </c>
      <c r="F88" s="1163"/>
      <c r="G88" s="1163">
        <f ca="1">IF('1-Eng Inputs'!E109="YES",AT88,CG88)*2.2</f>
        <v>55.9637324723695</v>
      </c>
      <c r="H88" s="1163"/>
      <c r="I88" s="1163">
        <f ca="1">IF('1-Eng Inputs'!G109="YES",AV88,CI88)*2.2</f>
        <v>55.9637324723695</v>
      </c>
      <c r="J88" s="1163"/>
      <c r="K88" s="1163">
        <f ca="1">IF('1-Eng Inputs'!I109="YES",AX88,CK88)*2.2</f>
        <v>55.9637324723695</v>
      </c>
      <c r="L88" s="1163"/>
      <c r="M88" s="1163">
        <f ca="1">IF('1-Eng Inputs'!K109="YES",AZ88,CM88)*2.2</f>
        <v>55.9637324723695</v>
      </c>
      <c r="N88" s="1163"/>
      <c r="O88" s="1163">
        <f ca="1">IF('1-Eng Inputs'!M109="YES",BB88,CO88)*2.2</f>
        <v>55.9637324723695</v>
      </c>
      <c r="P88" s="1163"/>
      <c r="Q88" s="1163">
        <f ca="1">IF('1-Eng Inputs'!O109="YES",BD88,CQ88)*2.2</f>
        <v>55.9637324723695</v>
      </c>
      <c r="R88" s="1201"/>
      <c r="S88" s="1163">
        <f ca="1">IF('1-Eng Inputs'!Q109="YES",BF88,CS88)*2.2</f>
        <v>29.653836439928291</v>
      </c>
      <c r="T88" s="1163"/>
      <c r="U88" s="1163">
        <f ca="1">IF('1-Eng Inputs'!S109="YES",BH88,CU88)*2.2</f>
        <v>29.653836439928291</v>
      </c>
      <c r="V88" s="1163"/>
      <c r="W88" s="1163">
        <f ca="1">IF('1-Eng Inputs'!U109="YES",BJ88,CW88)*2.2</f>
        <v>29.653836439928291</v>
      </c>
      <c r="X88" s="1201"/>
      <c r="Y88" s="1163">
        <f ca="1">IF('1-Eng Inputs'!W109="YES",BL88,CY88)*2.2</f>
        <v>-1.3424153204199187</v>
      </c>
      <c r="Z88" s="1163"/>
      <c r="AA88" s="1163">
        <f ca="1">IF('1-Eng Inputs'!Y109="YES",BN88,DA88)*2.2</f>
        <v>-1.3424153204199187</v>
      </c>
      <c r="AB88" s="1163"/>
      <c r="AC88" s="1163">
        <f ca="1">IF('1-Eng Inputs'!AA109="YES",BP88,DC88)*2.2</f>
        <v>-1.3424153204199187</v>
      </c>
      <c r="AD88" s="1165"/>
      <c r="AE88" s="1165"/>
      <c r="AF88" s="1165"/>
      <c r="AG88" s="1165"/>
      <c r="AH88" s="1165"/>
      <c r="AI88" s="1165"/>
      <c r="AJ88" s="1190"/>
      <c r="AO88" s="2057" t="s">
        <v>21254</v>
      </c>
      <c r="AQ88" s="1200"/>
      <c r="AR88" s="1163">
        <f ca="1">'wind load calc_10d'!G123</f>
        <v>25.509007180615871</v>
      </c>
      <c r="AS88" s="1163"/>
      <c r="AT88" s="1163">
        <f ca="1">'wind load calc_10d'!I123</f>
        <v>25.509007180615871</v>
      </c>
      <c r="AU88" s="1163"/>
      <c r="AV88" s="1163">
        <f ca="1">'wind load calc_10d'!J123</f>
        <v>25.509007180615871</v>
      </c>
      <c r="AW88" s="1163"/>
      <c r="AX88" s="1163">
        <f ca="1">'wind load calc_10d'!J123</f>
        <v>25.509007180615871</v>
      </c>
      <c r="AY88" s="1163"/>
      <c r="AZ88" s="1163">
        <f ca="1">'wind load calc_10d'!J124</f>
        <v>25.509007180615871</v>
      </c>
      <c r="BA88" s="1163"/>
      <c r="BB88" s="1163">
        <f ca="1">'wind load calc_10d'!J124</f>
        <v>25.509007180615871</v>
      </c>
      <c r="BC88" s="1163"/>
      <c r="BD88" s="1164">
        <f ca="1">'wind load calc_10d'!J124</f>
        <v>25.509007180615871</v>
      </c>
      <c r="BE88" s="1201"/>
      <c r="BF88" s="1163">
        <f ca="1">'wind load calc_10d'!J133</f>
        <v>13.535100631485872</v>
      </c>
      <c r="BG88" s="1163"/>
      <c r="BH88" s="1163">
        <f ca="1">'wind load calc_10d'!J133</f>
        <v>13.535100631485872</v>
      </c>
      <c r="BI88" s="1163"/>
      <c r="BJ88" s="1163">
        <f ca="1">'wind load calc_10d'!J133</f>
        <v>13.535100631485872</v>
      </c>
      <c r="BK88" s="1201"/>
      <c r="BL88" s="1163">
        <f ca="1">'wind load calc_10d'!J142</f>
        <v>1.7211277343628844</v>
      </c>
      <c r="BM88" s="1163"/>
      <c r="BN88" s="1163">
        <f ca="1">'wind load calc_10d'!J142</f>
        <v>1.7211277343628844</v>
      </c>
      <c r="BO88" s="1163"/>
      <c r="BP88" s="1163">
        <f ca="1">'wind load calc_10d'!J142</f>
        <v>1.7211277343628844</v>
      </c>
      <c r="BQ88" s="1165"/>
      <c r="BR88" s="1165"/>
      <c r="BS88" s="1165"/>
      <c r="BT88" s="1165"/>
      <c r="BU88" s="1165"/>
      <c r="BV88" s="1165"/>
      <c r="BW88" s="1190"/>
      <c r="CB88" s="2057" t="s">
        <v>21254</v>
      </c>
      <c r="CD88" s="1200"/>
      <c r="CE88" s="1163">
        <f ca="1">'wind load calc_10d'!G71</f>
        <v>25.438060214713406</v>
      </c>
      <c r="CF88" s="1163"/>
      <c r="CG88" s="1163">
        <f ca="1">'wind load calc_10d'!I71</f>
        <v>25.438060214713406</v>
      </c>
      <c r="CH88" s="1163"/>
      <c r="CI88" s="1163">
        <f ca="1">'wind load calc_10d'!J71</f>
        <v>25.438060214713406</v>
      </c>
      <c r="CJ88" s="1163"/>
      <c r="CK88" s="1163">
        <f ca="1">'wind load calc_10d'!J71</f>
        <v>25.438060214713406</v>
      </c>
      <c r="CL88" s="1163"/>
      <c r="CM88" s="1163">
        <f ca="1">'wind load calc_10d'!J72</f>
        <v>25.438060214713406</v>
      </c>
      <c r="CN88" s="1163"/>
      <c r="CO88" s="1163">
        <f ca="1">'wind load calc_10d'!J72</f>
        <v>25.438060214713406</v>
      </c>
      <c r="CP88" s="1163"/>
      <c r="CQ88" s="1164">
        <f ca="1">'wind load calc_10d'!J72</f>
        <v>25.438060214713406</v>
      </c>
      <c r="CR88" s="1201"/>
      <c r="CS88" s="1163">
        <f ca="1">'wind load calc_10d'!J81</f>
        <v>13.479016563603768</v>
      </c>
      <c r="CT88" s="1163"/>
      <c r="CU88" s="1163">
        <f ca="1">'wind load calc_10d'!J81</f>
        <v>13.479016563603768</v>
      </c>
      <c r="CV88" s="1163"/>
      <c r="CW88" s="1163">
        <f ca="1">'wind load calc_10d'!J81</f>
        <v>13.479016563603768</v>
      </c>
      <c r="CX88" s="1201"/>
      <c r="CY88" s="1163">
        <f ca="1">'wind load calc_10d'!J90</f>
        <v>-0.61018878200905391</v>
      </c>
      <c r="CZ88" s="1163"/>
      <c r="DA88" s="1163">
        <f ca="1">'wind load calc_10d'!J90</f>
        <v>-0.61018878200905391</v>
      </c>
      <c r="DB88" s="1163"/>
      <c r="DC88" s="1163">
        <f ca="1">'wind load calc_10d'!J90</f>
        <v>-0.61018878200905391</v>
      </c>
      <c r="DD88" s="1165"/>
      <c r="DE88" s="1165"/>
      <c r="DF88" s="1165"/>
      <c r="DG88" s="1165"/>
      <c r="DH88" s="1165"/>
      <c r="DI88" s="1165"/>
      <c r="DJ88" s="1190"/>
    </row>
    <row r="89" spans="2:114" x14ac:dyDescent="0.25">
      <c r="B89" s="2058"/>
      <c r="D89" s="2025">
        <f ca="1">((E88+E91)/3)/'1-Eng Inputs'!$B$34</f>
        <v>1.1305804539872626</v>
      </c>
      <c r="F89" s="2025">
        <f ca="1">((E91+E88)/6+(G91+G88)/4)/'1-Eng Inputs'!$B$34</f>
        <v>1.4132255674840783</v>
      </c>
      <c r="H89" s="2025">
        <f ca="1">1/4*(G88+I88+G91+I91)/'1-Eng Inputs'!$B$34</f>
        <v>1.6958706809808939</v>
      </c>
      <c r="J89" s="2025">
        <f ca="1">1/4*(I88+K88+I91+K91)/'1-Eng Inputs'!$B$34</f>
        <v>1.6958706809808939</v>
      </c>
      <c r="L89" s="2025">
        <f ca="1">1/4*(K88+M88+K91+M91)/'1-Eng Inputs'!$B$34</f>
        <v>1.6958706809808939</v>
      </c>
      <c r="N89" s="2025">
        <f ca="1">1/4*(M88+O88+M91+O91)/'1-Eng Inputs'!$B$34</f>
        <v>1.6958706809808939</v>
      </c>
      <c r="P89" s="2025">
        <f ca="1">1/4*(O88+Q88+O91+Q91)/'1-Eng Inputs'!$B$34</f>
        <v>1.6958706809808939</v>
      </c>
      <c r="R89" s="2049">
        <f ca="1">1/4*(Q88+S88+Q91+S91)/'1-Eng Inputs'!$B$34</f>
        <v>1.2972358926105727</v>
      </c>
      <c r="T89" s="2025">
        <f ca="1">1/4*(S88+U88+S91+U91)/'1-Eng Inputs'!$B$34</f>
        <v>0.8986011042402513</v>
      </c>
      <c r="V89" s="2025">
        <f ca="1">1/4*(U88+W88+U91+W91)/'1-Eng Inputs'!$B$34</f>
        <v>0.8986011042402513</v>
      </c>
      <c r="X89" s="2049">
        <f ca="1">1/4*(W88+Y88+W91+Y91)/'1-Eng Inputs'!$B$34</f>
        <v>0.42896092605315717</v>
      </c>
      <c r="Z89" s="2025">
        <f ca="1">1/4*(Y88+AA88+Y91+AA91)/'1-Eng Inputs'!$B$34</f>
        <v>-4.067925213393693E-2</v>
      </c>
      <c r="AB89" s="2025">
        <f ca="1">1/4*(AA88+AC88+AA91+AC91)/'1-Eng Inputs'!$B$34</f>
        <v>-4.067925213393693E-2</v>
      </c>
      <c r="AD89" s="1190"/>
      <c r="AE89" s="1190"/>
      <c r="AF89" s="2056"/>
      <c r="AG89" s="1190"/>
      <c r="AH89" s="2056"/>
      <c r="AI89" s="1190"/>
      <c r="AJ89" s="2056"/>
      <c r="AO89" s="2058"/>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8"/>
      <c r="CD89" s="2092"/>
      <c r="CF89" s="2092"/>
      <c r="CG89" s="1190"/>
      <c r="CH89" s="2092"/>
      <c r="CI89" s="1190"/>
      <c r="CJ89" s="2092"/>
      <c r="CK89" s="1190"/>
      <c r="CL89" s="2086"/>
      <c r="CM89" s="1190"/>
      <c r="CN89" s="2086"/>
      <c r="CO89" s="1190"/>
      <c r="CP89" s="2086"/>
      <c r="CQ89" s="1190"/>
      <c r="CR89" s="2088"/>
      <c r="CS89" s="1190"/>
      <c r="CT89" s="2082"/>
      <c r="CU89" s="1190"/>
      <c r="CV89" s="2082"/>
      <c r="CW89" s="1190"/>
      <c r="CX89" s="2084"/>
      <c r="CY89" s="1190"/>
      <c r="CZ89" s="2080"/>
      <c r="DA89" s="1190"/>
      <c r="DB89" s="2080"/>
      <c r="DC89" s="1190"/>
      <c r="DD89" s="1190"/>
      <c r="DE89" s="1190"/>
      <c r="DF89" s="2056"/>
      <c r="DG89" s="1190"/>
      <c r="DH89" s="2056"/>
      <c r="DI89" s="1190"/>
      <c r="DJ89" s="2056"/>
    </row>
    <row r="90" spans="2:114" ht="15" hidden="1" customHeight="1" x14ac:dyDescent="0.25">
      <c r="B90" s="2058"/>
      <c r="D90" s="2026"/>
      <c r="F90" s="2026"/>
      <c r="H90" s="2026"/>
      <c r="J90" s="2026"/>
      <c r="L90" s="2026"/>
      <c r="N90" s="2026"/>
      <c r="P90" s="2026"/>
      <c r="R90" s="2050"/>
      <c r="T90" s="2026"/>
      <c r="V90" s="2026"/>
      <c r="X90" s="2050"/>
      <c r="Z90" s="2026"/>
      <c r="AB90" s="2026"/>
      <c r="AD90" s="1190"/>
      <c r="AE90" s="1190"/>
      <c r="AF90" s="2056"/>
      <c r="AG90" s="1190"/>
      <c r="AH90" s="2056"/>
      <c r="AI90" s="1190"/>
      <c r="AJ90" s="2056"/>
      <c r="AO90" s="2058"/>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8"/>
      <c r="CD90" s="2093"/>
      <c r="CF90" s="2093"/>
      <c r="CH90" s="2093"/>
      <c r="CJ90" s="2093"/>
      <c r="CL90" s="2087"/>
      <c r="CM90" s="1190"/>
      <c r="CN90" s="2087"/>
      <c r="CP90" s="2087"/>
      <c r="CR90" s="2089"/>
      <c r="CS90" s="1190"/>
      <c r="CT90" s="2083"/>
      <c r="CV90" s="2083"/>
      <c r="CX90" s="2085"/>
      <c r="CY90" s="1190"/>
      <c r="CZ90" s="2081"/>
      <c r="DB90" s="2081"/>
      <c r="DD90" s="1190"/>
      <c r="DE90" s="1190"/>
      <c r="DF90" s="2056"/>
      <c r="DG90" s="1190"/>
      <c r="DH90" s="2056"/>
      <c r="DI90" s="1190"/>
      <c r="DJ90" s="2056"/>
    </row>
    <row r="91" spans="2:114" ht="30" customHeight="1" x14ac:dyDescent="0.25">
      <c r="B91" s="2058"/>
      <c r="D91" s="1200"/>
      <c r="E91" s="1163">
        <f ca="1">IF('1-Eng Inputs'!B112="YES",AR91,CE91)*2.2</f>
        <v>55.9637324723695</v>
      </c>
      <c r="F91" s="1163"/>
      <c r="G91" s="1163">
        <f ca="1">IF('1-Eng Inputs'!E112="YES",AT91,CG91)*2.2</f>
        <v>55.9637324723695</v>
      </c>
      <c r="H91" s="1163"/>
      <c r="I91" s="1163">
        <f ca="1">IF('1-Eng Inputs'!G112="YES",AV91,CI91)*2.2</f>
        <v>55.9637324723695</v>
      </c>
      <c r="J91" s="1163"/>
      <c r="K91" s="1163">
        <f ca="1">IF('1-Eng Inputs'!I112="YES",AX91,CK91)*2.2</f>
        <v>55.9637324723695</v>
      </c>
      <c r="L91" s="1163"/>
      <c r="M91" s="1163">
        <f ca="1">IF('1-Eng Inputs'!K112="YES",AZ91,CM91)*2.2</f>
        <v>55.9637324723695</v>
      </c>
      <c r="N91" s="1163"/>
      <c r="O91" s="1163">
        <f ca="1">IF('1-Eng Inputs'!M112="YES",BB91,CO91)*2.2</f>
        <v>55.9637324723695</v>
      </c>
      <c r="P91" s="1163"/>
      <c r="Q91" s="1209">
        <f ca="1">IF('1-Eng Inputs'!O112="YES",BD91,CQ91)*2.2</f>
        <v>55.9637324723695</v>
      </c>
      <c r="R91" s="1210"/>
      <c r="S91" s="1163">
        <f ca="1">IF('1-Eng Inputs'!Q112="YES",BF91,CS91)*2.2</f>
        <v>29.653836439928291</v>
      </c>
      <c r="T91" s="1163"/>
      <c r="U91" s="1163">
        <f ca="1">IF('1-Eng Inputs'!S112="YES",BH91,CU91)*2.2</f>
        <v>29.653836439928291</v>
      </c>
      <c r="V91" s="1163"/>
      <c r="W91" s="1209">
        <f ca="1">IF('1-Eng Inputs'!U112="YES",BJ91,CW91)*2.2</f>
        <v>29.653836439928291</v>
      </c>
      <c r="X91" s="1210"/>
      <c r="Y91" s="1163">
        <f ca="1">IF('1-Eng Inputs'!W112="YES",BL91,CY91)*2.2</f>
        <v>-1.3424153204199187</v>
      </c>
      <c r="Z91" s="1163"/>
      <c r="AA91" s="1163">
        <f ca="1">IF('1-Eng Inputs'!Y112="YES",BN91,DA91)*2.2</f>
        <v>-1.3424153204199187</v>
      </c>
      <c r="AB91" s="1163"/>
      <c r="AC91" s="1163">
        <f ca="1">IF('1-Eng Inputs'!AA112="YES",BP91,DC91)*2.2</f>
        <v>-1.3424153204199187</v>
      </c>
      <c r="AD91" s="1165"/>
      <c r="AE91" s="1165"/>
      <c r="AF91" s="1165"/>
      <c r="AG91" s="1165"/>
      <c r="AH91" s="1165"/>
      <c r="AI91" s="1165"/>
      <c r="AJ91" s="1190"/>
      <c r="AO91" s="2058"/>
      <c r="AQ91" s="1200"/>
      <c r="AR91" s="1163">
        <f ca="1">'wind load calc_10d'!H123</f>
        <v>25.509007180615871</v>
      </c>
      <c r="AS91" s="1163"/>
      <c r="AT91" s="1163">
        <f ca="1">'wind load calc_10d'!J123</f>
        <v>25.509007180615871</v>
      </c>
      <c r="AU91" s="1163"/>
      <c r="AV91" s="1163">
        <f ca="1">'wind load calc_10d'!K123</f>
        <v>25.509007180615871</v>
      </c>
      <c r="AW91" s="1163"/>
      <c r="AX91" s="1163">
        <f ca="1">'wind load calc_10d'!K123</f>
        <v>25.509007180615871</v>
      </c>
      <c r="AY91" s="1163"/>
      <c r="AZ91" s="1163">
        <f ca="1">'wind load calc_10d'!K124</f>
        <v>25.509007180615871</v>
      </c>
      <c r="BA91" s="1163"/>
      <c r="BB91" s="1163">
        <f ca="1">'wind load calc_10d'!K124</f>
        <v>25.509007180615871</v>
      </c>
      <c r="BC91" s="1163"/>
      <c r="BD91" s="1164">
        <f ca="1">'wind load calc_10d'!K124</f>
        <v>25.509007180615871</v>
      </c>
      <c r="BE91" s="1201"/>
      <c r="BF91" s="1163">
        <f ca="1">'wind load calc_10d'!K133</f>
        <v>13.535100631485872</v>
      </c>
      <c r="BG91" s="1163"/>
      <c r="BH91" s="1163">
        <f ca="1">'wind load calc_10d'!K133</f>
        <v>13.535100631485872</v>
      </c>
      <c r="BI91" s="1163"/>
      <c r="BJ91" s="1163">
        <f ca="1">'wind load calc_10d'!K133</f>
        <v>13.535100631485872</v>
      </c>
      <c r="BK91" s="1201"/>
      <c r="BL91" s="1163">
        <f ca="1">'wind load calc_10d'!K142</f>
        <v>1.7211277343628844</v>
      </c>
      <c r="BM91" s="1163"/>
      <c r="BN91" s="1163">
        <f ca="1">'wind load calc_10d'!K142</f>
        <v>1.7211277343628844</v>
      </c>
      <c r="BO91" s="1163"/>
      <c r="BP91" s="1163">
        <f ca="1">'wind load calc_10d'!K142</f>
        <v>1.7211277343628844</v>
      </c>
      <c r="BQ91" s="1165"/>
      <c r="BR91" s="1165"/>
      <c r="BS91" s="1165"/>
      <c r="BT91" s="1165"/>
      <c r="BU91" s="1165"/>
      <c r="BV91" s="1165"/>
      <c r="BW91" s="1190"/>
      <c r="CB91" s="2058"/>
      <c r="CD91" s="1200"/>
      <c r="CE91" s="1163">
        <f ca="1">'wind load calc_10d'!H71</f>
        <v>25.438060214713406</v>
      </c>
      <c r="CF91" s="1163"/>
      <c r="CG91" s="1163">
        <f ca="1">'wind load calc_10d'!J71</f>
        <v>25.438060214713406</v>
      </c>
      <c r="CH91" s="1163"/>
      <c r="CI91" s="1163">
        <f ca="1">'wind load calc_10d'!K71</f>
        <v>25.438060214713406</v>
      </c>
      <c r="CJ91" s="1163"/>
      <c r="CK91" s="1163">
        <f ca="1">'wind load calc_10d'!K71</f>
        <v>25.438060214713406</v>
      </c>
      <c r="CL91" s="1163"/>
      <c r="CM91" s="1163">
        <f ca="1">'wind load calc_10d'!K72</f>
        <v>25.438060214713406</v>
      </c>
      <c r="CN91" s="1163"/>
      <c r="CO91" s="1163">
        <f ca="1">'wind load calc_10d'!K72</f>
        <v>25.438060214713406</v>
      </c>
      <c r="CP91" s="1163"/>
      <c r="CQ91" s="1164">
        <f ca="1">'wind load calc_10d'!K72</f>
        <v>25.438060214713406</v>
      </c>
      <c r="CR91" s="1201"/>
      <c r="CS91" s="1163">
        <f ca="1">'wind load calc_10d'!K81</f>
        <v>13.479016563603768</v>
      </c>
      <c r="CT91" s="1163"/>
      <c r="CU91" s="1163">
        <f ca="1">'wind load calc_10d'!K81</f>
        <v>13.479016563603768</v>
      </c>
      <c r="CV91" s="1163"/>
      <c r="CW91" s="1163">
        <f ca="1">'wind load calc_10d'!K81</f>
        <v>13.479016563603768</v>
      </c>
      <c r="CX91" s="1201"/>
      <c r="CY91" s="1163">
        <f ca="1">'wind load calc_10d'!K90</f>
        <v>-0.61018878200905391</v>
      </c>
      <c r="CZ91" s="1163"/>
      <c r="DA91" s="1163">
        <f ca="1">'wind load calc_10d'!K90</f>
        <v>-0.61018878200905391</v>
      </c>
      <c r="DB91" s="1163"/>
      <c r="DC91" s="1163">
        <f ca="1">'wind load calc_10d'!K90</f>
        <v>-0.61018878200905391</v>
      </c>
      <c r="DD91" s="1165"/>
      <c r="DE91" s="1165"/>
      <c r="DF91" s="1165"/>
      <c r="DG91" s="1165"/>
      <c r="DH91" s="1165"/>
      <c r="DI91" s="1165"/>
      <c r="DJ91" s="1190"/>
    </row>
    <row r="92" spans="2:114" x14ac:dyDescent="0.25">
      <c r="B92" s="2058"/>
      <c r="D92" s="2025">
        <f ca="1">((E91+E94)/3)/'1-Eng Inputs'!$B$34</f>
        <v>1.1305804539872626</v>
      </c>
      <c r="F92" s="2025">
        <f ca="1">((E94+E91)/6+(G94+G91)/4)/'1-Eng Inputs'!$B$34</f>
        <v>1.4132255674840783</v>
      </c>
      <c r="H92" s="2025">
        <f ca="1">1/4*(G91+I91+G94+I94)/'1-Eng Inputs'!$B$34</f>
        <v>1.6958706809808939</v>
      </c>
      <c r="J92" s="2025">
        <f ca="1">1/4*(I91+K91+I94+K94)/'1-Eng Inputs'!$B$34</f>
        <v>1.6958706809808939</v>
      </c>
      <c r="L92" s="2025">
        <f ca="1">1/4*(K91+M91+K94+M94)/'1-Eng Inputs'!$B$34</f>
        <v>1.6958706809808939</v>
      </c>
      <c r="N92" s="2025">
        <f ca="1">1/4*(M91+O91+M94+O94)/'1-Eng Inputs'!$B$34</f>
        <v>1.6958706809808939</v>
      </c>
      <c r="P92" s="2025">
        <f ca="1">1/4*(O91+Q91+O94+Q94)/'1-Eng Inputs'!$B$34</f>
        <v>1.6958706809808939</v>
      </c>
      <c r="R92" s="2049">
        <f ca="1">1/4*(Q91+S91+Q94+S94)/'1-Eng Inputs'!$B$34</f>
        <v>1.2972358926105727</v>
      </c>
      <c r="T92" s="2025">
        <f ca="1">1/4*(S91+U91+S94+U94)/'1-Eng Inputs'!$B$34</f>
        <v>0.8986011042402513</v>
      </c>
      <c r="V92" s="2025">
        <f ca="1">1/4*(U91+W91+U94+W94)/'1-Eng Inputs'!$B$34</f>
        <v>0.8986011042402513</v>
      </c>
      <c r="X92" s="2049">
        <f ca="1">1/4*(W91+Y91+W94+Y94)/'1-Eng Inputs'!$B$34</f>
        <v>0.42896092605315717</v>
      </c>
      <c r="Z92" s="2025">
        <f ca="1">1/4*(Y91+AA91+Y94+AA94)/'1-Eng Inputs'!$B$34</f>
        <v>-4.067925213393693E-2</v>
      </c>
      <c r="AB92" s="2025">
        <f ca="1">1/4*(AA91+AC91+AA94+AC94)/'1-Eng Inputs'!$B$34</f>
        <v>-4.067925213393693E-2</v>
      </c>
      <c r="AD92" s="1190"/>
      <c r="AE92" s="1190"/>
      <c r="AF92" s="2056"/>
      <c r="AG92" s="1190"/>
      <c r="AH92" s="2056"/>
      <c r="AI92" s="1190"/>
      <c r="AJ92" s="2056"/>
      <c r="AO92" s="2058"/>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8"/>
      <c r="CD92" s="2092"/>
      <c r="CF92" s="2092"/>
      <c r="CG92" s="1190"/>
      <c r="CH92" s="2092"/>
      <c r="CI92" s="1190"/>
      <c r="CJ92" s="2092"/>
      <c r="CK92" s="1190"/>
      <c r="CL92" s="2086"/>
      <c r="CM92" s="1190"/>
      <c r="CN92" s="2086"/>
      <c r="CO92" s="1190"/>
      <c r="CP92" s="2086"/>
      <c r="CQ92" s="1190"/>
      <c r="CR92" s="2088"/>
      <c r="CS92" s="1190"/>
      <c r="CT92" s="2082"/>
      <c r="CU92" s="1190"/>
      <c r="CV92" s="2082"/>
      <c r="CW92" s="1190"/>
      <c r="CX92" s="2084"/>
      <c r="CY92" s="1190"/>
      <c r="CZ92" s="2080"/>
      <c r="DA92" s="1190"/>
      <c r="DB92" s="2080"/>
      <c r="DC92" s="1190"/>
      <c r="DD92" s="1190" t="s">
        <v>21288</v>
      </c>
      <c r="DE92" s="1190"/>
      <c r="DF92" s="2056"/>
      <c r="DG92" s="1190"/>
      <c r="DH92" s="2056"/>
      <c r="DI92" s="1190"/>
      <c r="DJ92" s="2056"/>
    </row>
    <row r="93" spans="2:114" ht="15" hidden="1" customHeight="1" x14ac:dyDescent="0.25">
      <c r="B93" s="2058"/>
      <c r="D93" s="2026"/>
      <c r="F93" s="2026"/>
      <c r="H93" s="2026"/>
      <c r="J93" s="2026"/>
      <c r="L93" s="2026"/>
      <c r="N93" s="2026"/>
      <c r="P93" s="2026"/>
      <c r="R93" s="2050"/>
      <c r="T93" s="2026"/>
      <c r="V93" s="2026"/>
      <c r="X93" s="2050"/>
      <c r="Z93" s="2026"/>
      <c r="AB93" s="2026"/>
      <c r="AD93" s="1190"/>
      <c r="AE93" s="1190"/>
      <c r="AF93" s="2056"/>
      <c r="AG93" s="1190"/>
      <c r="AH93" s="2056"/>
      <c r="AI93" s="1190"/>
      <c r="AJ93" s="2056"/>
      <c r="AO93" s="2058"/>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8"/>
      <c r="CD93" s="2093"/>
      <c r="CF93" s="2093"/>
      <c r="CH93" s="2093"/>
      <c r="CJ93" s="2093"/>
      <c r="CL93" s="2087"/>
      <c r="CM93" s="1190"/>
      <c r="CN93" s="2087"/>
      <c r="CP93" s="2087"/>
      <c r="CR93" s="2089"/>
      <c r="CS93" s="1190"/>
      <c r="CT93" s="2083"/>
      <c r="CV93" s="2083"/>
      <c r="CX93" s="2085"/>
      <c r="CY93" s="1190"/>
      <c r="CZ93" s="2081"/>
      <c r="DB93" s="2081"/>
      <c r="DD93" s="1190" t="s">
        <v>21289</v>
      </c>
      <c r="DE93" s="1190"/>
      <c r="DF93" s="2056"/>
      <c r="DG93" s="1190"/>
      <c r="DH93" s="2056"/>
      <c r="DI93" s="1190"/>
      <c r="DJ93" s="2056"/>
    </row>
    <row r="94" spans="2:114" ht="30" customHeight="1" x14ac:dyDescent="0.25">
      <c r="B94" s="2058"/>
      <c r="D94" s="1200"/>
      <c r="E94" s="1163">
        <f ca="1">IF('1-Eng Inputs'!B115="YES",AR94,CE94)*2.2</f>
        <v>55.9637324723695</v>
      </c>
      <c r="F94" s="1163"/>
      <c r="G94" s="1163">
        <f ca="1">IF('1-Eng Inputs'!E115="YES",AT94,CG94)*2.2</f>
        <v>55.9637324723695</v>
      </c>
      <c r="H94" s="1163"/>
      <c r="I94" s="1163">
        <f ca="1">IF('1-Eng Inputs'!G115="YES",AV94,CI94)*2.2</f>
        <v>55.9637324723695</v>
      </c>
      <c r="J94" s="1163"/>
      <c r="K94" s="1163">
        <f ca="1">IF('1-Eng Inputs'!I115="YES",AX94,CK94)*2.2</f>
        <v>55.9637324723695</v>
      </c>
      <c r="L94" s="1163"/>
      <c r="M94" s="1163">
        <f ca="1">IF('1-Eng Inputs'!K115="YES",AZ94,CM94)*2.2</f>
        <v>55.9637324723695</v>
      </c>
      <c r="N94" s="1163"/>
      <c r="O94" s="1163">
        <f ca="1">IF('1-Eng Inputs'!M115="YES",BB94,CO94)*2.2</f>
        <v>55.9637324723695</v>
      </c>
      <c r="P94" s="1163"/>
      <c r="Q94" s="1209">
        <f ca="1">IF('1-Eng Inputs'!O115="YES",BD94,CQ94)*2.2</f>
        <v>55.9637324723695</v>
      </c>
      <c r="R94" s="1210"/>
      <c r="S94" s="1163">
        <f ca="1">IF('1-Eng Inputs'!Q115="YES",BF94,CS94)*2.2</f>
        <v>29.653836439928291</v>
      </c>
      <c r="T94" s="1163"/>
      <c r="U94" s="1163">
        <f ca="1">IF('1-Eng Inputs'!S115="YES",BH94,CU94)*2.2</f>
        <v>29.653836439928291</v>
      </c>
      <c r="V94" s="1163"/>
      <c r="W94" s="1209">
        <f ca="1">IF('1-Eng Inputs'!U115="YES",BJ94,CW94)*2.2</f>
        <v>29.653836439928291</v>
      </c>
      <c r="X94" s="1210"/>
      <c r="Y94" s="1163">
        <f ca="1">IF('1-Eng Inputs'!W115="YES",BL94,CY94)*2.2</f>
        <v>-1.3424153204199187</v>
      </c>
      <c r="Z94" s="1163"/>
      <c r="AA94" s="1163">
        <f ca="1">IF('1-Eng Inputs'!Y115="YES",BN94,DA94)*2.2</f>
        <v>-1.3424153204199187</v>
      </c>
      <c r="AB94" s="1163"/>
      <c r="AC94" s="1163">
        <f ca="1">IF('1-Eng Inputs'!AA115="YES",BP94,DC94)*2.2</f>
        <v>-1.3424153204199187</v>
      </c>
      <c r="AD94" s="1165"/>
      <c r="AE94" s="1165"/>
      <c r="AF94" s="1165"/>
      <c r="AG94" s="1165"/>
      <c r="AH94" s="1165"/>
      <c r="AI94" s="1165"/>
      <c r="AJ94" s="1190"/>
      <c r="AO94" s="2058"/>
      <c r="AQ94" s="1200"/>
      <c r="AR94" s="1163">
        <f ca="1">'wind load calc_10d'!H123</f>
        <v>25.509007180615871</v>
      </c>
      <c r="AS94" s="1163"/>
      <c r="AT94" s="1163">
        <f ca="1">'wind load calc_10d'!J123</f>
        <v>25.509007180615871</v>
      </c>
      <c r="AU94" s="1163"/>
      <c r="AV94" s="1163">
        <f ca="1">'wind load calc_10d'!K123</f>
        <v>25.509007180615871</v>
      </c>
      <c r="AW94" s="1163"/>
      <c r="AX94" s="1163">
        <f ca="1">'wind load calc_10d'!K123</f>
        <v>25.509007180615871</v>
      </c>
      <c r="AY94" s="1163"/>
      <c r="AZ94" s="1163">
        <f ca="1">'wind load calc_10d'!K124</f>
        <v>25.509007180615871</v>
      </c>
      <c r="BA94" s="1163"/>
      <c r="BB94" s="1163">
        <f ca="1">'wind load calc_10d'!K124</f>
        <v>25.509007180615871</v>
      </c>
      <c r="BC94" s="1163"/>
      <c r="BD94" s="1164">
        <f ca="1">'wind load calc_10d'!K124</f>
        <v>25.509007180615871</v>
      </c>
      <c r="BE94" s="1201"/>
      <c r="BF94" s="1163">
        <f ca="1">'wind load calc_10d'!K133</f>
        <v>13.535100631485872</v>
      </c>
      <c r="BG94" s="1163"/>
      <c r="BH94" s="1163">
        <f ca="1">'wind load calc_10d'!K133</f>
        <v>13.535100631485872</v>
      </c>
      <c r="BI94" s="1163"/>
      <c r="BJ94" s="1163">
        <f ca="1">'wind load calc_10d'!K133</f>
        <v>13.535100631485872</v>
      </c>
      <c r="BK94" s="1201"/>
      <c r="BL94" s="1163">
        <f ca="1">'wind load calc_10d'!K142</f>
        <v>1.7211277343628844</v>
      </c>
      <c r="BM94" s="1163"/>
      <c r="BN94" s="1163">
        <f ca="1">'wind load calc_10d'!K142</f>
        <v>1.7211277343628844</v>
      </c>
      <c r="BO94" s="1163"/>
      <c r="BP94" s="1163">
        <f ca="1">'wind load calc_10d'!K142</f>
        <v>1.7211277343628844</v>
      </c>
      <c r="BQ94" s="1165"/>
      <c r="BR94" s="1165"/>
      <c r="BS94" s="1165"/>
      <c r="BT94" s="1165"/>
      <c r="BU94" s="1165"/>
      <c r="BV94" s="1165"/>
      <c r="BW94" s="1190"/>
      <c r="CB94" s="2058"/>
      <c r="CD94" s="1200"/>
      <c r="CE94" s="1163">
        <f ca="1">'wind load calc_10d'!H71</f>
        <v>25.438060214713406</v>
      </c>
      <c r="CF94" s="1163"/>
      <c r="CG94" s="1163">
        <f ca="1">'wind load calc_10d'!J71</f>
        <v>25.438060214713406</v>
      </c>
      <c r="CH94" s="1163"/>
      <c r="CI94" s="1163">
        <f ca="1">'wind load calc_10d'!K71</f>
        <v>25.438060214713406</v>
      </c>
      <c r="CJ94" s="1163"/>
      <c r="CK94" s="1163">
        <f ca="1">'wind load calc_10d'!K71</f>
        <v>25.438060214713406</v>
      </c>
      <c r="CL94" s="1163"/>
      <c r="CM94" s="1163">
        <f ca="1">'wind load calc_10d'!K72</f>
        <v>25.438060214713406</v>
      </c>
      <c r="CN94" s="1163"/>
      <c r="CO94" s="1163">
        <f ca="1">'wind load calc_10d'!K72</f>
        <v>25.438060214713406</v>
      </c>
      <c r="CP94" s="1163"/>
      <c r="CQ94" s="1164">
        <f ca="1">'wind load calc_10d'!K72</f>
        <v>25.438060214713406</v>
      </c>
      <c r="CR94" s="1201"/>
      <c r="CS94" s="1163">
        <f ca="1">'wind load calc_10d'!K81</f>
        <v>13.479016563603768</v>
      </c>
      <c r="CT94" s="1163"/>
      <c r="CU94" s="1163">
        <f ca="1">'wind load calc_10d'!K81</f>
        <v>13.479016563603768</v>
      </c>
      <c r="CV94" s="1163"/>
      <c r="CW94" s="1163">
        <f ca="1">'wind load calc_10d'!K81</f>
        <v>13.479016563603768</v>
      </c>
      <c r="CX94" s="1201"/>
      <c r="CY94" s="1163">
        <f ca="1">'wind load calc_10d'!K90</f>
        <v>-0.61018878200905391</v>
      </c>
      <c r="CZ94" s="1163"/>
      <c r="DA94" s="1163">
        <f ca="1">'wind load calc_10d'!K90</f>
        <v>-0.61018878200905391</v>
      </c>
      <c r="DB94" s="1163"/>
      <c r="DC94" s="1163">
        <f ca="1">'wind load calc_10d'!K90</f>
        <v>-0.61018878200905391</v>
      </c>
      <c r="DD94" s="1165"/>
      <c r="DE94" s="1165"/>
      <c r="DF94" s="1165"/>
      <c r="DG94" s="1165"/>
      <c r="DH94" s="1165"/>
      <c r="DI94" s="1165"/>
      <c r="DJ94" s="1190"/>
    </row>
    <row r="95" spans="2:114" x14ac:dyDescent="0.25">
      <c r="B95" s="2058"/>
      <c r="D95" s="2025">
        <f ca="1">((E94+E97)/3)/'1-Eng Inputs'!$B$34</f>
        <v>1.1305804539872626</v>
      </c>
      <c r="F95" s="2025">
        <f ca="1">((E97+E94)/6+(G97+G94)/4)/'1-Eng Inputs'!$B$34</f>
        <v>1.4132255674840783</v>
      </c>
      <c r="H95" s="2025">
        <f ca="1">1/4*(G94+I94+G97+I97)/'1-Eng Inputs'!$B$34</f>
        <v>1.6958706809808939</v>
      </c>
      <c r="J95" s="2025">
        <f ca="1">1/4*(I94+K94+I97+K97)/'1-Eng Inputs'!$B$34</f>
        <v>1.6958706809808939</v>
      </c>
      <c r="L95" s="2025">
        <f ca="1">1/4*(K94+M94+K97+M97)/'1-Eng Inputs'!$B$34</f>
        <v>1.6958706809808939</v>
      </c>
      <c r="N95" s="2025">
        <f ca="1">1/4*(M94+O94+M97+O97)/'1-Eng Inputs'!$B$34</f>
        <v>1.6958706809808939</v>
      </c>
      <c r="P95" s="2025">
        <f ca="1">1/4*(O94+Q94+O97+Q97)/'1-Eng Inputs'!$B$34</f>
        <v>1.6958706809808939</v>
      </c>
      <c r="R95" s="2049">
        <f ca="1">1/4*(Q94+S94+Q97+S97)/'1-Eng Inputs'!$B$34</f>
        <v>1.2972358926105727</v>
      </c>
      <c r="T95" s="2025">
        <f ca="1">1/4*(S94+U94+S97+U97)/'1-Eng Inputs'!$B$34</f>
        <v>0.8986011042402513</v>
      </c>
      <c r="V95" s="2025">
        <f ca="1">1/4*(U94+W94+U97+W97)/'1-Eng Inputs'!$B$34</f>
        <v>0.8986011042402513</v>
      </c>
      <c r="X95" s="2049">
        <f ca="1">1/4*(W94+Y94+W97+Y97)/'1-Eng Inputs'!$B$34</f>
        <v>0.42896092605315717</v>
      </c>
      <c r="Z95" s="2025">
        <f ca="1">1/4*(Y94+AA94+Y97+AA97)/'1-Eng Inputs'!$B$34</f>
        <v>-4.067925213393693E-2</v>
      </c>
      <c r="AB95" s="2025">
        <f ca="1">1/4*(AA94+AC94+AA97+AC97)/'1-Eng Inputs'!$B$34</f>
        <v>-4.067925213393693E-2</v>
      </c>
      <c r="AD95" s="1190"/>
      <c r="AE95" s="1190"/>
      <c r="AF95" s="2056"/>
      <c r="AG95" s="1190"/>
      <c r="AH95" s="2056"/>
      <c r="AI95" s="1190"/>
      <c r="AJ95" s="2056"/>
      <c r="AO95" s="2058"/>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8"/>
      <c r="CD95" s="2092"/>
      <c r="CF95" s="2092"/>
      <c r="CG95" s="1190"/>
      <c r="CH95" s="2092"/>
      <c r="CI95" s="1190"/>
      <c r="CJ95" s="2092"/>
      <c r="CK95" s="1190"/>
      <c r="CL95" s="2086"/>
      <c r="CM95" s="1190"/>
      <c r="CN95" s="2086"/>
      <c r="CO95" s="1190"/>
      <c r="CP95" s="2086"/>
      <c r="CQ95" s="1190"/>
      <c r="CR95" s="2088"/>
      <c r="CS95" s="1190"/>
      <c r="CT95" s="2082"/>
      <c r="CU95" s="1190"/>
      <c r="CV95" s="2082"/>
      <c r="CW95" s="1190"/>
      <c r="CX95" s="2084"/>
      <c r="CY95" s="1190"/>
      <c r="CZ95" s="2080"/>
      <c r="DA95" s="1190"/>
      <c r="DB95" s="2080"/>
      <c r="DC95" s="1190"/>
      <c r="DD95" s="1190"/>
      <c r="DE95" s="1190"/>
      <c r="DF95" s="2056"/>
      <c r="DG95" s="1190"/>
      <c r="DH95" s="2056"/>
      <c r="DI95" s="1190"/>
      <c r="DJ95" s="2056"/>
    </row>
    <row r="96" spans="2:114" ht="15" hidden="1" customHeight="1" x14ac:dyDescent="0.25">
      <c r="B96" s="2058"/>
      <c r="D96" s="2026"/>
      <c r="F96" s="2026"/>
      <c r="H96" s="2026"/>
      <c r="J96" s="2026"/>
      <c r="L96" s="2026"/>
      <c r="N96" s="2026"/>
      <c r="P96" s="2026"/>
      <c r="R96" s="2050"/>
      <c r="T96" s="2026"/>
      <c r="V96" s="2026"/>
      <c r="X96" s="2050"/>
      <c r="Z96" s="2026"/>
      <c r="AB96" s="2026"/>
      <c r="AD96" s="1190"/>
      <c r="AE96" s="1190"/>
      <c r="AF96" s="2056"/>
      <c r="AG96" s="1190"/>
      <c r="AH96" s="2056"/>
      <c r="AI96" s="1190"/>
      <c r="AJ96" s="2056"/>
      <c r="AO96" s="2058"/>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8"/>
      <c r="CD96" s="2093"/>
      <c r="CF96" s="2093"/>
      <c r="CH96" s="2093"/>
      <c r="CJ96" s="2093"/>
      <c r="CL96" s="2087"/>
      <c r="CM96" s="1190"/>
      <c r="CN96" s="2087"/>
      <c r="CP96" s="2087"/>
      <c r="CR96" s="2089"/>
      <c r="CS96" s="1190"/>
      <c r="CT96" s="2083"/>
      <c r="CV96" s="2083"/>
      <c r="CX96" s="2085"/>
      <c r="CY96" s="1190"/>
      <c r="CZ96" s="2081"/>
      <c r="DB96" s="2081"/>
      <c r="DD96" s="1190"/>
      <c r="DE96" s="1190"/>
      <c r="DF96" s="2056"/>
      <c r="DG96" s="1190"/>
      <c r="DH96" s="2056"/>
      <c r="DI96" s="1190"/>
      <c r="DJ96" s="2056"/>
    </row>
    <row r="97" spans="2:114" ht="30" customHeight="1" x14ac:dyDescent="0.25">
      <c r="B97" s="2058"/>
      <c r="D97" s="1200"/>
      <c r="E97" s="1163">
        <f ca="1">IF('1-Eng Inputs'!B118="YES",AR97,CE97)*2.2</f>
        <v>55.9637324723695</v>
      </c>
      <c r="F97" s="1163"/>
      <c r="G97" s="1163">
        <f ca="1">IF('1-Eng Inputs'!E118="YES",AT97,CG97)*2.2</f>
        <v>55.9637324723695</v>
      </c>
      <c r="H97" s="1163"/>
      <c r="I97" s="1163">
        <f ca="1">IF('1-Eng Inputs'!G118="YES",AV97,CI97)*2.2</f>
        <v>55.9637324723695</v>
      </c>
      <c r="J97" s="1163"/>
      <c r="K97" s="1163">
        <f ca="1">IF('1-Eng Inputs'!I118="YES",AX97,CK97)*2.2</f>
        <v>55.9637324723695</v>
      </c>
      <c r="L97" s="1163"/>
      <c r="M97" s="1163">
        <f ca="1">IF('1-Eng Inputs'!K118="YES",AZ97,CM97)*2.2</f>
        <v>55.9637324723695</v>
      </c>
      <c r="N97" s="1163"/>
      <c r="O97" s="1163">
        <f ca="1">IF('1-Eng Inputs'!M118="YES",BB97,CO97)*2.2</f>
        <v>55.9637324723695</v>
      </c>
      <c r="P97" s="1163"/>
      <c r="Q97" s="1209">
        <f ca="1">IF('1-Eng Inputs'!O118="YES",BD97,CQ97)*2.2</f>
        <v>55.9637324723695</v>
      </c>
      <c r="R97" s="1210"/>
      <c r="S97" s="1163">
        <f ca="1">IF('1-Eng Inputs'!Q118="YES",BF97,CS97)*2.2</f>
        <v>29.653836439928291</v>
      </c>
      <c r="T97" s="1163"/>
      <c r="U97" s="1163">
        <f ca="1">IF('1-Eng Inputs'!S118="YES",BH97,CU97)*2.2</f>
        <v>29.653836439928291</v>
      </c>
      <c r="V97" s="1163"/>
      <c r="W97" s="1209">
        <f ca="1">IF('1-Eng Inputs'!U118="YES",BJ97,CW97)*2.2</f>
        <v>29.653836439928291</v>
      </c>
      <c r="X97" s="1210"/>
      <c r="Y97" s="1163">
        <f ca="1">IF('1-Eng Inputs'!W118="YES",BL97,CY97)*2.2</f>
        <v>-1.3424153204199187</v>
      </c>
      <c r="Z97" s="1163"/>
      <c r="AA97" s="1163">
        <f ca="1">IF('1-Eng Inputs'!Y118="YES",BN97,DA97)*2.2</f>
        <v>-1.3424153204199187</v>
      </c>
      <c r="AB97" s="1163"/>
      <c r="AC97" s="1163">
        <f ca="1">IF('1-Eng Inputs'!AA118="YES",BP97,DC97)*2.2</f>
        <v>-1.3424153204199187</v>
      </c>
      <c r="AD97" s="1165"/>
      <c r="AE97" s="1165"/>
      <c r="AF97" s="1165"/>
      <c r="AG97" s="1165"/>
      <c r="AH97" s="1165"/>
      <c r="AI97" s="1165"/>
      <c r="AJ97" s="1190"/>
      <c r="AO97" s="2058"/>
      <c r="AQ97" s="1200"/>
      <c r="AR97" s="1163">
        <f ca="1">'wind load calc_10d'!H123</f>
        <v>25.509007180615871</v>
      </c>
      <c r="AS97" s="1163"/>
      <c r="AT97" s="1163">
        <f ca="1">'wind load calc_10d'!J123</f>
        <v>25.509007180615871</v>
      </c>
      <c r="AU97" s="1163"/>
      <c r="AV97" s="1163">
        <f ca="1">'wind load calc_10d'!K123</f>
        <v>25.509007180615871</v>
      </c>
      <c r="AW97" s="1163"/>
      <c r="AX97" s="1163">
        <f ca="1">'wind load calc_10d'!K123</f>
        <v>25.509007180615871</v>
      </c>
      <c r="AY97" s="1163"/>
      <c r="AZ97" s="1163">
        <f ca="1">'wind load calc_10d'!K124</f>
        <v>25.509007180615871</v>
      </c>
      <c r="BA97" s="1163"/>
      <c r="BB97" s="1163">
        <f ca="1">'wind load calc_10d'!K124</f>
        <v>25.509007180615871</v>
      </c>
      <c r="BC97" s="1163"/>
      <c r="BD97" s="1164">
        <f ca="1">'wind load calc_10d'!K124</f>
        <v>25.509007180615871</v>
      </c>
      <c r="BE97" s="1201"/>
      <c r="BF97" s="1163">
        <f ca="1">'wind load calc_10d'!K133</f>
        <v>13.535100631485872</v>
      </c>
      <c r="BG97" s="1163"/>
      <c r="BH97" s="1163">
        <f ca="1">'wind load calc_10d'!K133</f>
        <v>13.535100631485872</v>
      </c>
      <c r="BI97" s="1163"/>
      <c r="BJ97" s="1163">
        <f ca="1">'wind load calc_10d'!K133</f>
        <v>13.535100631485872</v>
      </c>
      <c r="BK97" s="1201"/>
      <c r="BL97" s="1163">
        <f ca="1">'wind load calc_10d'!K142</f>
        <v>1.7211277343628844</v>
      </c>
      <c r="BM97" s="1163"/>
      <c r="BN97" s="1163">
        <f ca="1">'wind load calc_10d'!K142</f>
        <v>1.7211277343628844</v>
      </c>
      <c r="BO97" s="1163"/>
      <c r="BP97" s="1163">
        <f ca="1">'wind load calc_10d'!K142</f>
        <v>1.7211277343628844</v>
      </c>
      <c r="BQ97" s="1165"/>
      <c r="BR97" s="1165"/>
      <c r="BS97" s="1165"/>
      <c r="BT97" s="1165"/>
      <c r="BU97" s="1165"/>
      <c r="BV97" s="1165"/>
      <c r="BW97" s="1190"/>
      <c r="CB97" s="2058"/>
      <c r="CD97" s="1200"/>
      <c r="CE97" s="1163">
        <f ca="1">'wind load calc_10d'!H71</f>
        <v>25.438060214713406</v>
      </c>
      <c r="CF97" s="1163"/>
      <c r="CG97" s="1163">
        <f ca="1">'wind load calc_10d'!J71</f>
        <v>25.438060214713406</v>
      </c>
      <c r="CH97" s="1163"/>
      <c r="CI97" s="1163">
        <f ca="1">'wind load calc_10d'!K71</f>
        <v>25.438060214713406</v>
      </c>
      <c r="CJ97" s="1163"/>
      <c r="CK97" s="1163">
        <f ca="1">'wind load calc_10d'!K71</f>
        <v>25.438060214713406</v>
      </c>
      <c r="CL97" s="1163"/>
      <c r="CM97" s="1163">
        <f ca="1">'wind load calc_10d'!K72</f>
        <v>25.438060214713406</v>
      </c>
      <c r="CN97" s="1163"/>
      <c r="CO97" s="1163">
        <f ca="1">'wind load calc_10d'!K72</f>
        <v>25.438060214713406</v>
      </c>
      <c r="CP97" s="1163"/>
      <c r="CQ97" s="1164">
        <f ca="1">'wind load calc_10d'!K72</f>
        <v>25.438060214713406</v>
      </c>
      <c r="CR97" s="1201"/>
      <c r="CS97" s="1163">
        <f ca="1">'wind load calc_10d'!K81</f>
        <v>13.479016563603768</v>
      </c>
      <c r="CT97" s="1163"/>
      <c r="CU97" s="1163">
        <f ca="1">'wind load calc_10d'!K81</f>
        <v>13.479016563603768</v>
      </c>
      <c r="CV97" s="1163"/>
      <c r="CW97" s="1163">
        <f ca="1">'wind load calc_10d'!K81</f>
        <v>13.479016563603768</v>
      </c>
      <c r="CX97" s="1201"/>
      <c r="CY97" s="1163">
        <f ca="1">'wind load calc_10d'!K90</f>
        <v>-0.61018878200905391</v>
      </c>
      <c r="CZ97" s="1163"/>
      <c r="DA97" s="1163">
        <f ca="1">'wind load calc_10d'!K90</f>
        <v>-0.61018878200905391</v>
      </c>
      <c r="DB97" s="1163"/>
      <c r="DC97" s="1163">
        <f ca="1">'wind load calc_10d'!K90</f>
        <v>-0.61018878200905391</v>
      </c>
      <c r="DD97" s="1165"/>
      <c r="DE97" s="1165"/>
      <c r="DF97" s="1165"/>
      <c r="DG97" s="1165"/>
      <c r="DH97" s="1165"/>
      <c r="DI97" s="1165"/>
      <c r="DJ97" s="1190"/>
    </row>
    <row r="98" spans="2:114" x14ac:dyDescent="0.25">
      <c r="B98" s="2058"/>
      <c r="D98" s="2025">
        <f ca="1">((E97+E100)/3)/'1-Eng Inputs'!$B$34</f>
        <v>1.1305804539872626</v>
      </c>
      <c r="F98" s="2025">
        <f ca="1">((E100+E97)/6+(G100+G97)/4)/'1-Eng Inputs'!$B$34</f>
        <v>1.4132255674840783</v>
      </c>
      <c r="H98" s="2025">
        <f ca="1">1/4*(G97+I97+G100+I100)/'1-Eng Inputs'!$B$34</f>
        <v>1.6958706809808939</v>
      </c>
      <c r="J98" s="2025">
        <f ca="1">1/4*(I97+K97+I100+K100)/'1-Eng Inputs'!$B$34</f>
        <v>1.6958706809808939</v>
      </c>
      <c r="L98" s="2025">
        <f ca="1">1/4*(K97+M97+K100+M100)/'1-Eng Inputs'!$B$34</f>
        <v>1.6958706809808939</v>
      </c>
      <c r="N98" s="2025">
        <f ca="1">1/4*(M97+O97+M100+O100)/'1-Eng Inputs'!$B$34</f>
        <v>1.6958706809808939</v>
      </c>
      <c r="P98" s="2025">
        <f ca="1">1/4*(O97+Q97+O100+Q100)/'1-Eng Inputs'!$B$34</f>
        <v>1.6958706809808939</v>
      </c>
      <c r="R98" s="2049">
        <f ca="1">1/4*(Q97+S97+Q100+S100)/'1-Eng Inputs'!$B$34</f>
        <v>1.2972358926105727</v>
      </c>
      <c r="T98" s="2025">
        <f ca="1">1/4*(S97+U97+S100+U100)/'1-Eng Inputs'!$B$34</f>
        <v>0.8986011042402513</v>
      </c>
      <c r="V98" s="2025">
        <f ca="1">1/4*(U97+W97+U100+W100)/'1-Eng Inputs'!$B$34</f>
        <v>0.8986011042402513</v>
      </c>
      <c r="X98" s="2049">
        <f ca="1">1/4*(W97+Y97+W100+Y100)/'1-Eng Inputs'!$B$34</f>
        <v>0.42896092605315717</v>
      </c>
      <c r="Z98" s="2025">
        <f ca="1">1/4*(Y97+AA97+Y100+AA100)/'1-Eng Inputs'!$B$34</f>
        <v>-4.067925213393693E-2</v>
      </c>
      <c r="AB98" s="2025">
        <f ca="1">1/4*(AA97+AC97+AA100+AC100)/'1-Eng Inputs'!$B$34</f>
        <v>-4.067925213393693E-2</v>
      </c>
      <c r="AD98" s="1190"/>
      <c r="AE98" s="1190"/>
      <c r="AF98" s="2056"/>
      <c r="AG98" s="1190"/>
      <c r="AH98" s="2056"/>
      <c r="AI98" s="1190"/>
      <c r="AJ98" s="2056"/>
      <c r="AO98" s="2058"/>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8"/>
      <c r="CD98" s="2092"/>
      <c r="CF98" s="2092"/>
      <c r="CG98" s="1190"/>
      <c r="CH98" s="2092"/>
      <c r="CI98" s="1190"/>
      <c r="CJ98" s="2092"/>
      <c r="CK98" s="1190"/>
      <c r="CL98" s="2086"/>
      <c r="CM98" s="1190"/>
      <c r="CN98" s="2086"/>
      <c r="CO98" s="1190"/>
      <c r="CP98" s="2086"/>
      <c r="CQ98" s="1190"/>
      <c r="CR98" s="2088"/>
      <c r="CS98" s="1190"/>
      <c r="CT98" s="2082"/>
      <c r="CU98" s="1190"/>
      <c r="CV98" s="2082"/>
      <c r="CW98" s="1190"/>
      <c r="CX98" s="2084"/>
      <c r="CY98" s="1190"/>
      <c r="CZ98" s="2080"/>
      <c r="DA98" s="1190"/>
      <c r="DB98" s="2080"/>
      <c r="DC98" s="1190"/>
      <c r="DD98" s="1190"/>
      <c r="DE98" s="1190"/>
      <c r="DF98" s="2056"/>
      <c r="DG98" s="1190"/>
      <c r="DH98" s="2056"/>
      <c r="DI98" s="1190"/>
      <c r="DJ98" s="2056"/>
    </row>
    <row r="99" spans="2:114" ht="15" hidden="1" customHeight="1" x14ac:dyDescent="0.25">
      <c r="B99" s="2058"/>
      <c r="D99" s="2026"/>
      <c r="F99" s="2026"/>
      <c r="H99" s="2026"/>
      <c r="J99" s="2026"/>
      <c r="L99" s="2026"/>
      <c r="N99" s="2026"/>
      <c r="P99" s="2026"/>
      <c r="R99" s="2050"/>
      <c r="T99" s="2026"/>
      <c r="V99" s="2026"/>
      <c r="X99" s="2050"/>
      <c r="Z99" s="2026"/>
      <c r="AB99" s="2026"/>
      <c r="AD99" s="1190"/>
      <c r="AE99" s="1190"/>
      <c r="AF99" s="2056"/>
      <c r="AG99" s="1190"/>
      <c r="AH99" s="2056"/>
      <c r="AI99" s="1190"/>
      <c r="AJ99" s="2056"/>
      <c r="AO99" s="2058"/>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8"/>
      <c r="CD99" s="2093"/>
      <c r="CF99" s="2093"/>
      <c r="CH99" s="2093"/>
      <c r="CJ99" s="2093"/>
      <c r="CL99" s="2087"/>
      <c r="CM99" s="1190"/>
      <c r="CN99" s="2087"/>
      <c r="CP99" s="2087"/>
      <c r="CR99" s="2089"/>
      <c r="CS99" s="1190"/>
      <c r="CT99" s="2083"/>
      <c r="CV99" s="2083"/>
      <c r="CX99" s="2085"/>
      <c r="CY99" s="1190"/>
      <c r="CZ99" s="2081"/>
      <c r="DB99" s="2081"/>
      <c r="DD99" s="1190"/>
      <c r="DE99" s="1190"/>
      <c r="DF99" s="2056"/>
      <c r="DG99" s="1190"/>
      <c r="DH99" s="2056"/>
      <c r="DI99" s="1190"/>
      <c r="DJ99" s="2056"/>
    </row>
    <row r="100" spans="2:114" ht="30" customHeight="1" thickBot="1" x14ac:dyDescent="0.3">
      <c r="B100" s="2059"/>
      <c r="D100" s="1200"/>
      <c r="E100" s="1163">
        <f ca="1">IF('1-Eng Inputs'!B121="YES",AR100,CE100)*2.2</f>
        <v>55.9637324723695</v>
      </c>
      <c r="F100" s="1163"/>
      <c r="G100" s="1163">
        <f ca="1">IF('1-Eng Inputs'!E121="YES",AT100,CG100)*2.2</f>
        <v>55.9637324723695</v>
      </c>
      <c r="H100" s="1163"/>
      <c r="I100" s="1163">
        <f ca="1">IF('1-Eng Inputs'!G121="YES",AV100,CI100)*2.2</f>
        <v>55.9637324723695</v>
      </c>
      <c r="J100" s="1163"/>
      <c r="K100" s="1163">
        <f ca="1">IF('1-Eng Inputs'!I121="YES",AX100,CK100)*2.2</f>
        <v>55.9637324723695</v>
      </c>
      <c r="L100" s="1163"/>
      <c r="M100" s="1163">
        <f ca="1">IF('1-Eng Inputs'!K121="YES",AZ100,CM100)*2.2</f>
        <v>55.9637324723695</v>
      </c>
      <c r="N100" s="1163"/>
      <c r="O100" s="1163">
        <f ca="1">IF('1-Eng Inputs'!M121="YES",BB100,CO100)*2.2</f>
        <v>55.9637324723695</v>
      </c>
      <c r="P100" s="1163"/>
      <c r="Q100" s="1209">
        <f ca="1">IF('1-Eng Inputs'!O121="YES",BD100,CQ100)*2.2</f>
        <v>55.9637324723695</v>
      </c>
      <c r="R100" s="1210"/>
      <c r="S100" s="1163">
        <f ca="1">IF('1-Eng Inputs'!Q121="YES",BF100,CS100)*2.2</f>
        <v>29.653836439928291</v>
      </c>
      <c r="T100" s="1163"/>
      <c r="U100" s="1163">
        <f ca="1">IF('1-Eng Inputs'!S121="YES",BH100,CU100)*2.2</f>
        <v>29.653836439928291</v>
      </c>
      <c r="V100" s="1163"/>
      <c r="W100" s="1209">
        <f ca="1">IF('1-Eng Inputs'!U121="YES",BJ100,CW100)*2.2</f>
        <v>29.653836439928291</v>
      </c>
      <c r="X100" s="1210"/>
      <c r="Y100" s="1163">
        <f ca="1">IF('1-Eng Inputs'!W121="YES",BL100,CY100)*2.2</f>
        <v>-1.3424153204199187</v>
      </c>
      <c r="Z100" s="1163"/>
      <c r="AA100" s="1163">
        <f ca="1">IF('1-Eng Inputs'!Y121="YES",BN100,DA100)*2.2</f>
        <v>-1.3424153204199187</v>
      </c>
      <c r="AB100" s="1163"/>
      <c r="AC100" s="1163">
        <f ca="1">IF('1-Eng Inputs'!AA121="YES",BP100,DC100)*2.2</f>
        <v>-1.3424153204199187</v>
      </c>
      <c r="AD100" s="1165"/>
      <c r="AE100" s="1165"/>
      <c r="AF100" s="1165"/>
      <c r="AG100" s="1165"/>
      <c r="AH100" s="1165"/>
      <c r="AI100" s="1165"/>
      <c r="AJ100" s="1190"/>
      <c r="AO100" s="2059"/>
      <c r="AQ100" s="1200"/>
      <c r="AR100" s="1163">
        <f ca="1">'wind load calc_10d'!H123</f>
        <v>25.509007180615871</v>
      </c>
      <c r="AS100" s="1163"/>
      <c r="AT100" s="1163">
        <f ca="1">'wind load calc_10d'!J123</f>
        <v>25.509007180615871</v>
      </c>
      <c r="AU100" s="1163"/>
      <c r="AV100" s="1163">
        <f ca="1">'wind load calc_10d'!K123</f>
        <v>25.509007180615871</v>
      </c>
      <c r="AW100" s="1163"/>
      <c r="AX100" s="1163">
        <f ca="1">'wind load calc_10d'!K123</f>
        <v>25.509007180615871</v>
      </c>
      <c r="AY100" s="1163"/>
      <c r="AZ100" s="1163">
        <f ca="1">'wind load calc_10d'!K124</f>
        <v>25.509007180615871</v>
      </c>
      <c r="BA100" s="1163"/>
      <c r="BB100" s="1163">
        <f ca="1">'wind load calc_10d'!K124</f>
        <v>25.509007180615871</v>
      </c>
      <c r="BC100" s="1163"/>
      <c r="BD100" s="1164">
        <f ca="1">'wind load calc_10d'!K124</f>
        <v>25.509007180615871</v>
      </c>
      <c r="BE100" s="1201"/>
      <c r="BF100" s="1163">
        <f ca="1">'wind load calc_10d'!K133</f>
        <v>13.535100631485872</v>
      </c>
      <c r="BG100" s="1163"/>
      <c r="BH100" s="1163">
        <f ca="1">'wind load calc_10d'!K133</f>
        <v>13.535100631485872</v>
      </c>
      <c r="BI100" s="1163"/>
      <c r="BJ100" s="1163">
        <f ca="1">'wind load calc_10d'!K133</f>
        <v>13.535100631485872</v>
      </c>
      <c r="BK100" s="1201"/>
      <c r="BL100" s="1163">
        <f ca="1">'wind load calc_10d'!K142</f>
        <v>1.7211277343628844</v>
      </c>
      <c r="BM100" s="1163"/>
      <c r="BN100" s="1163">
        <f ca="1">'wind load calc_10d'!K142</f>
        <v>1.7211277343628844</v>
      </c>
      <c r="BO100" s="1163"/>
      <c r="BP100" s="1163">
        <f ca="1">'wind load calc_10d'!K142</f>
        <v>1.7211277343628844</v>
      </c>
      <c r="BQ100" s="1165"/>
      <c r="BR100" s="1165"/>
      <c r="BS100" s="1165"/>
      <c r="BT100" s="1165"/>
      <c r="BU100" s="1165"/>
      <c r="BV100" s="1165"/>
      <c r="BW100" s="1190"/>
      <c r="CB100" s="2059"/>
      <c r="CD100" s="1200"/>
      <c r="CE100" s="1163">
        <f ca="1">'wind load calc_10d'!H71</f>
        <v>25.438060214713406</v>
      </c>
      <c r="CF100" s="1163"/>
      <c r="CG100" s="1163">
        <f ca="1">'wind load calc_10d'!J71</f>
        <v>25.438060214713406</v>
      </c>
      <c r="CH100" s="1163"/>
      <c r="CI100" s="1163">
        <f ca="1">'wind load calc_10d'!K71</f>
        <v>25.438060214713406</v>
      </c>
      <c r="CJ100" s="1163"/>
      <c r="CK100" s="1163">
        <f ca="1">'wind load calc_10d'!K71</f>
        <v>25.438060214713406</v>
      </c>
      <c r="CL100" s="1163"/>
      <c r="CM100" s="1163">
        <f ca="1">'wind load calc_10d'!K72</f>
        <v>25.438060214713406</v>
      </c>
      <c r="CN100" s="1163"/>
      <c r="CO100" s="1163">
        <f ca="1">'wind load calc_10d'!K72</f>
        <v>25.438060214713406</v>
      </c>
      <c r="CP100" s="1163"/>
      <c r="CQ100" s="1164">
        <f ca="1">'wind load calc_10d'!K72</f>
        <v>25.438060214713406</v>
      </c>
      <c r="CR100" s="1201"/>
      <c r="CS100" s="1163">
        <f ca="1">'wind load calc_10d'!K81</f>
        <v>13.479016563603768</v>
      </c>
      <c r="CT100" s="1163"/>
      <c r="CU100" s="1163">
        <f ca="1">'wind load calc_10d'!K81</f>
        <v>13.479016563603768</v>
      </c>
      <c r="CV100" s="1163"/>
      <c r="CW100" s="1163">
        <f ca="1">'wind load calc_10d'!K81</f>
        <v>13.479016563603768</v>
      </c>
      <c r="CX100" s="1201"/>
      <c r="CY100" s="1163">
        <f ca="1">'wind load calc_10d'!K90</f>
        <v>-0.61018878200905391</v>
      </c>
      <c r="CZ100" s="1163"/>
      <c r="DA100" s="1163">
        <f ca="1">'wind load calc_10d'!K90</f>
        <v>-0.61018878200905391</v>
      </c>
      <c r="DB100" s="1163"/>
      <c r="DC100" s="1163">
        <f ca="1">'wind load calc_10d'!K90</f>
        <v>-0.61018878200905391</v>
      </c>
      <c r="DD100" s="1165"/>
      <c r="DE100" s="1165"/>
      <c r="DF100" s="1165"/>
      <c r="DG100" s="1165"/>
      <c r="DH100" s="1165"/>
      <c r="DI100" s="1165"/>
      <c r="DJ100" s="1190"/>
    </row>
    <row r="101" spans="2:114" ht="13.15" customHeight="1" x14ac:dyDescent="0.25">
      <c r="B101" s="2057" t="s">
        <v>21287</v>
      </c>
      <c r="D101" s="2025">
        <f ca="1">((E100+E103)/3)/'1-Eng Inputs'!$B$34</f>
        <v>1.1305804539872626</v>
      </c>
      <c r="F101" s="2025">
        <f ca="1">((E103+E100)/6+(G103+G100)/4)/'1-Eng Inputs'!$B$34</f>
        <v>1.4132255674840783</v>
      </c>
      <c r="H101" s="2025">
        <f ca="1">1/4*(G100+I100+G103+I103)/'1-Eng Inputs'!$B$34</f>
        <v>1.6958706809808939</v>
      </c>
      <c r="J101" s="2025">
        <f ca="1">1/4*(I100+K100+I103+K103)/'1-Eng Inputs'!$B$34</f>
        <v>1.6958706809808939</v>
      </c>
      <c r="L101" s="2025">
        <f ca="1">1/4*(K100+M100+K103+M103)/'1-Eng Inputs'!$B$34</f>
        <v>1.6958706809808939</v>
      </c>
      <c r="N101" s="2025">
        <f ca="1">1/4*(M100+O100+M103+O103)/'1-Eng Inputs'!$B$34</f>
        <v>1.6958706809808939</v>
      </c>
      <c r="P101" s="2025">
        <f ca="1">1/4*(O100+Q100+O103+Q103)/'1-Eng Inputs'!$B$34</f>
        <v>1.6958706809808939</v>
      </c>
      <c r="R101" s="2049">
        <f ca="1">1/4*(Q100+S100+Q103+S103)/'1-Eng Inputs'!$B$34</f>
        <v>1.2972358926105727</v>
      </c>
      <c r="T101" s="2025">
        <f ca="1">1/4*(S100+U100+S103+U103)/'1-Eng Inputs'!$B$34</f>
        <v>0.8986011042402513</v>
      </c>
      <c r="V101" s="2025">
        <f ca="1">1/4*(U100+W100+U103+W103)/'1-Eng Inputs'!$B$34</f>
        <v>0.8986011042402513</v>
      </c>
      <c r="X101" s="2049">
        <f ca="1">1/4*(W100+Y100+W103+Y103)/'1-Eng Inputs'!$B$34</f>
        <v>0.42896092605315717</v>
      </c>
      <c r="Z101" s="2025">
        <f ca="1">1/4*(Y100+AA100+Y103+AA103)/'1-Eng Inputs'!$B$34</f>
        <v>-4.067925213393693E-2</v>
      </c>
      <c r="AB101" s="2025">
        <f ca="1">1/4*(AA100+AC100+AA103+AC103)/'1-Eng Inputs'!$B$34</f>
        <v>-4.067925213393693E-2</v>
      </c>
      <c r="AD101" s="1190"/>
      <c r="AE101" s="1190"/>
      <c r="AF101" s="2056"/>
      <c r="AG101" s="1190"/>
      <c r="AH101" s="2056"/>
      <c r="AI101" s="1190"/>
      <c r="AJ101" s="2056"/>
      <c r="AO101" s="2057"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7" t="s">
        <v>21287</v>
      </c>
      <c r="CD101" s="2092"/>
      <c r="CF101" s="2092"/>
      <c r="CG101" s="1190"/>
      <c r="CH101" s="2092"/>
      <c r="CI101" s="1190"/>
      <c r="CJ101" s="2092"/>
      <c r="CK101" s="1190"/>
      <c r="CL101" s="2086"/>
      <c r="CM101" s="1190"/>
      <c r="CN101" s="2086"/>
      <c r="CO101" s="1190"/>
      <c r="CP101" s="2086"/>
      <c r="CQ101" s="1190"/>
      <c r="CR101" s="2088"/>
      <c r="CS101" s="1190"/>
      <c r="CT101" s="2082"/>
      <c r="CU101" s="1190"/>
      <c r="CV101" s="2082"/>
      <c r="CW101" s="1190"/>
      <c r="CX101" s="2084"/>
      <c r="CY101" s="1190"/>
      <c r="CZ101" s="2080"/>
      <c r="DA101" s="1190"/>
      <c r="DB101" s="2080"/>
      <c r="DC101" s="1190"/>
      <c r="DD101" s="1190"/>
      <c r="DE101" s="1190"/>
      <c r="DF101" s="2056"/>
      <c r="DG101" s="1190"/>
      <c r="DH101" s="2056"/>
      <c r="DI101" s="1190"/>
      <c r="DJ101" s="2056"/>
    </row>
    <row r="102" spans="2:114" ht="15" hidden="1" customHeight="1" x14ac:dyDescent="0.25">
      <c r="B102" s="2058"/>
      <c r="D102" s="2026"/>
      <c r="F102" s="2026"/>
      <c r="H102" s="2026"/>
      <c r="J102" s="2026"/>
      <c r="L102" s="2026"/>
      <c r="N102" s="2026"/>
      <c r="P102" s="2026"/>
      <c r="R102" s="2050"/>
      <c r="T102" s="2026"/>
      <c r="V102" s="2026"/>
      <c r="X102" s="2050"/>
      <c r="Z102" s="2026"/>
      <c r="AB102" s="2026"/>
      <c r="AD102" s="1190"/>
      <c r="AE102" s="1190"/>
      <c r="AF102" s="2056"/>
      <c r="AG102" s="1190"/>
      <c r="AH102" s="2056"/>
      <c r="AI102" s="1190"/>
      <c r="AJ102" s="2056"/>
      <c r="AO102" s="2058"/>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8"/>
      <c r="CD102" s="2093"/>
      <c r="CF102" s="2093"/>
      <c r="CH102" s="2093"/>
      <c r="CJ102" s="2093"/>
      <c r="CL102" s="2087"/>
      <c r="CM102" s="1190"/>
      <c r="CN102" s="2087"/>
      <c r="CP102" s="2087"/>
      <c r="CR102" s="2089"/>
      <c r="CS102" s="1190"/>
      <c r="CT102" s="2083"/>
      <c r="CV102" s="2083"/>
      <c r="CX102" s="2085"/>
      <c r="CY102" s="1190"/>
      <c r="CZ102" s="2081"/>
      <c r="DB102" s="2081"/>
      <c r="DD102" s="1190"/>
      <c r="DE102" s="1190"/>
      <c r="DF102" s="2056"/>
      <c r="DG102" s="1190"/>
      <c r="DH102" s="2056"/>
      <c r="DI102" s="1190"/>
      <c r="DJ102" s="2056"/>
    </row>
    <row r="103" spans="2:114" ht="30" customHeight="1" x14ac:dyDescent="0.25">
      <c r="B103" s="2058"/>
      <c r="D103" s="1200"/>
      <c r="E103" s="1163">
        <f ca="1">IF('1-Eng Inputs'!B124="YES",AR103,CE103)*2.2</f>
        <v>55.9637324723695</v>
      </c>
      <c r="F103" s="1163"/>
      <c r="G103" s="1163">
        <f ca="1">IF('1-Eng Inputs'!E124="YES",AT103,CG103)*2.2</f>
        <v>55.9637324723695</v>
      </c>
      <c r="H103" s="1163"/>
      <c r="I103" s="1163">
        <f ca="1">IF('1-Eng Inputs'!G124="YES",AV103,CI103)*2.2</f>
        <v>55.9637324723695</v>
      </c>
      <c r="J103" s="1163"/>
      <c r="K103" s="1163">
        <f ca="1">IF('1-Eng Inputs'!I124="YES",AX103,CK103)*2.2</f>
        <v>55.9637324723695</v>
      </c>
      <c r="L103" s="1163"/>
      <c r="M103" s="1163">
        <f ca="1">IF('1-Eng Inputs'!K124="YES",AZ103,CM103)*2.2</f>
        <v>55.9637324723695</v>
      </c>
      <c r="N103" s="1163"/>
      <c r="O103" s="1163">
        <f ca="1">IF('1-Eng Inputs'!M124="YES",BB103,CO103)*2.2</f>
        <v>55.9637324723695</v>
      </c>
      <c r="P103" s="1163"/>
      <c r="Q103" s="1209">
        <f ca="1">IF('1-Eng Inputs'!O124="YES",BD103,CQ103)*2.2</f>
        <v>55.9637324723695</v>
      </c>
      <c r="R103" s="1210"/>
      <c r="S103" s="1163">
        <f ca="1">IF('1-Eng Inputs'!Q124="YES",BF103,CS103)*2.2</f>
        <v>29.653836439928291</v>
      </c>
      <c r="T103" s="1163"/>
      <c r="U103" s="1163">
        <f ca="1">IF('1-Eng Inputs'!S124="YES",BH103,CU103)*2.2</f>
        <v>29.653836439928291</v>
      </c>
      <c r="V103" s="1163"/>
      <c r="W103" s="1209">
        <f ca="1">IF('1-Eng Inputs'!U124="YES",BJ103,CW103)*2.2</f>
        <v>29.653836439928291</v>
      </c>
      <c r="X103" s="1210"/>
      <c r="Y103" s="1163">
        <f ca="1">IF('1-Eng Inputs'!W124="YES",BL103,CY103)*2.2</f>
        <v>-1.3424153204199187</v>
      </c>
      <c r="Z103" s="1163"/>
      <c r="AA103" s="1163">
        <f ca="1">IF('1-Eng Inputs'!Y124="YES",BN103,DA103)*2.2</f>
        <v>-1.3424153204199187</v>
      </c>
      <c r="AB103" s="1163"/>
      <c r="AC103" s="1163">
        <f ca="1">IF('1-Eng Inputs'!AA124="YES",BP103,DC103)*2.2</f>
        <v>-1.3424153204199187</v>
      </c>
      <c r="AD103" s="1165"/>
      <c r="AE103" s="1165"/>
      <c r="AF103" s="1165"/>
      <c r="AG103" s="1165"/>
      <c r="AH103" s="1165"/>
      <c r="AI103" s="1165"/>
      <c r="AJ103" s="1190"/>
      <c r="AO103" s="2058"/>
      <c r="AQ103" s="1200"/>
      <c r="AR103" s="1163">
        <f ca="1">'wind load calc_10d'!H125</f>
        <v>25.509007180615871</v>
      </c>
      <c r="AS103" s="1163"/>
      <c r="AT103" s="1163">
        <f ca="1">'wind load calc_10d'!J125</f>
        <v>25.509007180615871</v>
      </c>
      <c r="AU103" s="1163"/>
      <c r="AV103" s="1163">
        <f ca="1">'wind load calc_10d'!K125</f>
        <v>25.509007180615871</v>
      </c>
      <c r="AW103" s="1163"/>
      <c r="AX103" s="1163">
        <f ca="1">'wind load calc_10d'!K125</f>
        <v>25.509007180615871</v>
      </c>
      <c r="AY103" s="1163"/>
      <c r="AZ103" s="1163">
        <f ca="1">'wind load calc_10d'!K126</f>
        <v>25.509007180615871</v>
      </c>
      <c r="BA103" s="1163"/>
      <c r="BB103" s="1163">
        <f ca="1">'wind load calc_10d'!K126</f>
        <v>25.509007180615871</v>
      </c>
      <c r="BC103" s="1163"/>
      <c r="BD103" s="1164">
        <f ca="1">'wind load calc_10d'!K126</f>
        <v>25.509007180615871</v>
      </c>
      <c r="BE103" s="1201"/>
      <c r="BF103" s="1163">
        <f ca="1">'wind load calc_10d'!K135</f>
        <v>13.535100631485872</v>
      </c>
      <c r="BG103" s="1163"/>
      <c r="BH103" s="1163">
        <f ca="1">'wind load calc_10d'!K135</f>
        <v>13.535100631485872</v>
      </c>
      <c r="BI103" s="1163"/>
      <c r="BJ103" s="1163">
        <f ca="1">'wind load calc_10d'!K135</f>
        <v>13.535100631485872</v>
      </c>
      <c r="BK103" s="1201"/>
      <c r="BL103" s="1163">
        <f ca="1">'wind load calc_10d'!K144</f>
        <v>1.7211277343628844</v>
      </c>
      <c r="BM103" s="1163"/>
      <c r="BN103" s="1163">
        <f ca="1">'wind load calc_10d'!K144</f>
        <v>1.7211277343628844</v>
      </c>
      <c r="BO103" s="1163"/>
      <c r="BP103" s="1163">
        <f ca="1">'wind load calc_10d'!K144</f>
        <v>1.7211277343628844</v>
      </c>
      <c r="BQ103" s="1165"/>
      <c r="BR103" s="1165"/>
      <c r="BS103" s="1165"/>
      <c r="BT103" s="1165"/>
      <c r="BU103" s="1165"/>
      <c r="BV103" s="1165"/>
      <c r="BW103" s="1190"/>
      <c r="CB103" s="2058"/>
      <c r="CD103" s="1200"/>
      <c r="CE103" s="1163">
        <f ca="1">'wind load calc_10d'!H73</f>
        <v>25.438060214713406</v>
      </c>
      <c r="CF103" s="1163"/>
      <c r="CG103" s="1163">
        <f ca="1">'wind load calc_10d'!J73</f>
        <v>25.438060214713406</v>
      </c>
      <c r="CH103" s="1163"/>
      <c r="CI103" s="1163">
        <f ca="1">'wind load calc_10d'!K73</f>
        <v>25.438060214713406</v>
      </c>
      <c r="CJ103" s="1163"/>
      <c r="CK103" s="1163">
        <f ca="1">'wind load calc_10d'!K73</f>
        <v>25.438060214713406</v>
      </c>
      <c r="CL103" s="1163"/>
      <c r="CM103" s="1163">
        <f ca="1">'wind load calc_10d'!K74</f>
        <v>25.438060214713406</v>
      </c>
      <c r="CN103" s="1163"/>
      <c r="CO103" s="1163">
        <f ca="1">'wind load calc_10d'!K74</f>
        <v>25.438060214713406</v>
      </c>
      <c r="CP103" s="1163"/>
      <c r="CQ103" s="1164">
        <f ca="1">'wind load calc_10d'!K74</f>
        <v>25.438060214713406</v>
      </c>
      <c r="CR103" s="1201"/>
      <c r="CS103" s="1163">
        <f ca="1">'wind load calc_10d'!K83</f>
        <v>13.479016563603768</v>
      </c>
      <c r="CT103" s="1163"/>
      <c r="CU103" s="1163">
        <f ca="1">'wind load calc_10d'!K83</f>
        <v>13.479016563603768</v>
      </c>
      <c r="CV103" s="1163"/>
      <c r="CW103" s="1163">
        <f ca="1">'wind load calc_10d'!K83</f>
        <v>13.479016563603768</v>
      </c>
      <c r="CX103" s="1201"/>
      <c r="CY103" s="1163">
        <f ca="1">'wind load calc_10d'!K92</f>
        <v>-0.61018878200905391</v>
      </c>
      <c r="CZ103" s="1163"/>
      <c r="DA103" s="1163">
        <f ca="1">'wind load calc_10d'!K92</f>
        <v>-0.61018878200905391</v>
      </c>
      <c r="DB103" s="1163"/>
      <c r="DC103" s="1163">
        <f ca="1">'wind load calc_10d'!K92</f>
        <v>-0.61018878200905391</v>
      </c>
      <c r="DD103" s="1165"/>
      <c r="DE103" s="1165"/>
      <c r="DF103" s="1165"/>
      <c r="DG103" s="1165"/>
      <c r="DH103" s="1165"/>
      <c r="DI103" s="1165"/>
      <c r="DJ103" s="1190"/>
    </row>
    <row r="104" spans="2:114" x14ac:dyDescent="0.25">
      <c r="B104" s="2058"/>
      <c r="D104" s="2025">
        <f ca="1">((E103+E106)/3)/'1-Eng Inputs'!$B$34</f>
        <v>1.1305804539872626</v>
      </c>
      <c r="F104" s="2025">
        <f ca="1">((E106+E103)/6+(G106+G103)/4)/'1-Eng Inputs'!$B$34</f>
        <v>1.4132255674840783</v>
      </c>
      <c r="H104" s="2025">
        <f ca="1">1/4*(G103+I103+G106+I106)/'1-Eng Inputs'!$B$34</f>
        <v>1.6958706809808939</v>
      </c>
      <c r="J104" s="2025">
        <f ca="1">1/4*(I103+K103+I106+K106)/'1-Eng Inputs'!$B$34</f>
        <v>1.6958706809808939</v>
      </c>
      <c r="L104" s="2025">
        <f ca="1">1/4*(K103+M103+K106+M106)/'1-Eng Inputs'!$B$34</f>
        <v>1.6958706809808939</v>
      </c>
      <c r="N104" s="2025">
        <f ca="1">1/4*(M103+O103+M106+O106)/'1-Eng Inputs'!$B$34</f>
        <v>1.6958706809808939</v>
      </c>
      <c r="P104" s="2025">
        <f ca="1">1/4*(O103+Q103+O106+Q106)/'1-Eng Inputs'!$B$34</f>
        <v>1.6958706809808939</v>
      </c>
      <c r="R104" s="2049">
        <f ca="1">1/4*(Q103+S103+Q106+S106)/'1-Eng Inputs'!$B$34</f>
        <v>1.2972358926105727</v>
      </c>
      <c r="T104" s="2025">
        <f ca="1">1/4*(S103+U103+S106+U106)/'1-Eng Inputs'!$B$34</f>
        <v>0.8986011042402513</v>
      </c>
      <c r="V104" s="2025">
        <f ca="1">1/4*(U103+W103+U106+W106)/'1-Eng Inputs'!$B$34</f>
        <v>0.8986011042402513</v>
      </c>
      <c r="X104" s="2049">
        <f ca="1">1/4*(W103+Y103+W106+Y106)/'1-Eng Inputs'!$B$34</f>
        <v>0.42896092605315717</v>
      </c>
      <c r="Z104" s="2025">
        <f ca="1">1/4*(Y103+AA103+Y106+AA106)/'1-Eng Inputs'!$B$34</f>
        <v>-4.067925213393693E-2</v>
      </c>
      <c r="AB104" s="2025">
        <f ca="1">1/4*(AA103+AC103+AA106+AC106)/'1-Eng Inputs'!$B$34</f>
        <v>-4.067925213393693E-2</v>
      </c>
      <c r="AD104" s="1190"/>
      <c r="AE104" s="1190"/>
      <c r="AF104" s="2056"/>
      <c r="AG104" s="1190"/>
      <c r="AH104" s="2056"/>
      <c r="AI104" s="1190"/>
      <c r="AJ104" s="2056"/>
      <c r="AO104" s="2058"/>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8"/>
      <c r="CD104" s="2092"/>
      <c r="CF104" s="2092"/>
      <c r="CG104" s="1190"/>
      <c r="CH104" s="2092"/>
      <c r="CI104" s="1190"/>
      <c r="CJ104" s="2092"/>
      <c r="CK104" s="1190"/>
      <c r="CL104" s="2086"/>
      <c r="CM104" s="1190"/>
      <c r="CN104" s="2086"/>
      <c r="CO104" s="1190"/>
      <c r="CP104" s="2086"/>
      <c r="CQ104" s="1190"/>
      <c r="CR104" s="2088"/>
      <c r="CS104" s="1190"/>
      <c r="CT104" s="2082"/>
      <c r="CU104" s="1190"/>
      <c r="CV104" s="2082"/>
      <c r="CW104" s="1190"/>
      <c r="CX104" s="2084"/>
      <c r="CY104" s="1190"/>
      <c r="CZ104" s="2080"/>
      <c r="DA104" s="1190"/>
      <c r="DB104" s="2080"/>
      <c r="DC104" s="1190"/>
      <c r="DD104" s="1190" t="s">
        <v>21288</v>
      </c>
      <c r="DE104" s="1190"/>
      <c r="DF104" s="2056"/>
      <c r="DG104" s="1190"/>
      <c r="DH104" s="2056"/>
      <c r="DI104" s="1190"/>
      <c r="DJ104" s="2056"/>
    </row>
    <row r="105" spans="2:114" ht="15" hidden="1" customHeight="1" x14ac:dyDescent="0.25">
      <c r="B105" s="2058"/>
      <c r="D105" s="2026"/>
      <c r="F105" s="2026"/>
      <c r="H105" s="2026"/>
      <c r="J105" s="2026"/>
      <c r="L105" s="2026"/>
      <c r="N105" s="2026"/>
      <c r="P105" s="2026"/>
      <c r="R105" s="2050"/>
      <c r="T105" s="2026"/>
      <c r="V105" s="2026"/>
      <c r="X105" s="2050"/>
      <c r="Z105" s="2026"/>
      <c r="AB105" s="2026"/>
      <c r="AD105" s="1190"/>
      <c r="AE105" s="1190"/>
      <c r="AF105" s="2056"/>
      <c r="AG105" s="1190"/>
      <c r="AH105" s="2056"/>
      <c r="AI105" s="1190"/>
      <c r="AJ105" s="2056"/>
      <c r="AO105" s="2058"/>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8"/>
      <c r="CD105" s="2093"/>
      <c r="CF105" s="2093"/>
      <c r="CH105" s="2093"/>
      <c r="CJ105" s="2093"/>
      <c r="CL105" s="2087"/>
      <c r="CM105" s="1190"/>
      <c r="CN105" s="2087"/>
      <c r="CP105" s="2087"/>
      <c r="CR105" s="2089"/>
      <c r="CS105" s="1190"/>
      <c r="CT105" s="2083"/>
      <c r="CV105" s="2083"/>
      <c r="CX105" s="2085"/>
      <c r="CY105" s="1190"/>
      <c r="CZ105" s="2081"/>
      <c r="DB105" s="2081"/>
      <c r="DD105" s="1190" t="s">
        <v>21289</v>
      </c>
      <c r="DE105" s="1190"/>
      <c r="DF105" s="2056"/>
      <c r="DG105" s="1190"/>
      <c r="DH105" s="2056"/>
      <c r="DI105" s="1190"/>
      <c r="DJ105" s="2056"/>
    </row>
    <row r="106" spans="2:114" ht="30" customHeight="1" x14ac:dyDescent="0.25">
      <c r="B106" s="2058"/>
      <c r="D106" s="1200"/>
      <c r="E106" s="1163">
        <f ca="1">IF('1-Eng Inputs'!B127="YES",AR106,CE106)*2.2</f>
        <v>55.9637324723695</v>
      </c>
      <c r="F106" s="1163"/>
      <c r="G106" s="1163">
        <f ca="1">IF('1-Eng Inputs'!E127="YES",AT106,CG106)*2.2</f>
        <v>55.9637324723695</v>
      </c>
      <c r="H106" s="1163"/>
      <c r="I106" s="1163">
        <f ca="1">IF('1-Eng Inputs'!G127="YES",AV106,CI106)*2.2</f>
        <v>55.9637324723695</v>
      </c>
      <c r="J106" s="1163"/>
      <c r="K106" s="1163">
        <f ca="1">IF('1-Eng Inputs'!I127="YES",AX106,CK106)*2.2</f>
        <v>55.9637324723695</v>
      </c>
      <c r="L106" s="1163"/>
      <c r="M106" s="1163">
        <f ca="1">IF('1-Eng Inputs'!K127="YES",AZ106,CM106)*2.2</f>
        <v>55.9637324723695</v>
      </c>
      <c r="N106" s="1163"/>
      <c r="O106" s="1163">
        <f ca="1">IF('1-Eng Inputs'!M127="YES",BB106,CO106)*2.2</f>
        <v>55.9637324723695</v>
      </c>
      <c r="P106" s="1163"/>
      <c r="Q106" s="1209">
        <f ca="1">IF('1-Eng Inputs'!O127="YES",BD106,CQ106)*2.2</f>
        <v>55.9637324723695</v>
      </c>
      <c r="R106" s="1210"/>
      <c r="S106" s="1163">
        <f ca="1">IF('1-Eng Inputs'!Q127="YES",BF106,CS106)*2.2</f>
        <v>29.653836439928291</v>
      </c>
      <c r="T106" s="1163"/>
      <c r="U106" s="1163">
        <f ca="1">IF('1-Eng Inputs'!S127="YES",BH106,CU106)*2.2</f>
        <v>29.653836439928291</v>
      </c>
      <c r="V106" s="1163"/>
      <c r="W106" s="1209">
        <f ca="1">IF('1-Eng Inputs'!U127="YES",BJ106,CW106)*2.2</f>
        <v>29.653836439928291</v>
      </c>
      <c r="X106" s="1210"/>
      <c r="Y106" s="1163">
        <f ca="1">IF('1-Eng Inputs'!W127="YES",BL106,CY106)*2.2</f>
        <v>-1.3424153204199187</v>
      </c>
      <c r="Z106" s="1163"/>
      <c r="AA106" s="1163">
        <f ca="1">IF('1-Eng Inputs'!Y127="YES",BN106,DA106)*2.2</f>
        <v>-1.3424153204199187</v>
      </c>
      <c r="AB106" s="1163"/>
      <c r="AC106" s="1163">
        <f ca="1">IF('1-Eng Inputs'!AA127="YES",BP106,DC106)*2.2</f>
        <v>-1.3424153204199187</v>
      </c>
      <c r="AD106" s="1165"/>
      <c r="AE106" s="1165"/>
      <c r="AF106" s="1165"/>
      <c r="AG106" s="1165"/>
      <c r="AH106" s="1165"/>
      <c r="AI106" s="1165"/>
      <c r="AJ106" s="1190"/>
      <c r="AO106" s="2058"/>
      <c r="AQ106" s="1200"/>
      <c r="AR106" s="1163">
        <f ca="1">'wind load calc_10d'!H125</f>
        <v>25.509007180615871</v>
      </c>
      <c r="AS106" s="1163"/>
      <c r="AT106" s="1163">
        <f ca="1">'wind load calc_10d'!J125</f>
        <v>25.509007180615871</v>
      </c>
      <c r="AU106" s="1163"/>
      <c r="AV106" s="1163">
        <f ca="1">'wind load calc_10d'!K125</f>
        <v>25.509007180615871</v>
      </c>
      <c r="AW106" s="1163"/>
      <c r="AX106" s="1163">
        <f ca="1">'wind load calc_10d'!K125</f>
        <v>25.509007180615871</v>
      </c>
      <c r="AY106" s="1163"/>
      <c r="AZ106" s="1163">
        <f ca="1">'wind load calc_10d'!K126</f>
        <v>25.509007180615871</v>
      </c>
      <c r="BA106" s="1163"/>
      <c r="BB106" s="1163">
        <f ca="1">'wind load calc_10d'!K126</f>
        <v>25.509007180615871</v>
      </c>
      <c r="BC106" s="1163"/>
      <c r="BD106" s="1164">
        <f ca="1">'wind load calc_10d'!K126</f>
        <v>25.509007180615871</v>
      </c>
      <c r="BE106" s="1201"/>
      <c r="BF106" s="1163">
        <f ca="1">'wind load calc_10d'!K135</f>
        <v>13.535100631485872</v>
      </c>
      <c r="BG106" s="1163"/>
      <c r="BH106" s="1163">
        <f ca="1">'wind load calc_10d'!K135</f>
        <v>13.535100631485872</v>
      </c>
      <c r="BI106" s="1163"/>
      <c r="BJ106" s="1163">
        <f ca="1">'wind load calc_10d'!K135</f>
        <v>13.535100631485872</v>
      </c>
      <c r="BK106" s="1201"/>
      <c r="BL106" s="1163">
        <f ca="1">'wind load calc_10d'!K144</f>
        <v>1.7211277343628844</v>
      </c>
      <c r="BM106" s="1163"/>
      <c r="BN106" s="1163">
        <f ca="1">'wind load calc_10d'!K144</f>
        <v>1.7211277343628844</v>
      </c>
      <c r="BO106" s="1163"/>
      <c r="BP106" s="1163">
        <f ca="1">'wind load calc_10d'!K144</f>
        <v>1.7211277343628844</v>
      </c>
      <c r="BQ106" s="1165"/>
      <c r="BR106" s="1165"/>
      <c r="BS106" s="1165"/>
      <c r="BT106" s="1165"/>
      <c r="BU106" s="1165"/>
      <c r="BV106" s="1165"/>
      <c r="BW106" s="1190"/>
      <c r="CB106" s="2058"/>
      <c r="CD106" s="1200"/>
      <c r="CE106" s="1163">
        <f ca="1">'wind load calc_10d'!H73</f>
        <v>25.438060214713406</v>
      </c>
      <c r="CF106" s="1163"/>
      <c r="CG106" s="1163">
        <f ca="1">'wind load calc_10d'!J73</f>
        <v>25.438060214713406</v>
      </c>
      <c r="CH106" s="1163"/>
      <c r="CI106" s="1163">
        <f ca="1">'wind load calc_10d'!K73</f>
        <v>25.438060214713406</v>
      </c>
      <c r="CJ106" s="1163"/>
      <c r="CK106" s="1163">
        <f ca="1">'wind load calc_10d'!K73</f>
        <v>25.438060214713406</v>
      </c>
      <c r="CL106" s="1163"/>
      <c r="CM106" s="1163">
        <f ca="1">'wind load calc_10d'!K74</f>
        <v>25.438060214713406</v>
      </c>
      <c r="CN106" s="1163"/>
      <c r="CO106" s="1163">
        <f ca="1">'wind load calc_10d'!K74</f>
        <v>25.438060214713406</v>
      </c>
      <c r="CP106" s="1163"/>
      <c r="CQ106" s="1164">
        <f ca="1">'wind load calc_10d'!K74</f>
        <v>25.438060214713406</v>
      </c>
      <c r="CR106" s="1201"/>
      <c r="CS106" s="1163">
        <f ca="1">'wind load calc_10d'!K83</f>
        <v>13.479016563603768</v>
      </c>
      <c r="CT106" s="1163"/>
      <c r="CU106" s="1163">
        <f ca="1">'wind load calc_10d'!K83</f>
        <v>13.479016563603768</v>
      </c>
      <c r="CV106" s="1163"/>
      <c r="CW106" s="1163">
        <f ca="1">'wind load calc_10d'!K83</f>
        <v>13.479016563603768</v>
      </c>
      <c r="CX106" s="1201"/>
      <c r="CY106" s="1163">
        <f ca="1">'wind load calc_10d'!K92</f>
        <v>-0.61018878200905391</v>
      </c>
      <c r="CZ106" s="1163"/>
      <c r="DA106" s="1163">
        <f ca="1">'wind load calc_10d'!K92</f>
        <v>-0.61018878200905391</v>
      </c>
      <c r="DB106" s="1163"/>
      <c r="DC106" s="1163">
        <f ca="1">'wind load calc_10d'!K92</f>
        <v>-0.61018878200905391</v>
      </c>
      <c r="DD106" s="1165"/>
      <c r="DE106" s="1165"/>
      <c r="DF106" s="1165"/>
      <c r="DG106" s="1165"/>
      <c r="DH106" s="1165"/>
      <c r="DI106" s="1165"/>
      <c r="DJ106" s="1190"/>
    </row>
    <row r="107" spans="2:114" x14ac:dyDescent="0.25">
      <c r="B107" s="2058"/>
      <c r="D107" s="2025">
        <f ca="1">((E106+E109)/3)/'1-Eng Inputs'!$B$34</f>
        <v>1.1899513733968834</v>
      </c>
      <c r="F107" s="2025">
        <f ca="1">((E109+E106)/6+(G109+G106)/4)/'1-Eng Inputs'!$B$34</f>
        <v>1.4429110271888885</v>
      </c>
      <c r="H107" s="2025">
        <f ca="1">1/4*(G106+I106+G109+I109)/'1-Eng Inputs'!$B$34</f>
        <v>1.6958706809808939</v>
      </c>
      <c r="J107" s="2025">
        <f ca="1">1/4*(I106+K106+I109+K109)/'1-Eng Inputs'!$B$34</f>
        <v>1.6958706809808939</v>
      </c>
      <c r="L107" s="2025">
        <f ca="1">1/4*(K106+M106+K109+M109)/'1-Eng Inputs'!$B$34</f>
        <v>1.6958706809808939</v>
      </c>
      <c r="N107" s="2025">
        <f ca="1">1/4*(M106+O106+M109+O109)/'1-Eng Inputs'!$B$34</f>
        <v>1.6958706809808939</v>
      </c>
      <c r="P107" s="2025">
        <f ca="1">1/4*(O106+Q106+O109+Q109)/'1-Eng Inputs'!$B$34</f>
        <v>1.6958706809808939</v>
      </c>
      <c r="R107" s="2049">
        <f ca="1">1/4*(Q106+S106+Q109+S109)/'1-Eng Inputs'!$B$34</f>
        <v>1.2972358926105727</v>
      </c>
      <c r="T107" s="2025">
        <f ca="1">1/4*(S106+U106+S109+U109)/'1-Eng Inputs'!$B$34</f>
        <v>0.8986011042402513</v>
      </c>
      <c r="V107" s="2025">
        <f ca="1">1/4*(U106+W106+U109+W109)/'1-Eng Inputs'!$B$34</f>
        <v>0.8986011042402513</v>
      </c>
      <c r="X107" s="2049">
        <f ca="1">1/4*(W106+Y106+W109+Y109)/'1-Eng Inputs'!$B$34</f>
        <v>0.42896092605315717</v>
      </c>
      <c r="Z107" s="2025">
        <f ca="1">1/4*(Y106+AA106+Y109+AA109)/'1-Eng Inputs'!$B$34</f>
        <v>-4.067925213393693E-2</v>
      </c>
      <c r="AB107" s="2025">
        <f ca="1">1/4*(AA106+AC106+AA109+AC109)/'1-Eng Inputs'!$B$34</f>
        <v>-4.067925213393693E-2</v>
      </c>
      <c r="AD107" s="1190"/>
      <c r="AE107" s="1190"/>
      <c r="AF107" s="2056"/>
      <c r="AG107" s="1190"/>
      <c r="AH107" s="2056"/>
      <c r="AI107" s="1190"/>
      <c r="AJ107" s="2056"/>
      <c r="AO107" s="2058"/>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8"/>
      <c r="CD107" s="2092"/>
      <c r="CF107" s="2092"/>
      <c r="CG107" s="1190"/>
      <c r="CH107" s="2092"/>
      <c r="CI107" s="1190"/>
      <c r="CJ107" s="2092"/>
      <c r="CK107" s="1190"/>
      <c r="CL107" s="2086"/>
      <c r="CM107" s="1190"/>
      <c r="CN107" s="2086"/>
      <c r="CO107" s="1190"/>
      <c r="CP107" s="2086"/>
      <c r="CQ107" s="1190"/>
      <c r="CR107" s="2088"/>
      <c r="CS107" s="1190"/>
      <c r="CT107" s="2082"/>
      <c r="CU107" s="1190"/>
      <c r="CV107" s="2082"/>
      <c r="CW107" s="1190"/>
      <c r="CX107" s="2084"/>
      <c r="CY107" s="1190"/>
      <c r="CZ107" s="2080"/>
      <c r="DA107" s="1190"/>
      <c r="DB107" s="2080"/>
      <c r="DC107" s="1190"/>
      <c r="DD107" s="1190"/>
      <c r="DE107" s="1190"/>
      <c r="DF107" s="2056"/>
      <c r="DG107" s="1190"/>
      <c r="DH107" s="2056"/>
      <c r="DI107" s="1190"/>
      <c r="DJ107" s="2056"/>
    </row>
    <row r="108" spans="2:114" ht="15" hidden="1" customHeight="1" x14ac:dyDescent="0.25">
      <c r="B108" s="2058"/>
      <c r="D108" s="2026"/>
      <c r="F108" s="2026"/>
      <c r="H108" s="2026"/>
      <c r="J108" s="2026"/>
      <c r="L108" s="2026"/>
      <c r="N108" s="2026"/>
      <c r="P108" s="2026"/>
      <c r="R108" s="2050"/>
      <c r="T108" s="2026"/>
      <c r="V108" s="2026"/>
      <c r="X108" s="2050"/>
      <c r="Z108" s="2026"/>
      <c r="AB108" s="2026"/>
      <c r="AD108" s="1190"/>
      <c r="AE108" s="1190"/>
      <c r="AF108" s="2056"/>
      <c r="AG108" s="1190"/>
      <c r="AH108" s="2056"/>
      <c r="AI108" s="1190"/>
      <c r="AJ108" s="2056"/>
      <c r="AO108" s="2058"/>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8"/>
      <c r="CD108" s="2093"/>
      <c r="CF108" s="2093"/>
      <c r="CH108" s="2093"/>
      <c r="CJ108" s="2093"/>
      <c r="CL108" s="2087"/>
      <c r="CM108" s="1190"/>
      <c r="CN108" s="2087"/>
      <c r="CP108" s="2087"/>
      <c r="CR108" s="2089"/>
      <c r="CS108" s="1190"/>
      <c r="CT108" s="2083"/>
      <c r="CV108" s="2083"/>
      <c r="CX108" s="2085"/>
      <c r="CY108" s="1190"/>
      <c r="CZ108" s="2081"/>
      <c r="DB108" s="2081"/>
      <c r="DD108" s="1190"/>
      <c r="DE108" s="1190"/>
      <c r="DF108" s="2056"/>
      <c r="DG108" s="1190"/>
      <c r="DH108" s="2056"/>
      <c r="DI108" s="1190"/>
      <c r="DJ108" s="2056"/>
    </row>
    <row r="109" spans="2:114" ht="30" customHeight="1" thickBot="1" x14ac:dyDescent="0.3">
      <c r="B109" s="2059"/>
      <c r="D109" s="1200"/>
      <c r="E109" s="1163">
        <f ca="1">IF('1-Eng Inputs'!B130="YES",AR109,CE109)*2.2</f>
        <v>61.841453493921939</v>
      </c>
      <c r="F109" s="1163"/>
      <c r="G109" s="1163">
        <f ca="1">IF('1-Eng Inputs'!E130="YES",AT109,CG109)*2.2</f>
        <v>55.9637324723695</v>
      </c>
      <c r="H109" s="1163"/>
      <c r="I109" s="1163">
        <f ca="1">IF('1-Eng Inputs'!G130="YES",AV109,CI109)*2.2</f>
        <v>55.9637324723695</v>
      </c>
      <c r="J109" s="1163"/>
      <c r="K109" s="1163">
        <f ca="1">IF('1-Eng Inputs'!I130="YES",AX109,CK109)*2.2</f>
        <v>55.9637324723695</v>
      </c>
      <c r="L109" s="1163"/>
      <c r="M109" s="1163">
        <f ca="1">IF('1-Eng Inputs'!K130="YES",AZ109,CM109)*2.2</f>
        <v>55.9637324723695</v>
      </c>
      <c r="N109" s="1163"/>
      <c r="O109" s="1163">
        <f ca="1">IF('1-Eng Inputs'!M130="YES",BB109,CO109)*2.2</f>
        <v>55.9637324723695</v>
      </c>
      <c r="P109" s="1163"/>
      <c r="Q109" s="1209">
        <f ca="1">IF('1-Eng Inputs'!O130="YES",BD109,CQ109)*2.2</f>
        <v>55.9637324723695</v>
      </c>
      <c r="R109" s="1210"/>
      <c r="S109" s="1163">
        <f ca="1">IF('1-Eng Inputs'!Q130="YES",BF109,CS109)*2.2</f>
        <v>29.653836439928291</v>
      </c>
      <c r="T109" s="1163"/>
      <c r="U109" s="1163">
        <f ca="1">IF('1-Eng Inputs'!S130="YES",BH109,CU109)*2.2</f>
        <v>29.653836439928291</v>
      </c>
      <c r="V109" s="1163"/>
      <c r="W109" s="1209">
        <f ca="1">IF('1-Eng Inputs'!U130="YES",BJ109,CW109)*2.2</f>
        <v>29.653836439928291</v>
      </c>
      <c r="X109" s="1210"/>
      <c r="Y109" s="1163">
        <f ca="1">IF('1-Eng Inputs'!W130="YES",BL109,CY109)*2.2</f>
        <v>-1.3424153204199187</v>
      </c>
      <c r="Z109" s="1163"/>
      <c r="AA109" s="1163">
        <f ca="1">IF('1-Eng Inputs'!Y130="YES",BN109,DA109)*2.2</f>
        <v>-1.3424153204199187</v>
      </c>
      <c r="AB109" s="1163"/>
      <c r="AC109" s="1163">
        <f ca="1">IF('1-Eng Inputs'!AA130="YES",BP109,DC109)*2.2</f>
        <v>-1.3424153204199187</v>
      </c>
      <c r="AD109" s="1165"/>
      <c r="AE109" s="1165"/>
      <c r="AF109" s="1165"/>
      <c r="AG109" s="1165"/>
      <c r="AH109" s="1165"/>
      <c r="AI109" s="1165"/>
      <c r="AJ109" s="1190"/>
      <c r="AO109" s="2059"/>
      <c r="AQ109" s="1200"/>
      <c r="AR109" s="1163">
        <f ca="1">'wind load calc_10d'!G125</f>
        <v>25.509007180615871</v>
      </c>
      <c r="AS109" s="1163"/>
      <c r="AT109" s="1163">
        <f ca="1">'wind load calc_10d'!I125</f>
        <v>25.509007180615871</v>
      </c>
      <c r="AU109" s="1163"/>
      <c r="AV109" s="1163">
        <f ca="1">'wind load calc_10d'!J125</f>
        <v>25.509007180615871</v>
      </c>
      <c r="AW109" s="1163"/>
      <c r="AX109" s="1163">
        <f ca="1">'wind load calc_10d'!J125</f>
        <v>25.509007180615871</v>
      </c>
      <c r="AY109" s="1163"/>
      <c r="AZ109" s="1163">
        <f ca="1">'wind load calc_10d'!J126</f>
        <v>25.509007180615871</v>
      </c>
      <c r="BA109" s="1163"/>
      <c r="BB109" s="1163">
        <f ca="1">'wind load calc_10d'!J126</f>
        <v>25.509007180615871</v>
      </c>
      <c r="BC109" s="1163"/>
      <c r="BD109" s="1164">
        <f ca="1">'wind load calc_10d'!J126</f>
        <v>25.509007180615871</v>
      </c>
      <c r="BE109" s="1201"/>
      <c r="BF109" s="1163">
        <f ca="1">'wind load calc_10d'!J135</f>
        <v>13.535100631485872</v>
      </c>
      <c r="BG109" s="1163"/>
      <c r="BH109" s="1163">
        <f ca="1">'wind load calc_10d'!J135</f>
        <v>13.535100631485872</v>
      </c>
      <c r="BI109" s="1163"/>
      <c r="BJ109" s="1163">
        <f ca="1">'wind load calc_10d'!J135</f>
        <v>13.535100631485872</v>
      </c>
      <c r="BK109" s="1201"/>
      <c r="BL109" s="1163">
        <f ca="1">'wind load calc_10d'!J144</f>
        <v>1.7211277343628844</v>
      </c>
      <c r="BM109" s="1163"/>
      <c r="BN109" s="1163">
        <f ca="1">'wind load calc_10d'!J144</f>
        <v>1.7211277343628844</v>
      </c>
      <c r="BO109" s="1163"/>
      <c r="BP109" s="1163">
        <f ca="1">'wind load calc_10d'!J144</f>
        <v>1.7211277343628844</v>
      </c>
      <c r="BQ109" s="1165"/>
      <c r="BR109" s="1165"/>
      <c r="BS109" s="1165"/>
      <c r="BT109" s="1165"/>
      <c r="BU109" s="1165"/>
      <c r="BV109" s="1165"/>
      <c r="BW109" s="1190"/>
      <c r="CB109" s="2059"/>
      <c r="CD109" s="1200"/>
      <c r="CE109" s="1163">
        <f ca="1">'wind load calc_10d'!G73</f>
        <v>28.109751588146334</v>
      </c>
      <c r="CF109" s="1163"/>
      <c r="CG109" s="1163">
        <f ca="1">'wind load calc_10d'!I73</f>
        <v>25.438060214713406</v>
      </c>
      <c r="CH109" s="1163"/>
      <c r="CI109" s="1163">
        <f ca="1">'wind load calc_10d'!J73</f>
        <v>25.438060214713406</v>
      </c>
      <c r="CJ109" s="1163"/>
      <c r="CK109" s="1163">
        <f ca="1">'wind load calc_10d'!J73</f>
        <v>25.438060214713406</v>
      </c>
      <c r="CL109" s="1163"/>
      <c r="CM109" s="1163">
        <f ca="1">'wind load calc_10d'!J74</f>
        <v>25.438060214713406</v>
      </c>
      <c r="CN109" s="1163"/>
      <c r="CO109" s="1163">
        <f ca="1">'wind load calc_10d'!J74</f>
        <v>25.438060214713406</v>
      </c>
      <c r="CP109" s="1163"/>
      <c r="CQ109" s="1164">
        <f ca="1">'wind load calc_10d'!J74</f>
        <v>25.438060214713406</v>
      </c>
      <c r="CR109" s="1201"/>
      <c r="CS109" s="1163">
        <f ca="1">'wind load calc_10d'!J83</f>
        <v>13.479016563603768</v>
      </c>
      <c r="CT109" s="1163"/>
      <c r="CU109" s="1163">
        <f ca="1">'wind load calc_10d'!J83</f>
        <v>13.479016563603768</v>
      </c>
      <c r="CV109" s="1163"/>
      <c r="CW109" s="1163">
        <f ca="1">'wind load calc_10d'!J83</f>
        <v>13.479016563603768</v>
      </c>
      <c r="CX109" s="1201"/>
      <c r="CY109" s="1163">
        <f ca="1">'wind load calc_10d'!J92</f>
        <v>-0.61018878200905391</v>
      </c>
      <c r="CZ109" s="1163"/>
      <c r="DA109" s="1163">
        <f ca="1">'wind load calc_10d'!J92</f>
        <v>-0.61018878200905391</v>
      </c>
      <c r="DB109" s="1163"/>
      <c r="DC109" s="1163">
        <f ca="1">'wind load calc_10d'!J92</f>
        <v>-0.61018878200905391</v>
      </c>
      <c r="DD109" s="1165"/>
      <c r="DE109" s="1165"/>
      <c r="DF109" s="1165"/>
      <c r="DG109" s="1165"/>
      <c r="DH109" s="1165"/>
      <c r="DI109" s="1165"/>
      <c r="DJ109" s="1190"/>
    </row>
    <row r="110" spans="2:114" ht="13.15" customHeight="1" x14ac:dyDescent="0.25">
      <c r="B110" s="2057" t="s">
        <v>21286</v>
      </c>
      <c r="D110" s="2025">
        <f ca="1">((E109+E112)/3)/'1-Eng Inputs'!$B$34</f>
        <v>1.1899513733968834</v>
      </c>
      <c r="F110" s="2025">
        <f ca="1">((E112+E109)/6+(G112+G109)/4)/'1-Eng Inputs'!$B$34</f>
        <v>1.4429110271888885</v>
      </c>
      <c r="H110" s="2025">
        <f ca="1">1/4*(G109+I109+G112+I112)/'1-Eng Inputs'!$B$34</f>
        <v>1.6958706809808939</v>
      </c>
      <c r="J110" s="2025">
        <f ca="1">1/4*(I109+K109+I112+K112)/'1-Eng Inputs'!$B$34</f>
        <v>1.6958706809808939</v>
      </c>
      <c r="L110" s="2025">
        <f ca="1">1/4*(K109+M109+K112+M112)/'1-Eng Inputs'!$B$34</f>
        <v>1.6958706809808939</v>
      </c>
      <c r="N110" s="2025">
        <f ca="1">1/4*(M109+O109+M112+O112)/'1-Eng Inputs'!$B$34</f>
        <v>1.6958706809808939</v>
      </c>
      <c r="P110" s="2025">
        <f ca="1">1/4*(O109+Q109+O112+Q112)/'1-Eng Inputs'!$B$34</f>
        <v>1.6958706809808939</v>
      </c>
      <c r="R110" s="2049">
        <f ca="1">1/4*(Q109+S109+Q112+S112)/'1-Eng Inputs'!$B$34</f>
        <v>1.2972358926105727</v>
      </c>
      <c r="T110" s="2025">
        <f ca="1">1/4*(S109+U109+S112+U112)/'1-Eng Inputs'!$B$34</f>
        <v>0.8986011042402513</v>
      </c>
      <c r="V110" s="2025">
        <f ca="1">1/4*(U109+W109+U112+W112)/'1-Eng Inputs'!$B$34</f>
        <v>0.8986011042402513</v>
      </c>
      <c r="X110" s="2049">
        <f ca="1">1/4*(W109+Y109+W112+Y112)/'1-Eng Inputs'!$B$34</f>
        <v>0.42896092605315717</v>
      </c>
      <c r="Z110" s="2025">
        <f ca="1">1/4*(Y109+AA109+Y112+AA112)/'1-Eng Inputs'!$B$34</f>
        <v>-4.067925213393693E-2</v>
      </c>
      <c r="AB110" s="2025">
        <f ca="1">1/4*(AA109+AC109+AA112+AC112)/'1-Eng Inputs'!$B$34</f>
        <v>-4.067925213393693E-2</v>
      </c>
      <c r="AD110" s="1190"/>
      <c r="AE110" s="1190"/>
      <c r="AF110" s="2056"/>
      <c r="AG110" s="1190"/>
      <c r="AH110" s="2056"/>
      <c r="AI110" s="1190"/>
      <c r="AJ110" s="2056"/>
      <c r="AO110" s="2057"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7" t="s">
        <v>21286</v>
      </c>
      <c r="CD110" s="2092"/>
      <c r="CF110" s="2092"/>
      <c r="CG110" s="1190"/>
      <c r="CH110" s="2092"/>
      <c r="CI110" s="1190"/>
      <c r="CJ110" s="2092"/>
      <c r="CK110" s="1190"/>
      <c r="CL110" s="2086"/>
      <c r="CM110" s="1190"/>
      <c r="CN110" s="2086"/>
      <c r="CO110" s="1190"/>
      <c r="CP110" s="2086"/>
      <c r="CQ110" s="1190"/>
      <c r="CR110" s="2088"/>
      <c r="CS110" s="1190"/>
      <c r="CT110" s="2082"/>
      <c r="CU110" s="1190"/>
      <c r="CV110" s="2082"/>
      <c r="CW110" s="1190"/>
      <c r="CX110" s="2084"/>
      <c r="CY110" s="1190"/>
      <c r="CZ110" s="2080"/>
      <c r="DA110" s="1190"/>
      <c r="DB110" s="2080"/>
      <c r="DC110" s="1190"/>
      <c r="DD110" s="1190"/>
      <c r="DE110" s="1190"/>
      <c r="DF110" s="2056"/>
      <c r="DG110" s="1190"/>
      <c r="DH110" s="2056"/>
      <c r="DI110" s="1190"/>
      <c r="DJ110" s="2056"/>
    </row>
    <row r="111" spans="2:114" ht="15" hidden="1" customHeight="1" x14ac:dyDescent="0.25">
      <c r="B111" s="2058"/>
      <c r="D111" s="2026"/>
      <c r="F111" s="2026"/>
      <c r="H111" s="2026"/>
      <c r="J111" s="2026"/>
      <c r="L111" s="2026"/>
      <c r="N111" s="2026"/>
      <c r="P111" s="2026"/>
      <c r="R111" s="2050"/>
      <c r="T111" s="2026"/>
      <c r="V111" s="2026"/>
      <c r="X111" s="2050"/>
      <c r="Z111" s="2026"/>
      <c r="AB111" s="2026"/>
      <c r="AD111" s="1190"/>
      <c r="AE111" s="1190"/>
      <c r="AF111" s="2056"/>
      <c r="AG111" s="1190"/>
      <c r="AH111" s="2056"/>
      <c r="AI111" s="1190"/>
      <c r="AJ111" s="2056"/>
      <c r="AO111" s="2058"/>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8"/>
      <c r="CD111" s="2093"/>
      <c r="CF111" s="2093"/>
      <c r="CH111" s="2093"/>
      <c r="CJ111" s="2093"/>
      <c r="CL111" s="2087"/>
      <c r="CM111" s="1190"/>
      <c r="CN111" s="2087"/>
      <c r="CP111" s="2087"/>
      <c r="CR111" s="2089"/>
      <c r="CS111" s="1190"/>
      <c r="CT111" s="2083"/>
      <c r="CV111" s="2083"/>
      <c r="CX111" s="2085"/>
      <c r="CY111" s="1190"/>
      <c r="CZ111" s="2081"/>
      <c r="DB111" s="2081"/>
      <c r="DD111" s="1190"/>
      <c r="DE111" s="1190"/>
      <c r="DF111" s="2056"/>
      <c r="DG111" s="1190"/>
      <c r="DH111" s="2056"/>
      <c r="DI111" s="1190"/>
      <c r="DJ111" s="2056"/>
    </row>
    <row r="112" spans="2:114" ht="30" customHeight="1" x14ac:dyDescent="0.25">
      <c r="B112" s="2058"/>
      <c r="D112" s="1200"/>
      <c r="E112" s="1163">
        <f ca="1">IF('1-Eng Inputs'!B133="YES",AR112,CE112)*2.2</f>
        <v>55.9637324723695</v>
      </c>
      <c r="F112" s="1163"/>
      <c r="G112" s="1163">
        <f ca="1">IF('1-Eng Inputs'!E133="YES",AT112,CG112)*2.2</f>
        <v>55.9637324723695</v>
      </c>
      <c r="H112" s="1163"/>
      <c r="I112" s="1163">
        <f ca="1">IF('1-Eng Inputs'!G133="YES",AV112,CI112)*2.2</f>
        <v>55.9637324723695</v>
      </c>
      <c r="J112" s="1163"/>
      <c r="K112" s="1163">
        <f ca="1">IF('1-Eng Inputs'!I133="YES",AX112,CK112)*2.2</f>
        <v>55.9637324723695</v>
      </c>
      <c r="L112" s="1163"/>
      <c r="M112" s="1163">
        <f ca="1">IF('1-Eng Inputs'!K133="YES",AZ112,CM112)*2.2</f>
        <v>55.9637324723695</v>
      </c>
      <c r="N112" s="1163"/>
      <c r="O112" s="1163">
        <f ca="1">IF('1-Eng Inputs'!M133="YES",BB112,CO112)*2.2</f>
        <v>55.9637324723695</v>
      </c>
      <c r="P112" s="1163"/>
      <c r="Q112" s="1209">
        <f ca="1">IF('1-Eng Inputs'!O133="YES",BD112,CQ112)*2.2</f>
        <v>55.9637324723695</v>
      </c>
      <c r="R112" s="1210"/>
      <c r="S112" s="1163">
        <f ca="1">IF('1-Eng Inputs'!Q133="YES",BF112,CS112)*2.2</f>
        <v>29.653836439928291</v>
      </c>
      <c r="T112" s="1163"/>
      <c r="U112" s="1163">
        <f ca="1">IF('1-Eng Inputs'!S133="YES",BH112,CU112)*2.2</f>
        <v>29.653836439928291</v>
      </c>
      <c r="V112" s="1163"/>
      <c r="W112" s="1209">
        <f ca="1">IF('1-Eng Inputs'!U133="YES",BJ112,CW112)*2.2</f>
        <v>29.653836439928291</v>
      </c>
      <c r="X112" s="1210"/>
      <c r="Y112" s="1163">
        <f ca="1">IF('1-Eng Inputs'!W133="YES",BL112,CY112)*2.2</f>
        <v>-1.3424153204199187</v>
      </c>
      <c r="Z112" s="1163"/>
      <c r="AA112" s="1163">
        <f ca="1">IF('1-Eng Inputs'!Y133="YES",BN112,DA112)*2.2</f>
        <v>-1.3424153204199187</v>
      </c>
      <c r="AB112" s="1163"/>
      <c r="AC112" s="1163">
        <f ca="1">IF('1-Eng Inputs'!AA133="YES",BP112,DC112)*2.2</f>
        <v>-1.3424153204199187</v>
      </c>
      <c r="AD112" s="1165"/>
      <c r="AE112" s="1165"/>
      <c r="AF112" s="1165"/>
      <c r="AG112" s="1165"/>
      <c r="AH112" s="1165"/>
      <c r="AI112" s="1165"/>
      <c r="AJ112" s="1190"/>
      <c r="AO112" s="2058"/>
      <c r="AQ112" s="1200"/>
      <c r="AR112" s="1163">
        <f ca="1">'wind load calc_10d'!F127</f>
        <v>25.511811036038591</v>
      </c>
      <c r="AS112" s="1163"/>
      <c r="AT112" s="1163">
        <f ca="1">'wind load calc_10d'!G127</f>
        <v>25.509007180615871</v>
      </c>
      <c r="AU112" s="1163"/>
      <c r="AV112" s="1163">
        <f ca="1">'wind load calc_10d'!H127</f>
        <v>25.509007180615871</v>
      </c>
      <c r="AW112" s="1163"/>
      <c r="AX112" s="1163">
        <f ca="1">'wind load calc_10d'!H127</f>
        <v>25.509007180615871</v>
      </c>
      <c r="AY112" s="1163"/>
      <c r="AZ112" s="1163">
        <f ca="1">'wind load calc_10d'!H128</f>
        <v>25.509007180615871</v>
      </c>
      <c r="BA112" s="1163"/>
      <c r="BB112" s="1163">
        <f ca="1">'wind load calc_10d'!H128</f>
        <v>25.509007180615871</v>
      </c>
      <c r="BC112" s="1163"/>
      <c r="BD112" s="1164">
        <f ca="1">'wind load calc_10d'!H128</f>
        <v>25.509007180615871</v>
      </c>
      <c r="BE112" s="1201"/>
      <c r="BF112" s="1163">
        <f ca="1">'wind load calc_10d'!H137</f>
        <v>13.535100631485872</v>
      </c>
      <c r="BG112" s="1163"/>
      <c r="BH112" s="1163">
        <f ca="1">'wind load calc_10d'!H137</f>
        <v>13.535100631485872</v>
      </c>
      <c r="BI112" s="1163"/>
      <c r="BJ112" s="1163">
        <f ca="1">'wind load calc_10d'!H137</f>
        <v>13.535100631485872</v>
      </c>
      <c r="BK112" s="1201"/>
      <c r="BL112" s="1163">
        <f ca="1">'wind load calc_10d'!H146</f>
        <v>1.7211277343628844</v>
      </c>
      <c r="BM112" s="1163"/>
      <c r="BN112" s="1163">
        <f ca="1">'wind load calc_10d'!H146</f>
        <v>1.7211277343628844</v>
      </c>
      <c r="BO112" s="1163"/>
      <c r="BP112" s="1163">
        <f ca="1">'wind load calc_10d'!H146</f>
        <v>1.7211277343628844</v>
      </c>
      <c r="BQ112" s="1165"/>
      <c r="BR112" s="1165"/>
      <c r="BS112" s="1165"/>
      <c r="BT112" s="1165"/>
      <c r="BU112" s="1165"/>
      <c r="BV112" s="1165"/>
      <c r="BW112" s="1190"/>
      <c r="CB112" s="2058"/>
      <c r="CD112" s="1200"/>
      <c r="CE112" s="1163">
        <f ca="1">'wind load calc_10d'!F75</f>
        <v>25.438060214713406</v>
      </c>
      <c r="CF112" s="1163"/>
      <c r="CG112" s="1163">
        <f ca="1">'wind load calc_10d'!G75</f>
        <v>25.438060214713406</v>
      </c>
      <c r="CH112" s="1163"/>
      <c r="CI112" s="1163">
        <f ca="1">'wind load calc_10d'!H75</f>
        <v>25.438060214713406</v>
      </c>
      <c r="CJ112" s="1163"/>
      <c r="CK112" s="1163">
        <f ca="1">'wind load calc_10d'!H75</f>
        <v>25.438060214713406</v>
      </c>
      <c r="CL112" s="1163"/>
      <c r="CM112" s="1163">
        <f ca="1">'wind load calc_10d'!H76</f>
        <v>25.438060214713406</v>
      </c>
      <c r="CN112" s="1163"/>
      <c r="CO112" s="1163">
        <f ca="1">'wind load calc_10d'!H76</f>
        <v>25.438060214713406</v>
      </c>
      <c r="CP112" s="1163"/>
      <c r="CQ112" s="1164">
        <f ca="1">'wind load calc_10d'!H76</f>
        <v>25.438060214713406</v>
      </c>
      <c r="CR112" s="1201"/>
      <c r="CS112" s="1163">
        <f ca="1">'wind load calc_10d'!H85</f>
        <v>13.479016563603768</v>
      </c>
      <c r="CT112" s="1163"/>
      <c r="CU112" s="1163">
        <f ca="1">'wind load calc_10d'!H85</f>
        <v>13.479016563603768</v>
      </c>
      <c r="CV112" s="1163"/>
      <c r="CW112" s="1163">
        <f ca="1">'wind load calc_10d'!H85</f>
        <v>13.479016563603768</v>
      </c>
      <c r="CX112" s="1201"/>
      <c r="CY112" s="1163">
        <f ca="1">'wind load calc_10d'!H94</f>
        <v>-0.61018878200905391</v>
      </c>
      <c r="CZ112" s="1163"/>
      <c r="DA112" s="1163">
        <f ca="1">'wind load calc_10d'!H94</f>
        <v>-0.61018878200905391</v>
      </c>
      <c r="DB112" s="1163"/>
      <c r="DC112" s="1163">
        <f ca="1">'wind load calc_10d'!H94</f>
        <v>-0.61018878200905391</v>
      </c>
      <c r="DD112" s="1165"/>
      <c r="DE112" s="1165"/>
      <c r="DF112" s="1165"/>
      <c r="DG112" s="1165"/>
      <c r="DH112" s="1165"/>
      <c r="DI112" s="1165"/>
      <c r="DJ112" s="1190"/>
    </row>
    <row r="113" spans="2:114" ht="14.45" hidden="1" customHeight="1" x14ac:dyDescent="0.25">
      <c r="B113" s="2058"/>
      <c r="D113" s="2025">
        <f ca="1">(E112/3)/'1-Eng Inputs'!$B$34</f>
        <v>0.5652902269936313</v>
      </c>
      <c r="F113" s="2025">
        <f ca="1">(E112/6+G112/4)/'1-Eng Inputs'!$B$34</f>
        <v>0.70661278374203917</v>
      </c>
      <c r="G113" s="1190"/>
      <c r="H113" s="2025">
        <f ca="1">1/4*(G112+I112)/'1-Eng Inputs'!$B$34</f>
        <v>0.84793534049044694</v>
      </c>
      <c r="I113" s="1190"/>
      <c r="J113" s="2025">
        <f ca="1">1/4*(I112+K112)/'1-Eng Inputs'!$B$34</f>
        <v>0.84793534049044694</v>
      </c>
      <c r="K113" s="1190"/>
      <c r="L113" s="2025">
        <f ca="1">1/4*(K112+M112)/'1-Eng Inputs'!$B$34</f>
        <v>0.84793534049044694</v>
      </c>
      <c r="M113" s="1190"/>
      <c r="N113" s="2025">
        <f ca="1">1/4*(M112+O112)/'1-Eng Inputs'!$B$34</f>
        <v>0.84793534049044694</v>
      </c>
      <c r="O113" s="1190"/>
      <c r="P113" s="2025">
        <f ca="1">1/4*(O112+Q112)/'1-Eng Inputs'!$B$34</f>
        <v>0.84793534049044694</v>
      </c>
      <c r="Q113" s="1190"/>
      <c r="R113" s="2049">
        <f ca="1">1/4*(Q112+S112)/'1-Eng Inputs'!$B$34</f>
        <v>0.64861794630528635</v>
      </c>
      <c r="S113" s="1190"/>
      <c r="T113" s="2025">
        <f ca="1">1/4*(S112+U112)/'1-Eng Inputs'!$B$34</f>
        <v>0.44930055212012565</v>
      </c>
      <c r="U113" s="1190"/>
      <c r="V113" s="2025">
        <f ca="1">1/4*(U112+W112)/'1-Eng Inputs'!$B$34</f>
        <v>0.44930055212012565</v>
      </c>
      <c r="W113" s="1190"/>
      <c r="X113" s="2049">
        <f ca="1">1/4*(W112+Y112)/'1-Eng Inputs'!$B$34</f>
        <v>0.21448046302657858</v>
      </c>
      <c r="Y113" s="1190"/>
      <c r="Z113" s="2025">
        <f ca="1">1/4*(Y112+AA112)/'1-Eng Inputs'!$B$34</f>
        <v>-2.0339626066968465E-2</v>
      </c>
      <c r="AA113" s="1190"/>
      <c r="AB113" s="2025">
        <f ca="1">1/4*(AA112+AC112)/'1-Eng Inputs'!$B$34</f>
        <v>-2.0339626066968465E-2</v>
      </c>
      <c r="AC113" s="1190"/>
      <c r="AD113" s="1190"/>
      <c r="AE113" s="1190"/>
      <c r="AF113" s="2056"/>
      <c r="AG113" s="1190"/>
      <c r="AH113" s="2056"/>
      <c r="AI113" s="1190"/>
      <c r="AJ113" s="2056"/>
      <c r="AO113" s="2058"/>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8"/>
      <c r="CD113" s="2092"/>
      <c r="CF113" s="2092"/>
      <c r="CG113" s="1190"/>
      <c r="CH113" s="2092"/>
      <c r="CI113" s="1190"/>
      <c r="CJ113" s="2092"/>
      <c r="CK113" s="1190"/>
      <c r="CL113" s="2086"/>
      <c r="CM113" s="1190"/>
      <c r="CN113" s="2086"/>
      <c r="CO113" s="1190"/>
      <c r="CP113" s="2086"/>
      <c r="CQ113" s="1190"/>
      <c r="CR113" s="2088"/>
      <c r="CS113" s="1190"/>
      <c r="CT113" s="2082"/>
      <c r="CU113" s="1190"/>
      <c r="CV113" s="2082"/>
      <c r="CW113" s="1190"/>
      <c r="CX113" s="2084"/>
      <c r="CY113" s="1190"/>
      <c r="CZ113" s="2080"/>
      <c r="DA113" s="1190"/>
      <c r="DB113" s="2080"/>
      <c r="DC113" s="1190"/>
      <c r="DD113" s="1190" t="s">
        <v>21288</v>
      </c>
      <c r="DE113" s="1190"/>
      <c r="DF113" s="2056"/>
      <c r="DG113" s="1190"/>
      <c r="DH113" s="2056"/>
      <c r="DI113" s="1190"/>
      <c r="DJ113" s="2056"/>
    </row>
    <row r="114" spans="2:114" ht="13.5" thickBot="1" x14ac:dyDescent="0.3">
      <c r="B114" s="2059"/>
      <c r="D114" s="2026"/>
      <c r="F114" s="2026"/>
      <c r="H114" s="2026"/>
      <c r="J114" s="2026"/>
      <c r="L114" s="2026"/>
      <c r="N114" s="2026"/>
      <c r="P114" s="2026"/>
      <c r="R114" s="2050"/>
      <c r="S114" s="1190"/>
      <c r="T114" s="2026"/>
      <c r="V114" s="2026"/>
      <c r="X114" s="2050"/>
      <c r="Y114" s="1190"/>
      <c r="Z114" s="2026"/>
      <c r="AB114" s="2026"/>
      <c r="AD114" s="1190"/>
      <c r="AE114" s="1190"/>
      <c r="AF114" s="2056"/>
      <c r="AG114" s="1190"/>
      <c r="AH114" s="2056"/>
      <c r="AI114" s="1190"/>
      <c r="AJ114" s="2056"/>
      <c r="AO114" s="2059"/>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59"/>
      <c r="CD114" s="2093"/>
      <c r="CF114" s="2093"/>
      <c r="CH114" s="2093"/>
      <c r="CJ114" s="2093"/>
      <c r="CL114" s="2087"/>
      <c r="CM114" s="1190"/>
      <c r="CN114" s="2087"/>
      <c r="CP114" s="2087"/>
      <c r="CR114" s="2089"/>
      <c r="CS114" s="1190"/>
      <c r="CT114" s="2083"/>
      <c r="CV114" s="2083"/>
      <c r="CX114" s="2085"/>
      <c r="CY114" s="1190"/>
      <c r="CZ114" s="2081"/>
      <c r="DB114" s="2081"/>
      <c r="DD114" s="1190" t="s">
        <v>21289</v>
      </c>
      <c r="DE114" s="1190"/>
      <c r="DF114" s="2056"/>
      <c r="DG114" s="1190"/>
      <c r="DH114" s="2056"/>
      <c r="DI114" s="1190"/>
      <c r="DJ114" s="2056"/>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1" t="s">
        <v>21133</v>
      </c>
      <c r="E118" s="2052"/>
      <c r="F118" s="2052"/>
      <c r="G118" s="2052"/>
      <c r="H118" s="2052"/>
      <c r="I118" s="2052"/>
      <c r="J118" s="2052"/>
      <c r="K118" s="2052"/>
      <c r="L118" s="2052"/>
      <c r="M118" s="2052"/>
      <c r="N118" s="2052"/>
      <c r="O118" s="2052"/>
      <c r="P118" s="2052"/>
      <c r="Q118" s="2053"/>
      <c r="R118" s="2043" t="s">
        <v>21134</v>
      </c>
      <c r="S118" s="2044"/>
      <c r="T118" s="2044"/>
      <c r="U118" s="2044"/>
      <c r="V118" s="2044"/>
      <c r="W118" s="2045"/>
      <c r="AQ118" s="2051" t="s">
        <v>21133</v>
      </c>
      <c r="AR118" s="2052"/>
      <c r="AS118" s="2052"/>
      <c r="AT118" s="2052"/>
      <c r="AU118" s="2052"/>
      <c r="AV118" s="2052"/>
      <c r="AW118" s="2052"/>
      <c r="AX118" s="2052"/>
      <c r="AY118" s="2052"/>
      <c r="AZ118" s="2052"/>
      <c r="BA118" s="2052"/>
      <c r="BB118" s="2052"/>
      <c r="BC118" s="2052"/>
      <c r="BD118" s="2053"/>
      <c r="BE118" s="2043" t="s">
        <v>21134</v>
      </c>
      <c r="BF118" s="2044"/>
      <c r="BG118" s="2044"/>
      <c r="BH118" s="2044"/>
      <c r="BI118" s="2044"/>
      <c r="BJ118" s="2045"/>
      <c r="CD118" s="2051" t="s">
        <v>21133</v>
      </c>
      <c r="CE118" s="2052"/>
      <c r="CF118" s="2052"/>
      <c r="CG118" s="2052"/>
      <c r="CH118" s="2052"/>
      <c r="CI118" s="2052"/>
      <c r="CJ118" s="2052"/>
      <c r="CK118" s="2052"/>
      <c r="CL118" s="2052"/>
      <c r="CM118" s="2052"/>
      <c r="CN118" s="2052"/>
      <c r="CO118" s="2052"/>
      <c r="CP118" s="2052"/>
      <c r="CQ118" s="2053"/>
      <c r="CR118" s="2043" t="s">
        <v>21134</v>
      </c>
      <c r="CS118" s="2044"/>
      <c r="CT118" s="2044"/>
      <c r="CU118" s="2044"/>
      <c r="CV118" s="2044"/>
      <c r="CW118" s="2045"/>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6" t="s">
        <v>21285</v>
      </c>
      <c r="D120" s="2025">
        <f ca="1">(2*E122/7)/'1-Eng Inputs'!$B$34</f>
        <v>0.86814603357681952</v>
      </c>
      <c r="F120" s="2025">
        <f ca="1">((2*E122/7)+G122/3)/'1-Eng Inputs'!$B$34</f>
        <v>1.6926243610237246</v>
      </c>
      <c r="G120" s="1190"/>
      <c r="H120" s="2025">
        <f ca="1">((I122+G122)/3)/'1-Eng Inputs'!$B$34</f>
        <v>1.5028542874528723</v>
      </c>
      <c r="I120" s="1190"/>
      <c r="J120" s="2025">
        <f ca="1">((K122+I122)/3)/'1-Eng Inputs'!$B$34</f>
        <v>1.3567519200119342</v>
      </c>
      <c r="K120" s="1190"/>
      <c r="L120" s="2025">
        <f ca="1">((M122+K122)/3)/'1-Eng Inputs'!$B$34</f>
        <v>1.3032257586210614</v>
      </c>
      <c r="M120" s="1190"/>
      <c r="N120" s="2025">
        <f ca="1">((O122+M122)/3)/'1-Eng Inputs'!$B$34</f>
        <v>1.2496995972301883</v>
      </c>
      <c r="O120" s="1190"/>
      <c r="P120" s="2025">
        <f ca="1">((Q122+O122)/3)/'1-Eng Inputs'!$B$34</f>
        <v>1.2496995972301883</v>
      </c>
      <c r="Q120" s="1190"/>
      <c r="R120" s="2054">
        <f ca="1">((S122+Q122)/3)/'1-Eng Inputs'!$B$34</f>
        <v>0.97447908940342565</v>
      </c>
      <c r="S120" s="1190"/>
      <c r="T120" s="2025">
        <f ca="1">((U122+S122)/3)/'1-Eng Inputs'!$B$34</f>
        <v>0.69925858157666276</v>
      </c>
      <c r="U120" s="1190"/>
      <c r="V120" s="2025">
        <f ca="1">((W122+U122)/3)/'1-Eng Inputs'!$B$34</f>
        <v>0.69925858157666276</v>
      </c>
      <c r="W120" s="1190"/>
      <c r="X120" s="1190"/>
      <c r="AO120" s="2046"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6" t="s">
        <v>21285</v>
      </c>
      <c r="CD120" s="2090"/>
      <c r="CF120" s="2090"/>
      <c r="CG120" s="1190"/>
      <c r="CH120" s="2090"/>
      <c r="CI120" s="1190"/>
      <c r="CJ120" s="2090"/>
      <c r="CK120" s="1190"/>
      <c r="CL120" s="2082"/>
      <c r="CM120" s="1190"/>
      <c r="CN120" s="2082"/>
      <c r="CO120" s="1190"/>
      <c r="CP120" s="2082"/>
      <c r="CQ120" s="1190"/>
      <c r="CR120" s="2084"/>
      <c r="CS120" s="1190"/>
      <c r="CT120" s="2080"/>
      <c r="CU120" s="1190"/>
      <c r="CV120" s="2080"/>
      <c r="CW120" s="1190"/>
      <c r="CX120" s="1190" t="s">
        <v>21288</v>
      </c>
    </row>
    <row r="121" spans="2:114" ht="14.45" hidden="1" customHeight="1" x14ac:dyDescent="0.25">
      <c r="B121" s="2047"/>
      <c r="D121" s="2026"/>
      <c r="F121" s="2026"/>
      <c r="H121" s="2026"/>
      <c r="J121" s="2026"/>
      <c r="L121" s="2026"/>
      <c r="N121" s="2026"/>
      <c r="P121" s="2026"/>
      <c r="R121" s="2055"/>
      <c r="S121" s="1190"/>
      <c r="T121" s="2026"/>
      <c r="V121" s="2026"/>
      <c r="X121" s="1190"/>
      <c r="AO121" s="2047"/>
      <c r="AQ121" s="1193"/>
      <c r="AS121" s="1193"/>
      <c r="AU121" s="1193"/>
      <c r="AW121" s="1193"/>
      <c r="AY121" s="1184"/>
      <c r="AZ121" s="1190"/>
      <c r="BA121" s="1184"/>
      <c r="BC121" s="1184"/>
      <c r="BE121" s="1185"/>
      <c r="BF121" s="1190"/>
      <c r="BG121" s="1186"/>
      <c r="BI121" s="1186"/>
      <c r="BK121" s="1190" t="s">
        <v>21289</v>
      </c>
      <c r="CB121" s="2047"/>
      <c r="CD121" s="2091"/>
      <c r="CF121" s="2091"/>
      <c r="CH121" s="2091"/>
      <c r="CJ121" s="2091"/>
      <c r="CL121" s="2083"/>
      <c r="CM121" s="1190"/>
      <c r="CN121" s="2083"/>
      <c r="CP121" s="2083"/>
      <c r="CR121" s="2085"/>
      <c r="CS121" s="1190"/>
      <c r="CT121" s="2081"/>
      <c r="CV121" s="2081"/>
      <c r="CX121" s="1190" t="s">
        <v>21289</v>
      </c>
    </row>
    <row r="122" spans="2:114" ht="30" customHeight="1" x14ac:dyDescent="0.25">
      <c r="B122" s="2047"/>
      <c r="D122" s="1200"/>
      <c r="E122" s="1163">
        <f ca="1">IF('1-Eng Inputs'!B143="YES",AR122,CE122)*2.2</f>
        <v>100.27086687812266</v>
      </c>
      <c r="F122" s="1163"/>
      <c r="G122" s="1163">
        <f ca="1">IF('1-Eng Inputs'!E143="YES",AT122,CG122)*2.2</f>
        <v>81.623354417243604</v>
      </c>
      <c r="H122" s="1163"/>
      <c r="I122" s="1163">
        <f ca="1">IF('1-Eng Inputs'!G143="YES",AV122,CI122)*2.2</f>
        <v>67.159220040590739</v>
      </c>
      <c r="J122" s="1163"/>
      <c r="K122" s="1163">
        <f ca="1">IF('1-Eng Inputs'!I143="YES",AX122,CK122)*2.2</f>
        <v>67.159220040590739</v>
      </c>
      <c r="L122" s="1163"/>
      <c r="M122" s="1163">
        <f ca="1">IF('1-Eng Inputs'!K143="YES",AZ122,CM122)*2.2</f>
        <v>61.860130062894321</v>
      </c>
      <c r="N122" s="1163"/>
      <c r="O122" s="1163">
        <f ca="1">IF('1-Eng Inputs'!M143="YES",BB122,CO122)*2.2</f>
        <v>61.860130062894321</v>
      </c>
      <c r="P122" s="1163"/>
      <c r="Q122" s="1163">
        <f ca="1">IF('1-Eng Inputs'!O143="YES",BD122,CQ122)*2.2</f>
        <v>61.860130062894321</v>
      </c>
      <c r="R122" s="1201"/>
      <c r="S122" s="1163">
        <f ca="1">IF('1-Eng Inputs'!Q143="YES",BF122,CS122)*2.2</f>
        <v>34.613299788044806</v>
      </c>
      <c r="T122" s="1163"/>
      <c r="U122" s="1163">
        <f ca="1">IF('1-Eng Inputs'!S143="YES",BH122,CU122)*2.2</f>
        <v>34.613299788044806</v>
      </c>
      <c r="V122" s="1163"/>
      <c r="W122" s="1163">
        <f ca="1">IF('1-Eng Inputs'!U143="YES",BJ122,CW122)*2.2</f>
        <v>34.613299788044806</v>
      </c>
      <c r="X122" s="1165"/>
      <c r="AO122" s="2047"/>
      <c r="AQ122" s="1200"/>
      <c r="AR122" s="1163">
        <f ca="1">'wind load calc_10d'!F130</f>
        <v>26.222914123638478</v>
      </c>
      <c r="AS122" s="1163"/>
      <c r="AT122" s="1163">
        <f ca="1">'wind load calc_10d'!G130</f>
        <v>20.180821092305703</v>
      </c>
      <c r="AU122" s="1163"/>
      <c r="AV122" s="1163">
        <f ca="1">'wind load calc_10d'!H130</f>
        <v>15.49420963650002</v>
      </c>
      <c r="AW122" s="1163"/>
      <c r="AX122" s="1163">
        <f ca="1">'wind load calc_10d'!H130</f>
        <v>15.49420963650002</v>
      </c>
      <c r="AY122" s="1163"/>
      <c r="AZ122" s="1163">
        <f ca="1">'wind load calc_10d'!H131</f>
        <v>17.138318745727407</v>
      </c>
      <c r="BA122" s="1163"/>
      <c r="BB122" s="1163">
        <f ca="1">'wind load calc_10d'!H131</f>
        <v>17.138318745727407</v>
      </c>
      <c r="BC122" s="1163"/>
      <c r="BD122" s="1164">
        <f ca="1">'wind load calc_10d'!H131</f>
        <v>17.138318745727407</v>
      </c>
      <c r="BE122" s="1201"/>
      <c r="BF122" s="1163">
        <f ca="1">'wind load calc_10d'!H140</f>
        <v>3.8767024245926827</v>
      </c>
      <c r="BG122" s="1163"/>
      <c r="BH122" s="1163">
        <f ca="1">'wind load calc_10d'!H140</f>
        <v>3.8767024245926827</v>
      </c>
      <c r="BI122" s="1163"/>
      <c r="BJ122" s="1163">
        <f ca="1">'wind load calc_10d'!H140</f>
        <v>3.8767024245926827</v>
      </c>
      <c r="BK122" s="1165"/>
      <c r="CB122" s="2047"/>
      <c r="CD122" s="1200"/>
      <c r="CE122" s="1163">
        <f ca="1">'wind load calc_10d'!F78</f>
        <v>45.577666762783025</v>
      </c>
      <c r="CF122" s="1163"/>
      <c r="CG122" s="1163">
        <f ca="1">'wind load calc_10d'!G78</f>
        <v>37.101524735110729</v>
      </c>
      <c r="CH122" s="1163"/>
      <c r="CI122" s="1163">
        <f ca="1">'wind load calc_10d'!H78</f>
        <v>30.526918200268515</v>
      </c>
      <c r="CJ122" s="1163"/>
      <c r="CK122" s="1163">
        <f ca="1">'wind load calc_10d'!H78</f>
        <v>30.526918200268515</v>
      </c>
      <c r="CL122" s="1163"/>
      <c r="CM122" s="1163">
        <f ca="1">'wind load calc_10d'!H79</f>
        <v>28.118240937679236</v>
      </c>
      <c r="CN122" s="1163"/>
      <c r="CO122" s="1163">
        <f ca="1">'wind load calc_10d'!H79</f>
        <v>28.118240937679236</v>
      </c>
      <c r="CP122" s="1163"/>
      <c r="CQ122" s="1164">
        <f ca="1">'wind load calc_10d'!H79</f>
        <v>28.118240937679236</v>
      </c>
      <c r="CR122" s="1201"/>
      <c r="CS122" s="1163">
        <f ca="1">'wind load calc_10d'!H88</f>
        <v>15.73331808547491</v>
      </c>
      <c r="CT122" s="1163"/>
      <c r="CU122" s="1163">
        <f ca="1">'wind load calc_10d'!H88</f>
        <v>15.73331808547491</v>
      </c>
      <c r="CV122" s="1163"/>
      <c r="CW122" s="1163">
        <f ca="1">'wind load calc_10d'!H88</f>
        <v>15.73331808547491</v>
      </c>
      <c r="CX122" s="1165"/>
    </row>
    <row r="123" spans="2:114" ht="13.5" thickBot="1" x14ac:dyDescent="0.3">
      <c r="B123" s="2047"/>
      <c r="D123" s="2025">
        <f ca="1">(E125/3+(2*E122/7))/'1-Eng Inputs'!$B$34</f>
        <v>1.1676797349902366</v>
      </c>
      <c r="F123" s="2025">
        <f ca="1">((E125+G122)/6+(2*E122/7)+G125/4)/'1-Eng Inputs'!$B$34</f>
        <v>1.6548023240670433</v>
      </c>
      <c r="H123" s="2025">
        <f ca="1">((I122+G122)/6+(I125+G125)/4)/'1-Eng Inputs'!$B$34</f>
        <v>1.2007276958465618</v>
      </c>
      <c r="J123" s="2025">
        <f ca="1">((K122+I122)/6+(K125+I125)/4)/'1-Eng Inputs'!$B$34</f>
        <v>1.1276765121260925</v>
      </c>
      <c r="L123" s="2025">
        <f ca="1">((M122+K122)/6+(M125+K125)/4)/'1-Eng Inputs'!$B$34</f>
        <v>1.1009134314306563</v>
      </c>
      <c r="N123" s="2025">
        <f ca="1">((O122+M122)/6+(O125+M125)/4)/'1-Eng Inputs'!$B$34</f>
        <v>1.0741503507352199</v>
      </c>
      <c r="P123" s="2025">
        <f ca="1">((Q122+O122)/6+(Q125+O125)/4)/'1-Eng Inputs'!$B$34</f>
        <v>1.0741503507352199</v>
      </c>
      <c r="R123" s="2054">
        <f ca="1">((S122+Q122)/6+(S125+Q125)/4)/'1-Eng Inputs'!$B$34</f>
        <v>0.70172000772829146</v>
      </c>
      <c r="T123" s="2025">
        <f ca="1">((U122+S122)/6+(U125+S125)/4)/'1-Eng Inputs'!$B$34</f>
        <v>0.3292896647213629</v>
      </c>
      <c r="V123" s="2025">
        <f ca="1">((W122+U122)/6+(W125+U125)/4)/'1-Eng Inputs'!$B$34</f>
        <v>0.3292896647213629</v>
      </c>
      <c r="X123" s="1190"/>
      <c r="AO123" s="2047"/>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7"/>
      <c r="CD123" s="2090"/>
      <c r="CF123" s="2090"/>
      <c r="CG123" s="1190"/>
      <c r="CH123" s="2090"/>
      <c r="CI123" s="1190"/>
      <c r="CJ123" s="2090"/>
      <c r="CK123" s="1190"/>
      <c r="CL123" s="2082"/>
      <c r="CM123" s="1190"/>
      <c r="CN123" s="1176"/>
      <c r="CO123" s="1190"/>
      <c r="CP123" s="1176"/>
      <c r="CQ123" s="1190"/>
      <c r="CR123" s="2084"/>
      <c r="CS123" s="1190"/>
      <c r="CT123" s="2080"/>
      <c r="CU123" s="1190"/>
      <c r="CV123" s="2080"/>
      <c r="CW123" s="1190"/>
      <c r="CX123" s="1190"/>
    </row>
    <row r="124" spans="2:114" ht="15" hidden="1" customHeight="1" thickBot="1" x14ac:dyDescent="0.3">
      <c r="B124" s="2048"/>
      <c r="D124" s="2026"/>
      <c r="F124" s="2026"/>
      <c r="H124" s="2026"/>
      <c r="J124" s="2026"/>
      <c r="L124" s="2026"/>
      <c r="N124" s="2026"/>
      <c r="P124" s="2026"/>
      <c r="R124" s="2055"/>
      <c r="T124" s="2026"/>
      <c r="V124" s="2026"/>
      <c r="X124" s="1190"/>
      <c r="AO124" s="2048"/>
      <c r="AQ124" s="1193"/>
      <c r="AS124" s="1193"/>
      <c r="AU124" s="1193"/>
      <c r="AW124" s="1193"/>
      <c r="AY124" s="1184"/>
      <c r="AZ124" s="1190"/>
      <c r="BA124" s="1184"/>
      <c r="BC124" s="1184"/>
      <c r="BE124" s="1185"/>
      <c r="BF124" s="1190"/>
      <c r="BG124" s="1186"/>
      <c r="BI124" s="1186"/>
      <c r="BK124" s="1190"/>
      <c r="CB124" s="2048"/>
      <c r="CD124" s="2091"/>
      <c r="CF124" s="2091"/>
      <c r="CH124" s="2091"/>
      <c r="CJ124" s="2091"/>
      <c r="CL124" s="2083"/>
      <c r="CM124" s="1190"/>
      <c r="CN124" s="1184"/>
      <c r="CP124" s="1184"/>
      <c r="CR124" s="2085"/>
      <c r="CS124" s="1190"/>
      <c r="CT124" s="2081"/>
      <c r="CV124" s="2081"/>
      <c r="CX124" s="1190"/>
    </row>
    <row r="125" spans="2:114" ht="30" customHeight="1" x14ac:dyDescent="0.25">
      <c r="B125" s="2046" t="s">
        <v>21254</v>
      </c>
      <c r="D125" s="1200"/>
      <c r="E125" s="1163">
        <f ca="1">IF('1-Eng Inputs'!B146="YES",AR125,CE125)*2.2</f>
        <v>29.653836439928291</v>
      </c>
      <c r="F125" s="1163"/>
      <c r="G125" s="1163">
        <f ca="1">IF('1-Eng Inputs'!E146="YES",AT125,CG125)*2.2</f>
        <v>29.653836439928291</v>
      </c>
      <c r="H125" s="1163"/>
      <c r="I125" s="1163">
        <f ca="1">IF('1-Eng Inputs'!G146="YES",AV125,CI125)*2.2</f>
        <v>29.653836439928291</v>
      </c>
      <c r="J125" s="1163"/>
      <c r="K125" s="1163">
        <f ca="1">IF('1-Eng Inputs'!I146="YES",AX125,CK125)*2.2</f>
        <v>29.653836439928291</v>
      </c>
      <c r="L125" s="1163"/>
      <c r="M125" s="1163">
        <f ca="1">IF('1-Eng Inputs'!K146="YES",AZ125,CM125)*2.2</f>
        <v>29.653836439928291</v>
      </c>
      <c r="N125" s="1163"/>
      <c r="O125" s="1163">
        <f ca="1">IF('1-Eng Inputs'!M146="YES",BB125,CO125)*2.2</f>
        <v>29.653836439928291</v>
      </c>
      <c r="P125" s="1163"/>
      <c r="Q125" s="1163">
        <f ca="1">IF('1-Eng Inputs'!O146="YES",BD125,CQ125)*2.2</f>
        <v>29.653836439928291</v>
      </c>
      <c r="R125" s="1201"/>
      <c r="S125" s="1163">
        <f ca="1">IF('1-Eng Inputs'!Q146="YES",BF125,CS125)*2.2</f>
        <v>-1.3424153204199187</v>
      </c>
      <c r="T125" s="1163"/>
      <c r="U125" s="1163">
        <f ca="1">IF('1-Eng Inputs'!S146="YES",BH125,CU125)*2.2</f>
        <v>-1.3424153204199187</v>
      </c>
      <c r="V125" s="1163"/>
      <c r="W125" s="1163">
        <f ca="1">IF('1-Eng Inputs'!U146="YES",BJ125,CW125)*2.2</f>
        <v>-1.3424153204199187</v>
      </c>
      <c r="X125" s="1165"/>
      <c r="AO125" s="2046" t="s">
        <v>21254</v>
      </c>
      <c r="AQ125" s="1200"/>
      <c r="AR125" s="1163">
        <f ca="1">'wind load calc_10d'!G132</f>
        <v>13.535100631485872</v>
      </c>
      <c r="AS125" s="1163"/>
      <c r="AT125" s="1163">
        <f ca="1">'wind load calc_10d'!I132</f>
        <v>13.535100631485872</v>
      </c>
      <c r="AU125" s="1163"/>
      <c r="AV125" s="1163">
        <f ca="1">'wind load calc_10d'!J132</f>
        <v>13.535100631485872</v>
      </c>
      <c r="AW125" s="1163"/>
      <c r="AX125" s="1163">
        <f ca="1">'wind load calc_10d'!J132</f>
        <v>13.535100631485872</v>
      </c>
      <c r="AY125" s="1163"/>
      <c r="AZ125" s="1163">
        <f ca="1">'wind load calc_10d'!J133</f>
        <v>13.535100631485872</v>
      </c>
      <c r="BA125" s="1163"/>
      <c r="BB125" s="1163">
        <f ca="1">'wind load calc_10d'!J133</f>
        <v>13.535100631485872</v>
      </c>
      <c r="BC125" s="1163"/>
      <c r="BD125" s="1164">
        <f ca="1">'wind load calc_10d'!J133</f>
        <v>13.535100631485872</v>
      </c>
      <c r="BE125" s="1201"/>
      <c r="BF125" s="1163">
        <f ca="1">'wind load calc_10d'!J142</f>
        <v>1.7211277343628844</v>
      </c>
      <c r="BG125" s="1163"/>
      <c r="BH125" s="1163">
        <f ca="1">'wind load calc_10d'!J142</f>
        <v>1.7211277343628844</v>
      </c>
      <c r="BI125" s="1163"/>
      <c r="BJ125" s="1163">
        <f ca="1">'wind load calc_10d'!J142</f>
        <v>1.7211277343628844</v>
      </c>
      <c r="BK125" s="1165"/>
      <c r="CB125" s="2046" t="s">
        <v>21254</v>
      </c>
      <c r="CD125" s="1200"/>
      <c r="CE125" s="1163">
        <f ca="1">'wind load calc_10d'!G80</f>
        <v>13.479016563603768</v>
      </c>
      <c r="CF125" s="1163"/>
      <c r="CG125" s="1163">
        <f ca="1">'wind load calc_10d'!I80</f>
        <v>13.479016563603768</v>
      </c>
      <c r="CH125" s="1163"/>
      <c r="CI125" s="1163">
        <f ca="1">'wind load calc_10d'!J80</f>
        <v>13.479016563603768</v>
      </c>
      <c r="CJ125" s="1163"/>
      <c r="CK125" s="1163">
        <f ca="1">'wind load calc_10d'!J80</f>
        <v>13.479016563603768</v>
      </c>
      <c r="CL125" s="1163"/>
      <c r="CM125" s="1163">
        <f ca="1">'wind load calc_10d'!J81</f>
        <v>13.479016563603768</v>
      </c>
      <c r="CN125" s="1163"/>
      <c r="CO125" s="1163">
        <f ca="1">'wind load calc_10d'!J81</f>
        <v>13.479016563603768</v>
      </c>
      <c r="CP125" s="1163"/>
      <c r="CQ125" s="1164">
        <f ca="1">'wind load calc_10d'!J81</f>
        <v>13.479016563603768</v>
      </c>
      <c r="CR125" s="1201"/>
      <c r="CS125" s="1163">
        <f ca="1">'wind load calc_10d'!J90</f>
        <v>-0.61018878200905391</v>
      </c>
      <c r="CT125" s="1163"/>
      <c r="CU125" s="1163">
        <f ca="1">'wind load calc_10d'!J90</f>
        <v>-0.61018878200905391</v>
      </c>
      <c r="CV125" s="1163"/>
      <c r="CW125" s="1163">
        <f ca="1">'wind load calc_10d'!J90</f>
        <v>-0.61018878200905391</v>
      </c>
      <c r="CX125" s="1165"/>
    </row>
    <row r="126" spans="2:114" x14ac:dyDescent="0.25">
      <c r="B126" s="2047"/>
      <c r="D126" s="2025">
        <f ca="1">((E125+E128)/3)/'1-Eng Inputs'!$B$34</f>
        <v>0.59906740282683424</v>
      </c>
      <c r="F126" s="2025">
        <f ca="1">((E128+E125)/6+(G128+G125)/4)/'1-Eng Inputs'!$B$34</f>
        <v>0.74883425353354272</v>
      </c>
      <c r="H126" s="2025">
        <f ca="1">1/4*(G125+I125+G128+I128)/'1-Eng Inputs'!$B$34</f>
        <v>0.8986011042402513</v>
      </c>
      <c r="J126" s="2025">
        <f ca="1">1/4*(I125+K125+I128+K128)/'1-Eng Inputs'!$B$34</f>
        <v>0.8986011042402513</v>
      </c>
      <c r="L126" s="2025">
        <f ca="1">1/4*(K125+M125+K128+M128)/'1-Eng Inputs'!$B$34</f>
        <v>0.8986011042402513</v>
      </c>
      <c r="N126" s="2025">
        <f ca="1">1/4*(M125+O125+M128+O128)/'1-Eng Inputs'!$B$34</f>
        <v>0.8986011042402513</v>
      </c>
      <c r="P126" s="2025">
        <f ca="1">1/4*(O125+Q125+O128+Q128)/'1-Eng Inputs'!$B$34</f>
        <v>0.8986011042402513</v>
      </c>
      <c r="R126" s="2049">
        <f ca="1">1/4*(Q125+S125+Q128+S128)/'1-Eng Inputs'!$B$34</f>
        <v>0.42896092605315717</v>
      </c>
      <c r="T126" s="2025">
        <f ca="1">1/4*(S125+U125+S128+U128)/'1-Eng Inputs'!$B$34</f>
        <v>-4.067925213393693E-2</v>
      </c>
      <c r="V126" s="2025">
        <f ca="1">1/4*(U125+W125+U128+W128)/'1-Eng Inputs'!$B$34</f>
        <v>-4.067925213393693E-2</v>
      </c>
      <c r="X126" s="1190"/>
      <c r="AO126" s="2047"/>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7"/>
      <c r="CD126" s="2090"/>
      <c r="CF126" s="2090"/>
      <c r="CG126" s="1190"/>
      <c r="CH126" s="2090"/>
      <c r="CI126" s="1190"/>
      <c r="CJ126" s="2090"/>
      <c r="CK126" s="1190"/>
      <c r="CL126" s="2082"/>
      <c r="CM126" s="1190"/>
      <c r="CN126" s="1176"/>
      <c r="CO126" s="1190"/>
      <c r="CP126" s="1176"/>
      <c r="CQ126" s="1190"/>
      <c r="CR126" s="2084"/>
      <c r="CS126" s="1190"/>
      <c r="CT126" s="2080"/>
      <c r="CU126" s="1190"/>
      <c r="CV126" s="2080"/>
      <c r="CW126" s="1190"/>
      <c r="CX126" s="1190"/>
    </row>
    <row r="127" spans="2:114" ht="15" hidden="1" customHeight="1" x14ac:dyDescent="0.25">
      <c r="B127" s="2047"/>
      <c r="D127" s="2026"/>
      <c r="F127" s="2026"/>
      <c r="H127" s="2026"/>
      <c r="J127" s="2026"/>
      <c r="L127" s="2026"/>
      <c r="N127" s="2026"/>
      <c r="P127" s="2026"/>
      <c r="R127" s="2050"/>
      <c r="T127" s="2026"/>
      <c r="V127" s="2026"/>
      <c r="X127" s="1190"/>
      <c r="AO127" s="2047"/>
      <c r="AQ127" s="1193"/>
      <c r="AS127" s="1193"/>
      <c r="AU127" s="1193"/>
      <c r="AW127" s="1193"/>
      <c r="AY127" s="1184"/>
      <c r="AZ127" s="1190"/>
      <c r="BA127" s="1184"/>
      <c r="BC127" s="1184"/>
      <c r="BE127" s="1185"/>
      <c r="BF127" s="1190"/>
      <c r="BG127" s="1186"/>
      <c r="BI127" s="1186"/>
      <c r="BK127" s="1190"/>
      <c r="CB127" s="2047"/>
      <c r="CD127" s="2091"/>
      <c r="CF127" s="2091"/>
      <c r="CH127" s="2091"/>
      <c r="CJ127" s="2091"/>
      <c r="CL127" s="2083"/>
      <c r="CM127" s="1190"/>
      <c r="CN127" s="1184"/>
      <c r="CP127" s="1184"/>
      <c r="CR127" s="2085"/>
      <c r="CS127" s="1190"/>
      <c r="CT127" s="2081"/>
      <c r="CV127" s="2081"/>
      <c r="CX127" s="1190"/>
    </row>
    <row r="128" spans="2:114" ht="30" customHeight="1" x14ac:dyDescent="0.25">
      <c r="B128" s="2047"/>
      <c r="D128" s="1200"/>
      <c r="E128" s="1163">
        <f ca="1">IF('1-Eng Inputs'!B149="YES",AR128,CE128)*2.2</f>
        <v>29.653836439928291</v>
      </c>
      <c r="F128" s="1163"/>
      <c r="G128" s="1163">
        <f ca="1">IF('1-Eng Inputs'!E149="YES",AT128,CG128)*2.2</f>
        <v>29.653836439928291</v>
      </c>
      <c r="H128" s="1163"/>
      <c r="I128" s="1163">
        <f ca="1">IF('1-Eng Inputs'!G149="YES",AV128,CI128)*2.2</f>
        <v>29.653836439928291</v>
      </c>
      <c r="J128" s="1163"/>
      <c r="K128" s="1163">
        <f ca="1">IF('1-Eng Inputs'!I149="YES",AX128,CK128)*2.2</f>
        <v>29.653836439928291</v>
      </c>
      <c r="L128" s="1163"/>
      <c r="M128" s="1163">
        <f ca="1">IF('1-Eng Inputs'!K149="YES",AZ128,CM128)*2.2</f>
        <v>29.653836439928291</v>
      </c>
      <c r="N128" s="1163"/>
      <c r="O128" s="1163">
        <f ca="1">IF('1-Eng Inputs'!M149="YES",BB128,CO128)*2.2</f>
        <v>29.653836439928291</v>
      </c>
      <c r="P128" s="1163"/>
      <c r="Q128" s="1209">
        <f ca="1">IF('1-Eng Inputs'!O149="YES",BD128,CQ128)*2.2</f>
        <v>29.653836439928291</v>
      </c>
      <c r="R128" s="1210"/>
      <c r="S128" s="1163">
        <f ca="1">IF('1-Eng Inputs'!Q149="YES",BF128,CS128)*2.2</f>
        <v>-1.3424153204199187</v>
      </c>
      <c r="T128" s="1163"/>
      <c r="U128" s="1163">
        <f ca="1">IF('1-Eng Inputs'!S149="YES",BH128,CU128)*2.2</f>
        <v>-1.3424153204199187</v>
      </c>
      <c r="V128" s="1163"/>
      <c r="W128" s="1163">
        <f ca="1">IF('1-Eng Inputs'!U149="YES",BJ128,CW128)*2.2</f>
        <v>-1.3424153204199187</v>
      </c>
      <c r="X128" s="1165"/>
      <c r="AO128" s="2047"/>
      <c r="AQ128" s="1200"/>
      <c r="AR128" s="1163">
        <f ca="1">'wind load calc_10d'!H132</f>
        <v>13.535100631485872</v>
      </c>
      <c r="AS128" s="1163"/>
      <c r="AT128" s="1163">
        <f ca="1">'wind load calc_10d'!J132</f>
        <v>13.535100631485872</v>
      </c>
      <c r="AU128" s="1163"/>
      <c r="AV128" s="1163">
        <f ca="1">'wind load calc_10d'!K132</f>
        <v>13.535100631485872</v>
      </c>
      <c r="AW128" s="1163"/>
      <c r="AX128" s="1163">
        <f ca="1">'wind load calc_10d'!K132</f>
        <v>13.535100631485872</v>
      </c>
      <c r="AY128" s="1163"/>
      <c r="AZ128" s="1163">
        <f ca="1">'wind load calc_10d'!K133</f>
        <v>13.535100631485872</v>
      </c>
      <c r="BA128" s="1163"/>
      <c r="BB128" s="1163">
        <f ca="1">'wind load calc_10d'!K133</f>
        <v>13.535100631485872</v>
      </c>
      <c r="BC128" s="1163"/>
      <c r="BD128" s="1164">
        <f ca="1">'wind load calc_10d'!K133</f>
        <v>13.535100631485872</v>
      </c>
      <c r="BE128" s="1201"/>
      <c r="BF128" s="1163">
        <f ca="1">'wind load calc_10d'!K142</f>
        <v>1.7211277343628844</v>
      </c>
      <c r="BG128" s="1163"/>
      <c r="BH128" s="1163">
        <f ca="1">'wind load calc_10d'!K142</f>
        <v>1.7211277343628844</v>
      </c>
      <c r="BI128" s="1163"/>
      <c r="BJ128" s="1163">
        <f ca="1">'wind load calc_10d'!K142</f>
        <v>1.7211277343628844</v>
      </c>
      <c r="BK128" s="1165"/>
      <c r="CB128" s="2047"/>
      <c r="CD128" s="1200"/>
      <c r="CE128" s="1163">
        <f ca="1">'wind load calc_10d'!H80</f>
        <v>13.479016563603768</v>
      </c>
      <c r="CF128" s="1163"/>
      <c r="CG128" s="1163">
        <f ca="1">'wind load calc_10d'!J80</f>
        <v>13.479016563603768</v>
      </c>
      <c r="CH128" s="1163"/>
      <c r="CI128" s="1163">
        <f ca="1">'wind load calc_10d'!K80</f>
        <v>13.479016563603768</v>
      </c>
      <c r="CJ128" s="1163"/>
      <c r="CK128" s="1163">
        <f ca="1">'wind load calc_10d'!K80</f>
        <v>13.479016563603768</v>
      </c>
      <c r="CL128" s="1163"/>
      <c r="CM128" s="1163">
        <f ca="1">'wind load calc_10d'!K81</f>
        <v>13.479016563603768</v>
      </c>
      <c r="CN128" s="1163"/>
      <c r="CO128" s="1163">
        <f ca="1">'wind load calc_10d'!K81</f>
        <v>13.479016563603768</v>
      </c>
      <c r="CP128" s="1163"/>
      <c r="CQ128" s="1164">
        <f ca="1">'wind load calc_10d'!K81</f>
        <v>13.479016563603768</v>
      </c>
      <c r="CR128" s="1201"/>
      <c r="CS128" s="1163">
        <f ca="1">'wind load calc_10d'!K90</f>
        <v>-0.61018878200905391</v>
      </c>
      <c r="CT128" s="1163"/>
      <c r="CU128" s="1163">
        <f ca="1">'wind load calc_10d'!K90</f>
        <v>-0.61018878200905391</v>
      </c>
      <c r="CV128" s="1163"/>
      <c r="CW128" s="1163">
        <f ca="1">'wind load calc_10d'!K90</f>
        <v>-0.61018878200905391</v>
      </c>
      <c r="CX128" s="1165"/>
    </row>
    <row r="129" spans="2:102" x14ac:dyDescent="0.25">
      <c r="B129" s="2047"/>
      <c r="D129" s="2025">
        <f ca="1">((E128+E131)/3)/'1-Eng Inputs'!$B$34</f>
        <v>0.59906740282683424</v>
      </c>
      <c r="F129" s="2025">
        <f ca="1">((E131+E128)/6+(G131+G128)/4)/'1-Eng Inputs'!$B$34</f>
        <v>0.74883425353354272</v>
      </c>
      <c r="H129" s="2025">
        <f ca="1">1/4*(G128+I128+G131+I131)/'1-Eng Inputs'!$B$34</f>
        <v>0.8986011042402513</v>
      </c>
      <c r="J129" s="2025">
        <f ca="1">1/4*(I128+K128+I131+K131)/'1-Eng Inputs'!$B$34</f>
        <v>0.8986011042402513</v>
      </c>
      <c r="L129" s="2025">
        <f ca="1">1/4*(K128+M128+K131+M131)/'1-Eng Inputs'!$B$34</f>
        <v>0.8986011042402513</v>
      </c>
      <c r="N129" s="2025">
        <f ca="1">1/4*(M128+O128+M131+O131)/'1-Eng Inputs'!$B$34</f>
        <v>0.8986011042402513</v>
      </c>
      <c r="P129" s="2025">
        <f ca="1">1/4*(O128+Q128+O131+Q131)/'1-Eng Inputs'!$B$34</f>
        <v>0.8986011042402513</v>
      </c>
      <c r="R129" s="2049">
        <f ca="1">1/4*(Q128+S128+Q131+S131)/'1-Eng Inputs'!$B$34</f>
        <v>0.42896092605315717</v>
      </c>
      <c r="T129" s="2025">
        <f ca="1">1/4*(S128+U128+S131+U131)/'1-Eng Inputs'!$B$34</f>
        <v>-4.067925213393693E-2</v>
      </c>
      <c r="V129" s="2025">
        <f ca="1">1/4*(U128+W128+U131+W131)/'1-Eng Inputs'!$B$34</f>
        <v>-4.067925213393693E-2</v>
      </c>
      <c r="X129" s="1190"/>
      <c r="AO129" s="2047"/>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7"/>
      <c r="CD129" s="2090"/>
      <c r="CF129" s="2090"/>
      <c r="CG129" s="1190"/>
      <c r="CH129" s="2090"/>
      <c r="CI129" s="1190"/>
      <c r="CJ129" s="2090"/>
      <c r="CK129" s="1190"/>
      <c r="CL129" s="2082"/>
      <c r="CM129" s="1190"/>
      <c r="CN129" s="1176"/>
      <c r="CO129" s="1190"/>
      <c r="CP129" s="1176"/>
      <c r="CQ129" s="1190"/>
      <c r="CR129" s="2084"/>
      <c r="CS129" s="1190"/>
      <c r="CT129" s="2080"/>
      <c r="CU129" s="1190"/>
      <c r="CV129" s="2080"/>
      <c r="CW129" s="1190"/>
      <c r="CX129" s="1190" t="s">
        <v>21288</v>
      </c>
    </row>
    <row r="130" spans="2:102" ht="15" hidden="1" customHeight="1" x14ac:dyDescent="0.25">
      <c r="B130" s="2047"/>
      <c r="D130" s="2026"/>
      <c r="F130" s="2026"/>
      <c r="H130" s="2026"/>
      <c r="J130" s="2026"/>
      <c r="L130" s="2026"/>
      <c r="N130" s="2026"/>
      <c r="P130" s="2026"/>
      <c r="R130" s="2050"/>
      <c r="T130" s="2026"/>
      <c r="V130" s="2026"/>
      <c r="X130" s="1190"/>
      <c r="AO130" s="2047"/>
      <c r="AQ130" s="1193"/>
      <c r="AS130" s="1193"/>
      <c r="AU130" s="1193"/>
      <c r="AW130" s="1193"/>
      <c r="AY130" s="1184"/>
      <c r="AZ130" s="1190"/>
      <c r="BA130" s="1184"/>
      <c r="BC130" s="1184"/>
      <c r="BE130" s="1185"/>
      <c r="BF130" s="1190"/>
      <c r="BG130" s="1186"/>
      <c r="BI130" s="1186"/>
      <c r="BK130" s="1190" t="s">
        <v>21289</v>
      </c>
      <c r="CB130" s="2047"/>
      <c r="CD130" s="2091"/>
      <c r="CF130" s="2091"/>
      <c r="CH130" s="2091"/>
      <c r="CJ130" s="2091"/>
      <c r="CL130" s="2083"/>
      <c r="CM130" s="1190"/>
      <c r="CN130" s="1184"/>
      <c r="CP130" s="1184"/>
      <c r="CR130" s="2085"/>
      <c r="CS130" s="1190"/>
      <c r="CT130" s="2081"/>
      <c r="CV130" s="2081"/>
      <c r="CX130" s="1190" t="s">
        <v>21289</v>
      </c>
    </row>
    <row r="131" spans="2:102" ht="30" customHeight="1" x14ac:dyDescent="0.25">
      <c r="B131" s="2047"/>
      <c r="D131" s="1200"/>
      <c r="E131" s="1163">
        <f ca="1">IF('1-Eng Inputs'!B152="YES",AR131,CE131)*2.2</f>
        <v>29.653836439928291</v>
      </c>
      <c r="F131" s="1163"/>
      <c r="G131" s="1163">
        <f ca="1">IF('1-Eng Inputs'!E152="YES",AT131,CG131)*2.2</f>
        <v>29.653836439928291</v>
      </c>
      <c r="H131" s="1163"/>
      <c r="I131" s="1163">
        <f ca="1">IF('1-Eng Inputs'!G152="YES",AV131,CI131)*2.2</f>
        <v>29.653836439928291</v>
      </c>
      <c r="J131" s="1163"/>
      <c r="K131" s="1163">
        <f ca="1">IF('1-Eng Inputs'!I152="YES",AX131,CK131)*2.2</f>
        <v>29.653836439928291</v>
      </c>
      <c r="L131" s="1163"/>
      <c r="M131" s="1163">
        <f ca="1">IF('1-Eng Inputs'!K152="YES",AZ131,CM131)*2.2</f>
        <v>29.653836439928291</v>
      </c>
      <c r="N131" s="1163"/>
      <c r="O131" s="1163">
        <f ca="1">IF('1-Eng Inputs'!M152="YES",BB131,CO131)*2.2</f>
        <v>29.653836439928291</v>
      </c>
      <c r="P131" s="1163"/>
      <c r="Q131" s="1209">
        <f ca="1">IF('1-Eng Inputs'!O152="YES",BD131,CQ131)*2.2</f>
        <v>29.653836439928291</v>
      </c>
      <c r="R131" s="1210"/>
      <c r="S131" s="1163">
        <f ca="1">IF('1-Eng Inputs'!Q152="YES",BF131,CS131)*2.2</f>
        <v>-1.3424153204199187</v>
      </c>
      <c r="T131" s="1163"/>
      <c r="U131" s="1163">
        <f ca="1">IF('1-Eng Inputs'!S152="YES",BH131,CU131)*2.2</f>
        <v>-1.3424153204199187</v>
      </c>
      <c r="V131" s="1163"/>
      <c r="W131" s="1163">
        <f ca="1">IF('1-Eng Inputs'!U152="YES",BJ131,CW131)*2.2</f>
        <v>-1.3424153204199187</v>
      </c>
      <c r="X131" s="1165"/>
      <c r="AO131" s="2047"/>
      <c r="AQ131" s="1200"/>
      <c r="AR131" s="1163">
        <f ca="1">'wind load calc_10d'!H132</f>
        <v>13.535100631485872</v>
      </c>
      <c r="AS131" s="1163"/>
      <c r="AT131" s="1163">
        <f ca="1">'wind load calc_10d'!J132</f>
        <v>13.535100631485872</v>
      </c>
      <c r="AU131" s="1163"/>
      <c r="AV131" s="1163">
        <f ca="1">'wind load calc_10d'!K132</f>
        <v>13.535100631485872</v>
      </c>
      <c r="AW131" s="1163"/>
      <c r="AX131" s="1163">
        <f ca="1">'wind load calc_10d'!K132</f>
        <v>13.535100631485872</v>
      </c>
      <c r="AY131" s="1163"/>
      <c r="AZ131" s="1163">
        <f ca="1">'wind load calc_10d'!K133</f>
        <v>13.535100631485872</v>
      </c>
      <c r="BA131" s="1163"/>
      <c r="BB131" s="1163">
        <f ca="1">'wind load calc_10d'!K133</f>
        <v>13.535100631485872</v>
      </c>
      <c r="BC131" s="1163"/>
      <c r="BD131" s="1164">
        <f ca="1">'wind load calc_10d'!K133</f>
        <v>13.535100631485872</v>
      </c>
      <c r="BE131" s="1201"/>
      <c r="BF131" s="1163">
        <f ca="1">'wind load calc_10d'!K142</f>
        <v>1.7211277343628844</v>
      </c>
      <c r="BG131" s="1163"/>
      <c r="BH131" s="1163">
        <f ca="1">'wind load calc_10d'!K142</f>
        <v>1.7211277343628844</v>
      </c>
      <c r="BI131" s="1163"/>
      <c r="BJ131" s="1163">
        <f ca="1">'wind load calc_10d'!K142</f>
        <v>1.7211277343628844</v>
      </c>
      <c r="BK131" s="1165"/>
      <c r="CB131" s="2047"/>
      <c r="CD131" s="1200"/>
      <c r="CE131" s="1163">
        <f ca="1">'wind load calc_10d'!H80</f>
        <v>13.479016563603768</v>
      </c>
      <c r="CF131" s="1163"/>
      <c r="CG131" s="1163">
        <f ca="1">'wind load calc_10d'!J80</f>
        <v>13.479016563603768</v>
      </c>
      <c r="CH131" s="1163"/>
      <c r="CI131" s="1163">
        <f ca="1">'wind load calc_10d'!K80</f>
        <v>13.479016563603768</v>
      </c>
      <c r="CJ131" s="1163"/>
      <c r="CK131" s="1163">
        <f ca="1">'wind load calc_10d'!K80</f>
        <v>13.479016563603768</v>
      </c>
      <c r="CL131" s="1163"/>
      <c r="CM131" s="1163">
        <f ca="1">'wind load calc_10d'!K81</f>
        <v>13.479016563603768</v>
      </c>
      <c r="CN131" s="1163"/>
      <c r="CO131" s="1163">
        <f ca="1">'wind load calc_10d'!K81</f>
        <v>13.479016563603768</v>
      </c>
      <c r="CP131" s="1163"/>
      <c r="CQ131" s="1164">
        <f ca="1">'wind load calc_10d'!K81</f>
        <v>13.479016563603768</v>
      </c>
      <c r="CR131" s="1201"/>
      <c r="CS131" s="1163">
        <f ca="1">'wind load calc_10d'!K90</f>
        <v>-0.61018878200905391</v>
      </c>
      <c r="CT131" s="1163"/>
      <c r="CU131" s="1163">
        <f ca="1">'wind load calc_10d'!K90</f>
        <v>-0.61018878200905391</v>
      </c>
      <c r="CV131" s="1163"/>
      <c r="CW131" s="1163">
        <f ca="1">'wind load calc_10d'!K90</f>
        <v>-0.61018878200905391</v>
      </c>
      <c r="CX131" s="1165"/>
    </row>
    <row r="132" spans="2:102" x14ac:dyDescent="0.25">
      <c r="B132" s="2047"/>
      <c r="D132" s="2025">
        <f ca="1">((E131+E134)/3)/'1-Eng Inputs'!$B$34</f>
        <v>0.59906740282683424</v>
      </c>
      <c r="F132" s="2025">
        <f ca="1">((E134+E131)/6+(G134+G131)/4)/'1-Eng Inputs'!$B$34</f>
        <v>0.74883425353354272</v>
      </c>
      <c r="H132" s="2025">
        <f ca="1">1/4*(G131+I131+G134+I134)/'1-Eng Inputs'!$B$34</f>
        <v>0.8986011042402513</v>
      </c>
      <c r="J132" s="2025">
        <f ca="1">1/4*(I131+K131+I134+K134)/'1-Eng Inputs'!$B$34</f>
        <v>0.8986011042402513</v>
      </c>
      <c r="L132" s="2025">
        <f ca="1">1/4*(K131+M131+K134+M134)/'1-Eng Inputs'!$B$34</f>
        <v>0.8986011042402513</v>
      </c>
      <c r="N132" s="2025">
        <f ca="1">1/4*(M131+O131+M134+O134)/'1-Eng Inputs'!$B$34</f>
        <v>0.8986011042402513</v>
      </c>
      <c r="P132" s="2025">
        <f ca="1">1/4*(O131+Q131+O134+Q134)/'1-Eng Inputs'!$B$34</f>
        <v>0.8986011042402513</v>
      </c>
      <c r="R132" s="2049">
        <f ca="1">1/4*(Q131+S131+Q134+S134)/'1-Eng Inputs'!$B$34</f>
        <v>0.42896092605315717</v>
      </c>
      <c r="T132" s="2025">
        <f ca="1">1/4*(S131+U131+S134+U134)/'1-Eng Inputs'!$B$34</f>
        <v>-4.067925213393693E-2</v>
      </c>
      <c r="V132" s="2025">
        <f ca="1">1/4*(U131+W131+U134+W134)/'1-Eng Inputs'!$B$34</f>
        <v>-4.067925213393693E-2</v>
      </c>
      <c r="X132" s="1190"/>
      <c r="AO132" s="2047"/>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7"/>
      <c r="CD132" s="2090"/>
      <c r="CF132" s="2090"/>
      <c r="CG132" s="1190"/>
      <c r="CH132" s="2090"/>
      <c r="CI132" s="1190"/>
      <c r="CJ132" s="2090"/>
      <c r="CK132" s="1190"/>
      <c r="CL132" s="2082"/>
      <c r="CM132" s="1190"/>
      <c r="CN132" s="1176"/>
      <c r="CO132" s="1190"/>
      <c r="CP132" s="1176"/>
      <c r="CQ132" s="1190"/>
      <c r="CR132" s="2084"/>
      <c r="CS132" s="1190"/>
      <c r="CT132" s="2080"/>
      <c r="CU132" s="1190"/>
      <c r="CV132" s="2080"/>
      <c r="CW132" s="1190"/>
      <c r="CX132" s="1190"/>
    </row>
    <row r="133" spans="2:102" ht="15" hidden="1" customHeight="1" x14ac:dyDescent="0.25">
      <c r="B133" s="2047"/>
      <c r="D133" s="2026"/>
      <c r="F133" s="2026"/>
      <c r="H133" s="2026"/>
      <c r="J133" s="2026"/>
      <c r="L133" s="2026"/>
      <c r="N133" s="2026"/>
      <c r="P133" s="2026"/>
      <c r="R133" s="2050"/>
      <c r="T133" s="2026"/>
      <c r="V133" s="2026"/>
      <c r="X133" s="1190"/>
      <c r="AO133" s="2047"/>
      <c r="AQ133" s="1193"/>
      <c r="AS133" s="1193"/>
      <c r="AU133" s="1193"/>
      <c r="AW133" s="1193"/>
      <c r="AY133" s="1184"/>
      <c r="AZ133" s="1190"/>
      <c r="BA133" s="1184"/>
      <c r="BC133" s="1184"/>
      <c r="BE133" s="1185"/>
      <c r="BF133" s="1190"/>
      <c r="BG133" s="1186"/>
      <c r="BI133" s="1186"/>
      <c r="BK133" s="1190"/>
      <c r="CB133" s="2047"/>
      <c r="CD133" s="2091"/>
      <c r="CF133" s="2091"/>
      <c r="CH133" s="2091"/>
      <c r="CJ133" s="2091"/>
      <c r="CL133" s="2083"/>
      <c r="CM133" s="1190"/>
      <c r="CN133" s="1184"/>
      <c r="CP133" s="1184"/>
      <c r="CR133" s="2085"/>
      <c r="CS133" s="1190"/>
      <c r="CT133" s="2081"/>
      <c r="CV133" s="2081"/>
      <c r="CX133" s="1190"/>
    </row>
    <row r="134" spans="2:102" ht="30" customHeight="1" x14ac:dyDescent="0.25">
      <c r="B134" s="2047"/>
      <c r="D134" s="1200"/>
      <c r="E134" s="1163">
        <f ca="1">IF('1-Eng Inputs'!B155="YES",AR134,CE134)*2.2</f>
        <v>29.653836439928291</v>
      </c>
      <c r="F134" s="1163"/>
      <c r="G134" s="1163">
        <f ca="1">IF('1-Eng Inputs'!E155="YES",AT134,CG134)*2.2</f>
        <v>29.653836439928291</v>
      </c>
      <c r="H134" s="1163"/>
      <c r="I134" s="1163">
        <f ca="1">IF('1-Eng Inputs'!G155="YES",AV134,CI134)*2.2</f>
        <v>29.653836439928291</v>
      </c>
      <c r="J134" s="1163"/>
      <c r="K134" s="1163">
        <f ca="1">IF('1-Eng Inputs'!I155="YES",AX134,CK134)*2.2</f>
        <v>29.653836439928291</v>
      </c>
      <c r="L134" s="1163"/>
      <c r="M134" s="1163">
        <f ca="1">IF('1-Eng Inputs'!K155="YES",AZ134,CM134)*2.2</f>
        <v>29.653836439928291</v>
      </c>
      <c r="N134" s="1163"/>
      <c r="O134" s="1163">
        <f ca="1">IF('1-Eng Inputs'!M155="YES",BB134,CO134)*2.2</f>
        <v>29.653836439928291</v>
      </c>
      <c r="P134" s="1163"/>
      <c r="Q134" s="1209">
        <f ca="1">IF('1-Eng Inputs'!O155="YES",BD134,CQ134)*2.2</f>
        <v>29.653836439928291</v>
      </c>
      <c r="R134" s="1210"/>
      <c r="S134" s="1163">
        <f ca="1">IF('1-Eng Inputs'!Q155="YES",BF134,CS134)*2.2</f>
        <v>-1.3424153204199187</v>
      </c>
      <c r="T134" s="1163"/>
      <c r="U134" s="1163">
        <f ca="1">IF('1-Eng Inputs'!S155="YES",BH134,CU134)*2.2</f>
        <v>-1.3424153204199187</v>
      </c>
      <c r="V134" s="1163"/>
      <c r="W134" s="1163">
        <f ca="1">IF('1-Eng Inputs'!U155="YES",BJ134,CW134)*2.2</f>
        <v>-1.3424153204199187</v>
      </c>
      <c r="X134" s="1165"/>
      <c r="AO134" s="2047"/>
      <c r="AQ134" s="1200"/>
      <c r="AR134" s="1163">
        <f ca="1">'wind load calc_10d'!H132</f>
        <v>13.535100631485872</v>
      </c>
      <c r="AS134" s="1163"/>
      <c r="AT134" s="1163">
        <f ca="1">'wind load calc_10d'!J132</f>
        <v>13.535100631485872</v>
      </c>
      <c r="AU134" s="1163"/>
      <c r="AV134" s="1163">
        <f ca="1">'wind load calc_10d'!K132</f>
        <v>13.535100631485872</v>
      </c>
      <c r="AW134" s="1163"/>
      <c r="AX134" s="1163">
        <f ca="1">'wind load calc_10d'!K132</f>
        <v>13.535100631485872</v>
      </c>
      <c r="AY134" s="1163"/>
      <c r="AZ134" s="1163">
        <f ca="1">'wind load calc_10d'!K133</f>
        <v>13.535100631485872</v>
      </c>
      <c r="BA134" s="1163"/>
      <c r="BB134" s="1163">
        <f ca="1">'wind load calc_10d'!K133</f>
        <v>13.535100631485872</v>
      </c>
      <c r="BC134" s="1163"/>
      <c r="BD134" s="1164">
        <f ca="1">'wind load calc_10d'!K133</f>
        <v>13.535100631485872</v>
      </c>
      <c r="BE134" s="1201"/>
      <c r="BF134" s="1163">
        <f ca="1">'wind load calc_10d'!K142</f>
        <v>1.7211277343628844</v>
      </c>
      <c r="BG134" s="1163"/>
      <c r="BH134" s="1163">
        <f ca="1">'wind load calc_10d'!K142</f>
        <v>1.7211277343628844</v>
      </c>
      <c r="BI134" s="1163"/>
      <c r="BJ134" s="1163">
        <f ca="1">'wind load calc_10d'!K142</f>
        <v>1.7211277343628844</v>
      </c>
      <c r="BK134" s="1165"/>
      <c r="CB134" s="2047"/>
      <c r="CD134" s="1200"/>
      <c r="CE134" s="1163">
        <f ca="1">'wind load calc_10d'!H80</f>
        <v>13.479016563603768</v>
      </c>
      <c r="CF134" s="1163"/>
      <c r="CG134" s="1163">
        <f ca="1">'wind load calc_10d'!J80</f>
        <v>13.479016563603768</v>
      </c>
      <c r="CH134" s="1163"/>
      <c r="CI134" s="1163">
        <f ca="1">'wind load calc_10d'!K80</f>
        <v>13.479016563603768</v>
      </c>
      <c r="CJ134" s="1163"/>
      <c r="CK134" s="1163">
        <f ca="1">'wind load calc_10d'!K80</f>
        <v>13.479016563603768</v>
      </c>
      <c r="CL134" s="1163"/>
      <c r="CM134" s="1163">
        <f ca="1">'wind load calc_10d'!K81</f>
        <v>13.479016563603768</v>
      </c>
      <c r="CN134" s="1163"/>
      <c r="CO134" s="1163">
        <f ca="1">'wind load calc_10d'!K81</f>
        <v>13.479016563603768</v>
      </c>
      <c r="CP134" s="1163"/>
      <c r="CQ134" s="1164">
        <f ca="1">'wind load calc_10d'!K81</f>
        <v>13.479016563603768</v>
      </c>
      <c r="CR134" s="1201"/>
      <c r="CS134" s="1163">
        <f ca="1">'wind load calc_10d'!K90</f>
        <v>-0.61018878200905391</v>
      </c>
      <c r="CT134" s="1163"/>
      <c r="CU134" s="1163">
        <f ca="1">'wind load calc_10d'!K90</f>
        <v>-0.61018878200905391</v>
      </c>
      <c r="CV134" s="1163"/>
      <c r="CW134" s="1163">
        <f ca="1">'wind load calc_10d'!K90</f>
        <v>-0.61018878200905391</v>
      </c>
      <c r="CX134" s="1165"/>
    </row>
    <row r="135" spans="2:102" x14ac:dyDescent="0.25">
      <c r="B135" s="2047"/>
      <c r="D135" s="2025">
        <f ca="1">((E134+E137)/3)/'1-Eng Inputs'!$B$34</f>
        <v>0.59906740282683424</v>
      </c>
      <c r="F135" s="2025">
        <f ca="1">((E137+E134)/6+(G137+G134)/4)/'1-Eng Inputs'!$B$34</f>
        <v>0.74883425353354272</v>
      </c>
      <c r="H135" s="2025">
        <f ca="1">1/4*(G134+I134+G137+I137)/'1-Eng Inputs'!$B$34</f>
        <v>0.8986011042402513</v>
      </c>
      <c r="J135" s="2025">
        <f ca="1">1/4*(I134+K134+I137+K137)/'1-Eng Inputs'!$B$34</f>
        <v>0.8986011042402513</v>
      </c>
      <c r="L135" s="2025">
        <f ca="1">1/4*(K134+M134+K137+M137)/'1-Eng Inputs'!$B$34</f>
        <v>0.8986011042402513</v>
      </c>
      <c r="N135" s="2025">
        <f ca="1">1/4*(M134+O134+M137+O137)/'1-Eng Inputs'!$B$34</f>
        <v>0.8986011042402513</v>
      </c>
      <c r="P135" s="2025">
        <f ca="1">1/4*(O134+Q134+O137+Q137)/'1-Eng Inputs'!$B$34</f>
        <v>0.8986011042402513</v>
      </c>
      <c r="R135" s="2049">
        <f ca="1">1/4*(Q134+S134+Q137+S137)/'1-Eng Inputs'!$B$34</f>
        <v>0.42896092605315717</v>
      </c>
      <c r="T135" s="2025">
        <f ca="1">1/4*(S134+U134+S137+U137)/'1-Eng Inputs'!$B$34</f>
        <v>-4.067925213393693E-2</v>
      </c>
      <c r="V135" s="2025">
        <f ca="1">1/4*(U134+W134+U137+W137)/'1-Eng Inputs'!$B$34</f>
        <v>-4.067925213393693E-2</v>
      </c>
      <c r="X135" s="1190"/>
      <c r="AO135" s="2047"/>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7"/>
      <c r="CD135" s="2090"/>
      <c r="CF135" s="2090"/>
      <c r="CG135" s="1190"/>
      <c r="CH135" s="2090"/>
      <c r="CI135" s="1190"/>
      <c r="CJ135" s="2090"/>
      <c r="CK135" s="1190"/>
      <c r="CL135" s="2082"/>
      <c r="CM135" s="1190"/>
      <c r="CN135" s="1176"/>
      <c r="CO135" s="1190"/>
      <c r="CP135" s="1176"/>
      <c r="CQ135" s="1190"/>
      <c r="CR135" s="2084"/>
      <c r="CS135" s="1190"/>
      <c r="CT135" s="2080"/>
      <c r="CU135" s="1190"/>
      <c r="CV135" s="2080"/>
      <c r="CW135" s="1190"/>
      <c r="CX135" s="1190"/>
    </row>
    <row r="136" spans="2:102" ht="15" hidden="1" customHeight="1" x14ac:dyDescent="0.25">
      <c r="B136" s="2047"/>
      <c r="D136" s="2026"/>
      <c r="F136" s="2026"/>
      <c r="H136" s="2026"/>
      <c r="J136" s="2026"/>
      <c r="L136" s="2026"/>
      <c r="N136" s="2026"/>
      <c r="P136" s="2026"/>
      <c r="R136" s="2050"/>
      <c r="T136" s="2026"/>
      <c r="V136" s="2026"/>
      <c r="X136" s="1190"/>
      <c r="AO136" s="2047"/>
      <c r="AQ136" s="1193"/>
      <c r="AS136" s="1193"/>
      <c r="AU136" s="1193"/>
      <c r="AW136" s="1193"/>
      <c r="AY136" s="1184"/>
      <c r="AZ136" s="1190"/>
      <c r="BA136" s="1184"/>
      <c r="BC136" s="1184"/>
      <c r="BE136" s="1185"/>
      <c r="BF136" s="1190"/>
      <c r="BG136" s="1186"/>
      <c r="BI136" s="1186"/>
      <c r="BK136" s="1190"/>
      <c r="CB136" s="2047"/>
      <c r="CD136" s="2091"/>
      <c r="CF136" s="2091"/>
      <c r="CH136" s="2091"/>
      <c r="CJ136" s="2091"/>
      <c r="CL136" s="2083"/>
      <c r="CM136" s="1190"/>
      <c r="CN136" s="1184"/>
      <c r="CP136" s="1184"/>
      <c r="CR136" s="2085"/>
      <c r="CS136" s="1190"/>
      <c r="CT136" s="2081"/>
      <c r="CV136" s="2081"/>
      <c r="CX136" s="1190"/>
    </row>
    <row r="137" spans="2:102" ht="30" customHeight="1" thickBot="1" x14ac:dyDescent="0.3">
      <c r="B137" s="2048"/>
      <c r="D137" s="1200"/>
      <c r="E137" s="1163">
        <f ca="1">IF('1-Eng Inputs'!B158="YES",AR137,CE137)*2.2</f>
        <v>29.653836439928291</v>
      </c>
      <c r="F137" s="1163"/>
      <c r="G137" s="1163">
        <f ca="1">IF('1-Eng Inputs'!E158="YES",AT137,CG137)*2.2</f>
        <v>29.653836439928291</v>
      </c>
      <c r="H137" s="1163"/>
      <c r="I137" s="1163">
        <f ca="1">IF('1-Eng Inputs'!G158="YES",AV137,CI137)*2.2</f>
        <v>29.653836439928291</v>
      </c>
      <c r="J137" s="1163"/>
      <c r="K137" s="1163">
        <f ca="1">IF('1-Eng Inputs'!I158="YES",AX137,CK137)*2.2</f>
        <v>29.653836439928291</v>
      </c>
      <c r="L137" s="1163"/>
      <c r="M137" s="1163">
        <f ca="1">IF('1-Eng Inputs'!K158="YES",AZ137,CM137)*2.2</f>
        <v>29.653836439928291</v>
      </c>
      <c r="N137" s="1163"/>
      <c r="O137" s="1163">
        <f ca="1">IF('1-Eng Inputs'!M158="YES",BB137,CO137)*2.2</f>
        <v>29.653836439928291</v>
      </c>
      <c r="P137" s="1163"/>
      <c r="Q137" s="1209">
        <f ca="1">IF('1-Eng Inputs'!O158="YES",BD137,CQ137)*2.2</f>
        <v>29.653836439928291</v>
      </c>
      <c r="R137" s="1210"/>
      <c r="S137" s="1163">
        <f ca="1">IF('1-Eng Inputs'!Q158="YES",BF137,CS137)*2.2</f>
        <v>-1.3424153204199187</v>
      </c>
      <c r="T137" s="1163"/>
      <c r="U137" s="1163">
        <f ca="1">IF('1-Eng Inputs'!S158="YES",BH137,CU137)*2.2</f>
        <v>-1.3424153204199187</v>
      </c>
      <c r="V137" s="1163"/>
      <c r="W137" s="1163">
        <f ca="1">IF('1-Eng Inputs'!U158="YES",BJ137,CW137)*2.2</f>
        <v>-1.3424153204199187</v>
      </c>
      <c r="X137" s="1165"/>
      <c r="AO137" s="2048"/>
      <c r="AQ137" s="1200"/>
      <c r="AR137" s="1163">
        <f ca="1">'wind load calc_10d'!H132</f>
        <v>13.535100631485872</v>
      </c>
      <c r="AS137" s="1163"/>
      <c r="AT137" s="1163">
        <f ca="1">'wind load calc_10d'!J132</f>
        <v>13.535100631485872</v>
      </c>
      <c r="AU137" s="1163"/>
      <c r="AV137" s="1163">
        <f ca="1">'wind load calc_10d'!K132</f>
        <v>13.535100631485872</v>
      </c>
      <c r="AW137" s="1163"/>
      <c r="AX137" s="1163">
        <f ca="1">'wind load calc_10d'!K132</f>
        <v>13.535100631485872</v>
      </c>
      <c r="AY137" s="1163"/>
      <c r="AZ137" s="1163">
        <f ca="1">'wind load calc_10d'!K133</f>
        <v>13.535100631485872</v>
      </c>
      <c r="BA137" s="1163"/>
      <c r="BB137" s="1163">
        <f ca="1">'wind load calc_10d'!K133</f>
        <v>13.535100631485872</v>
      </c>
      <c r="BC137" s="1163"/>
      <c r="BD137" s="1164">
        <f ca="1">'wind load calc_10d'!K133</f>
        <v>13.535100631485872</v>
      </c>
      <c r="BE137" s="1201"/>
      <c r="BF137" s="1163">
        <f ca="1">'wind load calc_10d'!K142</f>
        <v>1.7211277343628844</v>
      </c>
      <c r="BG137" s="1163"/>
      <c r="BH137" s="1163">
        <f ca="1">'wind load calc_10d'!K142</f>
        <v>1.7211277343628844</v>
      </c>
      <c r="BI137" s="1163"/>
      <c r="BJ137" s="1163">
        <f ca="1">'wind load calc_10d'!K142</f>
        <v>1.7211277343628844</v>
      </c>
      <c r="BK137" s="1165"/>
      <c r="CB137" s="2048"/>
      <c r="CD137" s="1200"/>
      <c r="CE137" s="1163">
        <f ca="1">'wind load calc_10d'!H80</f>
        <v>13.479016563603768</v>
      </c>
      <c r="CF137" s="1163"/>
      <c r="CG137" s="1163">
        <f ca="1">'wind load calc_10d'!J80</f>
        <v>13.479016563603768</v>
      </c>
      <c r="CH137" s="1163"/>
      <c r="CI137" s="1163">
        <f ca="1">'wind load calc_10d'!K80</f>
        <v>13.479016563603768</v>
      </c>
      <c r="CJ137" s="1163"/>
      <c r="CK137" s="1163">
        <f ca="1">'wind load calc_10d'!K80</f>
        <v>13.479016563603768</v>
      </c>
      <c r="CL137" s="1163"/>
      <c r="CM137" s="1163">
        <f ca="1">'wind load calc_10d'!K81</f>
        <v>13.479016563603768</v>
      </c>
      <c r="CN137" s="1163"/>
      <c r="CO137" s="1163">
        <f ca="1">'wind load calc_10d'!K81</f>
        <v>13.479016563603768</v>
      </c>
      <c r="CP137" s="1163"/>
      <c r="CQ137" s="1164">
        <f ca="1">'wind load calc_10d'!K81</f>
        <v>13.479016563603768</v>
      </c>
      <c r="CR137" s="1201"/>
      <c r="CS137" s="1163">
        <f ca="1">'wind load calc_10d'!K90</f>
        <v>-0.61018878200905391</v>
      </c>
      <c r="CT137" s="1163"/>
      <c r="CU137" s="1163">
        <f ca="1">'wind load calc_10d'!K90</f>
        <v>-0.61018878200905391</v>
      </c>
      <c r="CV137" s="1163"/>
      <c r="CW137" s="1163">
        <f ca="1">'wind load calc_10d'!K90</f>
        <v>-0.61018878200905391</v>
      </c>
      <c r="CX137" s="1165"/>
    </row>
    <row r="138" spans="2:102" ht="13.15" customHeight="1" x14ac:dyDescent="0.25">
      <c r="B138" s="2046" t="s">
        <v>21287</v>
      </c>
      <c r="D138" s="2025">
        <f ca="1">((E137+E140)/3)/'1-Eng Inputs'!$B$34</f>
        <v>0.59906740282683424</v>
      </c>
      <c r="F138" s="2025">
        <f ca="1">((E140+E137)/6+(G140+G137)/4)/'1-Eng Inputs'!$B$34</f>
        <v>0.74883425353354272</v>
      </c>
      <c r="H138" s="2025">
        <f ca="1">1/4*(G137+I137+G140+I140)/'1-Eng Inputs'!$B$34</f>
        <v>0.8986011042402513</v>
      </c>
      <c r="J138" s="2025">
        <f ca="1">1/4*(I137+K137+I140+K140)/'1-Eng Inputs'!$B$34</f>
        <v>0.8986011042402513</v>
      </c>
      <c r="L138" s="2025">
        <f ca="1">1/4*(K137+M137+K140+M140)/'1-Eng Inputs'!$B$34</f>
        <v>0.8986011042402513</v>
      </c>
      <c r="N138" s="2025">
        <f ca="1">1/4*(M137+O137+M140+O140)/'1-Eng Inputs'!$B$34</f>
        <v>0.8986011042402513</v>
      </c>
      <c r="P138" s="2025">
        <f ca="1">1/4*(O137+Q137+O140+Q140)/'1-Eng Inputs'!$B$34</f>
        <v>0.8986011042402513</v>
      </c>
      <c r="R138" s="2049">
        <f ca="1">1/4*(Q137+S137+Q140+S140)/'1-Eng Inputs'!$B$34</f>
        <v>0.42896092605315717</v>
      </c>
      <c r="T138" s="2025">
        <f ca="1">1/4*(S137+U137+S140+U140)/'1-Eng Inputs'!$B$34</f>
        <v>-4.067925213393693E-2</v>
      </c>
      <c r="V138" s="2025">
        <f ca="1">1/4*(U137+W137+U140+W140)/'1-Eng Inputs'!$B$34</f>
        <v>-4.067925213393693E-2</v>
      </c>
      <c r="X138" s="1190"/>
      <c r="AO138" s="2046"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6" t="s">
        <v>21287</v>
      </c>
      <c r="CD138" s="2090"/>
      <c r="CF138" s="2090"/>
      <c r="CG138" s="1190"/>
      <c r="CH138" s="2090"/>
      <c r="CI138" s="1190"/>
      <c r="CJ138" s="2090"/>
      <c r="CK138" s="1190"/>
      <c r="CL138" s="2082"/>
      <c r="CM138" s="1190"/>
      <c r="CN138" s="1176"/>
      <c r="CO138" s="1190"/>
      <c r="CP138" s="1176"/>
      <c r="CQ138" s="1190"/>
      <c r="CR138" s="2084"/>
      <c r="CS138" s="1190"/>
      <c r="CT138" s="2080"/>
      <c r="CU138" s="1190"/>
      <c r="CV138" s="2080"/>
      <c r="CW138" s="1190"/>
      <c r="CX138" s="1190"/>
    </row>
    <row r="139" spans="2:102" ht="15" hidden="1" customHeight="1" x14ac:dyDescent="0.25">
      <c r="B139" s="2047"/>
      <c r="D139" s="2026"/>
      <c r="F139" s="2026"/>
      <c r="H139" s="2026"/>
      <c r="J139" s="2026"/>
      <c r="L139" s="2026"/>
      <c r="N139" s="2026"/>
      <c r="P139" s="2026"/>
      <c r="R139" s="2050"/>
      <c r="T139" s="2026"/>
      <c r="V139" s="2026"/>
      <c r="X139" s="1190"/>
      <c r="AO139" s="2047"/>
      <c r="AQ139" s="1193"/>
      <c r="AS139" s="1193"/>
      <c r="AU139" s="1193"/>
      <c r="AW139" s="1193"/>
      <c r="AY139" s="1184"/>
      <c r="AZ139" s="1190"/>
      <c r="BA139" s="1184"/>
      <c r="BC139" s="1184"/>
      <c r="BE139" s="1185"/>
      <c r="BF139" s="1190"/>
      <c r="BG139" s="1186"/>
      <c r="BI139" s="1186"/>
      <c r="BK139" s="1190"/>
      <c r="CB139" s="2047"/>
      <c r="CD139" s="2091"/>
      <c r="CF139" s="2091"/>
      <c r="CH139" s="2091"/>
      <c r="CJ139" s="2091"/>
      <c r="CL139" s="2083"/>
      <c r="CM139" s="1190"/>
      <c r="CN139" s="1184"/>
      <c r="CP139" s="1184"/>
      <c r="CR139" s="2085"/>
      <c r="CS139" s="1190"/>
      <c r="CT139" s="2081"/>
      <c r="CV139" s="2081"/>
      <c r="CX139" s="1190"/>
    </row>
    <row r="140" spans="2:102" ht="30" customHeight="1" x14ac:dyDescent="0.25">
      <c r="B140" s="2047"/>
      <c r="D140" s="1200"/>
      <c r="E140" s="1163">
        <f ca="1">IF('1-Eng Inputs'!B161="YES",AR140,CE140)*2.2</f>
        <v>29.653836439928291</v>
      </c>
      <c r="F140" s="1163"/>
      <c r="G140" s="1163">
        <f ca="1">IF('1-Eng Inputs'!E161="YES",AT140,CG140)*2.2</f>
        <v>29.653836439928291</v>
      </c>
      <c r="H140" s="1163"/>
      <c r="I140" s="1163">
        <f ca="1">IF('1-Eng Inputs'!G161="YES",AV140,CI140)*2.2</f>
        <v>29.653836439928291</v>
      </c>
      <c r="J140" s="1163"/>
      <c r="K140" s="1163">
        <f ca="1">IF('1-Eng Inputs'!I161="YES",AX140,CK140)*2.2</f>
        <v>29.653836439928291</v>
      </c>
      <c r="L140" s="1163"/>
      <c r="M140" s="1163">
        <f ca="1">IF('1-Eng Inputs'!K161="YES",AZ140,CM140)*2.2</f>
        <v>29.653836439928291</v>
      </c>
      <c r="N140" s="1163"/>
      <c r="O140" s="1163">
        <f ca="1">IF('1-Eng Inputs'!M161="YES",BB140,CO140)*2.2</f>
        <v>29.653836439928291</v>
      </c>
      <c r="P140" s="1163"/>
      <c r="Q140" s="1209">
        <f ca="1">IF('1-Eng Inputs'!O161="YES",BD140,CQ140)*2.2</f>
        <v>29.653836439928291</v>
      </c>
      <c r="R140" s="1210"/>
      <c r="S140" s="1163">
        <f ca="1">IF('1-Eng Inputs'!Q161="YES",BF140,CS140)*2.2</f>
        <v>-1.3424153204199187</v>
      </c>
      <c r="T140" s="1163"/>
      <c r="U140" s="1163">
        <f ca="1">IF('1-Eng Inputs'!S161="YES",BH140,CU140)*2.2</f>
        <v>-1.3424153204199187</v>
      </c>
      <c r="V140" s="1163"/>
      <c r="W140" s="1163">
        <f ca="1">IF('1-Eng Inputs'!U161="YES",BJ140,CW140)*2.2</f>
        <v>-1.3424153204199187</v>
      </c>
      <c r="X140" s="1165"/>
      <c r="AO140" s="2047"/>
      <c r="AQ140" s="1200"/>
      <c r="AR140" s="1163">
        <f ca="1">'wind load calc_10d'!H134</f>
        <v>13.535100631485872</v>
      </c>
      <c r="AS140" s="1163"/>
      <c r="AT140" s="1163">
        <f ca="1">'wind load calc_10d'!J134</f>
        <v>13.535100631485872</v>
      </c>
      <c r="AU140" s="1163"/>
      <c r="AV140" s="1163">
        <f ca="1">'wind load calc_10d'!K134</f>
        <v>13.535100631485872</v>
      </c>
      <c r="AW140" s="1163"/>
      <c r="AX140" s="1163">
        <f ca="1">'wind load calc_10d'!K134</f>
        <v>13.535100631485872</v>
      </c>
      <c r="AY140" s="1163"/>
      <c r="AZ140" s="1163">
        <f ca="1">'wind load calc_10d'!K135</f>
        <v>13.535100631485872</v>
      </c>
      <c r="BA140" s="1163"/>
      <c r="BB140" s="1163">
        <f ca="1">'wind load calc_10d'!K135</f>
        <v>13.535100631485872</v>
      </c>
      <c r="BC140" s="1163"/>
      <c r="BD140" s="1164">
        <f ca="1">'wind load calc_10d'!K135</f>
        <v>13.535100631485872</v>
      </c>
      <c r="BE140" s="1201"/>
      <c r="BF140" s="1163">
        <f ca="1">'wind load calc_10d'!K144</f>
        <v>1.7211277343628844</v>
      </c>
      <c r="BG140" s="1163"/>
      <c r="BH140" s="1163">
        <f ca="1">'wind load calc_10d'!K144</f>
        <v>1.7211277343628844</v>
      </c>
      <c r="BI140" s="1163"/>
      <c r="BJ140" s="1163">
        <f ca="1">'wind load calc_10d'!K144</f>
        <v>1.7211277343628844</v>
      </c>
      <c r="BK140" s="1165"/>
      <c r="CB140" s="2047"/>
      <c r="CD140" s="1200"/>
      <c r="CE140" s="1163">
        <f ca="1">'wind load calc_10d'!H82</f>
        <v>13.479016563603768</v>
      </c>
      <c r="CF140" s="1163"/>
      <c r="CG140" s="1163">
        <f ca="1">'wind load calc_10d'!J82</f>
        <v>13.479016563603768</v>
      </c>
      <c r="CH140" s="1163"/>
      <c r="CI140" s="1163">
        <f ca="1">'wind load calc_10d'!K82</f>
        <v>13.479016563603768</v>
      </c>
      <c r="CJ140" s="1163"/>
      <c r="CK140" s="1163">
        <f ca="1">'wind load calc_10d'!K82</f>
        <v>13.479016563603768</v>
      </c>
      <c r="CL140" s="1163"/>
      <c r="CM140" s="1163">
        <f ca="1">'wind load calc_10d'!K83</f>
        <v>13.479016563603768</v>
      </c>
      <c r="CN140" s="1163"/>
      <c r="CO140" s="1163">
        <f ca="1">'wind load calc_10d'!K83</f>
        <v>13.479016563603768</v>
      </c>
      <c r="CP140" s="1163"/>
      <c r="CQ140" s="1164">
        <f ca="1">'wind load calc_10d'!K83</f>
        <v>13.479016563603768</v>
      </c>
      <c r="CR140" s="1201"/>
      <c r="CS140" s="1163">
        <f ca="1">'wind load calc_10d'!K92</f>
        <v>-0.61018878200905391</v>
      </c>
      <c r="CT140" s="1163"/>
      <c r="CU140" s="1163">
        <f ca="1">'wind load calc_10d'!K92</f>
        <v>-0.61018878200905391</v>
      </c>
      <c r="CV140" s="1163"/>
      <c r="CW140" s="1163">
        <f ca="1">'wind load calc_10d'!K92</f>
        <v>-0.61018878200905391</v>
      </c>
      <c r="CX140" s="1165"/>
    </row>
    <row r="141" spans="2:102" x14ac:dyDescent="0.25">
      <c r="B141" s="2047"/>
      <c r="D141" s="2025">
        <f ca="1">((E140+E143)/3)/'1-Eng Inputs'!$B$34</f>
        <v>0.59906740282683424</v>
      </c>
      <c r="F141" s="2025">
        <f ca="1">((E143+E140)/6+(G143+G140)/4)/'1-Eng Inputs'!$B$34</f>
        <v>0.74883425353354272</v>
      </c>
      <c r="H141" s="2025">
        <f ca="1">1/4*(G140+I140+G143+I143)/'1-Eng Inputs'!$B$34</f>
        <v>0.8986011042402513</v>
      </c>
      <c r="J141" s="2025">
        <f ca="1">1/4*(I140+K140+I143+K143)/'1-Eng Inputs'!$B$34</f>
        <v>0.8986011042402513</v>
      </c>
      <c r="L141" s="2025">
        <f ca="1">1/4*(K140+M140+K143+M143)/'1-Eng Inputs'!$B$34</f>
        <v>0.8986011042402513</v>
      </c>
      <c r="N141" s="2025">
        <f ca="1">1/4*(M140+O140+M143+O143)/'1-Eng Inputs'!$B$34</f>
        <v>0.8986011042402513</v>
      </c>
      <c r="P141" s="2025">
        <f ca="1">1/4*(O140+Q140+O143+Q143)/'1-Eng Inputs'!$B$34</f>
        <v>0.8986011042402513</v>
      </c>
      <c r="R141" s="2049">
        <f ca="1">1/4*(Q140+S140+Q143+S143)/'1-Eng Inputs'!$B$34</f>
        <v>0.42896092605315717</v>
      </c>
      <c r="T141" s="2025">
        <f ca="1">1/4*(S140+U140+S143+U143)/'1-Eng Inputs'!$B$34</f>
        <v>-4.067925213393693E-2</v>
      </c>
      <c r="V141" s="2025">
        <f ca="1">1/4*(U140+W140+U143+W143)/'1-Eng Inputs'!$B$34</f>
        <v>-4.067925213393693E-2</v>
      </c>
      <c r="X141" s="1190"/>
      <c r="AO141" s="2047"/>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7"/>
      <c r="CD141" s="2090"/>
      <c r="CF141" s="2090"/>
      <c r="CG141" s="1190"/>
      <c r="CH141" s="2090"/>
      <c r="CI141" s="1190"/>
      <c r="CJ141" s="2090"/>
      <c r="CK141" s="1190"/>
      <c r="CL141" s="2082"/>
      <c r="CM141" s="1190"/>
      <c r="CN141" s="1176"/>
      <c r="CO141" s="1190"/>
      <c r="CP141" s="1176"/>
      <c r="CQ141" s="1190"/>
      <c r="CR141" s="2084"/>
      <c r="CS141" s="1190"/>
      <c r="CT141" s="2080"/>
      <c r="CU141" s="1190"/>
      <c r="CV141" s="2080"/>
      <c r="CW141" s="1190"/>
      <c r="CX141" s="1190" t="s">
        <v>21288</v>
      </c>
    </row>
    <row r="142" spans="2:102" ht="15" hidden="1" customHeight="1" x14ac:dyDescent="0.25">
      <c r="B142" s="2047"/>
      <c r="D142" s="2026"/>
      <c r="F142" s="2026"/>
      <c r="H142" s="2026"/>
      <c r="J142" s="2026"/>
      <c r="L142" s="2026"/>
      <c r="N142" s="2026"/>
      <c r="P142" s="2026"/>
      <c r="R142" s="2050"/>
      <c r="T142" s="2026"/>
      <c r="V142" s="2026"/>
      <c r="X142" s="1190"/>
      <c r="AO142" s="2047"/>
      <c r="AQ142" s="1193"/>
      <c r="AS142" s="1193"/>
      <c r="AU142" s="1193"/>
      <c r="AW142" s="1193"/>
      <c r="AY142" s="1184"/>
      <c r="AZ142" s="1190"/>
      <c r="BA142" s="1184"/>
      <c r="BC142" s="1184"/>
      <c r="BE142" s="1185"/>
      <c r="BF142" s="1190"/>
      <c r="BG142" s="1186"/>
      <c r="BI142" s="1186"/>
      <c r="BK142" s="1190" t="s">
        <v>21289</v>
      </c>
      <c r="CB142" s="2047"/>
      <c r="CD142" s="2091"/>
      <c r="CF142" s="2091"/>
      <c r="CH142" s="2091"/>
      <c r="CJ142" s="2091"/>
      <c r="CL142" s="2083"/>
      <c r="CM142" s="1190"/>
      <c r="CN142" s="1184"/>
      <c r="CP142" s="1184"/>
      <c r="CR142" s="2085"/>
      <c r="CS142" s="1190"/>
      <c r="CT142" s="2081"/>
      <c r="CV142" s="2081"/>
      <c r="CX142" s="1190" t="s">
        <v>21289</v>
      </c>
    </row>
    <row r="143" spans="2:102" ht="30" customHeight="1" x14ac:dyDescent="0.25">
      <c r="B143" s="2047"/>
      <c r="D143" s="1200"/>
      <c r="E143" s="1163">
        <f ca="1">IF('1-Eng Inputs'!B164="YES",AR143,CE143)*2.2</f>
        <v>29.653836439928291</v>
      </c>
      <c r="F143" s="1163"/>
      <c r="G143" s="1163">
        <f ca="1">IF('1-Eng Inputs'!E164="YES",AT143,CG143)*2.2</f>
        <v>29.653836439928291</v>
      </c>
      <c r="H143" s="1163"/>
      <c r="I143" s="1163">
        <f ca="1">IF('1-Eng Inputs'!G164="YES",AV143,CI143)*2.2</f>
        <v>29.653836439928291</v>
      </c>
      <c r="J143" s="1163"/>
      <c r="K143" s="1163">
        <f ca="1">IF('1-Eng Inputs'!I164="YES",AX143,CK143)*2.2</f>
        <v>29.653836439928291</v>
      </c>
      <c r="L143" s="1163"/>
      <c r="M143" s="1163">
        <f ca="1">IF('1-Eng Inputs'!K164="YES",AZ143,CM143)*2.2</f>
        <v>29.653836439928291</v>
      </c>
      <c r="N143" s="1163"/>
      <c r="O143" s="1163">
        <f ca="1">IF('1-Eng Inputs'!M164="YES",BB143,CO143)*2.2</f>
        <v>29.653836439928291</v>
      </c>
      <c r="P143" s="1163"/>
      <c r="Q143" s="1209">
        <f ca="1">IF('1-Eng Inputs'!O164="YES",BD143,CQ143)*2.2</f>
        <v>29.653836439928291</v>
      </c>
      <c r="R143" s="1210"/>
      <c r="S143" s="1163">
        <f ca="1">IF('1-Eng Inputs'!Q164="YES",BF143,CS143)*2.2</f>
        <v>-1.3424153204199187</v>
      </c>
      <c r="T143" s="1163"/>
      <c r="U143" s="1163">
        <f ca="1">IF('1-Eng Inputs'!S164="YES",BH143,CU143)*2.2</f>
        <v>-1.3424153204199187</v>
      </c>
      <c r="V143" s="1163"/>
      <c r="W143" s="1163">
        <f ca="1">IF('1-Eng Inputs'!U164="YES",BJ143,CW143)*2.2</f>
        <v>-1.3424153204199187</v>
      </c>
      <c r="X143" s="1165"/>
      <c r="AO143" s="2047"/>
      <c r="AQ143" s="1200"/>
      <c r="AR143" s="1163">
        <f ca="1">'wind load calc_10d'!H134</f>
        <v>13.535100631485872</v>
      </c>
      <c r="AS143" s="1163"/>
      <c r="AT143" s="1163">
        <f ca="1">'wind load calc_10d'!J134</f>
        <v>13.535100631485872</v>
      </c>
      <c r="AU143" s="1163"/>
      <c r="AV143" s="1163">
        <f ca="1">'wind load calc_10d'!K134</f>
        <v>13.535100631485872</v>
      </c>
      <c r="AW143" s="1163"/>
      <c r="AX143" s="1163">
        <f ca="1">'wind load calc_10d'!K134</f>
        <v>13.535100631485872</v>
      </c>
      <c r="AY143" s="1163"/>
      <c r="AZ143" s="1163">
        <f ca="1">'wind load calc_10d'!K135</f>
        <v>13.535100631485872</v>
      </c>
      <c r="BA143" s="1163"/>
      <c r="BB143" s="1163">
        <f ca="1">'wind load calc_10d'!K135</f>
        <v>13.535100631485872</v>
      </c>
      <c r="BC143" s="1163"/>
      <c r="BD143" s="1164">
        <f ca="1">'wind load calc_10d'!K135</f>
        <v>13.535100631485872</v>
      </c>
      <c r="BE143" s="1201"/>
      <c r="BF143" s="1163">
        <f ca="1">'wind load calc_10d'!K144</f>
        <v>1.7211277343628844</v>
      </c>
      <c r="BG143" s="1163"/>
      <c r="BH143" s="1163">
        <f ca="1">'wind load calc_10d'!K144</f>
        <v>1.7211277343628844</v>
      </c>
      <c r="BI143" s="1163"/>
      <c r="BJ143" s="1163">
        <f ca="1">'wind load calc_10d'!K144</f>
        <v>1.7211277343628844</v>
      </c>
      <c r="BK143" s="1165"/>
      <c r="CB143" s="2047"/>
      <c r="CD143" s="1200"/>
      <c r="CE143" s="1163">
        <f ca="1">'wind load calc_10d'!H82</f>
        <v>13.479016563603768</v>
      </c>
      <c r="CF143" s="1163"/>
      <c r="CG143" s="1163">
        <f ca="1">'wind load calc_10d'!J82</f>
        <v>13.479016563603768</v>
      </c>
      <c r="CH143" s="1163"/>
      <c r="CI143" s="1163">
        <f ca="1">'wind load calc_10d'!K82</f>
        <v>13.479016563603768</v>
      </c>
      <c r="CJ143" s="1163"/>
      <c r="CK143" s="1163">
        <f ca="1">'wind load calc_10d'!K82</f>
        <v>13.479016563603768</v>
      </c>
      <c r="CL143" s="1163"/>
      <c r="CM143" s="1163">
        <f ca="1">'wind load calc_10d'!K83</f>
        <v>13.479016563603768</v>
      </c>
      <c r="CN143" s="1163"/>
      <c r="CO143" s="1163">
        <f ca="1">'wind load calc_10d'!K83</f>
        <v>13.479016563603768</v>
      </c>
      <c r="CP143" s="1163"/>
      <c r="CQ143" s="1164">
        <f ca="1">'wind load calc_10d'!K83</f>
        <v>13.479016563603768</v>
      </c>
      <c r="CR143" s="1201"/>
      <c r="CS143" s="1163">
        <f ca="1">'wind load calc_10d'!K92</f>
        <v>-0.61018878200905391</v>
      </c>
      <c r="CT143" s="1163"/>
      <c r="CU143" s="1163">
        <f ca="1">'wind load calc_10d'!K92</f>
        <v>-0.61018878200905391</v>
      </c>
      <c r="CV143" s="1163"/>
      <c r="CW143" s="1163">
        <f ca="1">'wind load calc_10d'!K92</f>
        <v>-0.61018878200905391</v>
      </c>
      <c r="CX143" s="1165"/>
    </row>
    <row r="144" spans="2:102" x14ac:dyDescent="0.25">
      <c r="B144" s="2047"/>
      <c r="D144" s="2025">
        <f ca="1">((E143+E146)/3)/'1-Eng Inputs'!$B$34</f>
        <v>0.59906740282683424</v>
      </c>
      <c r="F144" s="2025">
        <f ca="1">((E146+E143)/6+(G146+G143)/4)/'1-Eng Inputs'!$B$34</f>
        <v>0.74883425353354272</v>
      </c>
      <c r="H144" s="2025">
        <f ca="1">1/4*(G143+I143+G146+I146)/'1-Eng Inputs'!$B$34</f>
        <v>0.8986011042402513</v>
      </c>
      <c r="J144" s="2025">
        <f ca="1">1/4*(I143+K143+I146+K146)/'1-Eng Inputs'!$B$34</f>
        <v>0.8986011042402513</v>
      </c>
      <c r="L144" s="2025">
        <f ca="1">1/4*(K143+M143+K146+M146)/'1-Eng Inputs'!$B$34</f>
        <v>0.8986011042402513</v>
      </c>
      <c r="N144" s="2025">
        <f ca="1">1/4*(M143+O143+M146+O146)/'1-Eng Inputs'!$B$34</f>
        <v>0.8986011042402513</v>
      </c>
      <c r="P144" s="2025">
        <f ca="1">1/4*(O143+Q143+O146+Q146)/'1-Eng Inputs'!$B$34</f>
        <v>0.8986011042402513</v>
      </c>
      <c r="R144" s="2049">
        <f ca="1">1/4*(Q143+S143+Q146+S146)/'1-Eng Inputs'!$B$34</f>
        <v>0.42896092605315717</v>
      </c>
      <c r="T144" s="2025">
        <f ca="1">1/4*(S143+U143+S146+U146)/'1-Eng Inputs'!$B$34</f>
        <v>-4.067925213393693E-2</v>
      </c>
      <c r="V144" s="2025">
        <f ca="1">1/4*(U143+W143+U146+W146)/'1-Eng Inputs'!$B$34</f>
        <v>-4.067925213393693E-2</v>
      </c>
      <c r="X144" s="1190"/>
      <c r="AO144" s="2047"/>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7"/>
      <c r="CD144" s="2090"/>
      <c r="CF144" s="2090"/>
      <c r="CG144" s="1190"/>
      <c r="CH144" s="2090"/>
      <c r="CI144" s="1190"/>
      <c r="CJ144" s="2090"/>
      <c r="CK144" s="1190"/>
      <c r="CL144" s="2082"/>
      <c r="CM144" s="1190"/>
      <c r="CN144" s="1176"/>
      <c r="CO144" s="1190"/>
      <c r="CP144" s="1176"/>
      <c r="CQ144" s="1190"/>
      <c r="CR144" s="2084"/>
      <c r="CS144" s="1190"/>
      <c r="CT144" s="2080"/>
      <c r="CU144" s="1190"/>
      <c r="CV144" s="2080"/>
      <c r="CW144" s="1190"/>
      <c r="CX144" s="1190"/>
    </row>
    <row r="145" spans="2:102" ht="15" hidden="1" customHeight="1" x14ac:dyDescent="0.25">
      <c r="B145" s="2047"/>
      <c r="D145" s="2026"/>
      <c r="F145" s="2026"/>
      <c r="H145" s="2026"/>
      <c r="J145" s="2026"/>
      <c r="L145" s="2026"/>
      <c r="N145" s="2026"/>
      <c r="P145" s="2026"/>
      <c r="R145" s="2050"/>
      <c r="T145" s="2026"/>
      <c r="V145" s="2026"/>
      <c r="X145" s="1190"/>
      <c r="AO145" s="2047"/>
      <c r="AQ145" s="1193"/>
      <c r="AS145" s="1193"/>
      <c r="AU145" s="1193"/>
      <c r="AW145" s="1193"/>
      <c r="AY145" s="1184"/>
      <c r="AZ145" s="1190"/>
      <c r="BA145" s="1184"/>
      <c r="BC145" s="1184"/>
      <c r="BE145" s="1185"/>
      <c r="BF145" s="1190"/>
      <c r="BG145" s="1186"/>
      <c r="BI145" s="1186"/>
      <c r="BK145" s="1190"/>
      <c r="CB145" s="2047"/>
      <c r="CD145" s="2091"/>
      <c r="CF145" s="2091"/>
      <c r="CH145" s="2091"/>
      <c r="CJ145" s="2091"/>
      <c r="CL145" s="2083"/>
      <c r="CM145" s="1190"/>
      <c r="CN145" s="1184"/>
      <c r="CP145" s="1184"/>
      <c r="CR145" s="2085"/>
      <c r="CS145" s="1190"/>
      <c r="CT145" s="2081"/>
      <c r="CV145" s="2081"/>
      <c r="CX145" s="1190"/>
    </row>
    <row r="146" spans="2:102" ht="30" customHeight="1" thickBot="1" x14ac:dyDescent="0.3">
      <c r="B146" s="2048"/>
      <c r="D146" s="1200"/>
      <c r="E146" s="1163">
        <f ca="1">IF('1-Eng Inputs'!B167="YES",AR146,CE146)*2.2</f>
        <v>29.653836439928291</v>
      </c>
      <c r="F146" s="1163"/>
      <c r="G146" s="1163">
        <f ca="1">IF('1-Eng Inputs'!E167="YES",AT146,CG146)*2.2</f>
        <v>29.653836439928291</v>
      </c>
      <c r="H146" s="1163"/>
      <c r="I146" s="1163">
        <f ca="1">IF('1-Eng Inputs'!G167="YES",AV146,CI146)*2.2</f>
        <v>29.653836439928291</v>
      </c>
      <c r="J146" s="1163"/>
      <c r="K146" s="1163">
        <f ca="1">IF('1-Eng Inputs'!I167="YES",AX146,CK146)*2.2</f>
        <v>29.653836439928291</v>
      </c>
      <c r="L146" s="1163"/>
      <c r="M146" s="1163">
        <f ca="1">IF('1-Eng Inputs'!K167="YES",AZ146,CM146)*2.2</f>
        <v>29.653836439928291</v>
      </c>
      <c r="N146" s="1163"/>
      <c r="O146" s="1163">
        <f ca="1">IF('1-Eng Inputs'!M167="YES",BB146,CO146)*2.2</f>
        <v>29.653836439928291</v>
      </c>
      <c r="P146" s="1163"/>
      <c r="Q146" s="1209">
        <f ca="1">IF('1-Eng Inputs'!O167="YES",BD146,CQ146)*2.2</f>
        <v>29.653836439928291</v>
      </c>
      <c r="R146" s="1210"/>
      <c r="S146" s="1163">
        <f ca="1">IF('1-Eng Inputs'!Q167="YES",BF146,CS146)*2.2</f>
        <v>-1.3424153204199187</v>
      </c>
      <c r="T146" s="1163"/>
      <c r="U146" s="1163">
        <f ca="1">IF('1-Eng Inputs'!S167="YES",BH146,CU146)*2.2</f>
        <v>-1.3424153204199187</v>
      </c>
      <c r="V146" s="1163"/>
      <c r="W146" s="1163">
        <f ca="1">IF('1-Eng Inputs'!U167="YES",BJ146,CW146)*2.2</f>
        <v>-1.3424153204199187</v>
      </c>
      <c r="X146" s="1165"/>
      <c r="AO146" s="2048"/>
      <c r="AQ146" s="1200"/>
      <c r="AR146" s="1163">
        <f ca="1">'wind load calc_10d'!G134</f>
        <v>13.535100631485872</v>
      </c>
      <c r="AS146" s="1163"/>
      <c r="AT146" s="1163">
        <f ca="1">'wind load calc_10d'!I134</f>
        <v>13.535100631485872</v>
      </c>
      <c r="AU146" s="1163"/>
      <c r="AV146" s="1163">
        <f ca="1">'wind load calc_10d'!J134</f>
        <v>13.535100631485872</v>
      </c>
      <c r="AW146" s="1163"/>
      <c r="AX146" s="1163">
        <f ca="1">'wind load calc_10d'!J134</f>
        <v>13.535100631485872</v>
      </c>
      <c r="AY146" s="1163"/>
      <c r="AZ146" s="1163">
        <f ca="1">'wind load calc_10d'!J135</f>
        <v>13.535100631485872</v>
      </c>
      <c r="BA146" s="1163"/>
      <c r="BB146" s="1163">
        <f ca="1">'wind load calc_10d'!J135</f>
        <v>13.535100631485872</v>
      </c>
      <c r="BC146" s="1163"/>
      <c r="BD146" s="1164">
        <f ca="1">'wind load calc_10d'!J135</f>
        <v>13.535100631485872</v>
      </c>
      <c r="BE146" s="1201"/>
      <c r="BF146" s="1163">
        <f ca="1">'wind load calc_10d'!J144</f>
        <v>1.7211277343628844</v>
      </c>
      <c r="BG146" s="1163"/>
      <c r="BH146" s="1163">
        <f ca="1">'wind load calc_10d'!J144</f>
        <v>1.7211277343628844</v>
      </c>
      <c r="BI146" s="1163"/>
      <c r="BJ146" s="1163">
        <f ca="1">'wind load calc_10d'!J144</f>
        <v>1.7211277343628844</v>
      </c>
      <c r="BK146" s="1165"/>
      <c r="CB146" s="2048"/>
      <c r="CD146" s="1200"/>
      <c r="CE146" s="1163">
        <f ca="1">'wind load calc_10d'!G82</f>
        <v>13.479016563603768</v>
      </c>
      <c r="CF146" s="1163"/>
      <c r="CG146" s="1163">
        <f ca="1">'wind load calc_10d'!I82</f>
        <v>13.479016563603768</v>
      </c>
      <c r="CH146" s="1163"/>
      <c r="CI146" s="1163">
        <f ca="1">'wind load calc_10d'!J82</f>
        <v>13.479016563603768</v>
      </c>
      <c r="CJ146" s="1163"/>
      <c r="CK146" s="1163">
        <f ca="1">'wind load calc_10d'!J82</f>
        <v>13.479016563603768</v>
      </c>
      <c r="CL146" s="1163"/>
      <c r="CM146" s="1163">
        <f ca="1">'wind load calc_10d'!J83</f>
        <v>13.479016563603768</v>
      </c>
      <c r="CN146" s="1163"/>
      <c r="CO146" s="1163">
        <f ca="1">'wind load calc_10d'!J83</f>
        <v>13.479016563603768</v>
      </c>
      <c r="CP146" s="1163"/>
      <c r="CQ146" s="1164">
        <f ca="1">'wind load calc_10d'!J83</f>
        <v>13.479016563603768</v>
      </c>
      <c r="CR146" s="1201"/>
      <c r="CS146" s="1163">
        <f ca="1">'wind load calc_10d'!J92</f>
        <v>-0.61018878200905391</v>
      </c>
      <c r="CT146" s="1163"/>
      <c r="CU146" s="1163">
        <f ca="1">'wind load calc_10d'!J92</f>
        <v>-0.61018878200905391</v>
      </c>
      <c r="CV146" s="1163"/>
      <c r="CW146" s="1163">
        <f ca="1">'wind load calc_10d'!J92</f>
        <v>-0.61018878200905391</v>
      </c>
      <c r="CX146" s="1165"/>
    </row>
    <row r="147" spans="2:102" ht="13.15" customHeight="1" x14ac:dyDescent="0.25">
      <c r="B147" s="2046" t="s">
        <v>21286</v>
      </c>
      <c r="D147" s="2025">
        <f ca="1">((E146+E149)/3)/'1-Eng Inputs'!$B$34</f>
        <v>0.59906740282683424</v>
      </c>
      <c r="F147" s="2025">
        <f ca="1">((E149+E146)/6+(G149+G146)/4)/'1-Eng Inputs'!$B$34</f>
        <v>0.74883425353354272</v>
      </c>
      <c r="H147" s="2025">
        <f ca="1">1/4*(G146+I146+G149+I149)/'1-Eng Inputs'!$B$34</f>
        <v>0.8986011042402513</v>
      </c>
      <c r="J147" s="2025">
        <f ca="1">1/4*(I146+K146+I149+K149)/'1-Eng Inputs'!$B$34</f>
        <v>0.8986011042402513</v>
      </c>
      <c r="L147" s="2025">
        <f ca="1">1/4*(K146+M146+K149+M149)/'1-Eng Inputs'!$B$34</f>
        <v>0.8986011042402513</v>
      </c>
      <c r="N147" s="2025">
        <f ca="1">1/4*(M146+O146+M149+O149)/'1-Eng Inputs'!$B$34</f>
        <v>0.8986011042402513</v>
      </c>
      <c r="P147" s="2025">
        <f ca="1">1/4*(O146+Q146+O149+Q149)/'1-Eng Inputs'!$B$34</f>
        <v>0.8986011042402513</v>
      </c>
      <c r="R147" s="2049">
        <f ca="1">1/4*(Q146+S146+Q149+S149)/'1-Eng Inputs'!$B$34</f>
        <v>0.42896092605315717</v>
      </c>
      <c r="T147" s="2025">
        <f ca="1">1/4*(S146+U146+S149+U149)/'1-Eng Inputs'!$B$34</f>
        <v>-4.067925213393693E-2</v>
      </c>
      <c r="V147" s="2025">
        <f ca="1">1/4*(U146+W146+U149+W149)/'1-Eng Inputs'!$B$34</f>
        <v>-4.067925213393693E-2</v>
      </c>
      <c r="X147" s="1190"/>
      <c r="AO147" s="2046"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6" t="s">
        <v>21286</v>
      </c>
      <c r="CD147" s="2090"/>
      <c r="CF147" s="2090"/>
      <c r="CG147" s="1190"/>
      <c r="CH147" s="2090"/>
      <c r="CI147" s="1190"/>
      <c r="CJ147" s="2090"/>
      <c r="CK147" s="1190"/>
      <c r="CL147" s="2082"/>
      <c r="CM147" s="1190"/>
      <c r="CN147" s="1176"/>
      <c r="CO147" s="1190"/>
      <c r="CP147" s="1176"/>
      <c r="CQ147" s="1190"/>
      <c r="CR147" s="2084"/>
      <c r="CS147" s="1190"/>
      <c r="CT147" s="2080"/>
      <c r="CU147" s="1190"/>
      <c r="CV147" s="2080"/>
      <c r="CW147" s="1190"/>
      <c r="CX147" s="1190"/>
    </row>
    <row r="148" spans="2:102" ht="15" hidden="1" customHeight="1" x14ac:dyDescent="0.25">
      <c r="B148" s="2047"/>
      <c r="D148" s="2026"/>
      <c r="F148" s="2026"/>
      <c r="H148" s="2026"/>
      <c r="J148" s="2026"/>
      <c r="L148" s="2026"/>
      <c r="N148" s="2026"/>
      <c r="P148" s="2026"/>
      <c r="R148" s="2050"/>
      <c r="T148" s="2026"/>
      <c r="V148" s="2026"/>
      <c r="X148" s="1190"/>
      <c r="AO148" s="2047"/>
      <c r="AQ148" s="1193"/>
      <c r="AS148" s="1193"/>
      <c r="AU148" s="1193"/>
      <c r="AW148" s="1193"/>
      <c r="AY148" s="1184"/>
      <c r="AZ148" s="1190"/>
      <c r="BA148" s="1184"/>
      <c r="BC148" s="1184"/>
      <c r="BE148" s="1185"/>
      <c r="BF148" s="1190"/>
      <c r="BG148" s="1186"/>
      <c r="BI148" s="1186"/>
      <c r="BK148" s="1190"/>
      <c r="CB148" s="2047"/>
      <c r="CD148" s="2091"/>
      <c r="CF148" s="2091"/>
      <c r="CH148" s="2091"/>
      <c r="CJ148" s="2091"/>
      <c r="CL148" s="2083"/>
      <c r="CM148" s="1190"/>
      <c r="CN148" s="1184"/>
      <c r="CP148" s="1184"/>
      <c r="CR148" s="2085"/>
      <c r="CS148" s="1190"/>
      <c r="CT148" s="2081"/>
      <c r="CV148" s="2081"/>
      <c r="CX148" s="1190"/>
    </row>
    <row r="149" spans="2:102" ht="30" customHeight="1" x14ac:dyDescent="0.25">
      <c r="B149" s="2047"/>
      <c r="D149" s="1200"/>
      <c r="E149" s="1163">
        <f ca="1">IF('1-Eng Inputs'!B170="YES",AR149,CE149)*2.2</f>
        <v>29.653836439928291</v>
      </c>
      <c r="F149" s="1163"/>
      <c r="G149" s="1163">
        <f ca="1">IF('1-Eng Inputs'!E170="YES",AT149,CG149)*2.2</f>
        <v>29.653836439928291</v>
      </c>
      <c r="H149" s="1163"/>
      <c r="I149" s="1163">
        <f ca="1">IF('1-Eng Inputs'!G170="YES",AV149,CI149)*2.2</f>
        <v>29.653836439928291</v>
      </c>
      <c r="J149" s="1163"/>
      <c r="K149" s="1163">
        <f ca="1">IF('1-Eng Inputs'!I170="YES",AX149,CK149)*2.2</f>
        <v>29.653836439928291</v>
      </c>
      <c r="L149" s="1163"/>
      <c r="M149" s="1163">
        <f ca="1">IF('1-Eng Inputs'!K170="YES",AZ149,CM149)*2.2</f>
        <v>29.653836439928291</v>
      </c>
      <c r="N149" s="1163"/>
      <c r="O149" s="1163">
        <f ca="1">IF('1-Eng Inputs'!M170="YES",BB149,CO149)*2.2</f>
        <v>29.653836439928291</v>
      </c>
      <c r="P149" s="1163"/>
      <c r="Q149" s="1209">
        <f ca="1">IF('1-Eng Inputs'!O170="YES",BD149,CQ149)*2.2</f>
        <v>29.653836439928291</v>
      </c>
      <c r="R149" s="1210"/>
      <c r="S149" s="1163">
        <f ca="1">IF('1-Eng Inputs'!Q170="YES",BF149,CS149)*2.2</f>
        <v>-1.3424153204199187</v>
      </c>
      <c r="T149" s="1163"/>
      <c r="U149" s="1163">
        <f ca="1">IF('1-Eng Inputs'!S170="YES",BH149,CU149)*2.2</f>
        <v>-1.3424153204199187</v>
      </c>
      <c r="V149" s="1163"/>
      <c r="W149" s="1163">
        <f ca="1">IF('1-Eng Inputs'!U170="YES",BJ149,CW149)*2.2</f>
        <v>-1.3424153204199187</v>
      </c>
      <c r="X149" s="1165"/>
      <c r="AO149" s="2047"/>
      <c r="AQ149" s="1200"/>
      <c r="AR149" s="1163">
        <f ca="1">'wind load calc_10d'!F136</f>
        <v>13.535100631485872</v>
      </c>
      <c r="AS149" s="1163"/>
      <c r="AT149" s="1163">
        <f ca="1">'wind load calc_10d'!G136</f>
        <v>13.535100631485872</v>
      </c>
      <c r="AU149" s="1163"/>
      <c r="AV149" s="1163">
        <f ca="1">'wind load calc_10d'!H136</f>
        <v>13.535100631485872</v>
      </c>
      <c r="AW149" s="1163"/>
      <c r="AX149" s="1163">
        <f ca="1">'wind load calc_10d'!H136</f>
        <v>13.535100631485872</v>
      </c>
      <c r="AY149" s="1163"/>
      <c r="AZ149" s="1163">
        <f ca="1">'wind load calc_10d'!H137</f>
        <v>13.535100631485872</v>
      </c>
      <c r="BA149" s="1163"/>
      <c r="BB149" s="1163">
        <f ca="1">'wind load calc_10d'!H137</f>
        <v>13.535100631485872</v>
      </c>
      <c r="BC149" s="1163"/>
      <c r="BD149" s="1164">
        <f ca="1">'wind load calc_10d'!H137</f>
        <v>13.535100631485872</v>
      </c>
      <c r="BE149" s="1201"/>
      <c r="BF149" s="1163">
        <f ca="1">'wind load calc_10d'!H146</f>
        <v>1.7211277343628844</v>
      </c>
      <c r="BG149" s="1163"/>
      <c r="BH149" s="1163">
        <f ca="1">'wind load calc_10d'!H146</f>
        <v>1.7211277343628844</v>
      </c>
      <c r="BI149" s="1163"/>
      <c r="BJ149" s="1163">
        <f ca="1">'wind load calc_10d'!H146</f>
        <v>1.7211277343628844</v>
      </c>
      <c r="BK149" s="1165"/>
      <c r="CB149" s="2047"/>
      <c r="CD149" s="1200"/>
      <c r="CE149" s="1163">
        <f ca="1">'wind load calc_10d'!F84</f>
        <v>13.479016563603768</v>
      </c>
      <c r="CF149" s="1163"/>
      <c r="CG149" s="1163">
        <f ca="1">'wind load calc_10d'!G84</f>
        <v>13.479016563603768</v>
      </c>
      <c r="CH149" s="1163"/>
      <c r="CI149" s="1163">
        <f ca="1">'wind load calc_10d'!H84</f>
        <v>13.479016563603768</v>
      </c>
      <c r="CJ149" s="1163"/>
      <c r="CK149" s="1163">
        <f ca="1">'wind load calc_10d'!H84</f>
        <v>13.479016563603768</v>
      </c>
      <c r="CL149" s="1163"/>
      <c r="CM149" s="1163">
        <f ca="1">'wind load calc_10d'!H85</f>
        <v>13.479016563603768</v>
      </c>
      <c r="CN149" s="1163"/>
      <c r="CO149" s="1163">
        <f ca="1">'wind load calc_10d'!H85</f>
        <v>13.479016563603768</v>
      </c>
      <c r="CP149" s="1163"/>
      <c r="CQ149" s="1164">
        <f ca="1">'wind load calc_10d'!H85</f>
        <v>13.479016563603768</v>
      </c>
      <c r="CR149" s="1201"/>
      <c r="CS149" s="1163">
        <f ca="1">'wind load calc_10d'!H94</f>
        <v>-0.61018878200905391</v>
      </c>
      <c r="CT149" s="1163"/>
      <c r="CU149" s="1163">
        <f ca="1">'wind load calc_10d'!H94</f>
        <v>-0.61018878200905391</v>
      </c>
      <c r="CV149" s="1163"/>
      <c r="CW149" s="1163">
        <f ca="1">'wind load calc_10d'!H94</f>
        <v>-0.61018878200905391</v>
      </c>
      <c r="CX149" s="1165"/>
    </row>
    <row r="150" spans="2:102" ht="14.45" hidden="1" customHeight="1" x14ac:dyDescent="0.25">
      <c r="B150" s="2047"/>
      <c r="D150" s="2025">
        <f ca="1">(E149/3)/'1-Eng Inputs'!$B$34</f>
        <v>0.29953370141341712</v>
      </c>
      <c r="F150" s="2025">
        <f ca="1">(E149/6+G149/4)/'1-Eng Inputs'!$B$34</f>
        <v>0.37441712676677136</v>
      </c>
      <c r="G150" s="1190"/>
      <c r="H150" s="2025">
        <f ca="1">1/4*(G149+I149)/'1-Eng Inputs'!$B$34</f>
        <v>0.44930055212012565</v>
      </c>
      <c r="I150" s="1190"/>
      <c r="J150" s="2025">
        <f ca="1">1/4*(I149+K149)/'1-Eng Inputs'!$B$34</f>
        <v>0.44930055212012565</v>
      </c>
      <c r="K150" s="1190"/>
      <c r="L150" s="2025">
        <f ca="1">1/4*(K149+M149)/'1-Eng Inputs'!$B$34</f>
        <v>0.44930055212012565</v>
      </c>
      <c r="M150" s="1190"/>
      <c r="N150" s="2025">
        <f ca="1">1/4*(M149+O149)/'1-Eng Inputs'!$B$34</f>
        <v>0.44930055212012565</v>
      </c>
      <c r="O150" s="1190"/>
      <c r="P150" s="2025">
        <f ca="1">1/4*(O149+Q149)/'1-Eng Inputs'!$B$34</f>
        <v>0.44930055212012565</v>
      </c>
      <c r="Q150" s="1190"/>
      <c r="R150" s="2049">
        <f ca="1">1/4*(Q149+S149)/'1-Eng Inputs'!$B$34</f>
        <v>0.21448046302657858</v>
      </c>
      <c r="S150" s="1190"/>
      <c r="T150" s="2025">
        <f ca="1">1/4*(S149+U149)/'1-Eng Inputs'!$B$34</f>
        <v>-2.0339626066968465E-2</v>
      </c>
      <c r="U150" s="1190"/>
      <c r="V150" s="2025">
        <f ca="1">1/4*(U149+W149)/'1-Eng Inputs'!$B$34</f>
        <v>-2.0339626066968465E-2</v>
      </c>
      <c r="W150" s="1190"/>
      <c r="X150" s="1190"/>
      <c r="AO150" s="2047"/>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7"/>
      <c r="CD150" s="2090"/>
      <c r="CF150" s="2090"/>
      <c r="CG150" s="1190"/>
      <c r="CH150" s="2090"/>
      <c r="CI150" s="1190"/>
      <c r="CJ150" s="2090"/>
      <c r="CK150" s="1190"/>
      <c r="CL150" s="2082"/>
      <c r="CM150" s="1190"/>
      <c r="CN150" s="2082"/>
      <c r="CO150" s="1190"/>
      <c r="CP150" s="2082"/>
      <c r="CQ150" s="1190"/>
      <c r="CR150" s="2084"/>
      <c r="CS150" s="1190"/>
      <c r="CT150" s="2080"/>
      <c r="CU150" s="1190"/>
      <c r="CV150" s="2080"/>
      <c r="CW150" s="1190"/>
      <c r="CX150" s="1190" t="s">
        <v>21288</v>
      </c>
    </row>
    <row r="151" spans="2:102" ht="13.5" thickBot="1" x14ac:dyDescent="0.3">
      <c r="B151" s="2048"/>
      <c r="D151" s="2026"/>
      <c r="F151" s="2026"/>
      <c r="H151" s="2026"/>
      <c r="J151" s="2026"/>
      <c r="L151" s="2026"/>
      <c r="N151" s="2026"/>
      <c r="P151" s="2026"/>
      <c r="R151" s="2050"/>
      <c r="S151" s="1190"/>
      <c r="T151" s="2026"/>
      <c r="V151" s="2026"/>
      <c r="X151" s="1190"/>
      <c r="AO151" s="2048"/>
      <c r="AQ151" s="1193"/>
      <c r="AS151" s="1193"/>
      <c r="AU151" s="1193"/>
      <c r="AW151" s="1193"/>
      <c r="AY151" s="1184"/>
      <c r="AZ151" s="1190"/>
      <c r="BA151" s="1184"/>
      <c r="BC151" s="1184"/>
      <c r="BE151" s="1185"/>
      <c r="BF151" s="1190"/>
      <c r="BG151" s="1186"/>
      <c r="BI151" s="1186"/>
      <c r="BK151" s="1190" t="s">
        <v>21289</v>
      </c>
      <c r="CB151" s="2048"/>
      <c r="CD151" s="2091"/>
      <c r="CF151" s="2091"/>
      <c r="CH151" s="2091"/>
      <c r="CJ151" s="2091"/>
      <c r="CL151" s="2083"/>
      <c r="CM151" s="1190"/>
      <c r="CN151" s="2083"/>
      <c r="CP151" s="2083"/>
      <c r="CR151" s="2085"/>
      <c r="CS151" s="1190"/>
      <c r="CT151" s="2081"/>
      <c r="CV151" s="2081"/>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3" t="s">
        <v>21134</v>
      </c>
      <c r="E155" s="2044"/>
      <c r="F155" s="2044"/>
      <c r="G155" s="2044"/>
      <c r="H155" s="2044"/>
      <c r="I155" s="2044"/>
      <c r="J155" s="2044"/>
      <c r="K155" s="2044"/>
      <c r="L155" s="2044"/>
      <c r="M155" s="2044"/>
      <c r="N155" s="2044"/>
      <c r="O155" s="2044"/>
      <c r="P155" s="2044"/>
      <c r="Q155" s="2045"/>
      <c r="AQ155" s="2043" t="s">
        <v>21134</v>
      </c>
      <c r="AR155" s="2044"/>
      <c r="AS155" s="2044"/>
      <c r="AT155" s="2044"/>
      <c r="AU155" s="2044"/>
      <c r="AV155" s="2044"/>
      <c r="AW155" s="2044"/>
      <c r="AX155" s="2044"/>
      <c r="AY155" s="2044"/>
      <c r="AZ155" s="2044"/>
      <c r="BA155" s="2044"/>
      <c r="BB155" s="2044"/>
      <c r="BC155" s="2044"/>
      <c r="BD155" s="2045"/>
      <c r="CD155" s="2043" t="s">
        <v>21134</v>
      </c>
      <c r="CE155" s="2044"/>
      <c r="CF155" s="2044"/>
      <c r="CG155" s="2044"/>
      <c r="CH155" s="2044"/>
      <c r="CI155" s="2044"/>
      <c r="CJ155" s="2044"/>
      <c r="CK155" s="2044"/>
      <c r="CL155" s="2044"/>
      <c r="CM155" s="2044"/>
      <c r="CN155" s="2044"/>
      <c r="CO155" s="2044"/>
      <c r="CP155" s="2044"/>
      <c r="CQ155" s="2045"/>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0" t="s">
        <v>21285</v>
      </c>
      <c r="D157" s="2025">
        <f ca="1">(2*E159/7)/'1-Eng Inputs'!$B$34</f>
        <v>0.49602908889941449</v>
      </c>
      <c r="F157" s="2025">
        <f ca="1">((2*E159/7)+G159/3)/'1-Eng Inputs'!$B$34</f>
        <v>0.93640828575535029</v>
      </c>
      <c r="G157" s="1190"/>
      <c r="H157" s="2025">
        <f ca="1">((I159+G159)/3)/'1-Eng Inputs'!$B$34</f>
        <v>0.77346797520759658</v>
      </c>
      <c r="I157" s="1190"/>
      <c r="J157" s="2025">
        <f ca="1">((K159+I159)/3)/'1-Eng Inputs'!$B$34</f>
        <v>0.66617755670332146</v>
      </c>
      <c r="K157" s="1190"/>
      <c r="L157" s="2025">
        <f ca="1">((M159+K159)/3)/'1-Eng Inputs'!$B$34</f>
        <v>0.68271806913999211</v>
      </c>
      <c r="M157" s="1190"/>
      <c r="N157" s="2025">
        <f ca="1">((O159+M159)/3)/'1-Eng Inputs'!$B$34</f>
        <v>0.69925858157666276</v>
      </c>
      <c r="O157" s="1190"/>
      <c r="P157" s="2025">
        <f ca="1">((Q159+O159)/3)/'1-Eng Inputs'!$B$34</f>
        <v>0.69925858157666276</v>
      </c>
      <c r="Q157" s="1190"/>
      <c r="R157" s="1190"/>
      <c r="AO157" s="2040" t="s">
        <v>21285</v>
      </c>
      <c r="AQ157" s="1194"/>
      <c r="AR157" s="1190"/>
      <c r="AS157" s="1194"/>
      <c r="AT157" s="1190"/>
      <c r="AU157" s="1194"/>
      <c r="AV157" s="1190"/>
      <c r="AW157" s="1194"/>
      <c r="AX157" s="1190"/>
      <c r="AY157" s="1178"/>
      <c r="AZ157" s="1190"/>
      <c r="BA157" s="1178"/>
      <c r="BB157" s="1190"/>
      <c r="BC157" s="1178"/>
      <c r="BD157" s="1190"/>
      <c r="BE157" s="1190" t="s">
        <v>21288</v>
      </c>
      <c r="CB157" s="2040" t="s">
        <v>21285</v>
      </c>
      <c r="CD157" s="2096"/>
      <c r="CE157" s="1190"/>
      <c r="CF157" s="2096"/>
      <c r="CG157" s="1190"/>
      <c r="CH157" s="2096"/>
      <c r="CI157" s="1190"/>
      <c r="CJ157" s="2096"/>
      <c r="CK157" s="1190"/>
      <c r="CL157" s="2080"/>
      <c r="CM157" s="1190"/>
      <c r="CN157" s="2080"/>
      <c r="CO157" s="1190"/>
      <c r="CP157" s="2080"/>
      <c r="CQ157" s="1190"/>
      <c r="CR157" s="1190" t="s">
        <v>21288</v>
      </c>
    </row>
    <row r="158" spans="2:102" ht="14.45" hidden="1" customHeight="1" x14ac:dyDescent="0.25">
      <c r="B158" s="2041"/>
      <c r="D158" s="2026"/>
      <c r="F158" s="2026"/>
      <c r="H158" s="2026"/>
      <c r="J158" s="2026"/>
      <c r="L158" s="2026"/>
      <c r="N158" s="2026"/>
      <c r="P158" s="2026"/>
      <c r="R158" s="1190"/>
      <c r="AO158" s="2041"/>
      <c r="AQ158" s="1195"/>
      <c r="AR158" s="1190"/>
      <c r="AS158" s="1195"/>
      <c r="AT158" s="1190"/>
      <c r="AU158" s="1195"/>
      <c r="AV158" s="1190"/>
      <c r="AW158" s="1195"/>
      <c r="AX158" s="1190"/>
      <c r="AY158" s="1186"/>
      <c r="BA158" s="1186"/>
      <c r="BC158" s="1186"/>
      <c r="BD158" s="1190"/>
      <c r="BE158" s="1190" t="s">
        <v>21289</v>
      </c>
      <c r="CB158" s="2041"/>
      <c r="CD158" s="2097"/>
      <c r="CE158" s="1190"/>
      <c r="CF158" s="2097"/>
      <c r="CG158" s="1190"/>
      <c r="CH158" s="2097"/>
      <c r="CI158" s="1190"/>
      <c r="CJ158" s="2097"/>
      <c r="CK158" s="1190"/>
      <c r="CL158" s="2081"/>
      <c r="CN158" s="2081"/>
      <c r="CP158" s="2081"/>
      <c r="CQ158" s="1190"/>
      <c r="CR158" s="1190" t="s">
        <v>21289</v>
      </c>
    </row>
    <row r="159" spans="2:102" ht="30" customHeight="1" x14ac:dyDescent="0.25">
      <c r="B159" s="2041"/>
      <c r="D159" s="1200"/>
      <c r="E159" s="1163">
        <f ca="1">IF('1-Eng Inputs'!B180="YES",AR159,CE159)*2.2</f>
        <v>57.291359767882376</v>
      </c>
      <c r="F159" s="1163"/>
      <c r="G159" s="1163">
        <f ca="1">IF('1-Eng Inputs'!E180="YES",AT159,CG159)*2.2</f>
        <v>43.59754048873765</v>
      </c>
      <c r="H159" s="1163"/>
      <c r="I159" s="1163">
        <f ca="1">IF('1-Eng Inputs'!G180="YES",AV159,CI159)*2.2</f>
        <v>32.975789056814413</v>
      </c>
      <c r="J159" s="1163"/>
      <c r="K159" s="1163">
        <f ca="1">IF('1-Eng Inputs'!I180="YES",AX159,CK159)*2.2</f>
        <v>32.975789056814413</v>
      </c>
      <c r="L159" s="1163"/>
      <c r="M159" s="1163">
        <f ca="1">IF('1-Eng Inputs'!K180="YES",AZ159,CM159)*2.2</f>
        <v>34.613299788044806</v>
      </c>
      <c r="N159" s="1163"/>
      <c r="O159" s="1163">
        <f ca="1">IF('1-Eng Inputs'!M180="YES",BB159,CO159)*2.2</f>
        <v>34.613299788044806</v>
      </c>
      <c r="P159" s="1163"/>
      <c r="Q159" s="1163">
        <f ca="1">IF('1-Eng Inputs'!O180="YES",BD159,CQ159)*2.2</f>
        <v>34.613299788044806</v>
      </c>
      <c r="R159" s="1165"/>
      <c r="AO159" s="2041"/>
      <c r="AQ159" s="1200"/>
      <c r="AR159" s="1163">
        <f ca="1">'wind load calc_10d'!F139</f>
        <v>11.988245519090587</v>
      </c>
      <c r="AS159" s="1163"/>
      <c r="AT159" s="1163">
        <f ca="1">'wind load calc_10d'!G139</f>
        <v>6.9436160853823701</v>
      </c>
      <c r="AU159" s="1163"/>
      <c r="AV159" s="1163">
        <f ca="1">'wind load calc_10d'!H139</f>
        <v>3.0306975037403809</v>
      </c>
      <c r="AW159" s="1163"/>
      <c r="AX159" s="1163">
        <f ca="1">'wind load calc_10d'!H139</f>
        <v>3.0306975037403809</v>
      </c>
      <c r="AY159" s="1163"/>
      <c r="AZ159" s="1163">
        <f ca="1">'wind load calc_10d'!H140</f>
        <v>3.8767024245926827</v>
      </c>
      <c r="BA159" s="1163"/>
      <c r="BB159" s="1163">
        <f ca="1">'wind load calc_10d'!H140</f>
        <v>3.8767024245926827</v>
      </c>
      <c r="BC159" s="1163"/>
      <c r="BD159" s="1163">
        <f ca="1">'wind load calc_10d'!H140</f>
        <v>3.8767024245926827</v>
      </c>
      <c r="BE159" s="1165"/>
      <c r="CB159" s="2041"/>
      <c r="CD159" s="1200"/>
      <c r="CE159" s="1163">
        <f ca="1">'wind load calc_10d'!F87</f>
        <v>26.041527167219261</v>
      </c>
      <c r="CF159" s="1163"/>
      <c r="CG159" s="1163">
        <f ca="1">'wind load calc_10d'!G87</f>
        <v>19.817063858517113</v>
      </c>
      <c r="CH159" s="1163"/>
      <c r="CI159" s="1163">
        <f ca="1">'wind load calc_10d'!H87</f>
        <v>14.988995025824732</v>
      </c>
      <c r="CJ159" s="1163"/>
      <c r="CK159" s="1163">
        <f ca="1">'wind load calc_10d'!H87</f>
        <v>14.988995025824732</v>
      </c>
      <c r="CL159" s="1163"/>
      <c r="CM159" s="1163">
        <f ca="1">'wind load calc_10d'!H88</f>
        <v>15.73331808547491</v>
      </c>
      <c r="CN159" s="1163"/>
      <c r="CO159" s="1163">
        <f ca="1">'wind load calc_10d'!H88</f>
        <v>15.73331808547491</v>
      </c>
      <c r="CP159" s="1163"/>
      <c r="CQ159" s="1163">
        <f ca="1">'wind load calc_10d'!H88</f>
        <v>15.73331808547491</v>
      </c>
      <c r="CR159" s="1165"/>
    </row>
    <row r="160" spans="2:102" ht="13.5" thickBot="1" x14ac:dyDescent="0.3">
      <c r="B160" s="2041"/>
      <c r="D160" s="2025">
        <f ca="1">(E162/3+(2*E159/7))/'1-Eng Inputs'!$B$34</f>
        <v>0.48246933818810217</v>
      </c>
      <c r="F160" s="2025">
        <f ca="1">((E162+G159)/6+(2*E159/7)+G162/4)/'1-Eng Inputs'!$B$34</f>
        <v>0.69926899893824213</v>
      </c>
      <c r="H160" s="2025">
        <f ca="1">((I159+G159)/6+(I162+G162)/4)/'1-Eng Inputs'!$B$34</f>
        <v>0.36639436153682986</v>
      </c>
      <c r="J160" s="2025">
        <f ca="1">((K159+I159)/6+(K162+I162)/4)/'1-Eng Inputs'!$B$34</f>
        <v>0.3127491522846923</v>
      </c>
      <c r="L160" s="2025">
        <f ca="1">((M159+K159)/6+(M162+K162)/4)/'1-Eng Inputs'!$B$34</f>
        <v>0.32101940850302757</v>
      </c>
      <c r="N160" s="2025">
        <f ca="1">((O159+M159)/6+(O162+M162)/4)/'1-Eng Inputs'!$B$34</f>
        <v>0.3292896647213629</v>
      </c>
      <c r="P160" s="2025">
        <f ca="1">((Q159+O159)/6+(Q162+O162)/4)/'1-Eng Inputs'!$B$34</f>
        <v>0.3292896647213629</v>
      </c>
      <c r="R160" s="1190"/>
      <c r="AO160" s="2041"/>
      <c r="AQ160" s="1194"/>
      <c r="AR160" s="1190"/>
      <c r="AS160" s="1194"/>
      <c r="AT160" s="1190"/>
      <c r="AU160" s="1194"/>
      <c r="AV160" s="1190"/>
      <c r="AW160" s="1194"/>
      <c r="AX160" s="1190"/>
      <c r="AY160" s="1178"/>
      <c r="AZ160" s="1190"/>
      <c r="BA160" s="1178"/>
      <c r="BB160" s="1190"/>
      <c r="BC160" s="1178"/>
      <c r="BD160" s="1190"/>
      <c r="BE160" s="1190"/>
      <c r="CB160" s="2041"/>
      <c r="CD160" s="2096"/>
      <c r="CE160" s="1190"/>
      <c r="CF160" s="2096"/>
      <c r="CG160" s="1190"/>
      <c r="CH160" s="2096"/>
      <c r="CI160" s="1190"/>
      <c r="CJ160" s="2096"/>
      <c r="CK160" s="1190"/>
      <c r="CL160" s="2080"/>
      <c r="CM160" s="1190"/>
      <c r="CN160" s="1178"/>
      <c r="CO160" s="1190"/>
      <c r="CP160" s="1178"/>
      <c r="CQ160" s="1190"/>
      <c r="CR160" s="1190"/>
    </row>
    <row r="161" spans="2:96" ht="14.45" hidden="1" customHeight="1" thickBot="1" x14ac:dyDescent="0.3">
      <c r="B161" s="2042"/>
      <c r="D161" s="2026"/>
      <c r="F161" s="2026"/>
      <c r="H161" s="2026"/>
      <c r="J161" s="2026"/>
      <c r="L161" s="2026"/>
      <c r="N161" s="2026"/>
      <c r="P161" s="2026"/>
      <c r="R161" s="1190"/>
      <c r="AO161" s="2042"/>
      <c r="AQ161" s="1195"/>
      <c r="AR161" s="1190"/>
      <c r="AS161" s="1195"/>
      <c r="AT161" s="1190"/>
      <c r="AU161" s="1195"/>
      <c r="AV161" s="1190"/>
      <c r="AW161" s="1195"/>
      <c r="AX161" s="1190"/>
      <c r="AY161" s="1186"/>
      <c r="BA161" s="1186"/>
      <c r="BC161" s="1186"/>
      <c r="BE161" s="1190"/>
      <c r="CB161" s="2042"/>
      <c r="CD161" s="2097"/>
      <c r="CE161" s="1190"/>
      <c r="CF161" s="2097"/>
      <c r="CG161" s="1190"/>
      <c r="CH161" s="2097"/>
      <c r="CI161" s="1190"/>
      <c r="CJ161" s="2097"/>
      <c r="CK161" s="1190"/>
      <c r="CL161" s="2081"/>
      <c r="CN161" s="1186"/>
      <c r="CP161" s="1186"/>
      <c r="CR161" s="1190"/>
    </row>
    <row r="162" spans="2:96" ht="30" customHeight="1" x14ac:dyDescent="0.25">
      <c r="B162" s="2040" t="s">
        <v>21254</v>
      </c>
      <c r="D162" s="1200"/>
      <c r="E162" s="1163">
        <f ca="1">IF('1-Eng Inputs'!B183="YES",AR162,CE162)*2.2</f>
        <v>-1.3424153204199187</v>
      </c>
      <c r="F162" s="1163"/>
      <c r="G162" s="1163">
        <f ca="1">IF('1-Eng Inputs'!E183="YES",AT162,CG162)*2.2</f>
        <v>-1.3424153204199187</v>
      </c>
      <c r="H162" s="1163"/>
      <c r="I162" s="1163">
        <f ca="1">IF('1-Eng Inputs'!G183="YES",AV162,CI162)*2.2</f>
        <v>-1.3424153204199187</v>
      </c>
      <c r="J162" s="1163"/>
      <c r="K162" s="1163">
        <f ca="1">IF('1-Eng Inputs'!I183="YES",AX162,CK162)*2.2</f>
        <v>-1.3424153204199187</v>
      </c>
      <c r="L162" s="1163"/>
      <c r="M162" s="1163">
        <f ca="1">IF('1-Eng Inputs'!K183="YES",AZ162,CM162)*2.2</f>
        <v>-1.3424153204199187</v>
      </c>
      <c r="N162" s="1163"/>
      <c r="O162" s="1163">
        <f ca="1">IF('1-Eng Inputs'!M183="YES",BB162,CO162)*2.2</f>
        <v>-1.3424153204199187</v>
      </c>
      <c r="P162" s="1163"/>
      <c r="Q162" s="1163">
        <f ca="1">IF('1-Eng Inputs'!O183="YES",BD162,CQ162)*2.2</f>
        <v>-1.3424153204199187</v>
      </c>
      <c r="R162" s="1165"/>
      <c r="AO162" s="2040" t="s">
        <v>21254</v>
      </c>
      <c r="AQ162" s="1200"/>
      <c r="AR162" s="1163">
        <f ca="1">'wind load calc_10d'!G141</f>
        <v>1.7211277343628844</v>
      </c>
      <c r="AS162" s="1163"/>
      <c r="AT162" s="1163">
        <f ca="1">'wind load calc_10d'!I141</f>
        <v>1.7211277343628844</v>
      </c>
      <c r="AU162" s="1163"/>
      <c r="AV162" s="1163">
        <f ca="1">'wind load calc_10d'!J141</f>
        <v>1.7211277343628844</v>
      </c>
      <c r="AW162" s="1163"/>
      <c r="AX162" s="1163">
        <f ca="1">'wind load calc_10d'!J141</f>
        <v>1.7211277343628844</v>
      </c>
      <c r="AY162" s="1163"/>
      <c r="AZ162" s="1163">
        <f ca="1">'wind load calc_10d'!J142</f>
        <v>1.7211277343628844</v>
      </c>
      <c r="BA162" s="1163"/>
      <c r="BB162" s="1163">
        <f ca="1">'wind load calc_10d'!J142</f>
        <v>1.7211277343628844</v>
      </c>
      <c r="BC162" s="1163"/>
      <c r="BD162" s="1163">
        <f ca="1">'wind load calc_10d'!J142</f>
        <v>1.7211277343628844</v>
      </c>
      <c r="BE162" s="1165"/>
      <c r="CB162" s="2040" t="s">
        <v>21254</v>
      </c>
      <c r="CD162" s="1200"/>
      <c r="CE162" s="1163">
        <f ca="1">'wind load calc_10d'!G89</f>
        <v>-0.61018878200905391</v>
      </c>
      <c r="CF162" s="1163"/>
      <c r="CG162" s="1163">
        <f ca="1">'wind load calc_10d'!I89</f>
        <v>-0.61018878200905391</v>
      </c>
      <c r="CH162" s="1163"/>
      <c r="CI162" s="1163">
        <f ca="1">'wind load calc_10d'!J89</f>
        <v>-0.61018878200905391</v>
      </c>
      <c r="CJ162" s="1163"/>
      <c r="CK162" s="1163">
        <f ca="1">'wind load calc_10d'!J89</f>
        <v>-0.61018878200905391</v>
      </c>
      <c r="CL162" s="1163"/>
      <c r="CM162" s="1163">
        <f ca="1">'wind load calc_10d'!J90</f>
        <v>-0.61018878200905391</v>
      </c>
      <c r="CN162" s="1163"/>
      <c r="CO162" s="1163">
        <f ca="1">'wind load calc_10d'!J90</f>
        <v>-0.61018878200905391</v>
      </c>
      <c r="CP162" s="1163"/>
      <c r="CQ162" s="1163">
        <f ca="1">'wind load calc_10d'!J90</f>
        <v>-0.61018878200905391</v>
      </c>
      <c r="CR162" s="1165"/>
    </row>
    <row r="163" spans="2:96" x14ac:dyDescent="0.25">
      <c r="B163" s="2041"/>
      <c r="D163" s="2025">
        <f ca="1">((E162+E165)/3)/'1-Eng Inputs'!$B$34</f>
        <v>-2.711950142262462E-2</v>
      </c>
      <c r="F163" s="2025">
        <f ca="1">((E165+E162)/6+(G165+G162)/4)/'1-Eng Inputs'!$B$34</f>
        <v>-3.3899376778280775E-2</v>
      </c>
      <c r="H163" s="2025">
        <f ca="1">1/4*(G162+I162+G165+I165)/'1-Eng Inputs'!$B$34</f>
        <v>-4.067925213393693E-2</v>
      </c>
      <c r="J163" s="2025">
        <f ca="1">1/4*(I162+K162+I165+K165)/'1-Eng Inputs'!$B$34</f>
        <v>-4.067925213393693E-2</v>
      </c>
      <c r="L163" s="2025">
        <f ca="1">1/4*(K162+M162+K165+M165)/'1-Eng Inputs'!$B$34</f>
        <v>-4.067925213393693E-2</v>
      </c>
      <c r="N163" s="2025">
        <f ca="1">1/4*(M162+O162+M165+O165)/'1-Eng Inputs'!$B$34</f>
        <v>-4.067925213393693E-2</v>
      </c>
      <c r="P163" s="2025">
        <f ca="1">1/4*(O162+Q162+O165+Q165)/'1-Eng Inputs'!$B$34</f>
        <v>-4.067925213393693E-2</v>
      </c>
      <c r="R163" s="1190"/>
      <c r="AO163" s="2041"/>
      <c r="AQ163" s="1194"/>
      <c r="AR163" s="1190"/>
      <c r="AS163" s="1194"/>
      <c r="AT163" s="1190"/>
      <c r="AU163" s="1194"/>
      <c r="AV163" s="1190"/>
      <c r="AW163" s="1194"/>
      <c r="AX163" s="1190"/>
      <c r="AY163" s="1178"/>
      <c r="AZ163" s="1190"/>
      <c r="BA163" s="1178"/>
      <c r="BB163" s="1190"/>
      <c r="BC163" s="1178"/>
      <c r="BD163" s="1190"/>
      <c r="BE163" s="1190"/>
      <c r="CB163" s="2041"/>
      <c r="CD163" s="2096"/>
      <c r="CE163" s="1190"/>
      <c r="CF163" s="2096"/>
      <c r="CG163" s="1190"/>
      <c r="CH163" s="2096"/>
      <c r="CI163" s="1190"/>
      <c r="CJ163" s="2096"/>
      <c r="CK163" s="1190"/>
      <c r="CL163" s="2080"/>
      <c r="CM163" s="1190"/>
      <c r="CN163" s="1178"/>
      <c r="CO163" s="1190"/>
      <c r="CP163" s="1178"/>
      <c r="CQ163" s="1190"/>
      <c r="CR163" s="1190"/>
    </row>
    <row r="164" spans="2:96" ht="14.45" hidden="1" customHeight="1" x14ac:dyDescent="0.25">
      <c r="B164" s="2041"/>
      <c r="D164" s="2026"/>
      <c r="F164" s="2026"/>
      <c r="H164" s="2026"/>
      <c r="J164" s="2026"/>
      <c r="L164" s="2026"/>
      <c r="N164" s="2026"/>
      <c r="P164" s="2026"/>
      <c r="R164" s="1190"/>
      <c r="AO164" s="2041"/>
      <c r="AQ164" s="1195"/>
      <c r="AR164" s="1190"/>
      <c r="AS164" s="1195"/>
      <c r="AT164" s="1190"/>
      <c r="AU164" s="1195"/>
      <c r="AV164" s="1190"/>
      <c r="AW164" s="1195"/>
      <c r="AX164" s="1190"/>
      <c r="AY164" s="1186"/>
      <c r="BA164" s="1186"/>
      <c r="BC164" s="1186"/>
      <c r="BE164" s="1190"/>
      <c r="CB164" s="2041"/>
      <c r="CD164" s="2097"/>
      <c r="CE164" s="1190"/>
      <c r="CF164" s="2097"/>
      <c r="CG164" s="1190"/>
      <c r="CH164" s="2097"/>
      <c r="CI164" s="1190"/>
      <c r="CJ164" s="2097"/>
      <c r="CK164" s="1190"/>
      <c r="CL164" s="2081"/>
      <c r="CN164" s="1186"/>
      <c r="CP164" s="1186"/>
      <c r="CR164" s="1190"/>
    </row>
    <row r="165" spans="2:96" ht="30" customHeight="1" x14ac:dyDescent="0.25">
      <c r="B165" s="2041"/>
      <c r="D165" s="1200"/>
      <c r="E165" s="1163">
        <f ca="1">IF('1-Eng Inputs'!B186="YES",AR165,CE165)*2.2</f>
        <v>-1.3424153204199187</v>
      </c>
      <c r="F165" s="1163"/>
      <c r="G165" s="1163">
        <f ca="1">IF('1-Eng Inputs'!E186="YES",AT165,CG165)*2.2</f>
        <v>-1.3424153204199187</v>
      </c>
      <c r="H165" s="1163"/>
      <c r="I165" s="1163">
        <f ca="1">IF('1-Eng Inputs'!G186="YES",AV165,CI165)*2.2</f>
        <v>-1.3424153204199187</v>
      </c>
      <c r="J165" s="1163"/>
      <c r="K165" s="1163">
        <f ca="1">IF('1-Eng Inputs'!I186="YES",AX165,CK165)*2.2</f>
        <v>-1.3424153204199187</v>
      </c>
      <c r="L165" s="1163"/>
      <c r="M165" s="1163">
        <f ca="1">IF('1-Eng Inputs'!K186="YES",AZ165,CM165)*2.2</f>
        <v>-1.3424153204199187</v>
      </c>
      <c r="N165" s="1163"/>
      <c r="O165" s="1163">
        <f ca="1">IF('1-Eng Inputs'!M186="YES",BB165,CO165)*2.2</f>
        <v>-1.3424153204199187</v>
      </c>
      <c r="P165" s="1163"/>
      <c r="Q165" s="1163">
        <f ca="1">IF('1-Eng Inputs'!O186="YES",BD165,CQ165)*2.2</f>
        <v>-1.3424153204199187</v>
      </c>
      <c r="R165" s="1165"/>
      <c r="AO165" s="2041"/>
      <c r="AQ165" s="1200"/>
      <c r="AR165" s="1163">
        <f ca="1">'wind load calc_10d'!H141</f>
        <v>1.7211277343628844</v>
      </c>
      <c r="AS165" s="1163"/>
      <c r="AT165" s="1163">
        <f ca="1">'wind load calc_10d'!J141</f>
        <v>1.7211277343628844</v>
      </c>
      <c r="AU165" s="1163"/>
      <c r="AV165" s="1163">
        <f ca="1">'wind load calc_10d'!K141</f>
        <v>1.7211277343628844</v>
      </c>
      <c r="AW165" s="1163"/>
      <c r="AX165" s="1163">
        <f ca="1">'wind load calc_10d'!K141</f>
        <v>1.7211277343628844</v>
      </c>
      <c r="AY165" s="1163"/>
      <c r="AZ165" s="1163">
        <f ca="1">'wind load calc_10d'!K142</f>
        <v>1.7211277343628844</v>
      </c>
      <c r="BA165" s="1163"/>
      <c r="BB165" s="1163">
        <f ca="1">'wind load calc_10d'!K142</f>
        <v>1.7211277343628844</v>
      </c>
      <c r="BC165" s="1163"/>
      <c r="BD165" s="1163">
        <f ca="1">'wind load calc_10d'!K142</f>
        <v>1.7211277343628844</v>
      </c>
      <c r="BE165" s="1165"/>
      <c r="CB165" s="2041"/>
      <c r="CD165" s="1200"/>
      <c r="CE165" s="1163">
        <f ca="1">'wind load calc_10d'!H89</f>
        <v>-0.61018878200905391</v>
      </c>
      <c r="CF165" s="1163"/>
      <c r="CG165" s="1163">
        <f ca="1">'wind load calc_10d'!J89</f>
        <v>-0.61018878200905391</v>
      </c>
      <c r="CH165" s="1163"/>
      <c r="CI165" s="1163">
        <f ca="1">'wind load calc_10d'!K89</f>
        <v>-0.61018878200905391</v>
      </c>
      <c r="CJ165" s="1163"/>
      <c r="CK165" s="1163">
        <f ca="1">'wind load calc_10d'!K89</f>
        <v>-0.61018878200905391</v>
      </c>
      <c r="CL165" s="1163"/>
      <c r="CM165" s="1163">
        <f ca="1">'wind load calc_10d'!K90</f>
        <v>-0.61018878200905391</v>
      </c>
      <c r="CN165" s="1163"/>
      <c r="CO165" s="1163">
        <f ca="1">'wind load calc_10d'!K90</f>
        <v>-0.61018878200905391</v>
      </c>
      <c r="CP165" s="1163"/>
      <c r="CQ165" s="1163">
        <f ca="1">'wind load calc_10d'!K90</f>
        <v>-0.61018878200905391</v>
      </c>
      <c r="CR165" s="1165"/>
    </row>
    <row r="166" spans="2:96" x14ac:dyDescent="0.25">
      <c r="B166" s="2041"/>
      <c r="D166" s="2025">
        <f ca="1">((E165+E168)/3)/'1-Eng Inputs'!$B$34</f>
        <v>-2.711950142262462E-2</v>
      </c>
      <c r="F166" s="2025">
        <f ca="1">((E168+E165)/6+(G168+G165)/4)/'1-Eng Inputs'!$B$34</f>
        <v>-3.3899376778280775E-2</v>
      </c>
      <c r="H166" s="2025">
        <f ca="1">1/4*(G165+I165+G168+I168)/'1-Eng Inputs'!$B$34</f>
        <v>-4.067925213393693E-2</v>
      </c>
      <c r="J166" s="2025">
        <f ca="1">1/4*(I165+K165+I168+K168)/'1-Eng Inputs'!$B$34</f>
        <v>-4.067925213393693E-2</v>
      </c>
      <c r="L166" s="2025">
        <f ca="1">1/4*(K165+M165+K168+M168)/'1-Eng Inputs'!$B$34</f>
        <v>-4.067925213393693E-2</v>
      </c>
      <c r="N166" s="2025">
        <f ca="1">1/4*(M165+O165+M168+O168)/'1-Eng Inputs'!$B$34</f>
        <v>-4.067925213393693E-2</v>
      </c>
      <c r="P166" s="2025">
        <f ca="1">1/4*(O165+Q165+O168+Q168)/'1-Eng Inputs'!$B$34</f>
        <v>-4.067925213393693E-2</v>
      </c>
      <c r="R166" s="1190"/>
      <c r="AO166" s="2041"/>
      <c r="AQ166" s="1194"/>
      <c r="AR166" s="1190"/>
      <c r="AS166" s="1194"/>
      <c r="AT166" s="1190"/>
      <c r="AU166" s="1194"/>
      <c r="AV166" s="1190"/>
      <c r="AW166" s="1194"/>
      <c r="AX166" s="1190"/>
      <c r="AY166" s="1178"/>
      <c r="AZ166" s="1190"/>
      <c r="BA166" s="1178"/>
      <c r="BB166" s="1190"/>
      <c r="BC166" s="1178"/>
      <c r="BD166" s="1190"/>
      <c r="BE166" s="1190" t="s">
        <v>21288</v>
      </c>
      <c r="CB166" s="2041"/>
      <c r="CD166" s="2096"/>
      <c r="CE166" s="1190"/>
      <c r="CF166" s="2096"/>
      <c r="CG166" s="1190"/>
      <c r="CH166" s="2096"/>
      <c r="CI166" s="1190"/>
      <c r="CJ166" s="2096"/>
      <c r="CK166" s="1190"/>
      <c r="CL166" s="2080"/>
      <c r="CM166" s="1190"/>
      <c r="CN166" s="1178"/>
      <c r="CO166" s="1190"/>
      <c r="CP166" s="1178"/>
      <c r="CQ166" s="1190"/>
      <c r="CR166" s="1190" t="s">
        <v>21288</v>
      </c>
    </row>
    <row r="167" spans="2:96" ht="14.45" hidden="1" customHeight="1" x14ac:dyDescent="0.25">
      <c r="B167" s="2041"/>
      <c r="D167" s="2026"/>
      <c r="F167" s="2026"/>
      <c r="H167" s="2026"/>
      <c r="J167" s="2026"/>
      <c r="L167" s="2026"/>
      <c r="N167" s="2026"/>
      <c r="P167" s="2026"/>
      <c r="R167" s="1190"/>
      <c r="AO167" s="2041"/>
      <c r="AQ167" s="1195"/>
      <c r="AR167" s="1190"/>
      <c r="AS167" s="1195"/>
      <c r="AT167" s="1190"/>
      <c r="AU167" s="1195"/>
      <c r="AV167" s="1190"/>
      <c r="AW167" s="1195"/>
      <c r="AX167" s="1190"/>
      <c r="AY167" s="1186"/>
      <c r="BA167" s="1186"/>
      <c r="BC167" s="1186"/>
      <c r="BE167" s="1190" t="s">
        <v>21289</v>
      </c>
      <c r="CB167" s="2041"/>
      <c r="CD167" s="2097"/>
      <c r="CE167" s="1190"/>
      <c r="CF167" s="2097"/>
      <c r="CG167" s="1190"/>
      <c r="CH167" s="2097"/>
      <c r="CI167" s="1190"/>
      <c r="CJ167" s="2097"/>
      <c r="CK167" s="1190"/>
      <c r="CL167" s="2081"/>
      <c r="CN167" s="1186"/>
      <c r="CP167" s="1186"/>
      <c r="CR167" s="1190" t="s">
        <v>21289</v>
      </c>
    </row>
    <row r="168" spans="2:96" ht="30" customHeight="1" x14ac:dyDescent="0.25">
      <c r="B168" s="2041"/>
      <c r="D168" s="1200"/>
      <c r="E168" s="1163">
        <f ca="1">IF('1-Eng Inputs'!B189="YES",AR168,CE168)*2.2</f>
        <v>-1.3424153204199187</v>
      </c>
      <c r="F168" s="1163"/>
      <c r="G168" s="1163">
        <f ca="1">IF('1-Eng Inputs'!E189="YES",AT168,CG168)*2.2</f>
        <v>-1.3424153204199187</v>
      </c>
      <c r="H168" s="1163"/>
      <c r="I168" s="1163">
        <f ca="1">IF('1-Eng Inputs'!G189="YES",AV168,CI168)*2.2</f>
        <v>-1.3424153204199187</v>
      </c>
      <c r="J168" s="1163"/>
      <c r="K168" s="1163">
        <f ca="1">IF('1-Eng Inputs'!I189="YES",AX168,CK168)*2.2</f>
        <v>-1.3424153204199187</v>
      </c>
      <c r="L168" s="1163"/>
      <c r="M168" s="1163">
        <f ca="1">IF('1-Eng Inputs'!K189="YES",AZ168,CM168)*2.2</f>
        <v>-1.3424153204199187</v>
      </c>
      <c r="N168" s="1163"/>
      <c r="O168" s="1163">
        <f ca="1">IF('1-Eng Inputs'!M189="YES",BB168,CO168)*2.2</f>
        <v>-1.3424153204199187</v>
      </c>
      <c r="P168" s="1163"/>
      <c r="Q168" s="1163">
        <f ca="1">IF('1-Eng Inputs'!O189="YES",BD168,CQ168)*2.2</f>
        <v>-1.3424153204199187</v>
      </c>
      <c r="R168" s="1165"/>
      <c r="AO168" s="2041"/>
      <c r="AQ168" s="1200"/>
      <c r="AR168" s="1163">
        <f ca="1">'wind load calc_10d'!H141</f>
        <v>1.7211277343628844</v>
      </c>
      <c r="AS168" s="1163"/>
      <c r="AT168" s="1163">
        <f ca="1">'wind load calc_10d'!J141</f>
        <v>1.7211277343628844</v>
      </c>
      <c r="AU168" s="1163"/>
      <c r="AV168" s="1163">
        <f ca="1">'wind load calc_10d'!K141</f>
        <v>1.7211277343628844</v>
      </c>
      <c r="AW168" s="1163"/>
      <c r="AX168" s="1163">
        <f ca="1">'wind load calc_10d'!K141</f>
        <v>1.7211277343628844</v>
      </c>
      <c r="AY168" s="1163"/>
      <c r="AZ168" s="1163">
        <f ca="1">'wind load calc_10d'!K142</f>
        <v>1.7211277343628844</v>
      </c>
      <c r="BA168" s="1163"/>
      <c r="BB168" s="1163">
        <f ca="1">'wind load calc_10d'!K142</f>
        <v>1.7211277343628844</v>
      </c>
      <c r="BC168" s="1163"/>
      <c r="BD168" s="1163">
        <f ca="1">'wind load calc_10d'!K142</f>
        <v>1.7211277343628844</v>
      </c>
      <c r="BE168" s="1165"/>
      <c r="CB168" s="2041"/>
      <c r="CD168" s="1200"/>
      <c r="CE168" s="1163">
        <f ca="1">'wind load calc_10d'!H89</f>
        <v>-0.61018878200905391</v>
      </c>
      <c r="CF168" s="1163"/>
      <c r="CG168" s="1163">
        <f ca="1">'wind load calc_10d'!J89</f>
        <v>-0.61018878200905391</v>
      </c>
      <c r="CH168" s="1163"/>
      <c r="CI168" s="1163">
        <f ca="1">'wind load calc_10d'!K89</f>
        <v>-0.61018878200905391</v>
      </c>
      <c r="CJ168" s="1163"/>
      <c r="CK168" s="1163">
        <f ca="1">'wind load calc_10d'!K89</f>
        <v>-0.61018878200905391</v>
      </c>
      <c r="CL168" s="1163"/>
      <c r="CM168" s="1163">
        <f ca="1">'wind load calc_10d'!K90</f>
        <v>-0.61018878200905391</v>
      </c>
      <c r="CN168" s="1163"/>
      <c r="CO168" s="1163">
        <f ca="1">'wind load calc_10d'!K90</f>
        <v>-0.61018878200905391</v>
      </c>
      <c r="CP168" s="1163"/>
      <c r="CQ168" s="1163">
        <f ca="1">'wind load calc_10d'!K90</f>
        <v>-0.61018878200905391</v>
      </c>
      <c r="CR168" s="1165"/>
    </row>
    <row r="169" spans="2:96" x14ac:dyDescent="0.25">
      <c r="B169" s="2041"/>
      <c r="D169" s="2025">
        <f ca="1">((E168+E171)/3)/'1-Eng Inputs'!$B$34</f>
        <v>-2.711950142262462E-2</v>
      </c>
      <c r="F169" s="2025">
        <f ca="1">((E171+E168)/6+(G171+G168)/4)/'1-Eng Inputs'!$B$34</f>
        <v>-3.3899376778280775E-2</v>
      </c>
      <c r="H169" s="2025">
        <f ca="1">1/4*(G168+I168+G171+I171)/'1-Eng Inputs'!$B$34</f>
        <v>-4.067925213393693E-2</v>
      </c>
      <c r="J169" s="2025">
        <f ca="1">1/4*(I168+K168+I171+K171)/'1-Eng Inputs'!$B$34</f>
        <v>-4.067925213393693E-2</v>
      </c>
      <c r="L169" s="2025">
        <f ca="1">1/4*(K168+M168+K171+M171)/'1-Eng Inputs'!$B$34</f>
        <v>-4.067925213393693E-2</v>
      </c>
      <c r="N169" s="2025">
        <f ca="1">1/4*(M168+O168+M171+O171)/'1-Eng Inputs'!$B$34</f>
        <v>-4.067925213393693E-2</v>
      </c>
      <c r="P169" s="2025">
        <f ca="1">1/4*(O168+Q168+O171+Q171)/'1-Eng Inputs'!$B$34</f>
        <v>-4.067925213393693E-2</v>
      </c>
      <c r="R169" s="1190"/>
      <c r="AO169" s="2041"/>
      <c r="AQ169" s="1194"/>
      <c r="AR169" s="1190"/>
      <c r="AS169" s="1194"/>
      <c r="AT169" s="1190"/>
      <c r="AU169" s="1194"/>
      <c r="AV169" s="1190"/>
      <c r="AW169" s="1194"/>
      <c r="AX169" s="1190"/>
      <c r="AY169" s="1178"/>
      <c r="AZ169" s="1190"/>
      <c r="BA169" s="1178"/>
      <c r="BB169" s="1190"/>
      <c r="BC169" s="1178"/>
      <c r="BD169" s="1190"/>
      <c r="BE169" s="1190"/>
      <c r="CB169" s="2041"/>
      <c r="CD169" s="2096"/>
      <c r="CE169" s="1190"/>
      <c r="CF169" s="2096"/>
      <c r="CG169" s="1190"/>
      <c r="CH169" s="2096"/>
      <c r="CI169" s="1190"/>
      <c r="CJ169" s="2096"/>
      <c r="CK169" s="1190"/>
      <c r="CL169" s="2080"/>
      <c r="CM169" s="1190"/>
      <c r="CN169" s="1178"/>
      <c r="CO169" s="1190"/>
      <c r="CP169" s="1178"/>
      <c r="CQ169" s="1190"/>
      <c r="CR169" s="1190"/>
    </row>
    <row r="170" spans="2:96" ht="14.45" hidden="1" customHeight="1" x14ac:dyDescent="0.25">
      <c r="B170" s="2041"/>
      <c r="D170" s="2026"/>
      <c r="F170" s="2026"/>
      <c r="H170" s="2026"/>
      <c r="J170" s="2026"/>
      <c r="L170" s="2026"/>
      <c r="N170" s="2026"/>
      <c r="P170" s="2026"/>
      <c r="R170" s="1190"/>
      <c r="AO170" s="2041"/>
      <c r="AQ170" s="1195"/>
      <c r="AR170" s="1190"/>
      <c r="AS170" s="1195"/>
      <c r="AT170" s="1190"/>
      <c r="AU170" s="1195"/>
      <c r="AV170" s="1190"/>
      <c r="AW170" s="1195"/>
      <c r="AX170" s="1190"/>
      <c r="AY170" s="1186"/>
      <c r="BA170" s="1186"/>
      <c r="BC170" s="1186"/>
      <c r="BE170" s="1190"/>
      <c r="CB170" s="2041"/>
      <c r="CD170" s="2097"/>
      <c r="CE170" s="1190"/>
      <c r="CF170" s="2097"/>
      <c r="CG170" s="1190"/>
      <c r="CH170" s="2097"/>
      <c r="CI170" s="1190"/>
      <c r="CJ170" s="2097"/>
      <c r="CK170" s="1190"/>
      <c r="CL170" s="2081"/>
      <c r="CN170" s="1186"/>
      <c r="CP170" s="1186"/>
      <c r="CR170" s="1190"/>
    </row>
    <row r="171" spans="2:96" ht="30" customHeight="1" x14ac:dyDescent="0.25">
      <c r="B171" s="2041"/>
      <c r="D171" s="1200"/>
      <c r="E171" s="1163">
        <f ca="1">IF('1-Eng Inputs'!B192="YES",AR171,CE171)*2.2</f>
        <v>-1.3424153204199187</v>
      </c>
      <c r="F171" s="1163"/>
      <c r="G171" s="1163">
        <f ca="1">IF('1-Eng Inputs'!E192="YES",AT171,CG171)*2.2</f>
        <v>-1.3424153204199187</v>
      </c>
      <c r="H171" s="1163"/>
      <c r="I171" s="1163">
        <f ca="1">IF('1-Eng Inputs'!G192="YES",AV171,CI171)*2.2</f>
        <v>-1.3424153204199187</v>
      </c>
      <c r="J171" s="1163"/>
      <c r="K171" s="1163">
        <f ca="1">IF('1-Eng Inputs'!I192="YES",AX171,CK171)*2.2</f>
        <v>-1.3424153204199187</v>
      </c>
      <c r="L171" s="1163"/>
      <c r="M171" s="1163">
        <f ca="1">IF('1-Eng Inputs'!K192="YES",AZ171,CM171)*2.2</f>
        <v>-1.3424153204199187</v>
      </c>
      <c r="N171" s="1163"/>
      <c r="O171" s="1163">
        <f ca="1">IF('1-Eng Inputs'!M192="YES",BB171,CO171)*2.2</f>
        <v>-1.3424153204199187</v>
      </c>
      <c r="P171" s="1163"/>
      <c r="Q171" s="1163">
        <f ca="1">IF('1-Eng Inputs'!O192="YES",BD171,CQ171)*2.2</f>
        <v>-1.3424153204199187</v>
      </c>
      <c r="R171" s="1165"/>
      <c r="AO171" s="2041"/>
      <c r="AQ171" s="1200"/>
      <c r="AR171" s="1163">
        <f ca="1">'wind load calc_10d'!H141</f>
        <v>1.7211277343628844</v>
      </c>
      <c r="AS171" s="1163"/>
      <c r="AT171" s="1163">
        <f ca="1">'wind load calc_10d'!J141</f>
        <v>1.7211277343628844</v>
      </c>
      <c r="AU171" s="1163"/>
      <c r="AV171" s="1163">
        <f ca="1">'wind load calc_10d'!K141</f>
        <v>1.7211277343628844</v>
      </c>
      <c r="AW171" s="1163"/>
      <c r="AX171" s="1163">
        <f ca="1">'wind load calc_10d'!K141</f>
        <v>1.7211277343628844</v>
      </c>
      <c r="AY171" s="1163"/>
      <c r="AZ171" s="1163">
        <f ca="1">'wind load calc_10d'!K142</f>
        <v>1.7211277343628844</v>
      </c>
      <c r="BA171" s="1163"/>
      <c r="BB171" s="1163">
        <f ca="1">'wind load calc_10d'!K142</f>
        <v>1.7211277343628844</v>
      </c>
      <c r="BC171" s="1163"/>
      <c r="BD171" s="1163">
        <f ca="1">'wind load calc_10d'!K142</f>
        <v>1.7211277343628844</v>
      </c>
      <c r="BE171" s="1165"/>
      <c r="CB171" s="2041"/>
      <c r="CD171" s="1200"/>
      <c r="CE171" s="1163">
        <f ca="1">'wind load calc_10d'!H89</f>
        <v>-0.61018878200905391</v>
      </c>
      <c r="CF171" s="1163"/>
      <c r="CG171" s="1163">
        <f ca="1">'wind load calc_10d'!J89</f>
        <v>-0.61018878200905391</v>
      </c>
      <c r="CH171" s="1163"/>
      <c r="CI171" s="1163">
        <f ca="1">'wind load calc_10d'!K89</f>
        <v>-0.61018878200905391</v>
      </c>
      <c r="CJ171" s="1163"/>
      <c r="CK171" s="1163">
        <f ca="1">'wind load calc_10d'!K89</f>
        <v>-0.61018878200905391</v>
      </c>
      <c r="CL171" s="1163"/>
      <c r="CM171" s="1163">
        <f ca="1">'wind load calc_10d'!K90</f>
        <v>-0.61018878200905391</v>
      </c>
      <c r="CN171" s="1163"/>
      <c r="CO171" s="1163">
        <f ca="1">'wind load calc_10d'!K90</f>
        <v>-0.61018878200905391</v>
      </c>
      <c r="CP171" s="1163"/>
      <c r="CQ171" s="1163">
        <f ca="1">'wind load calc_10d'!K90</f>
        <v>-0.61018878200905391</v>
      </c>
      <c r="CR171" s="1165"/>
    </row>
    <row r="172" spans="2:96" x14ac:dyDescent="0.25">
      <c r="B172" s="2041"/>
      <c r="D172" s="2025">
        <f ca="1">((E171+E174)/3)/'1-Eng Inputs'!$B$34</f>
        <v>-2.711950142262462E-2</v>
      </c>
      <c r="F172" s="2025">
        <f ca="1">((E174+E171)/6+(G174+G171)/4)/'1-Eng Inputs'!$B$34</f>
        <v>-3.3899376778280775E-2</v>
      </c>
      <c r="H172" s="2025">
        <f ca="1">1/4*(G171+I171+G174+I174)/'1-Eng Inputs'!$B$34</f>
        <v>-4.067925213393693E-2</v>
      </c>
      <c r="J172" s="2025">
        <f ca="1">1/4*(I171+K171+I174+K174)/'1-Eng Inputs'!$B$34</f>
        <v>-4.067925213393693E-2</v>
      </c>
      <c r="L172" s="2025">
        <f ca="1">1/4*(K171+M171+K174+M174)/'1-Eng Inputs'!$B$34</f>
        <v>-4.067925213393693E-2</v>
      </c>
      <c r="N172" s="2025">
        <f ca="1">1/4*(M171+O171+M174+O174)/'1-Eng Inputs'!$B$34</f>
        <v>-4.067925213393693E-2</v>
      </c>
      <c r="P172" s="2025">
        <f ca="1">1/4*(O171+Q171+O174+Q174)/'1-Eng Inputs'!$B$34</f>
        <v>-4.067925213393693E-2</v>
      </c>
      <c r="R172" s="1190"/>
      <c r="AO172" s="2041"/>
      <c r="AQ172" s="1194"/>
      <c r="AR172" s="1190"/>
      <c r="AS172" s="1194"/>
      <c r="AT172" s="1190"/>
      <c r="AU172" s="1194"/>
      <c r="AV172" s="1190"/>
      <c r="AW172" s="1194"/>
      <c r="AX172" s="1190"/>
      <c r="AY172" s="1178"/>
      <c r="AZ172" s="1190"/>
      <c r="BA172" s="1178"/>
      <c r="BB172" s="1190"/>
      <c r="BC172" s="1178"/>
      <c r="BD172" s="1190"/>
      <c r="BE172" s="1190"/>
      <c r="CB172" s="2041"/>
      <c r="CD172" s="2096"/>
      <c r="CE172" s="1190"/>
      <c r="CF172" s="2096"/>
      <c r="CG172" s="1190"/>
      <c r="CH172" s="2096"/>
      <c r="CI172" s="1190"/>
      <c r="CJ172" s="2096"/>
      <c r="CK172" s="1190"/>
      <c r="CL172" s="2080"/>
      <c r="CM172" s="1190"/>
      <c r="CN172" s="1178"/>
      <c r="CO172" s="1190"/>
      <c r="CP172" s="1178"/>
      <c r="CQ172" s="1190"/>
      <c r="CR172" s="1190"/>
    </row>
    <row r="173" spans="2:96" ht="14.45" hidden="1" customHeight="1" x14ac:dyDescent="0.25">
      <c r="B173" s="2041"/>
      <c r="D173" s="2026"/>
      <c r="F173" s="2026"/>
      <c r="H173" s="2026"/>
      <c r="J173" s="2026"/>
      <c r="L173" s="2026"/>
      <c r="N173" s="2026"/>
      <c r="P173" s="2026"/>
      <c r="R173" s="1190"/>
      <c r="AO173" s="2041"/>
      <c r="AQ173" s="1195"/>
      <c r="AR173" s="1190"/>
      <c r="AS173" s="1195"/>
      <c r="AT173" s="1190"/>
      <c r="AU173" s="1195"/>
      <c r="AV173" s="1190"/>
      <c r="AW173" s="1195"/>
      <c r="AX173" s="1190"/>
      <c r="AY173" s="1186"/>
      <c r="BA173" s="1186"/>
      <c r="BC173" s="1186"/>
      <c r="BE173" s="1190"/>
      <c r="CB173" s="2041"/>
      <c r="CD173" s="2097"/>
      <c r="CE173" s="1190"/>
      <c r="CF173" s="2097"/>
      <c r="CG173" s="1190"/>
      <c r="CH173" s="2097"/>
      <c r="CI173" s="1190"/>
      <c r="CJ173" s="2097"/>
      <c r="CK173" s="1190"/>
      <c r="CL173" s="2081"/>
      <c r="CN173" s="1186"/>
      <c r="CP173" s="1186"/>
      <c r="CR173" s="1190"/>
    </row>
    <row r="174" spans="2:96" ht="30" customHeight="1" thickBot="1" x14ac:dyDescent="0.3">
      <c r="B174" s="2042"/>
      <c r="D174" s="1200"/>
      <c r="E174" s="1163">
        <f ca="1">IF('1-Eng Inputs'!B195="YES",AR174,CE174)*2.2</f>
        <v>-1.3424153204199187</v>
      </c>
      <c r="F174" s="1163"/>
      <c r="G174" s="1163">
        <f ca="1">IF('1-Eng Inputs'!E195="YES",AT174,CG174)*2.2</f>
        <v>-1.3424153204199187</v>
      </c>
      <c r="H174" s="1163"/>
      <c r="I174" s="1163">
        <f ca="1">IF('1-Eng Inputs'!G195="YES",AV174,CI174)*2.2</f>
        <v>-1.3424153204199187</v>
      </c>
      <c r="J174" s="1163"/>
      <c r="K174" s="1163">
        <f ca="1">IF('1-Eng Inputs'!I195="YES",AX174,CK174)*2.2</f>
        <v>-1.3424153204199187</v>
      </c>
      <c r="L174" s="1163"/>
      <c r="M174" s="1163">
        <f ca="1">IF('1-Eng Inputs'!K195="YES",AZ174,CM174)*2.2</f>
        <v>-1.3424153204199187</v>
      </c>
      <c r="N174" s="1163"/>
      <c r="O174" s="1163">
        <f ca="1">IF('1-Eng Inputs'!M195="YES",BB174,CO174)*2.2</f>
        <v>-1.3424153204199187</v>
      </c>
      <c r="P174" s="1163"/>
      <c r="Q174" s="1163">
        <f ca="1">IF('1-Eng Inputs'!O195="YES",BD174,CQ174)*2.2</f>
        <v>-1.3424153204199187</v>
      </c>
      <c r="R174" s="1165"/>
      <c r="AO174" s="2042"/>
      <c r="AQ174" s="1200"/>
      <c r="AR174" s="1163">
        <f ca="1">'wind load calc_10d'!H141</f>
        <v>1.7211277343628844</v>
      </c>
      <c r="AS174" s="1163"/>
      <c r="AT174" s="1163">
        <f ca="1">'wind load calc_10d'!J141</f>
        <v>1.7211277343628844</v>
      </c>
      <c r="AU174" s="1163"/>
      <c r="AV174" s="1163">
        <f ca="1">'wind load calc_10d'!K141</f>
        <v>1.7211277343628844</v>
      </c>
      <c r="AW174" s="1163"/>
      <c r="AX174" s="1163">
        <f ca="1">'wind load calc_10d'!K141</f>
        <v>1.7211277343628844</v>
      </c>
      <c r="AY174" s="1163"/>
      <c r="AZ174" s="1163">
        <f ca="1">'wind load calc_10d'!K142</f>
        <v>1.7211277343628844</v>
      </c>
      <c r="BA174" s="1163"/>
      <c r="BB174" s="1163">
        <f ca="1">'wind load calc_10d'!K142</f>
        <v>1.7211277343628844</v>
      </c>
      <c r="BC174" s="1163"/>
      <c r="BD174" s="1163">
        <f ca="1">'wind load calc_10d'!K142</f>
        <v>1.7211277343628844</v>
      </c>
      <c r="BE174" s="1165"/>
      <c r="CB174" s="2042"/>
      <c r="CD174" s="1200"/>
      <c r="CE174" s="1163">
        <f ca="1">'wind load calc_10d'!H89</f>
        <v>-0.61018878200905391</v>
      </c>
      <c r="CF174" s="1163"/>
      <c r="CG174" s="1163">
        <f ca="1">'wind load calc_10d'!J89</f>
        <v>-0.61018878200905391</v>
      </c>
      <c r="CH174" s="1163"/>
      <c r="CI174" s="1163">
        <f ca="1">'wind load calc_10d'!K89</f>
        <v>-0.61018878200905391</v>
      </c>
      <c r="CJ174" s="1163"/>
      <c r="CK174" s="1163">
        <f ca="1">'wind load calc_10d'!K89</f>
        <v>-0.61018878200905391</v>
      </c>
      <c r="CL174" s="1163"/>
      <c r="CM174" s="1163">
        <f ca="1">'wind load calc_10d'!K90</f>
        <v>-0.61018878200905391</v>
      </c>
      <c r="CN174" s="1163"/>
      <c r="CO174" s="1163">
        <f ca="1">'wind load calc_10d'!K90</f>
        <v>-0.61018878200905391</v>
      </c>
      <c r="CP174" s="1163"/>
      <c r="CQ174" s="1163">
        <f ca="1">'wind load calc_10d'!K90</f>
        <v>-0.61018878200905391</v>
      </c>
      <c r="CR174" s="1165"/>
    </row>
    <row r="175" spans="2:96" ht="13.15" customHeight="1" x14ac:dyDescent="0.25">
      <c r="B175" s="2040" t="s">
        <v>21287</v>
      </c>
      <c r="D175" s="2025">
        <f ca="1">((E174+E177)/3)/'1-Eng Inputs'!$B$34</f>
        <v>-2.711950142262462E-2</v>
      </c>
      <c r="F175" s="2025">
        <f ca="1">((E177+E174)/6+(G177+G174)/4)/'1-Eng Inputs'!$B$34</f>
        <v>-3.3899376778280775E-2</v>
      </c>
      <c r="H175" s="2025">
        <f ca="1">1/4*(G174+I174+G177+I177)/'1-Eng Inputs'!$B$34</f>
        <v>-4.067925213393693E-2</v>
      </c>
      <c r="J175" s="2025">
        <f ca="1">1/4*(I174+K174+I177+K177)/'1-Eng Inputs'!$B$34</f>
        <v>-4.067925213393693E-2</v>
      </c>
      <c r="L175" s="2025">
        <f ca="1">1/4*(K174+M174+K177+M177)/'1-Eng Inputs'!$B$34</f>
        <v>-4.067925213393693E-2</v>
      </c>
      <c r="N175" s="2025">
        <f ca="1">1/4*(M174+O174+M177+O177)/'1-Eng Inputs'!$B$34</f>
        <v>-4.067925213393693E-2</v>
      </c>
      <c r="P175" s="2025">
        <f ca="1">1/4*(O174+Q174+O177+Q177)/'1-Eng Inputs'!$B$34</f>
        <v>-4.067925213393693E-2</v>
      </c>
      <c r="R175" s="1190"/>
      <c r="AO175" s="2040" t="s">
        <v>21287</v>
      </c>
      <c r="AQ175" s="1194"/>
      <c r="AR175" s="1190"/>
      <c r="AS175" s="1194"/>
      <c r="AT175" s="1190"/>
      <c r="AU175" s="1194"/>
      <c r="AV175" s="1190"/>
      <c r="AW175" s="1194"/>
      <c r="AX175" s="1190"/>
      <c r="AY175" s="1178"/>
      <c r="AZ175" s="1190"/>
      <c r="BA175" s="1178"/>
      <c r="BB175" s="1190"/>
      <c r="BC175" s="1178"/>
      <c r="BD175" s="1190"/>
      <c r="BE175" s="1190"/>
      <c r="CB175" s="2040" t="s">
        <v>21287</v>
      </c>
      <c r="CD175" s="2096"/>
      <c r="CE175" s="1190"/>
      <c r="CF175" s="2096"/>
      <c r="CG175" s="1190"/>
      <c r="CH175" s="2096"/>
      <c r="CI175" s="1190"/>
      <c r="CJ175" s="2096"/>
      <c r="CK175" s="1190"/>
      <c r="CL175" s="2080"/>
      <c r="CM175" s="1190"/>
      <c r="CN175" s="1178"/>
      <c r="CO175" s="1190"/>
      <c r="CP175" s="1178"/>
      <c r="CQ175" s="1190"/>
      <c r="CR175" s="1190"/>
    </row>
    <row r="176" spans="2:96" ht="14.45" hidden="1" customHeight="1" x14ac:dyDescent="0.25">
      <c r="B176" s="2041"/>
      <c r="D176" s="2026"/>
      <c r="F176" s="2026"/>
      <c r="H176" s="2026"/>
      <c r="J176" s="2026"/>
      <c r="L176" s="2026"/>
      <c r="N176" s="2026"/>
      <c r="P176" s="2026"/>
      <c r="R176" s="1190"/>
      <c r="AO176" s="2041"/>
      <c r="AQ176" s="1195"/>
      <c r="AR176" s="1190"/>
      <c r="AS176" s="1195"/>
      <c r="AT176" s="1190"/>
      <c r="AU176" s="1195"/>
      <c r="AV176" s="1190"/>
      <c r="AW176" s="1195"/>
      <c r="AX176" s="1190"/>
      <c r="AY176" s="1186"/>
      <c r="BA176" s="1186"/>
      <c r="BC176" s="1186"/>
      <c r="BE176" s="1190"/>
      <c r="CB176" s="2041"/>
      <c r="CD176" s="2097"/>
      <c r="CE176" s="1190"/>
      <c r="CF176" s="2097"/>
      <c r="CG176" s="1190"/>
      <c r="CH176" s="2097"/>
      <c r="CI176" s="1190"/>
      <c r="CJ176" s="2097"/>
      <c r="CK176" s="1190"/>
      <c r="CL176" s="2081"/>
      <c r="CN176" s="1186"/>
      <c r="CP176" s="1186"/>
      <c r="CR176" s="1190"/>
    </row>
    <row r="177" spans="2:96" ht="30" customHeight="1" x14ac:dyDescent="0.25">
      <c r="B177" s="2041"/>
      <c r="D177" s="1200"/>
      <c r="E177" s="1163">
        <f ca="1">IF('1-Eng Inputs'!B198="YES",AR177,CE177)*2.2</f>
        <v>-1.3424153204199187</v>
      </c>
      <c r="F177" s="1163"/>
      <c r="G177" s="1163">
        <f ca="1">IF('1-Eng Inputs'!E198="YES",AT177,CG177)*2.2</f>
        <v>-1.3424153204199187</v>
      </c>
      <c r="H177" s="1163"/>
      <c r="I177" s="1163">
        <f ca="1">IF('1-Eng Inputs'!G198="YES",AV177,CI177)*2.2</f>
        <v>-1.3424153204199187</v>
      </c>
      <c r="J177" s="1163"/>
      <c r="K177" s="1163">
        <f ca="1">IF('1-Eng Inputs'!I198="YES",AX177,CK177)*2.2</f>
        <v>-1.3424153204199187</v>
      </c>
      <c r="L177" s="1163"/>
      <c r="M177" s="1163">
        <f ca="1">IF('1-Eng Inputs'!K198="YES",AZ177,CM177)*2.2</f>
        <v>-1.3424153204199187</v>
      </c>
      <c r="N177" s="1163"/>
      <c r="O177" s="1163">
        <f ca="1">IF('1-Eng Inputs'!M198="YES",BB177,CO177)*2.2</f>
        <v>-1.3424153204199187</v>
      </c>
      <c r="P177" s="1163"/>
      <c r="Q177" s="1163">
        <f ca="1">IF('1-Eng Inputs'!O198="YES",BD177,CQ177)*2.2</f>
        <v>-1.3424153204199187</v>
      </c>
      <c r="R177" s="1165"/>
      <c r="AO177" s="2041"/>
      <c r="AQ177" s="1200"/>
      <c r="AR177" s="1163">
        <f ca="1">'wind load calc_10d'!G143</f>
        <v>1.7211277343628844</v>
      </c>
      <c r="AS177" s="1163"/>
      <c r="AT177" s="1163">
        <f ca="1">'wind load calc_10d'!J143</f>
        <v>1.7211277343628844</v>
      </c>
      <c r="AU177" s="1163"/>
      <c r="AV177" s="1163">
        <f ca="1">'wind load calc_10d'!K143</f>
        <v>1.7211277343628844</v>
      </c>
      <c r="AW177" s="1163"/>
      <c r="AX177" s="1163">
        <f ca="1">'wind load calc_10d'!K143</f>
        <v>1.7211277343628844</v>
      </c>
      <c r="AY177" s="1163"/>
      <c r="AZ177" s="1163">
        <f ca="1">'wind load calc_10d'!K144</f>
        <v>1.7211277343628844</v>
      </c>
      <c r="BA177" s="1163"/>
      <c r="BB177" s="1163">
        <f ca="1">'wind load calc_10d'!K144</f>
        <v>1.7211277343628844</v>
      </c>
      <c r="BC177" s="1163"/>
      <c r="BD177" s="1163">
        <f ca="1">'wind load calc_10d'!K144</f>
        <v>1.7211277343628844</v>
      </c>
      <c r="BE177" s="1165"/>
      <c r="CB177" s="2041"/>
      <c r="CD177" s="1200"/>
      <c r="CE177" s="1163">
        <f ca="1">'wind load calc_10d'!G91</f>
        <v>-0.61018878200905391</v>
      </c>
      <c r="CF177" s="1163"/>
      <c r="CG177" s="1163">
        <f ca="1">'wind load calc_10d'!J91</f>
        <v>-0.61018878200905391</v>
      </c>
      <c r="CH177" s="1163"/>
      <c r="CI177" s="1163">
        <f ca="1">'wind load calc_10d'!K91</f>
        <v>-0.61018878200905391</v>
      </c>
      <c r="CJ177" s="1163"/>
      <c r="CK177" s="1163">
        <f ca="1">'wind load calc_10d'!K91</f>
        <v>-0.61018878200905391</v>
      </c>
      <c r="CL177" s="1163"/>
      <c r="CM177" s="1163">
        <f ca="1">'wind load calc_10d'!K92</f>
        <v>-0.61018878200905391</v>
      </c>
      <c r="CN177" s="1163"/>
      <c r="CO177" s="1163">
        <f ca="1">'wind load calc_10d'!K92</f>
        <v>-0.61018878200905391</v>
      </c>
      <c r="CP177" s="1163"/>
      <c r="CQ177" s="1163">
        <f ca="1">'wind load calc_10d'!K92</f>
        <v>-0.61018878200905391</v>
      </c>
      <c r="CR177" s="1165"/>
    </row>
    <row r="178" spans="2:96" x14ac:dyDescent="0.25">
      <c r="B178" s="2041"/>
      <c r="D178" s="2025">
        <f ca="1">((E177+E180)/3)/'1-Eng Inputs'!$B$34</f>
        <v>-2.711950142262462E-2</v>
      </c>
      <c r="F178" s="2025">
        <f ca="1">((E180+E177)/6+(G180+G177)/4)/'1-Eng Inputs'!$B$34</f>
        <v>-3.3899376778280775E-2</v>
      </c>
      <c r="H178" s="2025">
        <f ca="1">1/4*(G177+I177+G180+I180)/'1-Eng Inputs'!$B$34</f>
        <v>-4.067925213393693E-2</v>
      </c>
      <c r="J178" s="2025">
        <f ca="1">1/4*(I177+K177+I180+K180)/'1-Eng Inputs'!$B$34</f>
        <v>-4.067925213393693E-2</v>
      </c>
      <c r="L178" s="2025">
        <f ca="1">1/4*(K177+M177+K180+M180)/'1-Eng Inputs'!$B$34</f>
        <v>-4.067925213393693E-2</v>
      </c>
      <c r="N178" s="2025">
        <f ca="1">1/4*(M177+O177+M180+O180)/'1-Eng Inputs'!$B$34</f>
        <v>-4.067925213393693E-2</v>
      </c>
      <c r="P178" s="2025">
        <f ca="1">1/4*(O177+Q177+O180+Q180)/'1-Eng Inputs'!$B$34</f>
        <v>-4.067925213393693E-2</v>
      </c>
      <c r="R178" s="1190"/>
      <c r="AO178" s="2041"/>
      <c r="AQ178" s="1194"/>
      <c r="AR178" s="1190"/>
      <c r="AS178" s="1194"/>
      <c r="AT178" s="1190"/>
      <c r="AU178" s="1194"/>
      <c r="AV178" s="1190"/>
      <c r="AW178" s="1194"/>
      <c r="AX178" s="1190"/>
      <c r="AY178" s="1178"/>
      <c r="AZ178" s="1190"/>
      <c r="BA178" s="1178"/>
      <c r="BB178" s="1190"/>
      <c r="BC178" s="1178"/>
      <c r="BD178" s="1190"/>
      <c r="BE178" s="1190" t="s">
        <v>21288</v>
      </c>
      <c r="CB178" s="2041"/>
      <c r="CD178" s="2096"/>
      <c r="CE178" s="1190"/>
      <c r="CF178" s="2096"/>
      <c r="CG178" s="1190"/>
      <c r="CH178" s="2096"/>
      <c r="CI178" s="1190"/>
      <c r="CJ178" s="2096"/>
      <c r="CK178" s="1190"/>
      <c r="CL178" s="2080"/>
      <c r="CM178" s="1190"/>
      <c r="CN178" s="1178"/>
      <c r="CO178" s="1190"/>
      <c r="CP178" s="1178"/>
      <c r="CQ178" s="1190"/>
      <c r="CR178" s="1190" t="s">
        <v>21288</v>
      </c>
    </row>
    <row r="179" spans="2:96" ht="14.45" hidden="1" customHeight="1" x14ac:dyDescent="0.25">
      <c r="B179" s="2041"/>
      <c r="D179" s="2026"/>
      <c r="F179" s="2026"/>
      <c r="H179" s="2026"/>
      <c r="J179" s="2026"/>
      <c r="L179" s="2026"/>
      <c r="N179" s="2026"/>
      <c r="P179" s="2026"/>
      <c r="R179" s="1190"/>
      <c r="AO179" s="2041"/>
      <c r="AQ179" s="1195"/>
      <c r="AR179" s="1190"/>
      <c r="AS179" s="1195"/>
      <c r="AT179" s="1190"/>
      <c r="AU179" s="1195"/>
      <c r="AV179" s="1190"/>
      <c r="AW179" s="1195"/>
      <c r="AX179" s="1190"/>
      <c r="AY179" s="1186"/>
      <c r="BA179" s="1186"/>
      <c r="BC179" s="1186"/>
      <c r="BE179" s="1190" t="s">
        <v>21289</v>
      </c>
      <c r="CB179" s="2041"/>
      <c r="CD179" s="2097"/>
      <c r="CE179" s="1190"/>
      <c r="CF179" s="2097"/>
      <c r="CG179" s="1190"/>
      <c r="CH179" s="2097"/>
      <c r="CI179" s="1190"/>
      <c r="CJ179" s="2097"/>
      <c r="CK179" s="1190"/>
      <c r="CL179" s="2081"/>
      <c r="CN179" s="1186"/>
      <c r="CP179" s="1186"/>
      <c r="CR179" s="1190" t="s">
        <v>21289</v>
      </c>
    </row>
    <row r="180" spans="2:96" ht="30" customHeight="1" x14ac:dyDescent="0.25">
      <c r="B180" s="2041"/>
      <c r="D180" s="1200"/>
      <c r="E180" s="1163">
        <f ca="1">IF('1-Eng Inputs'!B201="YES",AR180,CE180)*2.2</f>
        <v>-1.3424153204199187</v>
      </c>
      <c r="F180" s="1163"/>
      <c r="G180" s="1163">
        <f ca="1">IF('1-Eng Inputs'!E201="YES",AT180,CG180)*2.2</f>
        <v>-1.3424153204199187</v>
      </c>
      <c r="H180" s="1163"/>
      <c r="I180" s="1163">
        <f ca="1">IF('1-Eng Inputs'!G201="YES",AV180,CI180)*2.2</f>
        <v>-1.3424153204199187</v>
      </c>
      <c r="J180" s="1163"/>
      <c r="K180" s="1163">
        <f ca="1">IF('1-Eng Inputs'!I201="YES",AX180,CK180)*2.2</f>
        <v>-1.3424153204199187</v>
      </c>
      <c r="L180" s="1163"/>
      <c r="M180" s="1163">
        <f ca="1">IF('1-Eng Inputs'!K201="YES",AZ180,CM180)*2.2</f>
        <v>-1.3424153204199187</v>
      </c>
      <c r="N180" s="1163"/>
      <c r="O180" s="1163">
        <f ca="1">IF('1-Eng Inputs'!M201="YES",BB180,CO180)*2.2</f>
        <v>-1.3424153204199187</v>
      </c>
      <c r="P180" s="1163"/>
      <c r="Q180" s="1163">
        <f ca="1">IF('1-Eng Inputs'!O201="YES",BD180,CQ180)*2.2</f>
        <v>-1.3424153204199187</v>
      </c>
      <c r="R180" s="1165"/>
      <c r="AO180" s="2041"/>
      <c r="AQ180" s="1200"/>
      <c r="AR180" s="1163">
        <f ca="1">'wind load calc_10d'!G143</f>
        <v>1.7211277343628844</v>
      </c>
      <c r="AS180" s="1163"/>
      <c r="AT180" s="1163">
        <f ca="1">'wind load calc_10d'!J143</f>
        <v>1.7211277343628844</v>
      </c>
      <c r="AU180" s="1163"/>
      <c r="AV180" s="1163">
        <f ca="1">'wind load calc_10d'!K143</f>
        <v>1.7211277343628844</v>
      </c>
      <c r="AW180" s="1163"/>
      <c r="AX180" s="1163">
        <f ca="1">'wind load calc_10d'!K143</f>
        <v>1.7211277343628844</v>
      </c>
      <c r="AY180" s="1163"/>
      <c r="AZ180" s="1163">
        <f ca="1">'wind load calc_10d'!K144</f>
        <v>1.7211277343628844</v>
      </c>
      <c r="BA180" s="1163"/>
      <c r="BB180" s="1163">
        <f ca="1">'wind load calc_10d'!K144</f>
        <v>1.7211277343628844</v>
      </c>
      <c r="BC180" s="1163"/>
      <c r="BD180" s="1163">
        <f ca="1">'wind load calc_10d'!K144</f>
        <v>1.7211277343628844</v>
      </c>
      <c r="BE180" s="1165"/>
      <c r="CB180" s="2041"/>
      <c r="CD180" s="1200"/>
      <c r="CE180" s="1163">
        <f ca="1">'wind load calc_10d'!G91</f>
        <v>-0.61018878200905391</v>
      </c>
      <c r="CF180" s="1163"/>
      <c r="CG180" s="1163">
        <f ca="1">'wind load calc_10d'!J91</f>
        <v>-0.61018878200905391</v>
      </c>
      <c r="CH180" s="1163"/>
      <c r="CI180" s="1163">
        <f ca="1">'wind load calc_10d'!K91</f>
        <v>-0.61018878200905391</v>
      </c>
      <c r="CJ180" s="1163"/>
      <c r="CK180" s="1163">
        <f ca="1">'wind load calc_10d'!K91</f>
        <v>-0.61018878200905391</v>
      </c>
      <c r="CL180" s="1163"/>
      <c r="CM180" s="1163">
        <f ca="1">'wind load calc_10d'!K92</f>
        <v>-0.61018878200905391</v>
      </c>
      <c r="CN180" s="1163"/>
      <c r="CO180" s="1163">
        <f ca="1">'wind load calc_10d'!K92</f>
        <v>-0.61018878200905391</v>
      </c>
      <c r="CP180" s="1163"/>
      <c r="CQ180" s="1163">
        <f ca="1">'wind load calc_10d'!K92</f>
        <v>-0.61018878200905391</v>
      </c>
      <c r="CR180" s="1165"/>
    </row>
    <row r="181" spans="2:96" x14ac:dyDescent="0.25">
      <c r="B181" s="2041"/>
      <c r="D181" s="2025">
        <f ca="1">((E180+E183)/3)/'1-Eng Inputs'!$B$34</f>
        <v>-2.711950142262462E-2</v>
      </c>
      <c r="F181" s="2025">
        <f ca="1">((E183+E180)/6+(G183+G180)/4)/'1-Eng Inputs'!$B$34</f>
        <v>-3.3899376778280775E-2</v>
      </c>
      <c r="H181" s="2025">
        <f ca="1">1/4*(G180+I180+G183+I183)/'1-Eng Inputs'!$B$34</f>
        <v>-4.067925213393693E-2</v>
      </c>
      <c r="J181" s="2025">
        <f ca="1">1/4*(I180+K180+I183+K183)/'1-Eng Inputs'!$B$34</f>
        <v>-4.067925213393693E-2</v>
      </c>
      <c r="L181" s="2025">
        <f ca="1">1/4*(K180+M180+K183+M183)/'1-Eng Inputs'!$B$34</f>
        <v>-4.067925213393693E-2</v>
      </c>
      <c r="N181" s="2025">
        <f ca="1">1/4*(M180+O180+M183+O183)/'1-Eng Inputs'!$B$34</f>
        <v>-4.067925213393693E-2</v>
      </c>
      <c r="P181" s="2025">
        <f ca="1">1/4*(O180+Q180+O183+Q183)/'1-Eng Inputs'!$B$34</f>
        <v>-4.067925213393693E-2</v>
      </c>
      <c r="R181" s="1190"/>
      <c r="AO181" s="2041"/>
      <c r="AQ181" s="1194"/>
      <c r="AR181" s="1190"/>
      <c r="AS181" s="1194"/>
      <c r="AT181" s="1190"/>
      <c r="AU181" s="1194"/>
      <c r="AV181" s="1190"/>
      <c r="AW181" s="1194"/>
      <c r="AX181" s="1190"/>
      <c r="AY181" s="1178"/>
      <c r="AZ181" s="1190"/>
      <c r="BA181" s="1178"/>
      <c r="BB181" s="1190"/>
      <c r="BC181" s="1178"/>
      <c r="BD181" s="1190"/>
      <c r="BE181" s="1190"/>
      <c r="CB181" s="2041"/>
      <c r="CD181" s="2096"/>
      <c r="CE181" s="1190"/>
      <c r="CF181" s="2096"/>
      <c r="CG181" s="1190"/>
      <c r="CH181" s="2096"/>
      <c r="CI181" s="1190"/>
      <c r="CJ181" s="2096"/>
      <c r="CK181" s="1190"/>
      <c r="CL181" s="2080"/>
      <c r="CM181" s="1190"/>
      <c r="CN181" s="1178"/>
      <c r="CO181" s="1190"/>
      <c r="CP181" s="1178"/>
      <c r="CQ181" s="1190"/>
      <c r="CR181" s="1190"/>
    </row>
    <row r="182" spans="2:96" ht="14.45" hidden="1" customHeight="1" x14ac:dyDescent="0.25">
      <c r="B182" s="2041"/>
      <c r="D182" s="2026"/>
      <c r="F182" s="2026"/>
      <c r="H182" s="2026"/>
      <c r="J182" s="2026"/>
      <c r="L182" s="2026"/>
      <c r="N182" s="2026"/>
      <c r="P182" s="2026"/>
      <c r="R182" s="1190"/>
      <c r="AO182" s="2041"/>
      <c r="AQ182" s="1195"/>
      <c r="AR182" s="1190"/>
      <c r="AS182" s="1195"/>
      <c r="AT182" s="1190"/>
      <c r="AU182" s="1195"/>
      <c r="AV182" s="1190"/>
      <c r="AW182" s="1195"/>
      <c r="AX182" s="1190"/>
      <c r="AY182" s="1186"/>
      <c r="BA182" s="1186"/>
      <c r="BC182" s="1186"/>
      <c r="BE182" s="1190"/>
      <c r="CB182" s="2041"/>
      <c r="CD182" s="2097"/>
      <c r="CE182" s="1190"/>
      <c r="CF182" s="2097"/>
      <c r="CG182" s="1190"/>
      <c r="CH182" s="2097"/>
      <c r="CI182" s="1190"/>
      <c r="CJ182" s="2097"/>
      <c r="CK182" s="1190"/>
      <c r="CL182" s="2081"/>
      <c r="CN182" s="1186"/>
      <c r="CP182" s="1186"/>
      <c r="CR182" s="1190"/>
    </row>
    <row r="183" spans="2:96" ht="30" customHeight="1" thickBot="1" x14ac:dyDescent="0.3">
      <c r="B183" s="2042"/>
      <c r="D183" s="1200"/>
      <c r="E183" s="1163">
        <f ca="1">IF('1-Eng Inputs'!B204="YES",AR183,CE183)*2.2</f>
        <v>-1.3424153204199187</v>
      </c>
      <c r="F183" s="1163"/>
      <c r="G183" s="1163">
        <f ca="1">IF('1-Eng Inputs'!E204="YES",AT183,CG183)*2.2</f>
        <v>-1.3424153204199187</v>
      </c>
      <c r="H183" s="1163"/>
      <c r="I183" s="1163">
        <f ca="1">IF('1-Eng Inputs'!G204="YES",AV183,CI183)*2.2</f>
        <v>-1.3424153204199187</v>
      </c>
      <c r="J183" s="1163"/>
      <c r="K183" s="1163">
        <f ca="1">IF('1-Eng Inputs'!I204="YES",AX183,CK183)*2.2</f>
        <v>-1.3424153204199187</v>
      </c>
      <c r="L183" s="1163"/>
      <c r="M183" s="1163">
        <f ca="1">IF('1-Eng Inputs'!K204="YES",AZ183,CM183)*2.2</f>
        <v>-1.3424153204199187</v>
      </c>
      <c r="N183" s="1163"/>
      <c r="O183" s="1163">
        <f ca="1">IF('1-Eng Inputs'!M204="YES",BB183,CO183)*2.2</f>
        <v>-1.3424153204199187</v>
      </c>
      <c r="P183" s="1163"/>
      <c r="Q183" s="1163">
        <f ca="1">IF('1-Eng Inputs'!O204="YES",BD183,CQ183)*2.2</f>
        <v>-1.3424153204199187</v>
      </c>
      <c r="R183" s="1165"/>
      <c r="AO183" s="2042"/>
      <c r="AQ183" s="1200"/>
      <c r="AR183" s="1163">
        <f ca="1">'wind load calc_10d'!G143</f>
        <v>1.7211277343628844</v>
      </c>
      <c r="AS183" s="1163"/>
      <c r="AT183" s="1163">
        <f ca="1">'wind load calc_10d'!I143</f>
        <v>1.7211277343628844</v>
      </c>
      <c r="AU183" s="1163"/>
      <c r="AV183" s="1163">
        <f ca="1">'wind load calc_10d'!J143</f>
        <v>1.7211277343628844</v>
      </c>
      <c r="AW183" s="1163"/>
      <c r="AX183" s="1163">
        <f ca="1">'wind load calc_10d'!J143</f>
        <v>1.7211277343628844</v>
      </c>
      <c r="AY183" s="1163"/>
      <c r="AZ183" s="1163">
        <f ca="1">'wind load calc_10d'!J144</f>
        <v>1.7211277343628844</v>
      </c>
      <c r="BA183" s="1163"/>
      <c r="BB183" s="1163">
        <f ca="1">'wind load calc_10d'!J144</f>
        <v>1.7211277343628844</v>
      </c>
      <c r="BC183" s="1163"/>
      <c r="BD183" s="1163">
        <f ca="1">'wind load calc_10d'!J144</f>
        <v>1.7211277343628844</v>
      </c>
      <c r="BE183" s="1165"/>
      <c r="CB183" s="2042"/>
      <c r="CD183" s="1200"/>
      <c r="CE183" s="1163">
        <f ca="1">'wind load calc_10d'!G91</f>
        <v>-0.61018878200905391</v>
      </c>
      <c r="CF183" s="1163"/>
      <c r="CG183" s="1163">
        <f ca="1">'wind load calc_10d'!I91</f>
        <v>-0.61018878200905391</v>
      </c>
      <c r="CH183" s="1163"/>
      <c r="CI183" s="1163">
        <f ca="1">'wind load calc_10d'!J91</f>
        <v>-0.61018878200905391</v>
      </c>
      <c r="CJ183" s="1163"/>
      <c r="CK183" s="1163">
        <f ca="1">'wind load calc_10d'!J91</f>
        <v>-0.61018878200905391</v>
      </c>
      <c r="CL183" s="1163"/>
      <c r="CM183" s="1163">
        <f ca="1">'wind load calc_10d'!J92</f>
        <v>-0.61018878200905391</v>
      </c>
      <c r="CN183" s="1163"/>
      <c r="CO183" s="1163">
        <f ca="1">'wind load calc_10d'!J92</f>
        <v>-0.61018878200905391</v>
      </c>
      <c r="CP183" s="1163"/>
      <c r="CQ183" s="1163">
        <f ca="1">'wind load calc_10d'!J92</f>
        <v>-0.61018878200905391</v>
      </c>
      <c r="CR183" s="1165"/>
    </row>
    <row r="184" spans="2:96" ht="13.15" customHeight="1" x14ac:dyDescent="0.25">
      <c r="B184" s="2040" t="s">
        <v>21286</v>
      </c>
      <c r="D184" s="2025">
        <f ca="1">((E183+E186)/3)/'1-Eng Inputs'!$B$34</f>
        <v>-2.711950142262462E-2</v>
      </c>
      <c r="F184" s="2025">
        <f ca="1">((E186+E183)/6+(G186+G183)/4)/'1-Eng Inputs'!$B$34</f>
        <v>-3.3899376778280775E-2</v>
      </c>
      <c r="H184" s="2025">
        <f ca="1">1/4*(G183+I183+G186+I186)/'1-Eng Inputs'!$B$34</f>
        <v>-4.067925213393693E-2</v>
      </c>
      <c r="J184" s="2025">
        <f ca="1">1/4*(I183+K183+I186+K186)/'1-Eng Inputs'!$B$34</f>
        <v>-4.067925213393693E-2</v>
      </c>
      <c r="L184" s="2025">
        <f ca="1">1/4*(K183+M183+K186+M186)/'1-Eng Inputs'!$B$34</f>
        <v>-4.067925213393693E-2</v>
      </c>
      <c r="N184" s="2025">
        <f ca="1">1/4*(M183+O183+M186+O186)/'1-Eng Inputs'!$B$34</f>
        <v>-4.067925213393693E-2</v>
      </c>
      <c r="P184" s="2025">
        <f ca="1">1/4*(O183+Q183+O186+Q186)/'1-Eng Inputs'!$B$34</f>
        <v>-4.067925213393693E-2</v>
      </c>
      <c r="R184" s="1190"/>
      <c r="AO184" s="2040" t="s">
        <v>21286</v>
      </c>
      <c r="AQ184" s="1194"/>
      <c r="AR184" s="1190"/>
      <c r="AS184" s="1194"/>
      <c r="AT184" s="1190"/>
      <c r="AU184" s="1194"/>
      <c r="AV184" s="1190"/>
      <c r="AW184" s="1194"/>
      <c r="AX184" s="1190"/>
      <c r="AY184" s="1178"/>
      <c r="AZ184" s="1190"/>
      <c r="BA184" s="1178"/>
      <c r="BB184" s="1190"/>
      <c r="BC184" s="1178"/>
      <c r="BD184" s="1190"/>
      <c r="BE184" s="1190"/>
      <c r="CB184" s="2040" t="s">
        <v>21286</v>
      </c>
      <c r="CD184" s="2096"/>
      <c r="CE184" s="1190"/>
      <c r="CF184" s="2096"/>
      <c r="CG184" s="1190"/>
      <c r="CH184" s="2096"/>
      <c r="CI184" s="1190"/>
      <c r="CJ184" s="2096"/>
      <c r="CK184" s="1190"/>
      <c r="CL184" s="2080"/>
      <c r="CM184" s="1190"/>
      <c r="CN184" s="1178"/>
      <c r="CO184" s="1190"/>
      <c r="CP184" s="1178"/>
      <c r="CQ184" s="1190"/>
      <c r="CR184" s="1190"/>
    </row>
    <row r="185" spans="2:96" ht="14.45" hidden="1" customHeight="1" x14ac:dyDescent="0.25">
      <c r="B185" s="2041"/>
      <c r="D185" s="2026"/>
      <c r="F185" s="2026"/>
      <c r="H185" s="2026"/>
      <c r="J185" s="2026"/>
      <c r="L185" s="2026"/>
      <c r="N185" s="2026"/>
      <c r="P185" s="2026"/>
      <c r="R185" s="1190"/>
      <c r="AO185" s="2041"/>
      <c r="AQ185" s="1195"/>
      <c r="AR185" s="1190"/>
      <c r="AS185" s="1195"/>
      <c r="AT185" s="1190"/>
      <c r="AU185" s="1195"/>
      <c r="AV185" s="1190"/>
      <c r="AW185" s="1195"/>
      <c r="AX185" s="1190"/>
      <c r="AY185" s="1186"/>
      <c r="BA185" s="1186"/>
      <c r="BC185" s="1186"/>
      <c r="BE185" s="1190"/>
      <c r="CB185" s="2041"/>
      <c r="CD185" s="2097"/>
      <c r="CE185" s="1190"/>
      <c r="CF185" s="2097"/>
      <c r="CG185" s="1190"/>
      <c r="CH185" s="2097"/>
      <c r="CI185" s="1190"/>
      <c r="CJ185" s="2097"/>
      <c r="CK185" s="1190"/>
      <c r="CL185" s="2081"/>
      <c r="CN185" s="1186"/>
      <c r="CP185" s="1186"/>
      <c r="CR185" s="1190"/>
    </row>
    <row r="186" spans="2:96" ht="30" customHeight="1" x14ac:dyDescent="0.25">
      <c r="B186" s="2041"/>
      <c r="D186" s="1200"/>
      <c r="E186" s="1163">
        <f ca="1">IF('1-Eng Inputs'!B207="YES",AR186,CE186)*2.2</f>
        <v>-1.3424153204199187</v>
      </c>
      <c r="F186" s="1163"/>
      <c r="G186" s="1163">
        <f ca="1">IF('1-Eng Inputs'!E207="YES",AT186,CG186)*2.2</f>
        <v>-1.3424153204199187</v>
      </c>
      <c r="H186" s="1163"/>
      <c r="I186" s="1163">
        <f ca="1">IF('1-Eng Inputs'!G207="YES",AV186,CI186)*2.2</f>
        <v>-1.3424153204199187</v>
      </c>
      <c r="J186" s="1163"/>
      <c r="K186" s="1163">
        <f ca="1">IF('1-Eng Inputs'!I207="YES",AX186,CK186)*2.2</f>
        <v>-1.3424153204199187</v>
      </c>
      <c r="L186" s="1163"/>
      <c r="M186" s="1163">
        <f ca="1">IF('1-Eng Inputs'!K207="YES",AZ186,CM186)*2.2</f>
        <v>-1.3424153204199187</v>
      </c>
      <c r="N186" s="1163"/>
      <c r="O186" s="1163">
        <f ca="1">IF('1-Eng Inputs'!M207="YES",BB186,CO186)*2.2</f>
        <v>-1.3424153204199187</v>
      </c>
      <c r="P186" s="1163"/>
      <c r="Q186" s="1163">
        <f ca="1">IF('1-Eng Inputs'!O207="YES",BD186,CQ186)*2.2</f>
        <v>-1.3424153204199187</v>
      </c>
      <c r="R186" s="1165"/>
      <c r="AO186" s="2041"/>
      <c r="AQ186" s="1200"/>
      <c r="AR186" s="1163">
        <f ca="1">'wind load calc_10d'!F145</f>
        <v>1.7211277343628844</v>
      </c>
      <c r="AS186" s="1163"/>
      <c r="AT186" s="1163">
        <f ca="1">'wind load calc_10d'!G145</f>
        <v>1.7211277343628844</v>
      </c>
      <c r="AU186" s="1163"/>
      <c r="AV186" s="1163">
        <f ca="1">'wind load calc_10d'!H145</f>
        <v>1.7211277343628844</v>
      </c>
      <c r="AW186" s="1163"/>
      <c r="AX186" s="1163">
        <f ca="1">'wind load calc_10d'!H145</f>
        <v>1.7211277343628844</v>
      </c>
      <c r="AY186" s="1163"/>
      <c r="AZ186" s="1163">
        <f ca="1">'wind load calc_10d'!H146</f>
        <v>1.7211277343628844</v>
      </c>
      <c r="BA186" s="1163"/>
      <c r="BB186" s="1163">
        <f ca="1">'wind load calc_10d'!H146</f>
        <v>1.7211277343628844</v>
      </c>
      <c r="BC186" s="1163"/>
      <c r="BD186" s="1163">
        <f ca="1">'wind load calc_10d'!H146</f>
        <v>1.7211277343628844</v>
      </c>
      <c r="BE186" s="1165"/>
      <c r="CB186" s="2041"/>
      <c r="CD186" s="1200"/>
      <c r="CE186" s="1163">
        <f ca="1">'wind load calc_10d'!F93</f>
        <v>-0.61018878200905391</v>
      </c>
      <c r="CF186" s="1163"/>
      <c r="CG186" s="1163">
        <f ca="1">'wind load calc_10d'!G93</f>
        <v>-0.61018878200905391</v>
      </c>
      <c r="CH186" s="1163"/>
      <c r="CI186" s="1163">
        <f ca="1">'wind load calc_10d'!H93</f>
        <v>-0.61018878200905391</v>
      </c>
      <c r="CJ186" s="1163"/>
      <c r="CK186" s="1163">
        <f ca="1">'wind load calc_10d'!H93</f>
        <v>-0.61018878200905391</v>
      </c>
      <c r="CL186" s="1163"/>
      <c r="CM186" s="1163">
        <f ca="1">'wind load calc_10d'!H94</f>
        <v>-0.61018878200905391</v>
      </c>
      <c r="CN186" s="1163"/>
      <c r="CO186" s="1163">
        <f ca="1">'wind load calc_10d'!H94</f>
        <v>-0.61018878200905391</v>
      </c>
      <c r="CP186" s="1163"/>
      <c r="CQ186" s="1163">
        <f ca="1">'wind load calc_10d'!H94</f>
        <v>-0.61018878200905391</v>
      </c>
      <c r="CR186" s="1165"/>
    </row>
    <row r="187" spans="2:96" ht="14.45" hidden="1" customHeight="1" x14ac:dyDescent="0.25">
      <c r="B187" s="2041"/>
      <c r="D187" s="2025">
        <f ca="1">(E186/3)/'1-Eng Inputs'!$B$34</f>
        <v>-1.355975071131231E-2</v>
      </c>
      <c r="F187" s="2025">
        <f ca="1">(E186/6+G186/4)/'1-Eng Inputs'!$B$34</f>
        <v>-1.6949688389140388E-2</v>
      </c>
      <c r="G187" s="1190"/>
      <c r="H187" s="2025">
        <f ca="1">1/4*(G186+I186)/'1-Eng Inputs'!$B$34</f>
        <v>-2.0339626066968465E-2</v>
      </c>
      <c r="I187" s="1190"/>
      <c r="J187" s="2025">
        <f ca="1">1/4*(I186+K186)/'1-Eng Inputs'!$B$34</f>
        <v>-2.0339626066968465E-2</v>
      </c>
      <c r="K187" s="1190"/>
      <c r="L187" s="2025">
        <f ca="1">1/4*(K186+M186)/'1-Eng Inputs'!$B$34</f>
        <v>-2.0339626066968465E-2</v>
      </c>
      <c r="M187" s="1190"/>
      <c r="N187" s="2025">
        <f ca="1">1/4*(M186+O186)/'1-Eng Inputs'!$B$34</f>
        <v>-2.0339626066968465E-2</v>
      </c>
      <c r="O187" s="1190"/>
      <c r="P187" s="2025">
        <f ca="1">1/4*(O186+Q186)/'1-Eng Inputs'!$B$34</f>
        <v>-2.0339626066968465E-2</v>
      </c>
      <c r="Q187" s="1190"/>
      <c r="R187" s="1190"/>
      <c r="AO187" s="2041"/>
      <c r="AQ187" s="1194"/>
      <c r="AR187" s="1190"/>
      <c r="AS187" s="1194"/>
      <c r="AT187" s="1190"/>
      <c r="AU187" s="1194"/>
      <c r="AV187" s="1190"/>
      <c r="AW187" s="1194"/>
      <c r="AX187" s="1190"/>
      <c r="AY187" s="1178"/>
      <c r="AZ187" s="1190"/>
      <c r="BA187" s="1178"/>
      <c r="BB187" s="1190"/>
      <c r="BC187" s="1178"/>
      <c r="BD187" s="1190"/>
      <c r="BE187" s="1190" t="s">
        <v>21288</v>
      </c>
      <c r="CB187" s="2041"/>
      <c r="CD187" s="2096"/>
      <c r="CE187" s="1190"/>
      <c r="CF187" s="2096"/>
      <c r="CG187" s="1190"/>
      <c r="CH187" s="2096"/>
      <c r="CI187" s="1190"/>
      <c r="CJ187" s="2096"/>
      <c r="CK187" s="1190"/>
      <c r="CL187" s="2080"/>
      <c r="CM187" s="1190"/>
      <c r="CN187" s="2080"/>
      <c r="CO187" s="1190"/>
      <c r="CP187" s="2080"/>
      <c r="CQ187" s="1190"/>
      <c r="CR187" s="1190" t="s">
        <v>21288</v>
      </c>
    </row>
    <row r="188" spans="2:96" ht="13.5" thickBot="1" x14ac:dyDescent="0.3">
      <c r="B188" s="2042"/>
      <c r="D188" s="2026"/>
      <c r="F188" s="2026"/>
      <c r="H188" s="2026"/>
      <c r="J188" s="2026"/>
      <c r="L188" s="2026"/>
      <c r="N188" s="2026"/>
      <c r="P188" s="2026"/>
      <c r="R188" s="1190"/>
      <c r="AO188" s="2042"/>
      <c r="AQ188" s="1195"/>
      <c r="AR188" s="1190"/>
      <c r="AS188" s="1195"/>
      <c r="AT188" s="1190"/>
      <c r="AU188" s="1195"/>
      <c r="AV188" s="1190"/>
      <c r="AW188" s="1195"/>
      <c r="AX188" s="1190"/>
      <c r="AY188" s="1186"/>
      <c r="BA188" s="1186"/>
      <c r="BC188" s="1186"/>
      <c r="BD188" s="1190"/>
      <c r="BE188" s="1190" t="s">
        <v>21289</v>
      </c>
      <c r="CB188" s="2042"/>
      <c r="CD188" s="2097"/>
      <c r="CE188" s="1190"/>
      <c r="CF188" s="2097"/>
      <c r="CG188" s="1190"/>
      <c r="CH188" s="2097"/>
      <c r="CI188" s="1190"/>
      <c r="CJ188" s="2097"/>
      <c r="CK188" s="1190"/>
      <c r="CL188" s="2081"/>
      <c r="CN188" s="2081"/>
      <c r="CP188" s="2081"/>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4" t="s">
        <v>21285</v>
      </c>
      <c r="D194" s="2025">
        <f ca="1">(2*E196/7)/'1-Eng Inputs'!$B$34</f>
        <v>0.19904575831058402</v>
      </c>
      <c r="F194" s="2025">
        <f ca="1">((2*E196/7)+G196/3)/'1-Eng Inputs'!$B$34</f>
        <v>0.28837443432138465</v>
      </c>
      <c r="G194" s="1190"/>
      <c r="H194" s="2025">
        <f ca="1">((I196+G196)/3)/'1-Eng Inputs'!$B$34</f>
        <v>0.15110432499766124</v>
      </c>
      <c r="I194" s="1190"/>
      <c r="J194" s="2025">
        <f ca="1">((K196+I196)/3)/'1-Eng Inputs'!$B$34</f>
        <v>0.12355129797372119</v>
      </c>
      <c r="K194" s="1190"/>
      <c r="L194" s="2025">
        <f ca="1">((M196+K196)/3)/'1-Eng Inputs'!$B$34</f>
        <v>4.0656443463656135E-2</v>
      </c>
      <c r="M194" s="1190"/>
      <c r="N194" s="2025">
        <f ca="1">((O196+M196)/3)/'1-Eng Inputs'!$B$34</f>
        <v>-4.2238411046408929E-2</v>
      </c>
      <c r="O194" s="1190"/>
      <c r="P194" s="2025">
        <f ca="1">((Q196+O196)/3)/'1-Eng Inputs'!$B$34</f>
        <v>-4.2238411046408929E-2</v>
      </c>
      <c r="Q194" s="1190"/>
      <c r="R194" s="1190"/>
      <c r="S194" s="2037" t="s">
        <v>21130</v>
      </c>
      <c r="V194" s="2025">
        <f ca="1">(2*W196/7)/'1-Eng Inputs'!$B$34</f>
        <v>0.19904575831058402</v>
      </c>
      <c r="X194" s="2025">
        <f ca="1">((2*W196/7)+Y196/3)/'1-Eng Inputs'!$B$34</f>
        <v>0.28837443432138465</v>
      </c>
      <c r="Y194" s="1190"/>
      <c r="Z194" s="2025">
        <f ca="1">((AA196+Y196)/3)/'1-Eng Inputs'!$B$34</f>
        <v>0.15110432499766124</v>
      </c>
      <c r="AA194" s="1190"/>
      <c r="AB194" s="2025">
        <f ca="1">((AC196+AA196)/3)/'1-Eng Inputs'!$B$34</f>
        <v>0.12355129797372119</v>
      </c>
      <c r="AC194" s="1190"/>
      <c r="AD194" s="2025">
        <f ca="1">((AE196+AC196)/3)/'1-Eng Inputs'!$B$34</f>
        <v>4.0656443463656135E-2</v>
      </c>
      <c r="AE194" s="1190"/>
      <c r="AF194" s="2025">
        <f ca="1">((AG196+AE196)/3)/'1-Eng Inputs'!$B$34</f>
        <v>-4.2238411046408929E-2</v>
      </c>
      <c r="AG194" s="1190"/>
      <c r="AH194" s="2025">
        <f ca="1">((AI196+AG196)/3)/'1-Eng Inputs'!$B$34</f>
        <v>-4.2238411046408929E-2</v>
      </c>
      <c r="AI194" s="1190"/>
      <c r="AJ194" s="1190"/>
      <c r="AK194" s="2037" t="s">
        <v>21130</v>
      </c>
      <c r="AO194" s="2034" t="s">
        <v>21285</v>
      </c>
      <c r="AQ194" s="1171"/>
      <c r="AS194" s="1171"/>
      <c r="AT194" s="1190"/>
      <c r="AU194" s="1171"/>
      <c r="AV194" s="1190"/>
      <c r="AW194" s="1171"/>
      <c r="AX194" s="1190"/>
      <c r="AY194" s="1172"/>
      <c r="AZ194" s="1190"/>
      <c r="BA194" s="1172"/>
      <c r="BB194" s="1190"/>
      <c r="BC194" s="1172"/>
      <c r="BD194" s="1190"/>
      <c r="BE194" s="1190"/>
      <c r="BF194" s="2037" t="s">
        <v>21130</v>
      </c>
      <c r="BI194" s="1171"/>
      <c r="BK194" s="1171"/>
      <c r="BL194" s="1190"/>
      <c r="BM194" s="1171"/>
      <c r="BN194" s="1190"/>
      <c r="BO194" s="1171"/>
      <c r="BP194" s="1190"/>
      <c r="BQ194" s="1172"/>
      <c r="BR194" s="1190"/>
      <c r="BS194" s="1172"/>
      <c r="BT194" s="1190"/>
      <c r="BU194" s="1172"/>
      <c r="BV194" s="1190"/>
      <c r="BW194" s="1190"/>
      <c r="BX194" s="2037" t="s">
        <v>21130</v>
      </c>
      <c r="CB194" s="2034" t="s">
        <v>21285</v>
      </c>
      <c r="CD194" s="2074"/>
      <c r="CF194" s="2074"/>
      <c r="CG194" s="1190"/>
      <c r="CH194" s="2074"/>
      <c r="CI194" s="1190"/>
      <c r="CJ194" s="2074"/>
      <c r="CK194" s="1190"/>
      <c r="CL194" s="2078"/>
      <c r="CM194" s="1190"/>
      <c r="CN194" s="2078"/>
      <c r="CO194" s="1190"/>
      <c r="CP194" s="2078"/>
      <c r="CQ194" s="1190"/>
      <c r="CR194" s="1190"/>
      <c r="CS194" s="2037" t="s">
        <v>21130</v>
      </c>
      <c r="CV194" s="2074"/>
      <c r="CX194" s="2074"/>
      <c r="CY194" s="1190"/>
      <c r="CZ194" s="2074"/>
      <c r="DA194" s="1190"/>
      <c r="DB194" s="2074"/>
      <c r="DC194" s="1190"/>
      <c r="DD194" s="2078"/>
      <c r="DE194" s="1190"/>
      <c r="DF194" s="2078"/>
      <c r="DG194" s="1190"/>
      <c r="DH194" s="2078"/>
      <c r="DI194" s="1190"/>
      <c r="DJ194" s="1190"/>
      <c r="DK194" s="2037" t="s">
        <v>21130</v>
      </c>
    </row>
    <row r="195" spans="2:115" ht="14.45" hidden="1" customHeight="1" x14ac:dyDescent="0.25">
      <c r="B195" s="2035"/>
      <c r="D195" s="2026"/>
      <c r="F195" s="2026"/>
      <c r="H195" s="2026"/>
      <c r="J195" s="2026"/>
      <c r="L195" s="2026"/>
      <c r="N195" s="2026"/>
      <c r="P195" s="2026"/>
      <c r="Q195" s="1190"/>
      <c r="R195" s="1190"/>
      <c r="S195" s="2038"/>
      <c r="V195" s="2026"/>
      <c r="X195" s="2026"/>
      <c r="Z195" s="2026"/>
      <c r="AB195" s="2026"/>
      <c r="AD195" s="2026"/>
      <c r="AF195" s="2026"/>
      <c r="AH195" s="2026"/>
      <c r="AI195" s="1190"/>
      <c r="AJ195" s="1190"/>
      <c r="AK195" s="2038"/>
      <c r="AO195" s="2035"/>
      <c r="AQ195" s="1179"/>
      <c r="AS195" s="1179"/>
      <c r="AU195" s="1179"/>
      <c r="AW195" s="1179"/>
      <c r="AY195" s="1180"/>
      <c r="BA195" s="1180"/>
      <c r="BC195" s="1180"/>
      <c r="BD195" s="1190"/>
      <c r="BE195" s="1190"/>
      <c r="BF195" s="2038"/>
      <c r="BI195" s="1179"/>
      <c r="BK195" s="1179"/>
      <c r="BM195" s="1179"/>
      <c r="BO195" s="1179"/>
      <c r="BQ195" s="1180"/>
      <c r="BS195" s="1180"/>
      <c r="BU195" s="1180"/>
      <c r="BV195" s="1190"/>
      <c r="BW195" s="1190"/>
      <c r="BX195" s="2038"/>
      <c r="CB195" s="2035"/>
      <c r="CD195" s="2075"/>
      <c r="CF195" s="2075"/>
      <c r="CH195" s="2075"/>
      <c r="CJ195" s="2075"/>
      <c r="CL195" s="2079"/>
      <c r="CN195" s="2079"/>
      <c r="CP195" s="2079"/>
      <c r="CQ195" s="1190"/>
      <c r="CR195" s="1190"/>
      <c r="CS195" s="2038"/>
      <c r="CV195" s="2075"/>
      <c r="CX195" s="2075"/>
      <c r="CZ195" s="2075"/>
      <c r="DB195" s="2075"/>
      <c r="DD195" s="2079"/>
      <c r="DF195" s="2079"/>
      <c r="DH195" s="2079"/>
      <c r="DI195" s="1190"/>
      <c r="DJ195" s="1190"/>
      <c r="DK195" s="2038"/>
    </row>
    <row r="196" spans="2:115" ht="30" customHeight="1" x14ac:dyDescent="0.25">
      <c r="B196" s="2035"/>
      <c r="D196" s="1200"/>
      <c r="E196" s="1163">
        <f ca="1">IF('1-Eng Inputs'!B217="YES",AR196,CE196)*2.2</f>
        <v>22.989785084872455</v>
      </c>
      <c r="F196" s="1163"/>
      <c r="G196" s="1163">
        <f ca="1">IF('1-Eng Inputs'!E217="YES",AT196,CG196)*2.2</f>
        <v>8.8435389250692644</v>
      </c>
      <c r="H196" s="1163"/>
      <c r="I196" s="1163">
        <f ca="1">IF('1-Eng Inputs'!G217="YES",AV196,CI196)*2.2</f>
        <v>6.1157892496991986</v>
      </c>
      <c r="J196" s="1163"/>
      <c r="K196" s="1163">
        <f ca="1">IF('1-Eng Inputs'!I217="YES",AX196,CK196)*2.2</f>
        <v>6.1157892496991986</v>
      </c>
      <c r="L196" s="1163"/>
      <c r="M196" s="1163">
        <f ca="1">IF('1-Eng Inputs'!K217="YES",AZ196,CM196)*2.2</f>
        <v>-2.0908013467972419</v>
      </c>
      <c r="N196" s="1163"/>
      <c r="O196" s="1163">
        <f ca="1">IF('1-Eng Inputs'!M217="YES",BB196,CO196)*2.2</f>
        <v>-2.0908013467972419</v>
      </c>
      <c r="P196" s="1163"/>
      <c r="Q196" s="1163">
        <f ca="1">IF('1-Eng Inputs'!O217="YES",BD196,CQ196)*2.2</f>
        <v>-2.0908013467972419</v>
      </c>
      <c r="R196" s="1190"/>
      <c r="S196" s="2038"/>
      <c r="V196" s="1200"/>
      <c r="W196" s="1163">
        <f ca="1">IF('1-Eng Inputs'!U217="YES",BJ196,CW196)*2.2</f>
        <v>22.989785084872455</v>
      </c>
      <c r="X196" s="1163"/>
      <c r="Y196" s="1163">
        <f ca="1">IF('1-Eng Inputs'!W217="YES",BL196,CY196)*2.2</f>
        <v>8.8435389250692644</v>
      </c>
      <c r="Z196" s="1163"/>
      <c r="AA196" s="1163">
        <f ca="1">IF('1-Eng Inputs'!Y217="YES",BN196,DA196)*2.2</f>
        <v>6.1157892496991986</v>
      </c>
      <c r="AB196" s="1163"/>
      <c r="AC196" s="1163">
        <f ca="1">IF('1-Eng Inputs'!AA217="YES",BP196,DC196)*2.2</f>
        <v>6.1157892496991986</v>
      </c>
      <c r="AD196" s="1163"/>
      <c r="AE196" s="1163">
        <f ca="1">IF('1-Eng Inputs'!AC217="YES",BR196,DE196)*2.2</f>
        <v>-2.0908013467972419</v>
      </c>
      <c r="AF196" s="1163"/>
      <c r="AG196" s="1163">
        <f ca="1">IF('1-Eng Inputs'!AE217="YES",BT196,DG196)*2.2</f>
        <v>-2.0908013467972419</v>
      </c>
      <c r="AH196" s="1163"/>
      <c r="AI196" s="1163">
        <f ca="1">IF('1-Eng Inputs'!AG217="YES",BV196,DI196)*2.2</f>
        <v>-2.0908013467972419</v>
      </c>
      <c r="AJ196" s="1190"/>
      <c r="AK196" s="2038"/>
      <c r="AO196" s="2035"/>
      <c r="AQ196" s="1200"/>
      <c r="AR196" s="1163">
        <f ca="1">'wind load calc_10d'!F103</f>
        <v>5.1860935290851593</v>
      </c>
      <c r="AS196" s="1163"/>
      <c r="AT196" s="1163">
        <f ca="1">'wind load calc_10d'!G103</f>
        <v>1.8678286054538624</v>
      </c>
      <c r="AU196" s="1163"/>
      <c r="AV196" s="1163">
        <f ca="1">'wind load calc_10d'!H103</f>
        <v>-0.70601763025333142</v>
      </c>
      <c r="AW196" s="1163"/>
      <c r="AX196" s="1163">
        <f ca="1">'wind load calc_10d'!H103</f>
        <v>-0.70601763025333142</v>
      </c>
      <c r="AY196" s="1163"/>
      <c r="AZ196" s="1163">
        <f ca="1">'wind load calc_10d'!H104</f>
        <v>-2.5286765865106027</v>
      </c>
      <c r="BA196" s="1163"/>
      <c r="BB196" s="1163">
        <f ca="1">'wind load calc_10d'!H104</f>
        <v>-2.5286765865106027</v>
      </c>
      <c r="BC196" s="1163"/>
      <c r="BD196" s="1163">
        <f ca="1">'wind load calc_10d'!H104</f>
        <v>-2.5286765865106027</v>
      </c>
      <c r="BE196" s="1190"/>
      <c r="BF196" s="2038"/>
      <c r="BI196" s="1200"/>
      <c r="BJ196" s="1163">
        <f ca="1">'wind load calc_10d'!F103</f>
        <v>5.1860935290851593</v>
      </c>
      <c r="BK196" s="1163"/>
      <c r="BL196" s="1163">
        <f ca="1">'wind load calc_10d'!G103</f>
        <v>1.8678286054538624</v>
      </c>
      <c r="BM196" s="1163"/>
      <c r="BN196" s="1163">
        <f ca="1">'wind load calc_10d'!H103</f>
        <v>-0.70601763025333142</v>
      </c>
      <c r="BO196" s="1163"/>
      <c r="BP196" s="1163">
        <f ca="1">'wind load calc_10d'!H103</f>
        <v>-0.70601763025333142</v>
      </c>
      <c r="BQ196" s="1163"/>
      <c r="BR196" s="1163">
        <f ca="1">'wind load calc_10d'!H104</f>
        <v>-2.5286765865106027</v>
      </c>
      <c r="BS196" s="1163"/>
      <c r="BT196" s="1163">
        <f ca="1">'wind load calc_10d'!H104</f>
        <v>-2.5286765865106027</v>
      </c>
      <c r="BU196" s="1163"/>
      <c r="BV196" s="1163">
        <f ca="1">'wind load calc_10d'!H104</f>
        <v>-2.5286765865106027</v>
      </c>
      <c r="BW196" s="1190"/>
      <c r="BX196" s="2038"/>
      <c r="CB196" s="2035"/>
      <c r="CD196" s="1200"/>
      <c r="CE196" s="1163">
        <f ca="1">'wind load calc_10d'!F51</f>
        <v>10.44990231130566</v>
      </c>
      <c r="CF196" s="1163"/>
      <c r="CG196" s="1163">
        <f ca="1">'wind load calc_10d'!G51</f>
        <v>4.0197904204860286</v>
      </c>
      <c r="CH196" s="1163"/>
      <c r="CI196" s="1163">
        <f ca="1">'wind load calc_10d'!H51</f>
        <v>2.7799042044087265</v>
      </c>
      <c r="CJ196" s="1163"/>
      <c r="CK196" s="1163">
        <f ca="1">'wind load calc_10d'!H51</f>
        <v>2.7799042044087265</v>
      </c>
      <c r="CL196" s="1163"/>
      <c r="CM196" s="1163">
        <f ca="1">'wind load calc_10d'!H52</f>
        <v>-0.95036424854420076</v>
      </c>
      <c r="CN196" s="1163"/>
      <c r="CO196" s="1163">
        <f ca="1">'wind load calc_10d'!H52</f>
        <v>-0.95036424854420076</v>
      </c>
      <c r="CP196" s="1163"/>
      <c r="CQ196" s="1163">
        <f ca="1">'wind load calc_10d'!H52</f>
        <v>-0.95036424854420076</v>
      </c>
      <c r="CR196" s="1190"/>
      <c r="CS196" s="2038"/>
      <c r="CV196" s="1200"/>
      <c r="CW196" s="1163">
        <f ca="1">'wind load calc_10d'!F51</f>
        <v>10.44990231130566</v>
      </c>
      <c r="CX196" s="1163"/>
      <c r="CY196" s="1163">
        <f ca="1">'wind load calc_10d'!G51</f>
        <v>4.0197904204860286</v>
      </c>
      <c r="CZ196" s="1163"/>
      <c r="DA196" s="1163">
        <f ca="1">'wind load calc_10d'!H51</f>
        <v>2.7799042044087265</v>
      </c>
      <c r="DB196" s="1163"/>
      <c r="DC196" s="1163">
        <f ca="1">'wind load calc_10d'!H51</f>
        <v>2.7799042044087265</v>
      </c>
      <c r="DD196" s="1163"/>
      <c r="DE196" s="1163">
        <f ca="1">'wind load calc_10d'!H52</f>
        <v>-0.95036424854420076</v>
      </c>
      <c r="DF196" s="1163"/>
      <c r="DG196" s="1163">
        <f ca="1">'wind load calc_10d'!H52</f>
        <v>-0.95036424854420076</v>
      </c>
      <c r="DH196" s="1163"/>
      <c r="DI196" s="1163">
        <f ca="1">'wind load calc_10d'!H52</f>
        <v>-0.95036424854420076</v>
      </c>
      <c r="DJ196" s="1190"/>
      <c r="DK196" s="2038"/>
    </row>
    <row r="197" spans="2:115" ht="13.5" thickBot="1" x14ac:dyDescent="0.3">
      <c r="B197" s="2035"/>
      <c r="D197" s="2025">
        <f ca="1">(E199/3+(2*E196/7))/'1-Eng Inputs'!$B$34</f>
        <v>0.22409155571403258</v>
      </c>
      <c r="F197" s="2025">
        <f ca="1">((E199+G196)/6+(2*E196/7)+G199/4)/'1-Eng Inputs'!$B$34</f>
        <v>0.23781615911913831</v>
      </c>
      <c r="H197" s="2025">
        <f ca="1">((I196+G196)/6+(I199+G199)/4)/'1-Eng Inputs'!$B$34</f>
        <v>1.9587673498763634E-2</v>
      </c>
      <c r="J197" s="2025">
        <f ca="1">((K196+I196)/6+(K199+I199)/4)/'1-Eng Inputs'!$B$34</f>
        <v>-1.3319657216132761E-2</v>
      </c>
      <c r="L197" s="2025">
        <f ca="1">((M196+K196)/6+(M199+K199)/4)/'1-Eng Inputs'!$B$34</f>
        <v>-5.4767084471165295E-2</v>
      </c>
      <c r="N197" s="2025">
        <f ca="1">((O196+M196)/6+(O199+M199)/4)/'1-Eng Inputs'!$B$34</f>
        <v>-9.6214511726197827E-2</v>
      </c>
      <c r="P197" s="2025">
        <f ca="1">((Q196+O196)/6+(Q199+O199)/4)/'1-Eng Inputs'!$B$34</f>
        <v>-9.6214511726197827E-2</v>
      </c>
      <c r="R197" s="1190"/>
      <c r="S197" s="2038"/>
      <c r="V197" s="2025">
        <f ca="1">(W199/3+(2*W196/7))/'1-Eng Inputs'!$B$34</f>
        <v>0.22409155571403258</v>
      </c>
      <c r="X197" s="2025">
        <f ca="1">((W199+Y196)/6+(2*W196/7)+Y199/4)/'1-Eng Inputs'!$B$34</f>
        <v>0.23781615911913831</v>
      </c>
      <c r="Z197" s="2025">
        <f ca="1">((AA196+Y196)/6+(AA199+Y199)/4)/'1-Eng Inputs'!$B$34</f>
        <v>1.9587673498763634E-2</v>
      </c>
      <c r="AB197" s="2025">
        <f ca="1">((AC196+AA196)/6+(AC199+AA199)/4)/'1-Eng Inputs'!$B$34</f>
        <v>-1.3319657216132761E-2</v>
      </c>
      <c r="AD197" s="2025">
        <f ca="1">((AE196+AC196)/6+(AE199+AC199)/4)/'1-Eng Inputs'!$B$34</f>
        <v>-5.4767084471165295E-2</v>
      </c>
      <c r="AF197" s="2025">
        <f ca="1">((AG196+AE196)/6+(AG199+AE199)/4)/'1-Eng Inputs'!$B$34</f>
        <v>-9.6214511726197827E-2</v>
      </c>
      <c r="AH197" s="2025">
        <f ca="1">((AI196+AG196)/6+(AI199+AG199)/4)/'1-Eng Inputs'!$B$34</f>
        <v>-9.6214511726197827E-2</v>
      </c>
      <c r="AI197" s="1190"/>
      <c r="AJ197" s="1190"/>
      <c r="AK197" s="2038"/>
      <c r="AO197" s="2035"/>
      <c r="AQ197" s="1171"/>
      <c r="AS197" s="1171"/>
      <c r="AT197" s="1190"/>
      <c r="AU197" s="1171"/>
      <c r="AV197" s="1190"/>
      <c r="AW197" s="1171"/>
      <c r="AX197" s="1190"/>
      <c r="AY197" s="1172"/>
      <c r="AZ197" s="1190"/>
      <c r="BA197" s="1172"/>
      <c r="BB197" s="1190"/>
      <c r="BC197" s="1172"/>
      <c r="BD197" s="1190"/>
      <c r="BE197" s="1190"/>
      <c r="BF197" s="2038"/>
      <c r="BI197" s="1171"/>
      <c r="BK197" s="1171"/>
      <c r="BL197" s="1190"/>
      <c r="BM197" s="1171"/>
      <c r="BN197" s="1190"/>
      <c r="BO197" s="1171"/>
      <c r="BP197" s="1190"/>
      <c r="BQ197" s="1172"/>
      <c r="BR197" s="1190"/>
      <c r="BS197" s="1172"/>
      <c r="BT197" s="1190"/>
      <c r="BU197" s="1172"/>
      <c r="BV197" s="1190"/>
      <c r="BW197" s="1190"/>
      <c r="BX197" s="2038"/>
      <c r="CB197" s="2035"/>
      <c r="CD197" s="2074"/>
      <c r="CF197" s="2074"/>
      <c r="CG197" s="1190"/>
      <c r="CH197" s="2074"/>
      <c r="CI197" s="1190"/>
      <c r="CJ197" s="2074"/>
      <c r="CK197" s="1190"/>
      <c r="CL197" s="2078"/>
      <c r="CM197" s="1190"/>
      <c r="CN197" s="2078"/>
      <c r="CO197" s="1190"/>
      <c r="CP197" s="2078"/>
      <c r="CQ197" s="1190"/>
      <c r="CR197" s="1190"/>
      <c r="CS197" s="2038"/>
      <c r="CV197" s="2074"/>
      <c r="CX197" s="2074"/>
      <c r="CY197" s="1190"/>
      <c r="CZ197" s="2074"/>
      <c r="DA197" s="1190"/>
      <c r="DB197" s="2074"/>
      <c r="DC197" s="1190"/>
      <c r="DD197" s="2078"/>
      <c r="DE197" s="1190"/>
      <c r="DF197" s="2078"/>
      <c r="DG197" s="1190"/>
      <c r="DH197" s="2078"/>
      <c r="DI197" s="1190"/>
      <c r="DJ197" s="1190"/>
      <c r="DK197" s="2038"/>
    </row>
    <row r="198" spans="2:115" ht="14.45" hidden="1" customHeight="1" thickBot="1" x14ac:dyDescent="0.3">
      <c r="B198" s="2036"/>
      <c r="D198" s="2026"/>
      <c r="F198" s="2026"/>
      <c r="H198" s="2026"/>
      <c r="J198" s="2026"/>
      <c r="L198" s="2026"/>
      <c r="N198" s="2026"/>
      <c r="P198" s="2026"/>
      <c r="R198" s="1190"/>
      <c r="S198" s="2038"/>
      <c r="V198" s="2026"/>
      <c r="X198" s="2026"/>
      <c r="Z198" s="2026"/>
      <c r="AB198" s="2026"/>
      <c r="AD198" s="2026"/>
      <c r="AF198" s="2026"/>
      <c r="AH198" s="2026"/>
      <c r="AJ198" s="1190"/>
      <c r="AK198" s="2038"/>
      <c r="AO198" s="2036"/>
      <c r="AQ198" s="1179"/>
      <c r="AS198" s="1179"/>
      <c r="AU198" s="1179"/>
      <c r="AW198" s="1179"/>
      <c r="AY198" s="1180"/>
      <c r="BA198" s="1180"/>
      <c r="BC198" s="1180"/>
      <c r="BD198" s="1190"/>
      <c r="BE198" s="1190"/>
      <c r="BF198" s="2038"/>
      <c r="BI198" s="1179"/>
      <c r="BK198" s="1179"/>
      <c r="BM198" s="1179"/>
      <c r="BO198" s="1179"/>
      <c r="BQ198" s="1180"/>
      <c r="BS198" s="1180"/>
      <c r="BU198" s="1180"/>
      <c r="BV198" s="1190"/>
      <c r="BW198" s="1190"/>
      <c r="BX198" s="2038"/>
      <c r="CB198" s="2036"/>
      <c r="CD198" s="2075"/>
      <c r="CF198" s="2075"/>
      <c r="CH198" s="2075"/>
      <c r="CJ198" s="2075"/>
      <c r="CL198" s="2079"/>
      <c r="CN198" s="2079"/>
      <c r="CP198" s="2079"/>
      <c r="CQ198" s="1190"/>
      <c r="CR198" s="1190"/>
      <c r="CS198" s="2038"/>
      <c r="CV198" s="2075"/>
      <c r="CX198" s="2075"/>
      <c r="CZ198" s="2075"/>
      <c r="DB198" s="2075"/>
      <c r="DD198" s="2079"/>
      <c r="DF198" s="2079"/>
      <c r="DH198" s="2079"/>
      <c r="DI198" s="1190"/>
      <c r="DJ198" s="1190"/>
      <c r="DK198" s="2038"/>
    </row>
    <row r="199" spans="2:115" ht="30" customHeight="1" x14ac:dyDescent="0.25">
      <c r="B199" s="2034" t="s">
        <v>21254</v>
      </c>
      <c r="D199" s="1200"/>
      <c r="E199" s="1163">
        <f ca="1">IF('1-Eng Inputs'!B220="YES",AR199,CE199)*2.2</f>
        <v>2.4795339429414067</v>
      </c>
      <c r="F199" s="1163"/>
      <c r="G199" s="1163">
        <f ca="1">IF('1-Eng Inputs'!E220="YES",AT199,CG199)*2.2</f>
        <v>-2.4310223386112804</v>
      </c>
      <c r="H199" s="1163"/>
      <c r="I199" s="1163">
        <f ca="1">IF('1-Eng Inputs'!G220="YES",AV199,CI199)*2.2</f>
        <v>-4.9562902093975616</v>
      </c>
      <c r="J199" s="1163"/>
      <c r="K199" s="1163">
        <f ca="1">IF('1-Eng Inputs'!I220="YES",AX199,CK199)*2.2</f>
        <v>-4.9562902093975616</v>
      </c>
      <c r="L199" s="1163"/>
      <c r="M199" s="1163">
        <f ca="1">IF('1-Eng Inputs'!K220="YES",AZ199,CM199)*2.2</f>
        <v>-4.9562902093975616</v>
      </c>
      <c r="N199" s="1163"/>
      <c r="O199" s="1163">
        <f ca="1">IF('1-Eng Inputs'!M220="YES",BB199,CO199)*2.2</f>
        <v>-4.9562902093975616</v>
      </c>
      <c r="P199" s="1163"/>
      <c r="Q199" s="1163">
        <f ca="1">IF('1-Eng Inputs'!O220="YES",BD199,CQ199)*2.2</f>
        <v>-4.9562902093975616</v>
      </c>
      <c r="R199" s="1190"/>
      <c r="S199" s="2038"/>
      <c r="V199" s="1200"/>
      <c r="W199" s="1163">
        <f ca="1">IF('1-Eng Inputs'!U220="YES",BJ199,CW199)*2.2</f>
        <v>2.4795339429414067</v>
      </c>
      <c r="X199" s="1163"/>
      <c r="Y199" s="1163">
        <f ca="1">IF('1-Eng Inputs'!W220="YES",BL199,CY199)*2.2</f>
        <v>-2.4310223386112804</v>
      </c>
      <c r="Z199" s="1163"/>
      <c r="AA199" s="1163">
        <f ca="1">IF('1-Eng Inputs'!Y220="YES",BN199,DA199)*2.2</f>
        <v>-4.9562902093975616</v>
      </c>
      <c r="AB199" s="1163"/>
      <c r="AC199" s="1163">
        <f ca="1">IF('1-Eng Inputs'!AA220="YES",BP199,DC199)*2.2</f>
        <v>-4.9562902093975616</v>
      </c>
      <c r="AD199" s="1163"/>
      <c r="AE199" s="1163">
        <f ca="1">IF('1-Eng Inputs'!AC220="YES",BR199,DE199)*2.2</f>
        <v>-4.9562902093975616</v>
      </c>
      <c r="AF199" s="1163"/>
      <c r="AG199" s="1163">
        <f ca="1">IF('1-Eng Inputs'!AE220="YES",BT199,DG199)*2.2</f>
        <v>-4.9562902093975616</v>
      </c>
      <c r="AH199" s="1163"/>
      <c r="AI199" s="1163">
        <f ca="1">IF('1-Eng Inputs'!AG220="YES",BV199,DI199)*2.2</f>
        <v>-4.9562902093975616</v>
      </c>
      <c r="AJ199" s="1190"/>
      <c r="AK199" s="2038"/>
      <c r="AO199" s="2034" t="s">
        <v>21254</v>
      </c>
      <c r="AQ199" s="1200"/>
      <c r="AR199" s="1163">
        <f ca="1">'wind load calc_10d'!G105</f>
        <v>3.7334013512841118</v>
      </c>
      <c r="AS199" s="1163"/>
      <c r="AT199" s="1163">
        <f ca="1">'wind load calc_10d'!I105</f>
        <v>-0.40021607135271964</v>
      </c>
      <c r="AU199" s="1163"/>
      <c r="AV199" s="1163">
        <f ca="1">'wind load calc_10d'!J105</f>
        <v>-2.5286765865106027</v>
      </c>
      <c r="AW199" s="1163"/>
      <c r="AX199" s="1163">
        <f ca="1">'wind load calc_10d'!J105</f>
        <v>-2.5286765865106027</v>
      </c>
      <c r="AY199" s="1163"/>
      <c r="AZ199" s="1163">
        <f ca="1">'wind load calc_10d'!J105</f>
        <v>-2.5286765865106027</v>
      </c>
      <c r="BA199" s="1163"/>
      <c r="BB199" s="1163">
        <f ca="1">'wind load calc_10d'!J105</f>
        <v>-2.5286765865106027</v>
      </c>
      <c r="BC199" s="1163"/>
      <c r="BD199" s="1163">
        <f ca="1">'wind load calc_10d'!J105</f>
        <v>-2.5286765865106027</v>
      </c>
      <c r="BE199" s="1190"/>
      <c r="BF199" s="2038"/>
      <c r="BI199" s="1200"/>
      <c r="BJ199" s="1163">
        <f ca="1">'wind load calc_10d'!G105</f>
        <v>3.7334013512841118</v>
      </c>
      <c r="BK199" s="1163"/>
      <c r="BL199" s="1163">
        <f ca="1">'wind load calc_10d'!I105</f>
        <v>-0.40021607135271964</v>
      </c>
      <c r="BM199" s="1163"/>
      <c r="BN199" s="1163">
        <f ca="1">'wind load calc_10d'!J105</f>
        <v>-2.5286765865106027</v>
      </c>
      <c r="BO199" s="1163"/>
      <c r="BP199" s="1163">
        <f ca="1">'wind load calc_10d'!J105</f>
        <v>-2.5286765865106027</v>
      </c>
      <c r="BQ199" s="1163"/>
      <c r="BR199" s="1163">
        <f ca="1">'wind load calc_10d'!J105</f>
        <v>-2.5286765865106027</v>
      </c>
      <c r="BS199" s="1163"/>
      <c r="BT199" s="1163">
        <f ca="1">'wind load calc_10d'!J105</f>
        <v>-2.5286765865106027</v>
      </c>
      <c r="BU199" s="1163"/>
      <c r="BV199" s="1163">
        <f ca="1">'wind load calc_10d'!J105</f>
        <v>-2.5286765865106027</v>
      </c>
      <c r="BW199" s="1190"/>
      <c r="BX199" s="2038"/>
      <c r="CB199" s="2034" t="s">
        <v>21254</v>
      </c>
      <c r="CD199" s="1200"/>
      <c r="CE199" s="1163">
        <f ca="1">'wind load calc_10d'!G53</f>
        <v>1.1270608831551847</v>
      </c>
      <c r="CF199" s="1163"/>
      <c r="CG199" s="1163">
        <f ca="1">'wind load calc_10d'!I53</f>
        <v>-1.1050101539142183</v>
      </c>
      <c r="CH199" s="1163"/>
      <c r="CI199" s="1163">
        <f ca="1">'wind load calc_10d'!J53</f>
        <v>-2.2528591860898004</v>
      </c>
      <c r="CJ199" s="1163"/>
      <c r="CK199" s="1163">
        <f ca="1">'wind load calc_10d'!J53</f>
        <v>-2.2528591860898004</v>
      </c>
      <c r="CL199" s="1163"/>
      <c r="CM199" s="1163">
        <f ca="1">'wind load calc_10d'!J53</f>
        <v>-2.2528591860898004</v>
      </c>
      <c r="CN199" s="1163"/>
      <c r="CO199" s="1163">
        <f ca="1">'wind load calc_10d'!J53</f>
        <v>-2.2528591860898004</v>
      </c>
      <c r="CP199" s="1163"/>
      <c r="CQ199" s="1163">
        <f ca="1">'wind load calc_10d'!J53</f>
        <v>-2.2528591860898004</v>
      </c>
      <c r="CR199" s="1190"/>
      <c r="CS199" s="2038"/>
      <c r="CV199" s="1200"/>
      <c r="CW199" s="1163">
        <f ca="1">'wind load calc_10d'!G53</f>
        <v>1.1270608831551847</v>
      </c>
      <c r="CX199" s="1163"/>
      <c r="CY199" s="1163">
        <f ca="1">'wind load calc_10d'!I53</f>
        <v>-1.1050101539142183</v>
      </c>
      <c r="CZ199" s="1163"/>
      <c r="DA199" s="1163">
        <f ca="1">'wind load calc_10d'!J53</f>
        <v>-2.2528591860898004</v>
      </c>
      <c r="DB199" s="1163"/>
      <c r="DC199" s="1163">
        <f ca="1">'wind load calc_10d'!J53</f>
        <v>-2.2528591860898004</v>
      </c>
      <c r="DD199" s="1163"/>
      <c r="DE199" s="1163">
        <f ca="1">'wind load calc_10d'!J53</f>
        <v>-2.2528591860898004</v>
      </c>
      <c r="DF199" s="1163"/>
      <c r="DG199" s="1163">
        <f ca="1">'wind load calc_10d'!J53</f>
        <v>-2.2528591860898004</v>
      </c>
      <c r="DH199" s="1163"/>
      <c r="DI199" s="1163">
        <f ca="1">'wind load calc_10d'!J53</f>
        <v>-2.2528591860898004</v>
      </c>
      <c r="DJ199" s="1190"/>
      <c r="DK199" s="2038"/>
    </row>
    <row r="200" spans="2:115" x14ac:dyDescent="0.25">
      <c r="B200" s="2035"/>
      <c r="D200" s="2025">
        <f ca="1">((E199+E202)/3)/'1-Eng Inputs'!$B$34</f>
        <v>7.0859666038810745E-3</v>
      </c>
      <c r="F200" s="2025">
        <f ca="1">((E202+E199)/6+(G202+G199)/4)/'1-Eng Inputs'!$B$34</f>
        <v>-5.2421505698126439E-2</v>
      </c>
      <c r="H200" s="2025">
        <f ca="1">1/4*(G199+I199+G202+I202)/'1-Eng Inputs'!$B$34</f>
        <v>-0.13518541817937879</v>
      </c>
      <c r="J200" s="2025">
        <f ca="1">1/4*(I199+K199+I202+K202)/'1-Eng Inputs'!$B$34</f>
        <v>-0.15844185835862359</v>
      </c>
      <c r="L200" s="2025">
        <f ca="1">1/4*(K199+M199+K202+M202)/'1-Eng Inputs'!$B$34</f>
        <v>-0.15844185835862359</v>
      </c>
      <c r="N200" s="2025">
        <f ca="1">1/4*(M199+O199+M202+O202)/'1-Eng Inputs'!$B$34</f>
        <v>-0.15844185835862359</v>
      </c>
      <c r="P200" s="2025">
        <f ca="1">1/4*(O199+Q199+O202+Q202)/'1-Eng Inputs'!$B$34</f>
        <v>-0.15844185835862359</v>
      </c>
      <c r="R200" s="1190"/>
      <c r="S200" s="2038"/>
      <c r="V200" s="2025">
        <f ca="1">((W199+W202)/3)/'1-Eng Inputs'!$B$34</f>
        <v>7.0859666038810745E-3</v>
      </c>
      <c r="X200" s="2025">
        <f ca="1">((W202+W199)/6+(Y202+Y199)/4)/'1-Eng Inputs'!$B$34</f>
        <v>-5.2421505698126439E-2</v>
      </c>
      <c r="Z200" s="2025">
        <f ca="1">1/4*(Y199+AA199+Y202+AA202)/'1-Eng Inputs'!$B$34</f>
        <v>-0.13518541817937879</v>
      </c>
      <c r="AB200" s="2025">
        <f ca="1">1/4*(AA199+AC199+AA202+AC202)/'1-Eng Inputs'!$B$34</f>
        <v>-0.15844185835862359</v>
      </c>
      <c r="AD200" s="2025">
        <f ca="1">1/4*(AC199+AE199+AC202+AE202)/'1-Eng Inputs'!$B$34</f>
        <v>-0.15844185835862359</v>
      </c>
      <c r="AF200" s="2025">
        <f ca="1">1/4*(AE199+AG199+AE202+AG202)/'1-Eng Inputs'!$B$34</f>
        <v>-0.15844185835862359</v>
      </c>
      <c r="AH200" s="2025">
        <f ca="1">1/4*(AG199+AI199+AG202+AI202)/'1-Eng Inputs'!$B$34</f>
        <v>-0.15844185835862359</v>
      </c>
      <c r="AI200" s="1190"/>
      <c r="AJ200" s="1190"/>
      <c r="AK200" s="2038"/>
      <c r="AO200" s="2035"/>
      <c r="AQ200" s="1171"/>
      <c r="AS200" s="1171"/>
      <c r="AT200" s="1190"/>
      <c r="AU200" s="1171"/>
      <c r="AV200" s="1190"/>
      <c r="AW200" s="1171"/>
      <c r="AX200" s="1190"/>
      <c r="AY200" s="1172"/>
      <c r="AZ200" s="1190"/>
      <c r="BA200" s="1172"/>
      <c r="BB200" s="1190"/>
      <c r="BC200" s="1172"/>
      <c r="BD200" s="1190"/>
      <c r="BE200" s="1190"/>
      <c r="BF200" s="2038"/>
      <c r="BI200" s="1171"/>
      <c r="BK200" s="1171"/>
      <c r="BL200" s="1190"/>
      <c r="BM200" s="1171"/>
      <c r="BN200" s="1190"/>
      <c r="BO200" s="1171"/>
      <c r="BP200" s="1190"/>
      <c r="BQ200" s="1172"/>
      <c r="BR200" s="1190"/>
      <c r="BS200" s="1172"/>
      <c r="BT200" s="1190"/>
      <c r="BU200" s="1172"/>
      <c r="BV200" s="1190"/>
      <c r="BW200" s="1190"/>
      <c r="BX200" s="2038"/>
      <c r="CB200" s="2035"/>
      <c r="CD200" s="2074"/>
      <c r="CF200" s="2074"/>
      <c r="CG200" s="1190"/>
      <c r="CH200" s="2074"/>
      <c r="CI200" s="1190"/>
      <c r="CJ200" s="2074"/>
      <c r="CK200" s="1190"/>
      <c r="CL200" s="2078"/>
      <c r="CM200" s="1190"/>
      <c r="CN200" s="2078"/>
      <c r="CO200" s="1190"/>
      <c r="CP200" s="2078"/>
      <c r="CQ200" s="1190"/>
      <c r="CR200" s="1190"/>
      <c r="CS200" s="2038"/>
      <c r="CV200" s="2074"/>
      <c r="CX200" s="2074"/>
      <c r="CY200" s="1190"/>
      <c r="CZ200" s="2074"/>
      <c r="DA200" s="1190"/>
      <c r="DB200" s="2074"/>
      <c r="DC200" s="1190"/>
      <c r="DD200" s="2078"/>
      <c r="DE200" s="1190"/>
      <c r="DF200" s="2078"/>
      <c r="DG200" s="1190"/>
      <c r="DH200" s="2078"/>
      <c r="DI200" s="1190"/>
      <c r="DJ200" s="1190"/>
      <c r="DK200" s="2038"/>
    </row>
    <row r="201" spans="2:115" ht="14.45" hidden="1" customHeight="1" x14ac:dyDescent="0.25">
      <c r="B201" s="2035"/>
      <c r="D201" s="2026"/>
      <c r="F201" s="2026"/>
      <c r="H201" s="2026"/>
      <c r="J201" s="2026"/>
      <c r="L201" s="2026"/>
      <c r="N201" s="2026"/>
      <c r="P201" s="2026"/>
      <c r="R201" s="1190"/>
      <c r="S201" s="2038"/>
      <c r="V201" s="2026"/>
      <c r="X201" s="2026"/>
      <c r="Z201" s="2026"/>
      <c r="AB201" s="2026"/>
      <c r="AD201" s="2026"/>
      <c r="AF201" s="2026"/>
      <c r="AH201" s="2026"/>
      <c r="AJ201" s="1190"/>
      <c r="AK201" s="2038"/>
      <c r="AO201" s="2035"/>
      <c r="AQ201" s="1179"/>
      <c r="AS201" s="1179"/>
      <c r="AU201" s="1179"/>
      <c r="AW201" s="1179"/>
      <c r="AY201" s="1180"/>
      <c r="BA201" s="1180"/>
      <c r="BC201" s="1180"/>
      <c r="BD201" s="1190"/>
      <c r="BE201" s="1190"/>
      <c r="BF201" s="2038"/>
      <c r="BI201" s="1179"/>
      <c r="BK201" s="1179"/>
      <c r="BM201" s="1179"/>
      <c r="BO201" s="1179"/>
      <c r="BQ201" s="1180"/>
      <c r="BS201" s="1180"/>
      <c r="BU201" s="1180"/>
      <c r="BV201" s="1190"/>
      <c r="BW201" s="1190"/>
      <c r="BX201" s="2038"/>
      <c r="CB201" s="2035"/>
      <c r="CD201" s="2075"/>
      <c r="CF201" s="2075"/>
      <c r="CH201" s="2075"/>
      <c r="CJ201" s="2075"/>
      <c r="CL201" s="2079"/>
      <c r="CN201" s="2079"/>
      <c r="CP201" s="2079"/>
      <c r="CQ201" s="1190"/>
      <c r="CR201" s="1190"/>
      <c r="CS201" s="2038"/>
      <c r="CV201" s="2075"/>
      <c r="CX201" s="2075"/>
      <c r="CZ201" s="2075"/>
      <c r="DB201" s="2075"/>
      <c r="DD201" s="2079"/>
      <c r="DF201" s="2079"/>
      <c r="DH201" s="2079"/>
      <c r="DI201" s="1190"/>
      <c r="DJ201" s="1190"/>
      <c r="DK201" s="2038"/>
    </row>
    <row r="202" spans="2:115" ht="30" customHeight="1" x14ac:dyDescent="0.25">
      <c r="B202" s="2035"/>
      <c r="D202" s="1200"/>
      <c r="E202" s="1163">
        <f ca="1">IF('1-Eng Inputs'!B223="YES",AR202,CE202)*2.2</f>
        <v>-1.7780232491571804</v>
      </c>
      <c r="F202" s="1163"/>
      <c r="G202" s="1163">
        <f ca="1">IF('1-Eng Inputs'!E223="YES",AT202,CG202)*2.2</f>
        <v>-4.9562902093975616</v>
      </c>
      <c r="H202" s="1163"/>
      <c r="I202" s="1163">
        <f ca="1">IF('1-Eng Inputs'!G223="YES",AV202,CI202)*2.2</f>
        <v>-5.5008724422715964</v>
      </c>
      <c r="J202" s="1163"/>
      <c r="K202" s="1163">
        <f ca="1">IF('1-Eng Inputs'!I223="YES",AX202,CK202)*2.2</f>
        <v>-5.5008724422715964</v>
      </c>
      <c r="L202" s="1163"/>
      <c r="M202" s="1163">
        <f ca="1">IF('1-Eng Inputs'!K223="YES",AZ202,CM202)*2.2</f>
        <v>-5.5008724422715964</v>
      </c>
      <c r="N202" s="1163"/>
      <c r="O202" s="1163">
        <f ca="1">IF('1-Eng Inputs'!M223="YES",BB202,CO202)*2.2</f>
        <v>-5.5008724422715964</v>
      </c>
      <c r="P202" s="1163"/>
      <c r="Q202" s="1163">
        <f ca="1">IF('1-Eng Inputs'!O223="YES",BD202,CQ202)*2.2</f>
        <v>-5.5008724422715964</v>
      </c>
      <c r="R202" s="1190"/>
      <c r="S202" s="2038"/>
      <c r="V202" s="1200"/>
      <c r="W202" s="1163">
        <f ca="1">IF('1-Eng Inputs'!U223="YES",BJ202,CW202)*2.2</f>
        <v>-1.7780232491571804</v>
      </c>
      <c r="X202" s="1163"/>
      <c r="Y202" s="1163">
        <f ca="1">IF('1-Eng Inputs'!W223="YES",BL202,CY202)*2.2</f>
        <v>-4.9562902093975616</v>
      </c>
      <c r="Z202" s="1163"/>
      <c r="AA202" s="1163">
        <f ca="1">IF('1-Eng Inputs'!Y223="YES",BN202,DA202)*2.2</f>
        <v>-5.5008724422715964</v>
      </c>
      <c r="AB202" s="1163"/>
      <c r="AC202" s="1163">
        <f ca="1">IF('1-Eng Inputs'!AA223="YES",BP202,DC202)*2.2</f>
        <v>-5.5008724422715964</v>
      </c>
      <c r="AD202" s="1163"/>
      <c r="AE202" s="1163">
        <f ca="1">IF('1-Eng Inputs'!AC223="YES",BR202,DE202)*2.2</f>
        <v>-5.5008724422715964</v>
      </c>
      <c r="AF202" s="1163"/>
      <c r="AG202" s="1163">
        <f ca="1">IF('1-Eng Inputs'!AE223="YES",BT202,DG202)*2.2</f>
        <v>-5.5008724422715964</v>
      </c>
      <c r="AH202" s="1163"/>
      <c r="AI202" s="1163">
        <f ca="1">IF('1-Eng Inputs'!AG223="YES",BV202,DI202)*2.2</f>
        <v>-5.5008724422715964</v>
      </c>
      <c r="AJ202" s="1190"/>
      <c r="AK202" s="2038"/>
      <c r="AO202" s="2035"/>
      <c r="AQ202" s="1200"/>
      <c r="AR202" s="1163">
        <f ca="1">'wind load calc_10d'!H105</f>
        <v>0.52711858364284225</v>
      </c>
      <c r="AS202" s="1163"/>
      <c r="AT202" s="1163">
        <f ca="1">'wind load calc_10d'!J105</f>
        <v>-2.5286765865106027</v>
      </c>
      <c r="AU202" s="1163"/>
      <c r="AV202" s="1163">
        <f ca="1">'wind load calc_10d'!K105</f>
        <v>-2.5286765865106027</v>
      </c>
      <c r="AW202" s="1163"/>
      <c r="AX202" s="1163">
        <f ca="1">'wind load calc_10d'!K105</f>
        <v>-2.5286765865106027</v>
      </c>
      <c r="AY202" s="1163"/>
      <c r="AZ202" s="1163">
        <f ca="1">'wind load calc_10d'!K106</f>
        <v>-2.5286765865106027</v>
      </c>
      <c r="BA202" s="1163"/>
      <c r="BB202" s="1163">
        <f ca="1">'wind load calc_10d'!K106</f>
        <v>-2.5286765865106027</v>
      </c>
      <c r="BC202" s="1163"/>
      <c r="BD202" s="1163">
        <f ca="1">'wind load calc_10d'!K106</f>
        <v>-2.5286765865106027</v>
      </c>
      <c r="BE202" s="1190"/>
      <c r="BF202" s="2038"/>
      <c r="BI202" s="1200"/>
      <c r="BJ202" s="1163">
        <f ca="1">'wind load calc_10d'!H105</f>
        <v>0.52711858364284225</v>
      </c>
      <c r="BK202" s="1163"/>
      <c r="BL202" s="1163">
        <f ca="1">'wind load calc_10d'!J105</f>
        <v>-2.5286765865106027</v>
      </c>
      <c r="BM202" s="1163"/>
      <c r="BN202" s="1163">
        <f ca="1">'wind load calc_10d'!K105</f>
        <v>-2.5286765865106027</v>
      </c>
      <c r="BO202" s="1163"/>
      <c r="BP202" s="1163">
        <f ca="1">'wind load calc_10d'!K105</f>
        <v>-2.5286765865106027</v>
      </c>
      <c r="BQ202" s="1163"/>
      <c r="BR202" s="1163">
        <f ca="1">'wind load calc_10d'!K106</f>
        <v>-2.5286765865106027</v>
      </c>
      <c r="BS202" s="1163"/>
      <c r="BT202" s="1163">
        <f ca="1">'wind load calc_10d'!K106</f>
        <v>-2.5286765865106027</v>
      </c>
      <c r="BU202" s="1163"/>
      <c r="BV202" s="1163">
        <f ca="1">'wind load calc_10d'!K106</f>
        <v>-2.5286765865106027</v>
      </c>
      <c r="BW202" s="1190"/>
      <c r="BX202" s="2038"/>
      <c r="CB202" s="2035"/>
      <c r="CD202" s="1200"/>
      <c r="CE202" s="1163">
        <f ca="1">'wind load calc_10d'!H53</f>
        <v>-0.80819238598053644</v>
      </c>
      <c r="CF202" s="1163"/>
      <c r="CG202" s="1163">
        <f ca="1">'wind load calc_10d'!J53</f>
        <v>-2.2528591860898004</v>
      </c>
      <c r="CH202" s="1163"/>
      <c r="CI202" s="1163">
        <f ca="1">'wind load calc_10d'!K53</f>
        <v>-2.5003965646689075</v>
      </c>
      <c r="CJ202" s="1163"/>
      <c r="CK202" s="1163">
        <f ca="1">'wind load calc_10d'!K53</f>
        <v>-2.5003965646689075</v>
      </c>
      <c r="CL202" s="1163"/>
      <c r="CM202" s="1163">
        <f ca="1">'wind load calc_10d'!K54</f>
        <v>-2.5003965646689075</v>
      </c>
      <c r="CN202" s="1163"/>
      <c r="CO202" s="1163">
        <f ca="1">'wind load calc_10d'!K54</f>
        <v>-2.5003965646689075</v>
      </c>
      <c r="CP202" s="1163"/>
      <c r="CQ202" s="1163">
        <f ca="1">'wind load calc_10d'!K54</f>
        <v>-2.5003965646689075</v>
      </c>
      <c r="CR202" s="1190"/>
      <c r="CS202" s="2038"/>
      <c r="CV202" s="1200"/>
      <c r="CW202" s="1163">
        <f ca="1">'wind load calc_10d'!H53</f>
        <v>-0.80819238598053644</v>
      </c>
      <c r="CX202" s="1163"/>
      <c r="CY202" s="1163">
        <f ca="1">'wind load calc_10d'!J53</f>
        <v>-2.2528591860898004</v>
      </c>
      <c r="CZ202" s="1163"/>
      <c r="DA202" s="1163">
        <f ca="1">'wind load calc_10d'!K53</f>
        <v>-2.5003965646689075</v>
      </c>
      <c r="DB202" s="1163"/>
      <c r="DC202" s="1163">
        <f ca="1">'wind load calc_10d'!K53</f>
        <v>-2.5003965646689075</v>
      </c>
      <c r="DD202" s="1163"/>
      <c r="DE202" s="1163">
        <f ca="1">'wind load calc_10d'!K54</f>
        <v>-2.5003965646689075</v>
      </c>
      <c r="DF202" s="1163"/>
      <c r="DG202" s="1163">
        <f ca="1">'wind load calc_10d'!K54</f>
        <v>-2.5003965646689075</v>
      </c>
      <c r="DH202" s="1163"/>
      <c r="DI202" s="1163">
        <f ca="1">'wind load calc_10d'!K54</f>
        <v>-2.5003965646689075</v>
      </c>
      <c r="DJ202" s="1190"/>
      <c r="DK202" s="2038"/>
    </row>
    <row r="203" spans="2:115" x14ac:dyDescent="0.25">
      <c r="B203" s="2035"/>
      <c r="D203" s="2025">
        <f ca="1">((E202+E205)/3)/'1-Eng Inputs'!$B$34</f>
        <v>-3.5919661599134955E-2</v>
      </c>
      <c r="F203" s="2025">
        <f ca="1">((E205+E202)/6+(G205+G202)/4)/'1-Eng Inputs'!$B$34</f>
        <v>-9.3055137002560837E-2</v>
      </c>
      <c r="H203" s="2025">
        <f ca="1">1/4*(G202+I202+G205+I205)/'1-Eng Inputs'!$B$34</f>
        <v>-0.15844185835862359</v>
      </c>
      <c r="J203" s="2025">
        <f ca="1">1/4*(I202+K202+I205+K205)/'1-Eng Inputs'!$B$34</f>
        <v>-0.1666931043112605</v>
      </c>
      <c r="L203" s="2025">
        <f ca="1">1/4*(K202+M202+K205+M205)/'1-Eng Inputs'!$B$34</f>
        <v>-0.1666931043112605</v>
      </c>
      <c r="N203" s="2025">
        <f ca="1">1/4*(M202+O202+M205+O205)/'1-Eng Inputs'!$B$34</f>
        <v>-0.1666931043112605</v>
      </c>
      <c r="P203" s="2025">
        <f ca="1">1/4*(O202+Q202+O205+Q205)/'1-Eng Inputs'!$B$34</f>
        <v>-0.1666931043112605</v>
      </c>
      <c r="R203" s="1190"/>
      <c r="S203" s="2038"/>
      <c r="V203" s="2025">
        <f ca="1">((W202+W205)/3)/'1-Eng Inputs'!$B$34</f>
        <v>-3.5919661599134955E-2</v>
      </c>
      <c r="X203" s="2025">
        <f ca="1">((W205+W202)/6+(Y205+Y202)/4)/'1-Eng Inputs'!$B$34</f>
        <v>-9.3055137002560837E-2</v>
      </c>
      <c r="Z203" s="2025">
        <f ca="1">1/4*(Y202+AA202+Y205+AA205)/'1-Eng Inputs'!$B$34</f>
        <v>-0.15844185835862359</v>
      </c>
      <c r="AB203" s="2025">
        <f ca="1">1/4*(AA202+AC202+AA205+AC205)/'1-Eng Inputs'!$B$34</f>
        <v>-0.1666931043112605</v>
      </c>
      <c r="AD203" s="2025">
        <f ca="1">1/4*(AC202+AE202+AC205+AE205)/'1-Eng Inputs'!$B$34</f>
        <v>-0.1666931043112605</v>
      </c>
      <c r="AF203" s="2025">
        <f ca="1">1/4*(AE202+AG202+AE205+AG205)/'1-Eng Inputs'!$B$34</f>
        <v>-0.1666931043112605</v>
      </c>
      <c r="AH203" s="2025">
        <f ca="1">1/4*(AG202+AI202+AG205+AI205)/'1-Eng Inputs'!$B$34</f>
        <v>-0.1666931043112605</v>
      </c>
      <c r="AI203" s="1190"/>
      <c r="AJ203" s="1190"/>
      <c r="AK203" s="2038"/>
      <c r="AO203" s="2035"/>
      <c r="AQ203" s="1171"/>
      <c r="AS203" s="1171"/>
      <c r="AT203" s="1190"/>
      <c r="AU203" s="1171"/>
      <c r="AV203" s="1190"/>
      <c r="AW203" s="1171"/>
      <c r="AX203" s="1190"/>
      <c r="AY203" s="1172"/>
      <c r="AZ203" s="1190"/>
      <c r="BA203" s="1172"/>
      <c r="BB203" s="1190"/>
      <c r="BC203" s="1172"/>
      <c r="BD203" s="1190"/>
      <c r="BE203" s="1190"/>
      <c r="BF203" s="2038"/>
      <c r="BI203" s="1171"/>
      <c r="BK203" s="1171"/>
      <c r="BL203" s="1190"/>
      <c r="BM203" s="1171"/>
      <c r="BN203" s="1190"/>
      <c r="BO203" s="1171"/>
      <c r="BP203" s="1190"/>
      <c r="BQ203" s="1172"/>
      <c r="BR203" s="1190"/>
      <c r="BS203" s="1172"/>
      <c r="BT203" s="1190"/>
      <c r="BU203" s="1172"/>
      <c r="BV203" s="1190"/>
      <c r="BW203" s="1190"/>
      <c r="BX203" s="2038"/>
      <c r="CB203" s="2035"/>
      <c r="CD203" s="2074"/>
      <c r="CF203" s="2074"/>
      <c r="CG203" s="1190"/>
      <c r="CH203" s="2074"/>
      <c r="CI203" s="1190"/>
      <c r="CJ203" s="2074"/>
      <c r="CK203" s="1190"/>
      <c r="CL203" s="2078"/>
      <c r="CM203" s="1190"/>
      <c r="CN203" s="2078"/>
      <c r="CO203" s="1190"/>
      <c r="CP203" s="2078"/>
      <c r="CQ203" s="1190"/>
      <c r="CR203" s="1190"/>
      <c r="CS203" s="2038"/>
      <c r="CV203" s="2074"/>
      <c r="CX203" s="2074"/>
      <c r="CY203" s="1190"/>
      <c r="CZ203" s="2074"/>
      <c r="DA203" s="1190"/>
      <c r="DB203" s="2074"/>
      <c r="DC203" s="1190"/>
      <c r="DD203" s="2078"/>
      <c r="DE203" s="1190"/>
      <c r="DF203" s="2078"/>
      <c r="DG203" s="1190"/>
      <c r="DH203" s="2078"/>
      <c r="DI203" s="1190"/>
      <c r="DJ203" s="1190"/>
      <c r="DK203" s="2038"/>
    </row>
    <row r="204" spans="2:115" ht="14.45" hidden="1" customHeight="1" x14ac:dyDescent="0.25">
      <c r="B204" s="2035"/>
      <c r="D204" s="2026"/>
      <c r="F204" s="2026"/>
      <c r="H204" s="2026"/>
      <c r="J204" s="2026"/>
      <c r="L204" s="2026"/>
      <c r="N204" s="2026"/>
      <c r="P204" s="2026"/>
      <c r="R204" s="1190"/>
      <c r="S204" s="2038"/>
      <c r="V204" s="2026"/>
      <c r="X204" s="2026"/>
      <c r="Z204" s="2026"/>
      <c r="AB204" s="2026"/>
      <c r="AD204" s="2026"/>
      <c r="AF204" s="2026"/>
      <c r="AH204" s="2026"/>
      <c r="AJ204" s="1190"/>
      <c r="AK204" s="2038"/>
      <c r="AO204" s="2035"/>
      <c r="AQ204" s="1179"/>
      <c r="AS204" s="1179"/>
      <c r="AU204" s="1179"/>
      <c r="AW204" s="1179"/>
      <c r="AY204" s="1180"/>
      <c r="BA204" s="1180"/>
      <c r="BC204" s="1180"/>
      <c r="BD204" s="1190"/>
      <c r="BE204" s="1190"/>
      <c r="BF204" s="2038"/>
      <c r="BI204" s="1179"/>
      <c r="BK204" s="1179"/>
      <c r="BM204" s="1179"/>
      <c r="BO204" s="1179"/>
      <c r="BQ204" s="1180"/>
      <c r="BS204" s="1180"/>
      <c r="BU204" s="1180"/>
      <c r="BV204" s="1190"/>
      <c r="BW204" s="1190"/>
      <c r="BX204" s="2038"/>
      <c r="CB204" s="2035"/>
      <c r="CD204" s="2075"/>
      <c r="CF204" s="2075"/>
      <c r="CH204" s="2075"/>
      <c r="CJ204" s="2075"/>
      <c r="CL204" s="2079"/>
      <c r="CN204" s="2079"/>
      <c r="CP204" s="2079"/>
      <c r="CQ204" s="1190"/>
      <c r="CR204" s="1190"/>
      <c r="CS204" s="2038"/>
      <c r="CV204" s="2075"/>
      <c r="CX204" s="2075"/>
      <c r="CZ204" s="2075"/>
      <c r="DB204" s="2075"/>
      <c r="DD204" s="2079"/>
      <c r="DF204" s="2079"/>
      <c r="DH204" s="2079"/>
      <c r="DI204" s="1190"/>
      <c r="DJ204" s="1190"/>
      <c r="DK204" s="2038"/>
    </row>
    <row r="205" spans="2:115" ht="30" customHeight="1" thickBot="1" x14ac:dyDescent="0.3">
      <c r="B205" s="2035"/>
      <c r="D205" s="1200"/>
      <c r="E205" s="1163">
        <f ca="1">IF('1-Eng Inputs'!B226="YES",AR205,CE205)*2.2</f>
        <v>-1.7780232491571804</v>
      </c>
      <c r="F205" s="1163"/>
      <c r="G205" s="1163">
        <f ca="1">IF('1-Eng Inputs'!E226="YES",AT205,CG205)*2.2</f>
        <v>-4.9562902093975616</v>
      </c>
      <c r="H205" s="1163"/>
      <c r="I205" s="1163">
        <f ca="1">IF('1-Eng Inputs'!G226="YES",AV205,CI205)*2.2</f>
        <v>-5.5008724422715964</v>
      </c>
      <c r="J205" s="1163"/>
      <c r="K205" s="1163">
        <f ca="1">IF('1-Eng Inputs'!I226="YES",AX205,CK205)*2.2</f>
        <v>-5.5008724422715964</v>
      </c>
      <c r="L205" s="1163"/>
      <c r="M205" s="1163">
        <f ca="1">IF('1-Eng Inputs'!K226="YES",AZ205,CM205)*2.2</f>
        <v>-5.5008724422715964</v>
      </c>
      <c r="N205" s="1163"/>
      <c r="O205" s="1163">
        <f ca="1">IF('1-Eng Inputs'!M226="YES",BB205,CO205)*2.2</f>
        <v>-5.5008724422715964</v>
      </c>
      <c r="P205" s="1163"/>
      <c r="Q205" s="1163">
        <f ca="1">IF('1-Eng Inputs'!O226="YES",BD205,CQ205)*2.2</f>
        <v>-5.5008724422715964</v>
      </c>
      <c r="R205" s="1190"/>
      <c r="S205" s="2038"/>
      <c r="V205" s="1204"/>
      <c r="W205" s="1170">
        <f ca="1">IF('1-Eng Inputs'!U226="YES",BJ205,CW205)*2.2</f>
        <v>-1.7780232491571804</v>
      </c>
      <c r="X205" s="1170"/>
      <c r="Y205" s="1170">
        <f ca="1">IF('1-Eng Inputs'!W226="YES",BL205,CY205)*2.2</f>
        <v>-4.9562902093975616</v>
      </c>
      <c r="Z205" s="1170"/>
      <c r="AA205" s="1170">
        <f ca="1">IF('1-Eng Inputs'!Y226="YES",BN205,DA205)*2.2</f>
        <v>-5.5008724422715964</v>
      </c>
      <c r="AB205" s="1170"/>
      <c r="AC205" s="1170">
        <f ca="1">IF('1-Eng Inputs'!AA226="YES",BP205,DC205)*2.2</f>
        <v>-5.5008724422715964</v>
      </c>
      <c r="AD205" s="1170"/>
      <c r="AE205" s="1170">
        <f ca="1">IF('1-Eng Inputs'!AC226="YES",BR205,DE205)*2.2</f>
        <v>-5.5008724422715964</v>
      </c>
      <c r="AF205" s="1170"/>
      <c r="AG205" s="1170">
        <f ca="1">IF('1-Eng Inputs'!AE226="YES",BT205,DG205)*2.2</f>
        <v>-5.5008724422715964</v>
      </c>
      <c r="AH205" s="1170"/>
      <c r="AI205" s="1166">
        <f ca="1">IF('1-Eng Inputs'!AG226="YES",BV205,DI205)*2.2</f>
        <v>-5.5008724422715964</v>
      </c>
      <c r="AJ205" s="1203"/>
      <c r="AK205" s="2039"/>
      <c r="AO205" s="2035"/>
      <c r="AQ205" s="1200"/>
      <c r="AR205" s="1163">
        <f ca="1">'wind load calc_10d'!H105</f>
        <v>0.52711858364284225</v>
      </c>
      <c r="AS205" s="1163"/>
      <c r="AT205" s="1163">
        <f ca="1">'wind load calc_10d'!J105</f>
        <v>-2.5286765865106027</v>
      </c>
      <c r="AU205" s="1163"/>
      <c r="AV205" s="1163">
        <f ca="1">'wind load calc_10d'!K105</f>
        <v>-2.5286765865106027</v>
      </c>
      <c r="AW205" s="1163"/>
      <c r="AX205" s="1163">
        <f ca="1">'wind load calc_10d'!K105</f>
        <v>-2.5286765865106027</v>
      </c>
      <c r="AY205" s="1163"/>
      <c r="AZ205" s="1163">
        <f ca="1">'wind load calc_10d'!K106</f>
        <v>-2.5286765865106027</v>
      </c>
      <c r="BA205" s="1163"/>
      <c r="BB205" s="1163">
        <f ca="1">'wind load calc_10d'!K106</f>
        <v>-2.5286765865106027</v>
      </c>
      <c r="BC205" s="1163"/>
      <c r="BD205" s="1163">
        <f ca="1">'wind load calc_10d'!K106</f>
        <v>-2.5286765865106027</v>
      </c>
      <c r="BE205" s="1190"/>
      <c r="BF205" s="2038"/>
      <c r="BI205" s="1202"/>
      <c r="BJ205" s="1166">
        <f ca="1">'wind load calc_10d'!H105</f>
        <v>0.52711858364284225</v>
      </c>
      <c r="BK205" s="1166"/>
      <c r="BL205" s="1166">
        <f ca="1">'wind load calc_10d'!J105</f>
        <v>-2.5286765865106027</v>
      </c>
      <c r="BM205" s="1166"/>
      <c r="BN205" s="1166">
        <f ca="1">'wind load calc_10d'!K105</f>
        <v>-2.5286765865106027</v>
      </c>
      <c r="BO205" s="1166"/>
      <c r="BP205" s="1166">
        <f ca="1">'wind load calc_10d'!K105</f>
        <v>-2.5286765865106027</v>
      </c>
      <c r="BQ205" s="1166"/>
      <c r="BR205" s="1166">
        <f ca="1">'wind load calc_10d'!K106</f>
        <v>-2.5286765865106027</v>
      </c>
      <c r="BS205" s="1166"/>
      <c r="BT205" s="1166">
        <f ca="1">'wind load calc_10d'!K106</f>
        <v>-2.5286765865106027</v>
      </c>
      <c r="BU205" s="1166"/>
      <c r="BV205" s="1166">
        <f ca="1">'wind load calc_10d'!K106</f>
        <v>-2.5286765865106027</v>
      </c>
      <c r="BW205" s="1203"/>
      <c r="BX205" s="2039"/>
      <c r="CB205" s="2035"/>
      <c r="CD205" s="1200"/>
      <c r="CE205" s="1163">
        <f ca="1">'wind load calc_10d'!H53</f>
        <v>-0.80819238598053644</v>
      </c>
      <c r="CF205" s="1163"/>
      <c r="CG205" s="1163">
        <f ca="1">'wind load calc_10d'!J53</f>
        <v>-2.2528591860898004</v>
      </c>
      <c r="CH205" s="1163"/>
      <c r="CI205" s="1163">
        <f ca="1">'wind load calc_10d'!K53</f>
        <v>-2.5003965646689075</v>
      </c>
      <c r="CJ205" s="1163"/>
      <c r="CK205" s="1163">
        <f ca="1">'wind load calc_10d'!K53</f>
        <v>-2.5003965646689075</v>
      </c>
      <c r="CL205" s="1163"/>
      <c r="CM205" s="1163">
        <f ca="1">'wind load calc_10d'!K54</f>
        <v>-2.5003965646689075</v>
      </c>
      <c r="CN205" s="1163"/>
      <c r="CO205" s="1163">
        <f ca="1">'wind load calc_10d'!K54</f>
        <v>-2.5003965646689075</v>
      </c>
      <c r="CP205" s="1163"/>
      <c r="CQ205" s="1163">
        <f ca="1">'wind load calc_10d'!K54</f>
        <v>-2.5003965646689075</v>
      </c>
      <c r="CR205" s="1190"/>
      <c r="CS205" s="2038"/>
      <c r="CV205" s="1202"/>
      <c r="CW205" s="1166">
        <f ca="1">'wind load calc_10d'!H53</f>
        <v>-0.80819238598053644</v>
      </c>
      <c r="CX205" s="1166"/>
      <c r="CY205" s="1166">
        <f ca="1">'wind load calc_10d'!J53</f>
        <v>-2.2528591860898004</v>
      </c>
      <c r="CZ205" s="1166"/>
      <c r="DA205" s="1166">
        <f ca="1">'wind load calc_10d'!K53</f>
        <v>-2.5003965646689075</v>
      </c>
      <c r="DB205" s="1166"/>
      <c r="DC205" s="1166">
        <f ca="1">'wind load calc_10d'!K53</f>
        <v>-2.5003965646689075</v>
      </c>
      <c r="DD205" s="1166"/>
      <c r="DE205" s="1166">
        <f ca="1">'wind load calc_10d'!K54</f>
        <v>-2.5003965646689075</v>
      </c>
      <c r="DF205" s="1166"/>
      <c r="DG205" s="1166">
        <f ca="1">'wind load calc_10d'!K54</f>
        <v>-2.5003965646689075</v>
      </c>
      <c r="DH205" s="1166"/>
      <c r="DI205" s="1166">
        <f ca="1">'wind load calc_10d'!K54</f>
        <v>-2.5003965646689075</v>
      </c>
      <c r="DJ205" s="1203"/>
      <c r="DK205" s="2039"/>
    </row>
    <row r="206" spans="2:115" ht="13.15" customHeight="1" x14ac:dyDescent="0.25">
      <c r="B206" s="2035"/>
      <c r="D206" s="2025">
        <f ca="1">((E205+E208)/3)/'1-Eng Inputs'!$B$34</f>
        <v>-3.5919661599134955E-2</v>
      </c>
      <c r="F206" s="2025">
        <f ca="1">((E208+E205)/6+(G208+G205)/4)/'1-Eng Inputs'!$B$34</f>
        <v>-9.3055137002560837E-2</v>
      </c>
      <c r="H206" s="2025">
        <f ca="1">1/4*(G205+I205+G208+I208)/'1-Eng Inputs'!$B$34</f>
        <v>-0.15844185835862359</v>
      </c>
      <c r="J206" s="2025">
        <f ca="1">1/4*(I205+K205+I208+K208)/'1-Eng Inputs'!$B$34</f>
        <v>-0.1666931043112605</v>
      </c>
      <c r="L206" s="2025">
        <f ca="1">1/4*(K205+M205+K208+M208)/'1-Eng Inputs'!$B$34</f>
        <v>-0.1666931043112605</v>
      </c>
      <c r="N206" s="2025">
        <f ca="1">1/4*(M205+O205+M208+O208)/'1-Eng Inputs'!$B$34</f>
        <v>-0.1666931043112605</v>
      </c>
      <c r="P206" s="2025">
        <f ca="1">1/4*(O205+Q205+O208+Q208)/'1-Eng Inputs'!$B$34</f>
        <v>-0.1666931043112605</v>
      </c>
      <c r="R206" s="1190"/>
      <c r="S206" s="2038"/>
      <c r="V206" s="2027">
        <f ca="1">((W205+W208)/3)/'1-Eng Inputs'!$B$34</f>
        <v>0.18379493822225043</v>
      </c>
      <c r="W206" s="1205"/>
      <c r="X206" s="2027">
        <f ca="1">((W208+W205)/6+(Y208+Y205)/4)/'1-Eng Inputs'!$B$34</f>
        <v>0.20566589277599201</v>
      </c>
      <c r="Y206" s="1205"/>
      <c r="Z206" s="2027">
        <f ca="1">1/4*(Y205+AA205+Y208+AA208)/'1-Eng Inputs'!$B$34</f>
        <v>0.22341122435341507</v>
      </c>
      <c r="AA206" s="1205"/>
      <c r="AB206" s="2027">
        <f ca="1">1/4*(AA205+AC205+AA208+AC208)/'1-Eng Inputs'!$B$34</f>
        <v>0.21928560137709663</v>
      </c>
      <c r="AC206" s="1205"/>
      <c r="AD206" s="2027">
        <f ca="1">1/4*(AC205+AE205+AC208+AE208)/'1-Eng Inputs'!$B$34</f>
        <v>0.21267718668824409</v>
      </c>
      <c r="AE206" s="1205"/>
      <c r="AF206" s="2027">
        <f ca="1">1/4*(AE205+AG205+AE208+AG208)/'1-Eng Inputs'!$B$34</f>
        <v>0.20606877199939153</v>
      </c>
      <c r="AG206" s="1205"/>
      <c r="AH206" s="2027">
        <f ca="1">1/4*(AG205+AI205+AG208+AI208)/'1-Eng Inputs'!$B$34</f>
        <v>0.20606877199939153</v>
      </c>
      <c r="AI206" s="1190"/>
      <c r="AJ206" s="1190"/>
      <c r="AK206" s="2028" t="s">
        <v>21131</v>
      </c>
      <c r="AO206" s="2035"/>
      <c r="AQ206" s="1171"/>
      <c r="AS206" s="1171"/>
      <c r="AT206" s="1190"/>
      <c r="AU206" s="1171"/>
      <c r="AV206" s="1190"/>
      <c r="AW206" s="1171"/>
      <c r="AX206" s="1190"/>
      <c r="AY206" s="1172"/>
      <c r="AZ206" s="1190"/>
      <c r="BA206" s="1172"/>
      <c r="BB206" s="1190"/>
      <c r="BC206" s="1172"/>
      <c r="BD206" s="1190"/>
      <c r="BE206" s="1190"/>
      <c r="BF206" s="2038"/>
      <c r="BI206" s="1167"/>
      <c r="BK206" s="1167"/>
      <c r="BL206" s="1190"/>
      <c r="BM206" s="1167"/>
      <c r="BN206" s="1190"/>
      <c r="BO206" s="1167"/>
      <c r="BP206" s="1190"/>
      <c r="BQ206" s="1187"/>
      <c r="BR206" s="1190"/>
      <c r="BS206" s="1187"/>
      <c r="BT206" s="1190"/>
      <c r="BU206" s="1187"/>
      <c r="BV206" s="1190"/>
      <c r="BW206" s="1190"/>
      <c r="BX206" s="2028" t="s">
        <v>21131</v>
      </c>
      <c r="CB206" s="2035"/>
      <c r="CD206" s="2074"/>
      <c r="CF206" s="2074"/>
      <c r="CG206" s="1190"/>
      <c r="CH206" s="2074"/>
      <c r="CI206" s="1190"/>
      <c r="CJ206" s="2074"/>
      <c r="CK206" s="1190"/>
      <c r="CL206" s="2078"/>
      <c r="CM206" s="1190"/>
      <c r="CN206" s="2078"/>
      <c r="CO206" s="1190"/>
      <c r="CP206" s="2078"/>
      <c r="CQ206" s="1190"/>
      <c r="CR206" s="1190"/>
      <c r="CS206" s="2038"/>
      <c r="CV206" s="2072"/>
      <c r="CX206" s="2072"/>
      <c r="CY206" s="1190"/>
      <c r="CZ206" s="2072"/>
      <c r="DA206" s="1190"/>
      <c r="DB206" s="2072"/>
      <c r="DC206" s="1190"/>
      <c r="DD206" s="2076"/>
      <c r="DE206" s="1190"/>
      <c r="DF206" s="2076"/>
      <c r="DG206" s="1190"/>
      <c r="DH206" s="2076"/>
      <c r="DI206" s="1190"/>
      <c r="DJ206" s="1190"/>
      <c r="DK206" s="2028" t="s">
        <v>21131</v>
      </c>
    </row>
    <row r="207" spans="2:115" ht="14.45" hidden="1" customHeight="1" x14ac:dyDescent="0.25">
      <c r="B207" s="2035"/>
      <c r="D207" s="2026"/>
      <c r="F207" s="2026"/>
      <c r="H207" s="2026"/>
      <c r="J207" s="2026"/>
      <c r="L207" s="2026"/>
      <c r="N207" s="2026"/>
      <c r="P207" s="2026"/>
      <c r="R207" s="1190"/>
      <c r="S207" s="2038"/>
      <c r="V207" s="2026"/>
      <c r="W207" s="1206"/>
      <c r="X207" s="2026"/>
      <c r="Y207" s="1206"/>
      <c r="Z207" s="2026"/>
      <c r="AA207" s="1206"/>
      <c r="AB207" s="2026"/>
      <c r="AC207" s="1206"/>
      <c r="AD207" s="2026"/>
      <c r="AE207" s="1206"/>
      <c r="AF207" s="2026"/>
      <c r="AG207" s="1206"/>
      <c r="AH207" s="2026"/>
      <c r="AJ207" s="1190"/>
      <c r="AK207" s="2029"/>
      <c r="AO207" s="2035"/>
      <c r="AQ207" s="1179"/>
      <c r="AS207" s="1179"/>
      <c r="AU207" s="1179"/>
      <c r="AW207" s="1179"/>
      <c r="AY207" s="1180"/>
      <c r="BA207" s="1180"/>
      <c r="BC207" s="1180"/>
      <c r="BD207" s="1190"/>
      <c r="BE207" s="1190"/>
      <c r="BF207" s="2038"/>
      <c r="BI207" s="1168"/>
      <c r="BK207" s="1168"/>
      <c r="BM207" s="1168"/>
      <c r="BO207" s="1168"/>
      <c r="BQ207" s="1188"/>
      <c r="BS207" s="1188"/>
      <c r="BU207" s="1188"/>
      <c r="BV207" s="1190"/>
      <c r="BW207" s="1190"/>
      <c r="BX207" s="2029"/>
      <c r="CB207" s="2035"/>
      <c r="CD207" s="2075"/>
      <c r="CF207" s="2075"/>
      <c r="CH207" s="2075"/>
      <c r="CJ207" s="2075"/>
      <c r="CL207" s="2079"/>
      <c r="CN207" s="2079"/>
      <c r="CP207" s="2079"/>
      <c r="CQ207" s="1190"/>
      <c r="CR207" s="1190"/>
      <c r="CS207" s="2038"/>
      <c r="CV207" s="2073"/>
      <c r="CX207" s="2073"/>
      <c r="CZ207" s="2073"/>
      <c r="DB207" s="2073"/>
      <c r="DD207" s="2077"/>
      <c r="DF207" s="2077"/>
      <c r="DH207" s="2077"/>
      <c r="DI207" s="1190"/>
      <c r="DJ207" s="1190"/>
      <c r="DK207" s="2029"/>
    </row>
    <row r="208" spans="2:115" ht="30" customHeight="1" x14ac:dyDescent="0.25">
      <c r="B208" s="2035"/>
      <c r="D208" s="1200"/>
      <c r="E208" s="1163">
        <f ca="1">IF('1-Eng Inputs'!B229="YES",AR208,CE208)*2.2</f>
        <v>-1.7780232491571804</v>
      </c>
      <c r="F208" s="1163"/>
      <c r="G208" s="1163">
        <f ca="1">IF('1-Eng Inputs'!E229="YES",AT208,CG208)*2.2</f>
        <v>-4.9562902093975616</v>
      </c>
      <c r="H208" s="1163"/>
      <c r="I208" s="1163">
        <f ca="1">IF('1-Eng Inputs'!G229="YES",AV208,CI208)*2.2</f>
        <v>-5.5008724422715964</v>
      </c>
      <c r="J208" s="1163"/>
      <c r="K208" s="1163">
        <f ca="1">IF('1-Eng Inputs'!I229="YES",AX208,CK208)*2.2</f>
        <v>-5.5008724422715964</v>
      </c>
      <c r="L208" s="1163"/>
      <c r="M208" s="1163">
        <f ca="1">IF('1-Eng Inputs'!K229="YES",AZ208,CM208)*2.2</f>
        <v>-5.5008724422715964</v>
      </c>
      <c r="N208" s="1163"/>
      <c r="O208" s="1163">
        <f ca="1">IF('1-Eng Inputs'!M229="YES",BB208,CO208)*2.2</f>
        <v>-5.5008724422715964</v>
      </c>
      <c r="P208" s="1163"/>
      <c r="Q208" s="1163">
        <f ca="1">IF('1-Eng Inputs'!O229="YES",BD208,CQ208)*2.2</f>
        <v>-5.5008724422715964</v>
      </c>
      <c r="R208" s="1190"/>
      <c r="S208" s="2038"/>
      <c r="V208" s="1200"/>
      <c r="W208" s="1163">
        <f ca="1">IF('1-Eng Inputs'!U229="YES",BJ208,CW208)*2.2</f>
        <v>19.973722133159974</v>
      </c>
      <c r="X208" s="1163"/>
      <c r="Y208" s="1163">
        <f ca="1">IF('1-Eng Inputs'!W229="YES",BL208,CY208)*2.2</f>
        <v>19.973722133159974</v>
      </c>
      <c r="Z208" s="1163"/>
      <c r="AA208" s="1163">
        <f ca="1">IF('1-Eng Inputs'!Y229="YES",BN208,DA208)*2.2</f>
        <v>19.973722133159974</v>
      </c>
      <c r="AB208" s="1163"/>
      <c r="AC208" s="1163">
        <f ca="1">IF('1-Eng Inputs'!AA229="YES",BP208,DC208)*2.2</f>
        <v>19.973722133159974</v>
      </c>
      <c r="AD208" s="1163"/>
      <c r="AE208" s="1163">
        <f ca="1">IF('1-Eng Inputs'!AC229="YES",BR208,DE208)*2.2</f>
        <v>19.101411394231437</v>
      </c>
      <c r="AF208" s="1163"/>
      <c r="AG208" s="1163">
        <f ca="1">IF('1-Eng Inputs'!AE229="YES",BT208,DG208)*2.2</f>
        <v>19.101411394231437</v>
      </c>
      <c r="AH208" s="1163"/>
      <c r="AI208" s="1163">
        <f ca="1">IF('1-Eng Inputs'!AG229="YES",BV208,DI208)*2.2</f>
        <v>19.101411394231437</v>
      </c>
      <c r="AJ208" s="1190"/>
      <c r="AK208" s="2029"/>
      <c r="AO208" s="2035"/>
      <c r="AQ208" s="1200"/>
      <c r="AR208" s="1163">
        <f ca="1">'wind load calc_10d'!H105</f>
        <v>0.52711858364284225</v>
      </c>
      <c r="AS208" s="1163"/>
      <c r="AT208" s="1163">
        <f ca="1">'wind load calc_10d'!J105</f>
        <v>-2.5286765865106027</v>
      </c>
      <c r="AU208" s="1163"/>
      <c r="AV208" s="1163">
        <f ca="1">'wind load calc_10d'!K105</f>
        <v>-2.5286765865106027</v>
      </c>
      <c r="AW208" s="1163"/>
      <c r="AX208" s="1163">
        <f ca="1">'wind load calc_10d'!K105</f>
        <v>-2.5286765865106027</v>
      </c>
      <c r="AY208" s="1163"/>
      <c r="AZ208" s="1163">
        <f ca="1">'wind load calc_10d'!K106</f>
        <v>-2.5286765865106027</v>
      </c>
      <c r="BA208" s="1163"/>
      <c r="BB208" s="1163">
        <f ca="1">'wind load calc_10d'!K106</f>
        <v>-2.5286765865106027</v>
      </c>
      <c r="BC208" s="1163"/>
      <c r="BD208" s="1163">
        <f ca="1">'wind load calc_10d'!K106</f>
        <v>-2.5286765865106027</v>
      </c>
      <c r="BE208" s="1190"/>
      <c r="BF208" s="2038"/>
      <c r="BI208" s="1200"/>
      <c r="BJ208" s="1163">
        <f ca="1">'wind load calc_10d'!H114</f>
        <v>11.311544532597939</v>
      </c>
      <c r="BK208" s="1163"/>
      <c r="BL208" s="1163">
        <f ca="1">'wind load calc_10d'!J114</f>
        <v>11.311544532597939</v>
      </c>
      <c r="BM208" s="1163"/>
      <c r="BN208" s="1163">
        <f ca="1">'wind load calc_10d'!K114</f>
        <v>11.311544532597939</v>
      </c>
      <c r="BO208" s="1163"/>
      <c r="BP208" s="1163">
        <f ca="1">'wind load calc_10d'!K114</f>
        <v>11.311544532597939</v>
      </c>
      <c r="BQ208" s="1163"/>
      <c r="BR208" s="1163">
        <f ca="1">'wind load calc_10d'!K115</f>
        <v>11.311544532597939</v>
      </c>
      <c r="BS208" s="1163"/>
      <c r="BT208" s="1163">
        <f ca="1">'wind load calc_10d'!K115</f>
        <v>11.311544532597939</v>
      </c>
      <c r="BU208" s="1163"/>
      <c r="BV208" s="1163">
        <f ca="1">'wind load calc_10d'!K115</f>
        <v>11.311544532597939</v>
      </c>
      <c r="BW208" s="1190"/>
      <c r="BX208" s="2029"/>
      <c r="CB208" s="2035"/>
      <c r="CD208" s="1200"/>
      <c r="CE208" s="1163">
        <f ca="1">'wind load calc_10d'!H53</f>
        <v>-0.80819238598053644</v>
      </c>
      <c r="CF208" s="1163"/>
      <c r="CG208" s="1163">
        <f ca="1">'wind load calc_10d'!J53</f>
        <v>-2.2528591860898004</v>
      </c>
      <c r="CH208" s="1163"/>
      <c r="CI208" s="1163">
        <f ca="1">'wind load calc_10d'!K53</f>
        <v>-2.5003965646689075</v>
      </c>
      <c r="CJ208" s="1163"/>
      <c r="CK208" s="1163">
        <f ca="1">'wind load calc_10d'!K53</f>
        <v>-2.5003965646689075</v>
      </c>
      <c r="CL208" s="1163"/>
      <c r="CM208" s="1163">
        <f ca="1">'wind load calc_10d'!K54</f>
        <v>-2.5003965646689075</v>
      </c>
      <c r="CN208" s="1163"/>
      <c r="CO208" s="1163">
        <f ca="1">'wind load calc_10d'!K54</f>
        <v>-2.5003965646689075</v>
      </c>
      <c r="CP208" s="1163"/>
      <c r="CQ208" s="1163">
        <f ca="1">'wind load calc_10d'!K54</f>
        <v>-2.5003965646689075</v>
      </c>
      <c r="CR208" s="1190"/>
      <c r="CS208" s="2038"/>
      <c r="CV208" s="1200"/>
      <c r="CW208" s="1163">
        <f ca="1">'wind load calc_10d'!H62</f>
        <v>9.0789646059818061</v>
      </c>
      <c r="CX208" s="1163"/>
      <c r="CY208" s="1163">
        <f ca="1">'wind load calc_10d'!J62</f>
        <v>9.0789646059818061</v>
      </c>
      <c r="CZ208" s="1163"/>
      <c r="DA208" s="1163">
        <f ca="1">'wind load calc_10d'!K62</f>
        <v>9.0789646059818061</v>
      </c>
      <c r="DB208" s="1163"/>
      <c r="DC208" s="1163">
        <f ca="1">'wind load calc_10d'!K62</f>
        <v>9.0789646059818061</v>
      </c>
      <c r="DD208" s="1163"/>
      <c r="DE208" s="1163">
        <f ca="1">'wind load calc_10d'!K63</f>
        <v>8.6824597246506521</v>
      </c>
      <c r="DF208" s="1163"/>
      <c r="DG208" s="1163">
        <f ca="1">'wind load calc_10d'!K63</f>
        <v>8.6824597246506521</v>
      </c>
      <c r="DH208" s="1163"/>
      <c r="DI208" s="1163">
        <f ca="1">'wind load calc_10d'!K63</f>
        <v>8.6824597246506521</v>
      </c>
      <c r="DJ208" s="1190"/>
      <c r="DK208" s="2029"/>
    </row>
    <row r="209" spans="2:115" ht="14.45" customHeight="1" x14ac:dyDescent="0.25">
      <c r="B209" s="2035"/>
      <c r="D209" s="2025">
        <f ca="1">((E208+E211)/3)/'1-Eng Inputs'!$B$34</f>
        <v>-3.5919661599134955E-2</v>
      </c>
      <c r="F209" s="2025">
        <f ca="1">((E211+E208)/6+(G211+G208)/4)/'1-Eng Inputs'!$B$34</f>
        <v>-9.3055137002560837E-2</v>
      </c>
      <c r="H209" s="2025">
        <f ca="1">1/4*(G208+I208+G211+I211)/'1-Eng Inputs'!$B$34</f>
        <v>-0.15844185835862359</v>
      </c>
      <c r="J209" s="2025">
        <f ca="1">1/4*(I208+K208+I211+K211)/'1-Eng Inputs'!$B$34</f>
        <v>-0.1666931043112605</v>
      </c>
      <c r="L209" s="2025">
        <f ca="1">1/4*(K208+M208+K211+M211)/'1-Eng Inputs'!$B$34</f>
        <v>-0.1666931043112605</v>
      </c>
      <c r="N209" s="2025">
        <f ca="1">1/4*(M208+O208+M211+O211)/'1-Eng Inputs'!$B$34</f>
        <v>-0.1666931043112605</v>
      </c>
      <c r="P209" s="2025">
        <f ca="1">1/4*(O208+Q208+O211+Q211)/'1-Eng Inputs'!$B$34</f>
        <v>-0.1666931043112605</v>
      </c>
      <c r="R209" s="1190"/>
      <c r="S209" s="2038"/>
      <c r="V209" s="2025">
        <f ca="1">((W208+W211)/3)/'1-Eng Inputs'!$B$34</f>
        <v>0.40350953804363582</v>
      </c>
      <c r="X209" s="2025">
        <f ca="1">((W211+W208)/6+(Y211+Y208)/4)/'1-Eng Inputs'!$B$34</f>
        <v>0.50438692255454476</v>
      </c>
      <c r="Z209" s="2025">
        <f ca="1">1/4*(Y208+AA208+Y211+AA211)/'1-Eng Inputs'!$B$34</f>
        <v>0.60526430706545375</v>
      </c>
      <c r="AB209" s="2025">
        <f ca="1">1/4*(AA208+AC208+AA211+AC211)/'1-Eng Inputs'!$B$34</f>
        <v>0.60526430706545375</v>
      </c>
      <c r="AD209" s="2025">
        <f ca="1">1/4*(AC208+AE208+AC211+AE211)/'1-Eng Inputs'!$B$34</f>
        <v>0.59204747768774868</v>
      </c>
      <c r="AF209" s="2025">
        <f ca="1">1/4*(AE208+AG208+AE211+AG211)/'1-Eng Inputs'!$B$34</f>
        <v>0.57883064831004361</v>
      </c>
      <c r="AH209" s="2025">
        <f ca="1">1/4*(AG208+AI208+AG211+AI211)/'1-Eng Inputs'!$B$34</f>
        <v>0.57883064831004361</v>
      </c>
      <c r="AI209" s="1190"/>
      <c r="AJ209" s="1190"/>
      <c r="AK209" s="2029"/>
      <c r="AO209" s="2035"/>
      <c r="AQ209" s="1171"/>
      <c r="AS209" s="1171"/>
      <c r="AT209" s="1190"/>
      <c r="AU209" s="1171"/>
      <c r="AV209" s="1190"/>
      <c r="AW209" s="1171"/>
      <c r="AX209" s="1190"/>
      <c r="AY209" s="1172"/>
      <c r="AZ209" s="1190"/>
      <c r="BA209" s="1172"/>
      <c r="BB209" s="1190"/>
      <c r="BC209" s="1172"/>
      <c r="BD209" s="1190"/>
      <c r="BE209" s="1190"/>
      <c r="BF209" s="2038"/>
      <c r="BI209" s="1167"/>
      <c r="BK209" s="1167"/>
      <c r="BL209" s="1190"/>
      <c r="BM209" s="1167"/>
      <c r="BN209" s="1190"/>
      <c r="BO209" s="1167"/>
      <c r="BP209" s="1190"/>
      <c r="BQ209" s="1187"/>
      <c r="BR209" s="1190"/>
      <c r="BS209" s="1187"/>
      <c r="BT209" s="1190"/>
      <c r="BU209" s="1187"/>
      <c r="BV209" s="1190"/>
      <c r="BW209" s="1190"/>
      <c r="BX209" s="2029"/>
      <c r="CB209" s="2035"/>
      <c r="CD209" s="2074"/>
      <c r="CF209" s="2074"/>
      <c r="CG209" s="1190"/>
      <c r="CH209" s="2074"/>
      <c r="CI209" s="1190"/>
      <c r="CJ209" s="2074"/>
      <c r="CK209" s="1190"/>
      <c r="CL209" s="2078"/>
      <c r="CM209" s="1190"/>
      <c r="CN209" s="2078"/>
      <c r="CO209" s="1190"/>
      <c r="CP209" s="2078"/>
      <c r="CQ209" s="1190"/>
      <c r="CR209" s="1190"/>
      <c r="CS209" s="2038"/>
      <c r="CV209" s="2072"/>
      <c r="CX209" s="1167"/>
      <c r="CY209" s="1190"/>
      <c r="CZ209" s="1167"/>
      <c r="DA209" s="1190"/>
      <c r="DB209" s="1167"/>
      <c r="DC209" s="1190"/>
      <c r="DD209" s="1187"/>
      <c r="DE209" s="1190"/>
      <c r="DF209" s="1187"/>
      <c r="DG209" s="1190"/>
      <c r="DH209" s="1187"/>
      <c r="DI209" s="1190"/>
      <c r="DJ209" s="1190"/>
      <c r="DK209" s="2029"/>
    </row>
    <row r="210" spans="2:115" ht="14.45" hidden="1" customHeight="1" x14ac:dyDescent="0.25">
      <c r="B210" s="2035"/>
      <c r="D210" s="2026"/>
      <c r="F210" s="2026"/>
      <c r="H210" s="2026"/>
      <c r="J210" s="2026"/>
      <c r="L210" s="2026"/>
      <c r="N210" s="2026"/>
      <c r="P210" s="2026"/>
      <c r="R210" s="1190"/>
      <c r="S210" s="2038"/>
      <c r="V210" s="2026"/>
      <c r="X210" s="2026"/>
      <c r="Z210" s="2026"/>
      <c r="AB210" s="2026"/>
      <c r="AD210" s="2026"/>
      <c r="AF210" s="2026"/>
      <c r="AH210" s="2026"/>
      <c r="AJ210" s="1190"/>
      <c r="AK210" s="2029"/>
      <c r="AO210" s="2035"/>
      <c r="AQ210" s="1179"/>
      <c r="AS210" s="1179"/>
      <c r="AU210" s="1179"/>
      <c r="AW210" s="1179"/>
      <c r="AY210" s="1180"/>
      <c r="BA210" s="1180"/>
      <c r="BC210" s="1180"/>
      <c r="BD210" s="1190"/>
      <c r="BE210" s="1190"/>
      <c r="BF210" s="2038"/>
      <c r="BI210" s="1168"/>
      <c r="BK210" s="1168"/>
      <c r="BM210" s="1168"/>
      <c r="BO210" s="1168"/>
      <c r="BQ210" s="1188"/>
      <c r="BS210" s="1188"/>
      <c r="BU210" s="1188"/>
      <c r="BV210" s="1190"/>
      <c r="BW210" s="1190"/>
      <c r="BX210" s="2029"/>
      <c r="CB210" s="2035"/>
      <c r="CD210" s="2075"/>
      <c r="CF210" s="2075"/>
      <c r="CH210" s="2075"/>
      <c r="CJ210" s="2075"/>
      <c r="CL210" s="2079"/>
      <c r="CN210" s="2079"/>
      <c r="CP210" s="2079"/>
      <c r="CQ210" s="1190"/>
      <c r="CR210" s="1190"/>
      <c r="CS210" s="2038"/>
      <c r="CV210" s="2073"/>
      <c r="CX210" s="1168"/>
      <c r="CZ210" s="1168"/>
      <c r="DB210" s="1168"/>
      <c r="DD210" s="1188"/>
      <c r="DF210" s="1188"/>
      <c r="DH210" s="1188"/>
      <c r="DI210" s="1190"/>
      <c r="DJ210" s="1190"/>
      <c r="DK210" s="2029"/>
    </row>
    <row r="211" spans="2:115" ht="30" customHeight="1" thickBot="1" x14ac:dyDescent="0.3">
      <c r="B211" s="2036"/>
      <c r="D211" s="1200"/>
      <c r="E211" s="1163">
        <f ca="1">IF('1-Eng Inputs'!B232="YES",AR211,CE211)*2.2</f>
        <v>-1.7780232491571804</v>
      </c>
      <c r="F211" s="1163"/>
      <c r="G211" s="1163">
        <f ca="1">IF('1-Eng Inputs'!E232="YES",AT211,CG211)*2.2</f>
        <v>-4.9562902093975616</v>
      </c>
      <c r="H211" s="1163"/>
      <c r="I211" s="1163">
        <f ca="1">IF('1-Eng Inputs'!G232="YES",AV211,CI211)*2.2</f>
        <v>-5.5008724422715964</v>
      </c>
      <c r="J211" s="1163"/>
      <c r="K211" s="1163">
        <f ca="1">IF('1-Eng Inputs'!I232="YES",AX211,CK211)*2.2</f>
        <v>-5.5008724422715964</v>
      </c>
      <c r="L211" s="1163"/>
      <c r="M211" s="1163">
        <f ca="1">IF('1-Eng Inputs'!K232="YES",AZ211,CM211)*2.2</f>
        <v>-5.5008724422715964</v>
      </c>
      <c r="N211" s="1163"/>
      <c r="O211" s="1163">
        <f ca="1">IF('1-Eng Inputs'!M232="YES",BB211,CO211)*2.2</f>
        <v>-5.5008724422715964</v>
      </c>
      <c r="P211" s="1163"/>
      <c r="Q211" s="1163">
        <f ca="1">IF('1-Eng Inputs'!O232="YES",BD211,CQ211)*2.2</f>
        <v>-5.5008724422715964</v>
      </c>
      <c r="R211" s="1190"/>
      <c r="S211" s="2038"/>
      <c r="V211" s="1200"/>
      <c r="W211" s="1163">
        <f ca="1">IF('1-Eng Inputs'!U232="YES",BJ211,CW211)*2.2</f>
        <v>19.973722133159974</v>
      </c>
      <c r="X211" s="1163"/>
      <c r="Y211" s="1163">
        <f ca="1">IF('1-Eng Inputs'!W232="YES",BL211,CY211)*2.2</f>
        <v>19.973722133159974</v>
      </c>
      <c r="Z211" s="1163"/>
      <c r="AA211" s="1163">
        <f ca="1">IF('1-Eng Inputs'!Y232="YES",BN211,DA211)*2.2</f>
        <v>19.973722133159974</v>
      </c>
      <c r="AB211" s="1163"/>
      <c r="AC211" s="1163">
        <f ca="1">IF('1-Eng Inputs'!AA232="YES",BP211,DC211)*2.2</f>
        <v>19.973722133159974</v>
      </c>
      <c r="AD211" s="1163"/>
      <c r="AE211" s="1163">
        <f ca="1">IF('1-Eng Inputs'!AC232="YES",BR211,DE211)*2.2</f>
        <v>19.101411394231437</v>
      </c>
      <c r="AF211" s="1163"/>
      <c r="AG211" s="1163">
        <f ca="1">IF('1-Eng Inputs'!AE232="YES",BT211,DG211)*2.2</f>
        <v>19.101411394231437</v>
      </c>
      <c r="AH211" s="1163"/>
      <c r="AI211" s="1163">
        <f ca="1">IF('1-Eng Inputs'!AG232="YES",BV211,DI211)*2.2</f>
        <v>19.101411394231437</v>
      </c>
      <c r="AJ211" s="1190"/>
      <c r="AK211" s="2029"/>
      <c r="AO211" s="2036"/>
      <c r="AQ211" s="1200"/>
      <c r="AR211" s="1163">
        <f ca="1">'wind load calc_10d'!H105</f>
        <v>0.52711858364284225</v>
      </c>
      <c r="AS211" s="1163"/>
      <c r="AT211" s="1163">
        <f ca="1">'wind load calc_10d'!J105</f>
        <v>-2.5286765865106027</v>
      </c>
      <c r="AU211" s="1163"/>
      <c r="AV211" s="1163">
        <f ca="1">'wind load calc_10d'!K105</f>
        <v>-2.5286765865106027</v>
      </c>
      <c r="AW211" s="1163"/>
      <c r="AX211" s="1163">
        <f ca="1">'wind load calc_10d'!K105</f>
        <v>-2.5286765865106027</v>
      </c>
      <c r="AY211" s="1163"/>
      <c r="AZ211" s="1163">
        <f ca="1">'wind load calc_10d'!K106</f>
        <v>-2.5286765865106027</v>
      </c>
      <c r="BA211" s="1163"/>
      <c r="BB211" s="1163">
        <f ca="1">'wind load calc_10d'!K106</f>
        <v>-2.5286765865106027</v>
      </c>
      <c r="BC211" s="1163"/>
      <c r="BD211" s="1163">
        <f ca="1">'wind load calc_10d'!K106</f>
        <v>-2.5286765865106027</v>
      </c>
      <c r="BE211" s="1190"/>
      <c r="BF211" s="2038"/>
      <c r="BI211" s="1200"/>
      <c r="BJ211" s="1163">
        <f ca="1">'wind load calc_10d'!H114</f>
        <v>11.311544532597939</v>
      </c>
      <c r="BK211" s="1163"/>
      <c r="BL211" s="1163">
        <f ca="1">'wind load calc_10d'!J114</f>
        <v>11.311544532597939</v>
      </c>
      <c r="BM211" s="1163"/>
      <c r="BN211" s="1163">
        <f ca="1">'wind load calc_10d'!K114</f>
        <v>11.311544532597939</v>
      </c>
      <c r="BO211" s="1163"/>
      <c r="BP211" s="1163">
        <f ca="1">'wind load calc_10d'!K114</f>
        <v>11.311544532597939</v>
      </c>
      <c r="BQ211" s="1163"/>
      <c r="BR211" s="1163">
        <f ca="1">'wind load calc_10d'!K115</f>
        <v>11.311544532597939</v>
      </c>
      <c r="BS211" s="1163"/>
      <c r="BT211" s="1163">
        <f ca="1">'wind load calc_10d'!K115</f>
        <v>11.311544532597939</v>
      </c>
      <c r="BU211" s="1163"/>
      <c r="BV211" s="1163">
        <f ca="1">'wind load calc_10d'!K115</f>
        <v>11.311544532597939</v>
      </c>
      <c r="BW211" s="1190"/>
      <c r="BX211" s="2029"/>
      <c r="CB211" s="2036"/>
      <c r="CD211" s="1200"/>
      <c r="CE211" s="1163">
        <f ca="1">'wind load calc_10d'!H53</f>
        <v>-0.80819238598053644</v>
      </c>
      <c r="CF211" s="1163"/>
      <c r="CG211" s="1163">
        <f ca="1">'wind load calc_10d'!J53</f>
        <v>-2.2528591860898004</v>
      </c>
      <c r="CH211" s="1163"/>
      <c r="CI211" s="1163">
        <f ca="1">'wind load calc_10d'!K53</f>
        <v>-2.5003965646689075</v>
      </c>
      <c r="CJ211" s="1163"/>
      <c r="CK211" s="1163">
        <f ca="1">'wind load calc_10d'!K53</f>
        <v>-2.5003965646689075</v>
      </c>
      <c r="CL211" s="1163"/>
      <c r="CM211" s="1163">
        <f ca="1">'wind load calc_10d'!K54</f>
        <v>-2.5003965646689075</v>
      </c>
      <c r="CN211" s="1163"/>
      <c r="CO211" s="1163">
        <f ca="1">'wind load calc_10d'!K54</f>
        <v>-2.5003965646689075</v>
      </c>
      <c r="CP211" s="1163"/>
      <c r="CQ211" s="1163">
        <f ca="1">'wind load calc_10d'!K54</f>
        <v>-2.5003965646689075</v>
      </c>
      <c r="CR211" s="1190"/>
      <c r="CS211" s="2038"/>
      <c r="CV211" s="1200"/>
      <c r="CW211" s="1163">
        <f ca="1">'wind load calc_10d'!H62</f>
        <v>9.0789646059818061</v>
      </c>
      <c r="CX211" s="1163"/>
      <c r="CY211" s="1163">
        <f ca="1">'wind load calc_10d'!J62</f>
        <v>9.0789646059818061</v>
      </c>
      <c r="CZ211" s="1163"/>
      <c r="DA211" s="1163">
        <f ca="1">'wind load calc_10d'!K62</f>
        <v>9.0789646059818061</v>
      </c>
      <c r="DB211" s="1163"/>
      <c r="DC211" s="1163">
        <f ca="1">'wind load calc_10d'!K62</f>
        <v>9.0789646059818061</v>
      </c>
      <c r="DD211" s="1163"/>
      <c r="DE211" s="1163">
        <f ca="1">'wind load calc_10d'!K63</f>
        <v>8.6824597246506521</v>
      </c>
      <c r="DF211" s="1163"/>
      <c r="DG211" s="1163">
        <f ca="1">'wind load calc_10d'!K63</f>
        <v>8.6824597246506521</v>
      </c>
      <c r="DH211" s="1163"/>
      <c r="DI211" s="1163">
        <f ca="1">'wind load calc_10d'!K63</f>
        <v>8.6824597246506521</v>
      </c>
      <c r="DJ211" s="1190"/>
      <c r="DK211" s="2029"/>
    </row>
    <row r="212" spans="2:115" ht="14.45" customHeight="1" x14ac:dyDescent="0.25">
      <c r="B212" s="2031" t="s">
        <v>21255</v>
      </c>
      <c r="D212" s="2025">
        <f ca="1">((E211+E214)/3)/'1-Eng Inputs'!$B$34</f>
        <v>0.13530916994164624</v>
      </c>
      <c r="F212" s="2025">
        <f ca="1">((E214+E211)/6+(G214+G211)/4)/'1-Eng Inputs'!$B$34</f>
        <v>9.849149271150881E-2</v>
      </c>
      <c r="H212" s="2025">
        <f ca="1">1/4*(G211+I211+G214+I214)/'1-Eng Inputs'!$B$34</f>
        <v>2.039374248423011E-2</v>
      </c>
      <c r="J212" s="2025">
        <f ca="1">1/4*(I211+K211+I214+K214)/'1-Eng Inputs'!$B$34</f>
        <v>-2.0886330512911156E-2</v>
      </c>
      <c r="L212" s="2025">
        <f ca="1">1/4*(K211+M211+K214+M214)/'1-Eng Inputs'!$B$34</f>
        <v>-9.3789717412085818E-2</v>
      </c>
      <c r="N212" s="2025">
        <f ca="1">1/4*(M211+O211+M214+O214)/'1-Eng Inputs'!$B$34</f>
        <v>-0.1666931043112605</v>
      </c>
      <c r="P212" s="2025">
        <f ca="1">1/4*(O211+Q211+O214+Q214)/'1-Eng Inputs'!$B$34</f>
        <v>-0.1666931043112605</v>
      </c>
      <c r="R212" s="1190"/>
      <c r="S212" s="2038"/>
      <c r="V212" s="2025">
        <f ca="1">((W211+W214)/3)/'1-Eng Inputs'!$B$34</f>
        <v>0.40350953804363582</v>
      </c>
      <c r="X212" s="2025">
        <f ca="1">((W214+W211)/6+(Y214+Y211)/4)/'1-Eng Inputs'!$B$34</f>
        <v>0.50438692255454476</v>
      </c>
      <c r="Z212" s="2025">
        <f ca="1">1/4*(Y211+AA211+Y214+AA214)/'1-Eng Inputs'!$B$34</f>
        <v>0.60526430706545375</v>
      </c>
      <c r="AB212" s="2025">
        <f ca="1">1/4*(AA211+AC211+AA214+AC214)/'1-Eng Inputs'!$B$34</f>
        <v>0.60526430706545375</v>
      </c>
      <c r="AD212" s="2025">
        <f ca="1">1/4*(AC211+AE211+AC214+AE214)/'1-Eng Inputs'!$B$34</f>
        <v>0.59204747768774868</v>
      </c>
      <c r="AF212" s="2025">
        <f ca="1">1/4*(AE211+AG211+AE214+AG214)/'1-Eng Inputs'!$B$34</f>
        <v>0.57883064831004361</v>
      </c>
      <c r="AH212" s="2025">
        <f ca="1">1/4*(AG211+AI211+AG214+AI214)/'1-Eng Inputs'!$B$34</f>
        <v>0.57883064831004361</v>
      </c>
      <c r="AI212" s="1190"/>
      <c r="AJ212" s="1190"/>
      <c r="AK212" s="2029"/>
      <c r="AO212" s="2031" t="s">
        <v>21255</v>
      </c>
      <c r="AQ212" s="1171"/>
      <c r="AS212" s="1171"/>
      <c r="AT212" s="1190"/>
      <c r="AU212" s="1171"/>
      <c r="AV212" s="1190"/>
      <c r="AW212" s="1171"/>
      <c r="AX212" s="1190"/>
      <c r="AY212" s="1172"/>
      <c r="AZ212" s="1190"/>
      <c r="BA212" s="1172"/>
      <c r="BB212" s="1190"/>
      <c r="BC212" s="1172"/>
      <c r="BD212" s="1190"/>
      <c r="BE212" s="1190"/>
      <c r="BF212" s="2038"/>
      <c r="BI212" s="1167"/>
      <c r="BK212" s="1167"/>
      <c r="BL212" s="1190"/>
      <c r="BM212" s="1167"/>
      <c r="BN212" s="1190"/>
      <c r="BO212" s="1167"/>
      <c r="BP212" s="1190"/>
      <c r="BQ212" s="1187"/>
      <c r="BR212" s="1190"/>
      <c r="BS212" s="1187"/>
      <c r="BT212" s="1190"/>
      <c r="BU212" s="1187"/>
      <c r="BV212" s="1190"/>
      <c r="BW212" s="1190"/>
      <c r="BX212" s="2029"/>
      <c r="CB212" s="2031" t="s">
        <v>21255</v>
      </c>
      <c r="CD212" s="2074"/>
      <c r="CF212" s="2074"/>
      <c r="CG212" s="1190"/>
      <c r="CH212" s="2074"/>
      <c r="CI212" s="1190"/>
      <c r="CJ212" s="2074"/>
      <c r="CK212" s="1190"/>
      <c r="CL212" s="2078"/>
      <c r="CM212" s="1190"/>
      <c r="CN212" s="2078"/>
      <c r="CO212" s="1190"/>
      <c r="CP212" s="2078"/>
      <c r="CQ212" s="1190"/>
      <c r="CR212" s="1190"/>
      <c r="CS212" s="2038"/>
      <c r="CV212" s="2072"/>
      <c r="CX212" s="1167"/>
      <c r="CY212" s="1190"/>
      <c r="CZ212" s="1167"/>
      <c r="DA212" s="1190"/>
      <c r="DB212" s="1167"/>
      <c r="DC212" s="1190"/>
      <c r="DD212" s="1187"/>
      <c r="DE212" s="1190"/>
      <c r="DF212" s="1187"/>
      <c r="DG212" s="1190"/>
      <c r="DH212" s="1187"/>
      <c r="DI212" s="1190"/>
      <c r="DJ212" s="1190"/>
      <c r="DK212" s="2029"/>
    </row>
    <row r="213" spans="2:115" ht="14.45" hidden="1" customHeight="1" x14ac:dyDescent="0.25">
      <c r="B213" s="2032"/>
      <c r="D213" s="2026"/>
      <c r="F213" s="2026"/>
      <c r="H213" s="2026"/>
      <c r="J213" s="2026"/>
      <c r="L213" s="2026"/>
      <c r="N213" s="2026"/>
      <c r="P213" s="2026"/>
      <c r="R213" s="1190"/>
      <c r="S213" s="2038"/>
      <c r="V213" s="2026"/>
      <c r="X213" s="2026"/>
      <c r="Z213" s="2026"/>
      <c r="AB213" s="2026"/>
      <c r="AD213" s="2026"/>
      <c r="AF213" s="2026"/>
      <c r="AH213" s="2026"/>
      <c r="AJ213" s="1190"/>
      <c r="AK213" s="2029"/>
      <c r="AO213" s="2032"/>
      <c r="AQ213" s="1179"/>
      <c r="AS213" s="1179"/>
      <c r="AU213" s="1179"/>
      <c r="AW213" s="1179"/>
      <c r="AY213" s="1180"/>
      <c r="BA213" s="1180"/>
      <c r="BC213" s="1180"/>
      <c r="BD213" s="1190"/>
      <c r="BE213" s="1190"/>
      <c r="BF213" s="2038"/>
      <c r="BI213" s="1168"/>
      <c r="BK213" s="1168"/>
      <c r="BM213" s="1168"/>
      <c r="BO213" s="1168"/>
      <c r="BQ213" s="1188"/>
      <c r="BS213" s="1188"/>
      <c r="BU213" s="1188"/>
      <c r="BV213" s="1190"/>
      <c r="BW213" s="1190"/>
      <c r="BX213" s="2029"/>
      <c r="CB213" s="2032"/>
      <c r="CD213" s="2075"/>
      <c r="CF213" s="2075"/>
      <c r="CH213" s="2075"/>
      <c r="CJ213" s="2075"/>
      <c r="CL213" s="2079"/>
      <c r="CN213" s="2079"/>
      <c r="CP213" s="2079"/>
      <c r="CQ213" s="1190"/>
      <c r="CR213" s="1190"/>
      <c r="CS213" s="2038"/>
      <c r="CV213" s="2073"/>
      <c r="CX213" s="1168"/>
      <c r="CZ213" s="1168"/>
      <c r="DB213" s="1168"/>
      <c r="DD213" s="1188"/>
      <c r="DF213" s="1188"/>
      <c r="DH213" s="1188"/>
      <c r="DI213" s="1190"/>
      <c r="DJ213" s="1190"/>
      <c r="DK213" s="2029"/>
    </row>
    <row r="214" spans="2:115" ht="30" customHeight="1" x14ac:dyDescent="0.25">
      <c r="B214" s="2032"/>
      <c r="D214" s="1200"/>
      <c r="E214" s="1163">
        <f ca="1">IF('1-Eng Inputs'!B235="YES",AR214,CE214)*2.2</f>
        <v>15.173631073380157</v>
      </c>
      <c r="F214" s="1163"/>
      <c r="G214" s="1163">
        <f ca="1">IF('1-Eng Inputs'!E235="YES",AT214,CG214)*2.2</f>
        <v>9.0267620311680723</v>
      </c>
      <c r="H214" s="1163"/>
      <c r="I214" s="1163">
        <f ca="1">IF('1-Eng Inputs'!G235="YES",AV214,CI214)*2.2</f>
        <v>4.1223746284194602</v>
      </c>
      <c r="J214" s="1163"/>
      <c r="K214" s="1163">
        <f ca="1">IF('1-Eng Inputs'!I235="YES",AX214,CK214)*2.2</f>
        <v>4.1223746284194602</v>
      </c>
      <c r="L214" s="1163"/>
      <c r="M214" s="1163">
        <f ca="1">IF('1-Eng Inputs'!K235="YES",AZ214,CM214)*2.2</f>
        <v>-5.5008724422715964</v>
      </c>
      <c r="N214" s="1163"/>
      <c r="O214" s="1163">
        <f ca="1">IF('1-Eng Inputs'!M235="YES",BB214,CO214)*2.2</f>
        <v>-5.5008724422715964</v>
      </c>
      <c r="P214" s="1163"/>
      <c r="Q214" s="1163">
        <f ca="1">IF('1-Eng Inputs'!O235="YES",BD214,CQ214)*2.2</f>
        <v>-5.5008724422715964</v>
      </c>
      <c r="R214" s="1190"/>
      <c r="S214" s="2038"/>
      <c r="V214" s="1200"/>
      <c r="W214" s="1163">
        <f ca="1">IF('1-Eng Inputs'!U235="YES",BJ214,CW214)*2.2</f>
        <v>19.973722133159974</v>
      </c>
      <c r="X214" s="1163"/>
      <c r="Y214" s="1163">
        <f ca="1">IF('1-Eng Inputs'!W235="YES",BL214,CY214)*2.2</f>
        <v>19.973722133159974</v>
      </c>
      <c r="Z214" s="1163"/>
      <c r="AA214" s="1163">
        <f ca="1">IF('1-Eng Inputs'!Y235="YES",BN214,DA214)*2.2</f>
        <v>19.973722133159974</v>
      </c>
      <c r="AB214" s="1163"/>
      <c r="AC214" s="1163">
        <f ca="1">IF('1-Eng Inputs'!AA235="YES",BP214,DC214)*2.2</f>
        <v>19.973722133159974</v>
      </c>
      <c r="AD214" s="1163"/>
      <c r="AE214" s="1163">
        <f ca="1">IF('1-Eng Inputs'!AC235="YES",BR214,DE214)*2.2</f>
        <v>19.101411394231437</v>
      </c>
      <c r="AF214" s="1163"/>
      <c r="AG214" s="1163">
        <f ca="1">IF('1-Eng Inputs'!AE235="YES",BT214,DG214)*2.2</f>
        <v>19.101411394231437</v>
      </c>
      <c r="AH214" s="1163"/>
      <c r="AI214" s="1163">
        <f ca="1">IF('1-Eng Inputs'!AG235="YES",BV214,DI214)*2.2</f>
        <v>19.101411394231437</v>
      </c>
      <c r="AJ214" s="1190"/>
      <c r="AK214" s="2029"/>
      <c r="AO214" s="2032"/>
      <c r="AQ214" s="1200"/>
      <c r="AR214" s="1163">
        <f ca="1">'wind load calc_10d'!H107</f>
        <v>-2.5286765865106027</v>
      </c>
      <c r="AS214" s="1163"/>
      <c r="AT214" s="1163">
        <f ca="1">'wind load calc_10d'!J107</f>
        <v>-2.5286765865106027</v>
      </c>
      <c r="AU214" s="1163"/>
      <c r="AV214" s="1163">
        <f ca="1">'wind load calc_10d'!K107</f>
        <v>-2.5286765865106027</v>
      </c>
      <c r="AW214" s="1163"/>
      <c r="AX214" s="1163">
        <f ca="1">'wind load calc_10d'!K107</f>
        <v>-2.5286765865106027</v>
      </c>
      <c r="AY214" s="1163"/>
      <c r="AZ214" s="1163">
        <f ca="1">'wind load calc_10d'!K108</f>
        <v>-2.5286765865106027</v>
      </c>
      <c r="BA214" s="1163"/>
      <c r="BB214" s="1163">
        <f ca="1">'wind load calc_10d'!K108</f>
        <v>-2.5286765865106027</v>
      </c>
      <c r="BC214" s="1163"/>
      <c r="BD214" s="1163">
        <f ca="1">'wind load calc_10d'!K108</f>
        <v>-2.5286765865106027</v>
      </c>
      <c r="BE214" s="1190"/>
      <c r="BF214" s="2038"/>
      <c r="BI214" s="1200"/>
      <c r="BJ214" s="1163">
        <f ca="1">'wind load calc_10d'!H114</f>
        <v>11.311544532597939</v>
      </c>
      <c r="BK214" s="1163"/>
      <c r="BL214" s="1163">
        <f ca="1">'wind load calc_10d'!J114</f>
        <v>11.311544532597939</v>
      </c>
      <c r="BM214" s="1163"/>
      <c r="BN214" s="1163">
        <f ca="1">'wind load calc_10d'!K114</f>
        <v>11.311544532597939</v>
      </c>
      <c r="BO214" s="1163"/>
      <c r="BP214" s="1163">
        <f ca="1">'wind load calc_10d'!K114</f>
        <v>11.311544532597939</v>
      </c>
      <c r="BQ214" s="1163"/>
      <c r="BR214" s="1163">
        <f ca="1">'wind load calc_10d'!K115</f>
        <v>11.311544532597939</v>
      </c>
      <c r="BS214" s="1163"/>
      <c r="BT214" s="1163">
        <f ca="1">'wind load calc_10d'!K115</f>
        <v>11.311544532597939</v>
      </c>
      <c r="BU214" s="1163"/>
      <c r="BV214" s="1163">
        <f ca="1">'wind load calc_10d'!K115</f>
        <v>11.311544532597939</v>
      </c>
      <c r="BW214" s="1190"/>
      <c r="BX214" s="2029"/>
      <c r="CB214" s="2032"/>
      <c r="CD214" s="1200"/>
      <c r="CE214" s="1163">
        <f ca="1">'wind load calc_10d'!H55</f>
        <v>6.8971050333546167</v>
      </c>
      <c r="CF214" s="1163"/>
      <c r="CG214" s="1163">
        <f ca="1">'wind load calc_10d'!J55</f>
        <v>4.1030736505309413</v>
      </c>
      <c r="CH214" s="1163"/>
      <c r="CI214" s="1163">
        <f ca="1">'wind load calc_10d'!K55</f>
        <v>1.8738066492815726</v>
      </c>
      <c r="CJ214" s="1163"/>
      <c r="CK214" s="1163">
        <f ca="1">'wind load calc_10d'!K55</f>
        <v>1.8738066492815726</v>
      </c>
      <c r="CL214" s="1163"/>
      <c r="CM214" s="1163">
        <f ca="1">'wind load calc_10d'!K56</f>
        <v>-2.5003965646689075</v>
      </c>
      <c r="CN214" s="1163"/>
      <c r="CO214" s="1163">
        <f ca="1">'wind load calc_10d'!K56</f>
        <v>-2.5003965646689075</v>
      </c>
      <c r="CP214" s="1163"/>
      <c r="CQ214" s="1163">
        <f ca="1">'wind load calc_10d'!K56</f>
        <v>-2.5003965646689075</v>
      </c>
      <c r="CR214" s="1190"/>
      <c r="CS214" s="2038"/>
      <c r="CV214" s="1200"/>
      <c r="CW214" s="1163">
        <f ca="1">'wind load calc_10d'!H62</f>
        <v>9.0789646059818061</v>
      </c>
      <c r="CX214" s="1163"/>
      <c r="CY214" s="1163">
        <f ca="1">'wind load calc_10d'!J62</f>
        <v>9.0789646059818061</v>
      </c>
      <c r="CZ214" s="1163"/>
      <c r="DA214" s="1163">
        <f ca="1">'wind load calc_10d'!K62</f>
        <v>9.0789646059818061</v>
      </c>
      <c r="DB214" s="1163"/>
      <c r="DC214" s="1163">
        <f ca="1">'wind load calc_10d'!K62</f>
        <v>9.0789646059818061</v>
      </c>
      <c r="DD214" s="1163"/>
      <c r="DE214" s="1163">
        <f ca="1">'wind load calc_10d'!K63</f>
        <v>8.6824597246506521</v>
      </c>
      <c r="DF214" s="1163"/>
      <c r="DG214" s="1163">
        <f ca="1">'wind load calc_10d'!K63</f>
        <v>8.6824597246506521</v>
      </c>
      <c r="DH214" s="1163"/>
      <c r="DI214" s="1163">
        <f ca="1">'wind load calc_10d'!K63</f>
        <v>8.6824597246506521</v>
      </c>
      <c r="DJ214" s="1190"/>
      <c r="DK214" s="2029"/>
    </row>
    <row r="215" spans="2:115" ht="14.45" customHeight="1" x14ac:dyDescent="0.25">
      <c r="B215" s="2032"/>
      <c r="D215" s="2025">
        <f ca="1">((E214+E217)/3)/'1-Eng Inputs'!$B$34</f>
        <v>0.30653800148242738</v>
      </c>
      <c r="F215" s="2025">
        <f ca="1">((E217+E214)/6+(G217+G214)/4)/'1-Eng Inputs'!$B$34</f>
        <v>0.29003812242557847</v>
      </c>
      <c r="H215" s="2025">
        <f ca="1">1/4*(G214+I214+G217+I217)/'1-Eng Inputs'!$B$34</f>
        <v>0.19922934332708384</v>
      </c>
      <c r="J215" s="2025">
        <f ca="1">1/4*(I214+K214+I217+K217)/'1-Eng Inputs'!$B$34</f>
        <v>0.12492044328543819</v>
      </c>
      <c r="L215" s="2025">
        <f ca="1">1/4*(K214+M214+K217+M217)/'1-Eng Inputs'!$B$34</f>
        <v>-2.0886330512911156E-2</v>
      </c>
      <c r="N215" s="2025">
        <f ca="1">1/4*(M214+O214+M217+O217)/'1-Eng Inputs'!$B$34</f>
        <v>-0.1666931043112605</v>
      </c>
      <c r="P215" s="2025">
        <f ca="1">1/4*(O214+Q214+O217+Q217)/'1-Eng Inputs'!$B$34</f>
        <v>-0.1666931043112605</v>
      </c>
      <c r="R215" s="1190"/>
      <c r="S215" s="2038"/>
      <c r="V215" s="2025">
        <f ca="1">((W214+W217)/3)/'1-Eng Inputs'!$B$34</f>
        <v>0.40350953804363582</v>
      </c>
      <c r="X215" s="2025">
        <f ca="1">((W217+W214)/6+(Y217+Y214)/4)/'1-Eng Inputs'!$B$34</f>
        <v>0.50438692255454476</v>
      </c>
      <c r="Z215" s="2025">
        <f ca="1">1/4*(Y214+AA214+Y217+AA217)/'1-Eng Inputs'!$B$34</f>
        <v>0.60526430706545375</v>
      </c>
      <c r="AB215" s="2025">
        <f ca="1">1/4*(AA214+AC214+AA217+AC217)/'1-Eng Inputs'!$B$34</f>
        <v>0.60526430706545375</v>
      </c>
      <c r="AD215" s="2025">
        <f ca="1">1/4*(AC214+AE214+AC217+AE217)/'1-Eng Inputs'!$B$34</f>
        <v>0.59204747768774868</v>
      </c>
      <c r="AF215" s="2025">
        <f ca="1">1/4*(AE214+AG214+AE217+AG217)/'1-Eng Inputs'!$B$34</f>
        <v>0.57883064831004361</v>
      </c>
      <c r="AH215" s="2025">
        <f ca="1">1/4*(AG214+AI214+AG217+AI217)/'1-Eng Inputs'!$B$34</f>
        <v>0.57883064831004361</v>
      </c>
      <c r="AI215" s="1190"/>
      <c r="AK215" s="2029"/>
      <c r="AO215" s="2032"/>
      <c r="AQ215" s="1171"/>
      <c r="AS215" s="1171"/>
      <c r="AT215" s="1190"/>
      <c r="AU215" s="1171"/>
      <c r="AV215" s="1190"/>
      <c r="AW215" s="1171"/>
      <c r="AX215" s="1190"/>
      <c r="AY215" s="1172"/>
      <c r="AZ215" s="1190"/>
      <c r="BA215" s="1172"/>
      <c r="BB215" s="1190"/>
      <c r="BC215" s="1172"/>
      <c r="BD215" s="1190"/>
      <c r="BE215" s="1190"/>
      <c r="BF215" s="2038"/>
      <c r="BI215" s="1167"/>
      <c r="BK215" s="1167"/>
      <c r="BL215" s="1190"/>
      <c r="BM215" s="1167"/>
      <c r="BN215" s="1190"/>
      <c r="BO215" s="1167"/>
      <c r="BP215" s="1190"/>
      <c r="BQ215" s="1187"/>
      <c r="BR215" s="1190"/>
      <c r="BS215" s="1187"/>
      <c r="BT215" s="1190"/>
      <c r="BU215" s="1187"/>
      <c r="BV215" s="1190"/>
      <c r="BX215" s="2029"/>
      <c r="CB215" s="2032"/>
      <c r="CD215" s="2074"/>
      <c r="CF215" s="2074"/>
      <c r="CG215" s="1190"/>
      <c r="CH215" s="2074"/>
      <c r="CI215" s="1190"/>
      <c r="CJ215" s="2074"/>
      <c r="CK215" s="1190"/>
      <c r="CL215" s="2078"/>
      <c r="CM215" s="1190"/>
      <c r="CN215" s="2078"/>
      <c r="CO215" s="1190"/>
      <c r="CP215" s="2078"/>
      <c r="CQ215" s="1190"/>
      <c r="CR215" s="1190"/>
      <c r="CS215" s="2038"/>
      <c r="CV215" s="2072"/>
      <c r="CX215" s="1167"/>
      <c r="CY215" s="1190"/>
      <c r="CZ215" s="1167"/>
      <c r="DA215" s="1190"/>
      <c r="DB215" s="1167"/>
      <c r="DC215" s="1190"/>
      <c r="DD215" s="1187"/>
      <c r="DE215" s="1190"/>
      <c r="DF215" s="1187"/>
      <c r="DG215" s="1190"/>
      <c r="DH215" s="1187"/>
      <c r="DI215" s="1190"/>
      <c r="DK215" s="2029"/>
    </row>
    <row r="216" spans="2:115" ht="14.45" hidden="1" customHeight="1" x14ac:dyDescent="0.25">
      <c r="B216" s="2032"/>
      <c r="D216" s="2026"/>
      <c r="F216" s="2026"/>
      <c r="H216" s="2026"/>
      <c r="J216" s="2026"/>
      <c r="L216" s="2026"/>
      <c r="N216" s="2026"/>
      <c r="P216" s="2026"/>
      <c r="R216" s="1190"/>
      <c r="S216" s="2038"/>
      <c r="V216" s="2026"/>
      <c r="X216" s="2026"/>
      <c r="Z216" s="2026"/>
      <c r="AB216" s="2026"/>
      <c r="AD216" s="2026"/>
      <c r="AF216" s="2026"/>
      <c r="AH216" s="2026"/>
      <c r="AK216" s="2029"/>
      <c r="AO216" s="2032"/>
      <c r="AQ216" s="1179"/>
      <c r="AS216" s="1179"/>
      <c r="AU216" s="1179"/>
      <c r="AW216" s="1179"/>
      <c r="AY216" s="1180"/>
      <c r="BA216" s="1180"/>
      <c r="BC216" s="1180"/>
      <c r="BD216" s="1190"/>
      <c r="BE216" s="1190"/>
      <c r="BF216" s="2038"/>
      <c r="BI216" s="1168"/>
      <c r="BK216" s="1168"/>
      <c r="BM216" s="1168"/>
      <c r="BO216" s="1168"/>
      <c r="BQ216" s="1188"/>
      <c r="BS216" s="1188"/>
      <c r="BU216" s="1188"/>
      <c r="BV216" s="1190"/>
      <c r="BX216" s="2029"/>
      <c r="CB216" s="2032"/>
      <c r="CD216" s="2075"/>
      <c r="CF216" s="2075"/>
      <c r="CH216" s="2075"/>
      <c r="CJ216" s="2075"/>
      <c r="CL216" s="2079"/>
      <c r="CN216" s="2079"/>
      <c r="CP216" s="2079"/>
      <c r="CQ216" s="1190"/>
      <c r="CR216" s="1190"/>
      <c r="CS216" s="2038"/>
      <c r="CV216" s="2073"/>
      <c r="CX216" s="1168"/>
      <c r="CZ216" s="1168"/>
      <c r="DB216" s="1168"/>
      <c r="DD216" s="1188"/>
      <c r="DF216" s="1188"/>
      <c r="DH216" s="1188"/>
      <c r="DI216" s="1190"/>
      <c r="DK216" s="2029"/>
    </row>
    <row r="217" spans="2:115" ht="30" customHeight="1" thickBot="1" x14ac:dyDescent="0.3">
      <c r="B217" s="2032"/>
      <c r="D217" s="1204"/>
      <c r="E217" s="1170">
        <f ca="1">IF('1-Eng Inputs'!B238="YES",AR217,CE217)*2.2</f>
        <v>15.173631073380157</v>
      </c>
      <c r="F217" s="1170"/>
      <c r="G217" s="1170">
        <f ca="1">IF('1-Eng Inputs'!E238="YES",AT217,CG217)*2.2</f>
        <v>9.0267620311680723</v>
      </c>
      <c r="H217" s="1170"/>
      <c r="I217" s="1170">
        <f ca="1">IF('1-Eng Inputs'!G238="YES",AV217,CI217)*2.2</f>
        <v>4.1223746284194602</v>
      </c>
      <c r="J217" s="1170"/>
      <c r="K217" s="1170">
        <f ca="1">IF('1-Eng Inputs'!I238="YES",AX217,CK217)*2.2</f>
        <v>4.1223746284194602</v>
      </c>
      <c r="L217" s="1170"/>
      <c r="M217" s="1170">
        <f ca="1">IF('1-Eng Inputs'!K238="YES",AZ217,CM217)*2.2</f>
        <v>-5.5008724422715964</v>
      </c>
      <c r="N217" s="1170"/>
      <c r="O217" s="1170">
        <f ca="1">IF('1-Eng Inputs'!M238="YES",BB217,CO217)*2.2</f>
        <v>-5.5008724422715964</v>
      </c>
      <c r="P217" s="1170"/>
      <c r="Q217" s="1170">
        <f ca="1">IF('1-Eng Inputs'!O238="YES",BD217,CQ217)*2.2</f>
        <v>-5.5008724422715964</v>
      </c>
      <c r="R217" s="1203"/>
      <c r="S217" s="2039"/>
      <c r="V217" s="1204"/>
      <c r="W217" s="1170">
        <f ca="1">IF('1-Eng Inputs'!U238="YES",BJ217,CW217)*2.2</f>
        <v>19.973722133159974</v>
      </c>
      <c r="X217" s="1170"/>
      <c r="Y217" s="1170">
        <f ca="1">IF('1-Eng Inputs'!W238="YES",BL217,CY217)*2.2</f>
        <v>19.973722133159974</v>
      </c>
      <c r="Z217" s="1170"/>
      <c r="AA217" s="1170">
        <f ca="1">IF('1-Eng Inputs'!Y238="YES",BN217,DA217)*2.2</f>
        <v>19.973722133159974</v>
      </c>
      <c r="AB217" s="1170"/>
      <c r="AC217" s="1170">
        <f ca="1">IF('1-Eng Inputs'!AA238="YES",BP217,DC217)*2.2</f>
        <v>19.973722133159974</v>
      </c>
      <c r="AD217" s="1170"/>
      <c r="AE217" s="1170">
        <f ca="1">IF('1-Eng Inputs'!AC238="YES",BR217,DE217)*2.2</f>
        <v>19.101411394231437</v>
      </c>
      <c r="AF217" s="1170"/>
      <c r="AG217" s="1170">
        <f ca="1">IF('1-Eng Inputs'!AE238="YES",BT217,DG217)*2.2</f>
        <v>19.101411394231437</v>
      </c>
      <c r="AH217" s="1170"/>
      <c r="AI217" s="1163">
        <f ca="1">IF('1-Eng Inputs'!AG238="YES",BV217,DI217)*2.2</f>
        <v>19.101411394231437</v>
      </c>
      <c r="AK217" s="2029"/>
      <c r="AO217" s="2032"/>
      <c r="AQ217" s="1202"/>
      <c r="AR217" s="1166">
        <f ca="1">'wind load calc_10d'!H107</f>
        <v>-2.5286765865106027</v>
      </c>
      <c r="AS217" s="1166"/>
      <c r="AT217" s="1166">
        <f ca="1">'wind load calc_10d'!J107</f>
        <v>-2.5286765865106027</v>
      </c>
      <c r="AU217" s="1166"/>
      <c r="AV217" s="1166">
        <f ca="1">'wind load calc_10d'!K107</f>
        <v>-2.5286765865106027</v>
      </c>
      <c r="AW217" s="1166"/>
      <c r="AX217" s="1166">
        <f ca="1">'wind load calc_10d'!K107</f>
        <v>-2.5286765865106027</v>
      </c>
      <c r="AY217" s="1166"/>
      <c r="AZ217" s="1166">
        <f ca="1">'wind load calc_10d'!K108</f>
        <v>-2.5286765865106027</v>
      </c>
      <c r="BA217" s="1166"/>
      <c r="BB217" s="1166">
        <f ca="1">'wind load calc_10d'!K108</f>
        <v>-2.5286765865106027</v>
      </c>
      <c r="BC217" s="1166"/>
      <c r="BD217" s="1166">
        <f ca="1">'wind load calc_10d'!K108</f>
        <v>-2.5286765865106027</v>
      </c>
      <c r="BE217" s="1203"/>
      <c r="BF217" s="2039"/>
      <c r="BI217" s="1200"/>
      <c r="BJ217" s="1163">
        <f ca="1">'wind load calc_10d'!H114</f>
        <v>11.311544532597939</v>
      </c>
      <c r="BK217" s="1163"/>
      <c r="BL217" s="1163">
        <f ca="1">'wind load calc_10d'!J114</f>
        <v>11.311544532597939</v>
      </c>
      <c r="BM217" s="1163"/>
      <c r="BN217" s="1163">
        <f ca="1">'wind load calc_10d'!K114</f>
        <v>11.311544532597939</v>
      </c>
      <c r="BO217" s="1163"/>
      <c r="BP217" s="1163">
        <f ca="1">'wind load calc_10d'!K114</f>
        <v>11.311544532597939</v>
      </c>
      <c r="BQ217" s="1163"/>
      <c r="BR217" s="1163">
        <f ca="1">'wind load calc_10d'!K115</f>
        <v>11.311544532597939</v>
      </c>
      <c r="BS217" s="1163"/>
      <c r="BT217" s="1163">
        <f ca="1">'wind load calc_10d'!K115</f>
        <v>11.311544532597939</v>
      </c>
      <c r="BU217" s="1163"/>
      <c r="BV217" s="1163">
        <f ca="1">'wind load calc_10d'!K115</f>
        <v>11.311544532597939</v>
      </c>
      <c r="BX217" s="2029"/>
      <c r="CB217" s="2032"/>
      <c r="CD217" s="1202"/>
      <c r="CE217" s="1166">
        <f ca="1">'wind load calc_10d'!H55</f>
        <v>6.8971050333546167</v>
      </c>
      <c r="CF217" s="1166"/>
      <c r="CG217" s="1166">
        <f ca="1">'wind load calc_10d'!J55</f>
        <v>4.1030736505309413</v>
      </c>
      <c r="CH217" s="1166"/>
      <c r="CI217" s="1166">
        <f ca="1">'wind load calc_10d'!K55</f>
        <v>1.8738066492815726</v>
      </c>
      <c r="CJ217" s="1166"/>
      <c r="CK217" s="1166">
        <f ca="1">'wind load calc_10d'!K55</f>
        <v>1.8738066492815726</v>
      </c>
      <c r="CL217" s="1166"/>
      <c r="CM217" s="1166">
        <f ca="1">'wind load calc_10d'!K56</f>
        <v>-2.5003965646689075</v>
      </c>
      <c r="CN217" s="1166"/>
      <c r="CO217" s="1166">
        <f ca="1">'wind load calc_10d'!K56</f>
        <v>-2.5003965646689075</v>
      </c>
      <c r="CP217" s="1166"/>
      <c r="CQ217" s="1166">
        <f ca="1">'wind load calc_10d'!K56</f>
        <v>-2.5003965646689075</v>
      </c>
      <c r="CR217" s="1203"/>
      <c r="CS217" s="2039"/>
      <c r="CV217" s="1200"/>
      <c r="CW217" s="1163">
        <f ca="1">'wind load calc_10d'!H62</f>
        <v>9.0789646059818061</v>
      </c>
      <c r="CX217" s="1163"/>
      <c r="CY217" s="1163">
        <f ca="1">'wind load calc_10d'!J62</f>
        <v>9.0789646059818061</v>
      </c>
      <c r="CZ217" s="1163"/>
      <c r="DA217" s="1163">
        <f ca="1">'wind load calc_10d'!K62</f>
        <v>9.0789646059818061</v>
      </c>
      <c r="DB217" s="1163"/>
      <c r="DC217" s="1163">
        <f ca="1">'wind load calc_10d'!K62</f>
        <v>9.0789646059818061</v>
      </c>
      <c r="DD217" s="1163"/>
      <c r="DE217" s="1163">
        <f ca="1">'wind load calc_10d'!K63</f>
        <v>8.6824597246506521</v>
      </c>
      <c r="DF217" s="1163"/>
      <c r="DG217" s="1163">
        <f ca="1">'wind load calc_10d'!K63</f>
        <v>8.6824597246506521</v>
      </c>
      <c r="DH217" s="1163"/>
      <c r="DI217" s="1163">
        <f ca="1">'wind load calc_10d'!K63</f>
        <v>8.6824597246506521</v>
      </c>
      <c r="DK217" s="2029"/>
    </row>
    <row r="218" spans="2:115" ht="14.45" customHeight="1" x14ac:dyDescent="0.25">
      <c r="B218" s="2032"/>
      <c r="D218" s="2027">
        <f ca="1">((E217+E220)/3)/'1-Eng Inputs'!$B$34</f>
        <v>0.3422242221952797</v>
      </c>
      <c r="E218" s="1205"/>
      <c r="F218" s="2027">
        <f ca="1">((E220+E217)/6+(G220+G217)/4)/'1-Eng Inputs'!$B$34</f>
        <v>0.38121308803037168</v>
      </c>
      <c r="G218" s="1205"/>
      <c r="H218" s="2027">
        <f ca="1">1/4*(G217+I217+G220+I220)/'1-Eng Inputs'!$B$34</f>
        <v>0.38304750384464092</v>
      </c>
      <c r="I218" s="1205"/>
      <c r="J218" s="2027">
        <f ca="1">1/4*(I217+K217+I220+K220)/'1-Eng Inputs'!$B$34</f>
        <v>0.34589305382381808</v>
      </c>
      <c r="K218" s="1205"/>
      <c r="L218" s="2027">
        <f ca="1">1/4*(K217+M217+K220+M220)/'1-Eng Inputs'!$B$34</f>
        <v>0.28954094915235307</v>
      </c>
      <c r="M218" s="1205"/>
      <c r="N218" s="2027">
        <f ca="1">1/4*(M217+O217+M220+O220)/'1-Eng Inputs'!$B$34</f>
        <v>0.23318884448088803</v>
      </c>
      <c r="O218" s="1205"/>
      <c r="P218" s="2027">
        <f ca="1">1/4*(O217+Q217+O220+Q220)/'1-Eng Inputs'!$B$34</f>
        <v>0.23318884448088803</v>
      </c>
      <c r="Q218" s="1205"/>
      <c r="R218" s="1190"/>
      <c r="S218" s="2028" t="s">
        <v>21131</v>
      </c>
      <c r="V218" s="2025">
        <f ca="1">((W217+W220)/3)/'1-Eng Inputs'!$B$34</f>
        <v>0.39070999047588389</v>
      </c>
      <c r="W218" s="1211"/>
      <c r="X218" s="2025">
        <f ca="1">((W220+W217)/6+(Y220+Y217)/4)/'1-Eng Inputs'!$B$34</f>
        <v>0.48838748809485488</v>
      </c>
      <c r="Y218" s="1211"/>
      <c r="Z218" s="2025">
        <f ca="1">1/4*(Y217+AA217+Y220+AA220)/'1-Eng Inputs'!$B$34</f>
        <v>0.58606498571382593</v>
      </c>
      <c r="AA218" s="1211"/>
      <c r="AB218" s="2025">
        <f ca="1">1/4*(AA217+AC217+AA220+AC220)/'1-Eng Inputs'!$B$34</f>
        <v>0.58606498571382593</v>
      </c>
      <c r="AC218" s="1211"/>
      <c r="AD218" s="2025">
        <f ca="1">1/4*(AC217+AE217+AC220+AE220)/'1-Eng Inputs'!$B$34</f>
        <v>0.59600785325268302</v>
      </c>
      <c r="AE218" s="1211"/>
      <c r="AF218" s="2025">
        <f ca="1">1/4*(AE217+AG217+AE220+AG220)/'1-Eng Inputs'!$B$34</f>
        <v>0.60595072079154</v>
      </c>
      <c r="AG218" s="1211"/>
      <c r="AH218" s="2025">
        <f ca="1">1/4*(AG217+AI217+AG220+AI220)/'1-Eng Inputs'!$B$34</f>
        <v>0.60595072079154</v>
      </c>
      <c r="AI218" s="1190"/>
      <c r="AJ218" s="1190"/>
      <c r="AK218" s="2029"/>
      <c r="AO218" s="2032"/>
      <c r="AQ218" s="1167"/>
      <c r="AS218" s="1167"/>
      <c r="AT218" s="1190"/>
      <c r="AU218" s="1167"/>
      <c r="AV218" s="1190"/>
      <c r="AW218" s="1167"/>
      <c r="AX218" s="1190"/>
      <c r="AY218" s="1187"/>
      <c r="AZ218" s="1190"/>
      <c r="BA218" s="1187"/>
      <c r="BB218" s="1190"/>
      <c r="BC218" s="1187"/>
      <c r="BD218" s="1190"/>
      <c r="BE218" s="1190"/>
      <c r="BF218" s="2028" t="s">
        <v>21131</v>
      </c>
      <c r="BI218" s="1167"/>
      <c r="BK218" s="1167"/>
      <c r="BL218" s="1190"/>
      <c r="BM218" s="1167"/>
      <c r="BN218" s="1190"/>
      <c r="BO218" s="1167"/>
      <c r="BP218" s="1190"/>
      <c r="BQ218" s="1187"/>
      <c r="BR218" s="1190"/>
      <c r="BS218" s="1187"/>
      <c r="BT218" s="1190"/>
      <c r="BU218" s="1187"/>
      <c r="BV218" s="1190"/>
      <c r="BW218" s="1190"/>
      <c r="BX218" s="2029"/>
      <c r="CB218" s="2032"/>
      <c r="CD218" s="2072"/>
      <c r="CF218" s="2072"/>
      <c r="CG218" s="1190"/>
      <c r="CH218" s="2072"/>
      <c r="CI218" s="1190"/>
      <c r="CJ218" s="2072"/>
      <c r="CK218" s="1190"/>
      <c r="CL218" s="2076"/>
      <c r="CM218" s="1190"/>
      <c r="CN218" s="2076"/>
      <c r="CO218" s="1190"/>
      <c r="CP218" s="2076"/>
      <c r="CQ218" s="1190"/>
      <c r="CR218" s="1190"/>
      <c r="CS218" s="2028" t="s">
        <v>21131</v>
      </c>
      <c r="CV218" s="2072"/>
      <c r="CX218" s="2072"/>
      <c r="CY218" s="1190"/>
      <c r="CZ218" s="2072"/>
      <c r="DA218" s="1190"/>
      <c r="DB218" s="2072"/>
      <c r="DC218" s="1190"/>
      <c r="DD218" s="2076"/>
      <c r="DE218" s="1190"/>
      <c r="DF218" s="2076"/>
      <c r="DG218" s="1190"/>
      <c r="DH218" s="2076"/>
      <c r="DI218" s="1190"/>
      <c r="DJ218" s="1190"/>
      <c r="DK218" s="2029"/>
    </row>
    <row r="219" spans="2:115" ht="13.15" hidden="1" customHeight="1" x14ac:dyDescent="0.25">
      <c r="B219" s="2032"/>
      <c r="D219" s="2026"/>
      <c r="E219" s="1206"/>
      <c r="F219" s="2026"/>
      <c r="G219" s="1206"/>
      <c r="H219" s="2026"/>
      <c r="I219" s="1206"/>
      <c r="J219" s="2026"/>
      <c r="K219" s="1206"/>
      <c r="L219" s="2026"/>
      <c r="M219" s="1206"/>
      <c r="N219" s="2026"/>
      <c r="O219" s="1206"/>
      <c r="P219" s="2026"/>
      <c r="Q219" s="1206"/>
      <c r="R219" s="1190"/>
      <c r="S219" s="2029"/>
      <c r="V219" s="2026"/>
      <c r="W219" s="1206"/>
      <c r="X219" s="2026"/>
      <c r="Y219" s="1206"/>
      <c r="Z219" s="2026"/>
      <c r="AA219" s="1206"/>
      <c r="AB219" s="2026"/>
      <c r="AC219" s="1206"/>
      <c r="AD219" s="2026"/>
      <c r="AE219" s="1206"/>
      <c r="AF219" s="2026"/>
      <c r="AG219" s="1206"/>
      <c r="AH219" s="2026"/>
      <c r="AJ219" s="1190"/>
      <c r="AK219" s="2029"/>
      <c r="AO219" s="2032"/>
      <c r="AQ219" s="1168"/>
      <c r="AS219" s="1168"/>
      <c r="AU219" s="1168"/>
      <c r="AW219" s="1168"/>
      <c r="AY219" s="1188"/>
      <c r="BA219" s="1188"/>
      <c r="BC219" s="1188"/>
      <c r="BD219" s="1190"/>
      <c r="BE219" s="1190"/>
      <c r="BF219" s="2029"/>
      <c r="BI219" s="1168"/>
      <c r="BK219" s="1168"/>
      <c r="BM219" s="1168"/>
      <c r="BO219" s="1168"/>
      <c r="BQ219" s="1188"/>
      <c r="BS219" s="1188"/>
      <c r="BU219" s="1188"/>
      <c r="BV219" s="1190"/>
      <c r="BW219" s="1190"/>
      <c r="BX219" s="2029"/>
      <c r="CB219" s="2032"/>
      <c r="CD219" s="2073"/>
      <c r="CF219" s="2073"/>
      <c r="CH219" s="2073"/>
      <c r="CJ219" s="2073"/>
      <c r="CL219" s="2077"/>
      <c r="CN219" s="2077"/>
      <c r="CP219" s="2077"/>
      <c r="CQ219" s="1190"/>
      <c r="CR219" s="1190"/>
      <c r="CS219" s="2029"/>
      <c r="CV219" s="2073"/>
      <c r="CX219" s="2073"/>
      <c r="CZ219" s="2073"/>
      <c r="DB219" s="2073"/>
      <c r="DD219" s="2077"/>
      <c r="DF219" s="2077"/>
      <c r="DH219" s="2077"/>
      <c r="DI219" s="1190"/>
      <c r="DJ219" s="1190"/>
      <c r="DK219" s="2029"/>
    </row>
    <row r="220" spans="2:115" ht="30" customHeight="1" x14ac:dyDescent="0.25">
      <c r="B220" s="2032"/>
      <c r="D220" s="1200"/>
      <c r="E220" s="1163">
        <f ca="1">IF('1-Eng Inputs'!B241="YES",AR220,CE220)*2.2</f>
        <v>18.706566923952533</v>
      </c>
      <c r="F220" s="1163"/>
      <c r="G220" s="1163">
        <f ca="1">IF('1-Eng Inputs'!E241="YES",AT220,CG220)*2.2</f>
        <v>18.706566923952533</v>
      </c>
      <c r="H220" s="1163"/>
      <c r="I220" s="1163">
        <f ca="1">IF('1-Eng Inputs'!G241="YES",AV220,CI220)*2.2</f>
        <v>18.706566923952533</v>
      </c>
      <c r="J220" s="1163"/>
      <c r="K220" s="1163">
        <f ca="1">IF('1-Eng Inputs'!I241="YES",AX220,CK220)*2.2</f>
        <v>18.706566923952533</v>
      </c>
      <c r="L220" s="1163"/>
      <c r="M220" s="1163">
        <f ca="1">IF('1-Eng Inputs'!K241="YES",AZ220,CM220)*2.2</f>
        <v>20.891336178010206</v>
      </c>
      <c r="N220" s="1163"/>
      <c r="O220" s="1163">
        <f ca="1">IF('1-Eng Inputs'!M241="YES",BB220,CO220)*2.2</f>
        <v>20.891336178010206</v>
      </c>
      <c r="P220" s="1163"/>
      <c r="Q220" s="1163">
        <f ca="1">IF('1-Eng Inputs'!O241="YES",BD220,CQ220)*2.2</f>
        <v>20.891336178010206</v>
      </c>
      <c r="R220" s="1190"/>
      <c r="S220" s="2029"/>
      <c r="V220" s="1200"/>
      <c r="W220" s="1163">
        <f ca="1">IF('1-Eng Inputs'!U241="YES",BJ220,CW220)*2.2</f>
        <v>18.706566923952533</v>
      </c>
      <c r="X220" s="1163"/>
      <c r="Y220" s="1163">
        <f ca="1">IF('1-Eng Inputs'!W241="YES",BL220,CY220)*2.2</f>
        <v>18.706566923952533</v>
      </c>
      <c r="Z220" s="1163"/>
      <c r="AA220" s="1163">
        <f ca="1">IF('1-Eng Inputs'!Y241="YES",BN220,DA220)*2.2</f>
        <v>18.706566923952533</v>
      </c>
      <c r="AB220" s="1163"/>
      <c r="AC220" s="1163">
        <f ca="1">IF('1-Eng Inputs'!AA241="YES",BP220,DC220)*2.2</f>
        <v>18.706566923952533</v>
      </c>
      <c r="AD220" s="1163"/>
      <c r="AE220" s="1163">
        <f ca="1">IF('1-Eng Inputs'!AC241="YES",BR220,DE220)*2.2</f>
        <v>20.891336178010206</v>
      </c>
      <c r="AF220" s="1163"/>
      <c r="AG220" s="1163">
        <f ca="1">IF('1-Eng Inputs'!AE241="YES",BT220,DG220)*2.2</f>
        <v>20.891336178010206</v>
      </c>
      <c r="AH220" s="1163"/>
      <c r="AI220" s="1163">
        <f ca="1">IF('1-Eng Inputs'!AG241="YES",BV220,DI220)*2.2</f>
        <v>20.891336178010206</v>
      </c>
      <c r="AJ220" s="1190"/>
      <c r="AK220" s="2029"/>
      <c r="AO220" s="2032"/>
      <c r="AQ220" s="1200"/>
      <c r="AR220" s="1163">
        <f ca="1">'wind load calc_10d'!H116</f>
        <v>11.311544532597939</v>
      </c>
      <c r="AS220" s="1163"/>
      <c r="AT220" s="1163">
        <f ca="1">'wind load calc_10d'!J116</f>
        <v>11.311544532597939</v>
      </c>
      <c r="AU220" s="1163"/>
      <c r="AV220" s="1163">
        <f ca="1">'wind load calc_10d'!K116</f>
        <v>11.311544532597939</v>
      </c>
      <c r="AW220" s="1163"/>
      <c r="AX220" s="1163">
        <f ca="1">'wind load calc_10d'!K116</f>
        <v>11.311544532597939</v>
      </c>
      <c r="AY220" s="1163"/>
      <c r="AZ220" s="1163">
        <f ca="1">'wind load calc_10d'!K117</f>
        <v>11.311544532597939</v>
      </c>
      <c r="BA220" s="1163"/>
      <c r="BB220" s="1163">
        <f ca="1">'wind load calc_10d'!K117</f>
        <v>11.311544532597939</v>
      </c>
      <c r="BC220" s="1163"/>
      <c r="BD220" s="1163">
        <f ca="1">'wind load calc_10d'!K117</f>
        <v>11.311544532597939</v>
      </c>
      <c r="BE220" s="1190"/>
      <c r="BF220" s="2029"/>
      <c r="BI220" s="1200"/>
      <c r="BJ220" s="1163">
        <f ca="1">'wind load calc_10d'!H116</f>
        <v>11.311544532597939</v>
      </c>
      <c r="BK220" s="1163"/>
      <c r="BL220" s="1163">
        <f ca="1">'wind load calc_10d'!J116</f>
        <v>11.311544532597939</v>
      </c>
      <c r="BM220" s="1163"/>
      <c r="BN220" s="1163">
        <f ca="1">'wind load calc_10d'!K116</f>
        <v>11.311544532597939</v>
      </c>
      <c r="BO220" s="1163"/>
      <c r="BP220" s="1163">
        <f ca="1">'wind load calc_10d'!K116</f>
        <v>11.311544532597939</v>
      </c>
      <c r="BQ220" s="1163"/>
      <c r="BR220" s="1163">
        <f ca="1">'wind load calc_10d'!K117</f>
        <v>11.311544532597939</v>
      </c>
      <c r="BS220" s="1163"/>
      <c r="BT220" s="1163">
        <f ca="1">'wind load calc_10d'!K117</f>
        <v>11.311544532597939</v>
      </c>
      <c r="BU220" s="1163"/>
      <c r="BV220" s="1163">
        <f ca="1">'wind load calc_10d'!K117</f>
        <v>11.311544532597939</v>
      </c>
      <c r="BW220" s="1190"/>
      <c r="BX220" s="2029"/>
      <c r="CB220" s="2032"/>
      <c r="CD220" s="1200"/>
      <c r="CE220" s="1163">
        <f ca="1">'wind load calc_10d'!H64</f>
        <v>8.5029849654329688</v>
      </c>
      <c r="CF220" s="1163"/>
      <c r="CG220" s="1163">
        <f ca="1">'wind load calc_10d'!J64</f>
        <v>8.5029849654329688</v>
      </c>
      <c r="CH220" s="1163"/>
      <c r="CI220" s="1163">
        <f ca="1">'wind load calc_10d'!K64</f>
        <v>8.5029849654329688</v>
      </c>
      <c r="CJ220" s="1163"/>
      <c r="CK220" s="1163">
        <f ca="1">'wind load calc_10d'!K64</f>
        <v>8.5029849654329688</v>
      </c>
      <c r="CL220" s="1163"/>
      <c r="CM220" s="1163">
        <f ca="1">'wind load calc_10d'!K65</f>
        <v>9.4960618990955474</v>
      </c>
      <c r="CN220" s="1163"/>
      <c r="CO220" s="1163">
        <f ca="1">'wind load calc_10d'!K65</f>
        <v>9.4960618990955474</v>
      </c>
      <c r="CP220" s="1163"/>
      <c r="CQ220" s="1163">
        <f ca="1">'wind load calc_10d'!K65</f>
        <v>9.4960618990955474</v>
      </c>
      <c r="CR220" s="1190"/>
      <c r="CS220" s="2029"/>
      <c r="CV220" s="1200"/>
      <c r="CW220" s="1163">
        <f ca="1">'wind load calc_10d'!H64</f>
        <v>8.5029849654329688</v>
      </c>
      <c r="CX220" s="1163"/>
      <c r="CY220" s="1163">
        <f ca="1">'wind load calc_10d'!J64</f>
        <v>8.5029849654329688</v>
      </c>
      <c r="CZ220" s="1163"/>
      <c r="DA220" s="1163">
        <f ca="1">'wind load calc_10d'!K64</f>
        <v>8.5029849654329688</v>
      </c>
      <c r="DB220" s="1163"/>
      <c r="DC220" s="1163">
        <f ca="1">'wind load calc_10d'!K64</f>
        <v>8.5029849654329688</v>
      </c>
      <c r="DD220" s="1163"/>
      <c r="DE220" s="1163">
        <f ca="1">'wind load calc_10d'!K65</f>
        <v>9.4960618990955474</v>
      </c>
      <c r="DF220" s="1163"/>
      <c r="DG220" s="1163">
        <f ca="1">'wind load calc_10d'!K65</f>
        <v>9.4960618990955474</v>
      </c>
      <c r="DH220" s="1163"/>
      <c r="DI220" s="1163">
        <f ca="1">'wind load calc_10d'!K65</f>
        <v>9.4960618990955474</v>
      </c>
      <c r="DJ220" s="1190"/>
      <c r="DK220" s="2029"/>
    </row>
    <row r="221" spans="2:115" ht="14.45" customHeight="1" x14ac:dyDescent="0.25">
      <c r="B221" s="2032"/>
      <c r="D221" s="2025">
        <f ca="1">((E220+E223)/3)/'1-Eng Inputs'!$B$34</f>
        <v>0.37791044290813197</v>
      </c>
      <c r="F221" s="2025">
        <f ca="1">((E223+E220)/6+(G223+G220)/4)/'1-Eng Inputs'!$B$34</f>
        <v>0.47238805363516501</v>
      </c>
      <c r="H221" s="2025">
        <f ca="1">1/4*(G220+I220+G223+I223)/'1-Eng Inputs'!$B$34</f>
        <v>0.56686566436219799</v>
      </c>
      <c r="J221" s="2025">
        <f ca="1">1/4*(I220+K220+I223+K223)/'1-Eng Inputs'!$B$34</f>
        <v>0.56686566436219799</v>
      </c>
      <c r="L221" s="2025">
        <f ca="1">1/4*(K220+M220+K223+M223)/'1-Eng Inputs'!$B$34</f>
        <v>0.59996822881761736</v>
      </c>
      <c r="N221" s="2025">
        <f ca="1">1/4*(M220+O220+M223+O223)/'1-Eng Inputs'!$B$34</f>
        <v>0.63307079327303661</v>
      </c>
      <c r="P221" s="2025">
        <f ca="1">1/4*(O220+Q220+O223+Q223)/'1-Eng Inputs'!$B$34</f>
        <v>0.63307079327303661</v>
      </c>
      <c r="R221" s="1190"/>
      <c r="S221" s="2029"/>
      <c r="V221" s="2025">
        <f ca="1">((W220+W223)/3)/'1-Eng Inputs'!$B$34</f>
        <v>0.37791044290813197</v>
      </c>
      <c r="X221" s="2025">
        <f ca="1">((W223+W220)/6+(Y223+Y220)/4)/'1-Eng Inputs'!$B$34</f>
        <v>0.47238805363516501</v>
      </c>
      <c r="Z221" s="2025">
        <f ca="1">1/4*(Y220+AA220+Y223+AA223)/'1-Eng Inputs'!$B$34</f>
        <v>0.56686566436219799</v>
      </c>
      <c r="AB221" s="2025">
        <f ca="1">1/4*(AA220+AC220+AA223+AC223)/'1-Eng Inputs'!$B$34</f>
        <v>0.56686566436219799</v>
      </c>
      <c r="AD221" s="2025">
        <f ca="1">1/4*(AC220+AE220+AC223+AE223)/'1-Eng Inputs'!$B$34</f>
        <v>0.59996822881761736</v>
      </c>
      <c r="AF221" s="2025">
        <f ca="1">1/4*(AE220+AG220+AE223+AG223)/'1-Eng Inputs'!$B$34</f>
        <v>0.63307079327303661</v>
      </c>
      <c r="AH221" s="2025">
        <f ca="1">1/4*(AG220+AI220+AG223+AI223)/'1-Eng Inputs'!$B$34</f>
        <v>0.63307079327303661</v>
      </c>
      <c r="AI221" s="1190"/>
      <c r="AJ221" s="1190"/>
      <c r="AK221" s="2029"/>
      <c r="AO221" s="2032"/>
      <c r="AQ221" s="1167"/>
      <c r="AS221" s="1167"/>
      <c r="AT221" s="1190"/>
      <c r="AU221" s="1167"/>
      <c r="AV221" s="1190"/>
      <c r="AW221" s="1167"/>
      <c r="AX221" s="1190"/>
      <c r="AY221" s="1187"/>
      <c r="AZ221" s="1190"/>
      <c r="BA221" s="1187"/>
      <c r="BB221" s="1190"/>
      <c r="BC221" s="1187"/>
      <c r="BD221" s="1190"/>
      <c r="BE221" s="1190"/>
      <c r="BF221" s="2029"/>
      <c r="BI221" s="1167"/>
      <c r="BK221" s="1167"/>
      <c r="BL221" s="1190"/>
      <c r="BM221" s="1167"/>
      <c r="BN221" s="1190"/>
      <c r="BO221" s="1167"/>
      <c r="BP221" s="1190"/>
      <c r="BQ221" s="1187"/>
      <c r="BR221" s="1190"/>
      <c r="BS221" s="1187"/>
      <c r="BT221" s="1190"/>
      <c r="BU221" s="1187"/>
      <c r="BV221" s="1190"/>
      <c r="BW221" s="1190"/>
      <c r="BX221" s="2029"/>
      <c r="CB221" s="2032"/>
      <c r="CD221" s="2072"/>
      <c r="CF221" s="1167"/>
      <c r="CG221" s="1190"/>
      <c r="CH221" s="1167"/>
      <c r="CI221" s="1190"/>
      <c r="CJ221" s="1167"/>
      <c r="CK221" s="1190"/>
      <c r="CL221" s="1187"/>
      <c r="CM221" s="1190"/>
      <c r="CN221" s="1187"/>
      <c r="CO221" s="1190"/>
      <c r="CP221" s="1187"/>
      <c r="CQ221" s="1190"/>
      <c r="CR221" s="1190"/>
      <c r="CS221" s="2029"/>
      <c r="CV221" s="2072"/>
      <c r="CX221" s="1167"/>
      <c r="CY221" s="1190"/>
      <c r="CZ221" s="1167"/>
      <c r="DA221" s="1190"/>
      <c r="DB221" s="1167"/>
      <c r="DC221" s="1190"/>
      <c r="DD221" s="1187"/>
      <c r="DE221" s="1190"/>
      <c r="DF221" s="1187"/>
      <c r="DG221" s="1190"/>
      <c r="DH221" s="1187"/>
      <c r="DI221" s="1190"/>
      <c r="DJ221" s="1190"/>
      <c r="DK221" s="2029"/>
    </row>
    <row r="222" spans="2:115" ht="13.15" hidden="1" customHeight="1" x14ac:dyDescent="0.25">
      <c r="B222" s="2032"/>
      <c r="D222" s="2026"/>
      <c r="F222" s="2026"/>
      <c r="H222" s="2026"/>
      <c r="J222" s="2026"/>
      <c r="L222" s="2026"/>
      <c r="N222" s="2026"/>
      <c r="P222" s="2026"/>
      <c r="R222" s="1190"/>
      <c r="S222" s="2029"/>
      <c r="V222" s="2026"/>
      <c r="X222" s="2026"/>
      <c r="Z222" s="2026"/>
      <c r="AB222" s="2026"/>
      <c r="AD222" s="2026"/>
      <c r="AF222" s="2026"/>
      <c r="AH222" s="2026"/>
      <c r="AJ222" s="1190"/>
      <c r="AK222" s="2029"/>
      <c r="AO222" s="2032"/>
      <c r="AQ222" s="1168"/>
      <c r="AS222" s="1168"/>
      <c r="AU222" s="1168"/>
      <c r="AW222" s="1168"/>
      <c r="AY222" s="1188"/>
      <c r="BA222" s="1188"/>
      <c r="BC222" s="1188"/>
      <c r="BD222" s="1190"/>
      <c r="BE222" s="1190"/>
      <c r="BF222" s="2029"/>
      <c r="BI222" s="1168"/>
      <c r="BK222" s="1168"/>
      <c r="BM222" s="1168"/>
      <c r="BO222" s="1168"/>
      <c r="BQ222" s="1188"/>
      <c r="BS222" s="1188"/>
      <c r="BU222" s="1188"/>
      <c r="BV222" s="1190"/>
      <c r="BW222" s="1190"/>
      <c r="BX222" s="2029"/>
      <c r="CB222" s="2032"/>
      <c r="CD222" s="2073"/>
      <c r="CF222" s="1168"/>
      <c r="CH222" s="1168"/>
      <c r="CJ222" s="1168"/>
      <c r="CL222" s="1188"/>
      <c r="CN222" s="1188"/>
      <c r="CP222" s="1188"/>
      <c r="CQ222" s="1190"/>
      <c r="CR222" s="1190"/>
      <c r="CS222" s="2029"/>
      <c r="CV222" s="2073"/>
      <c r="CX222" s="1168"/>
      <c r="CZ222" s="1168"/>
      <c r="DB222" s="1168"/>
      <c r="DD222" s="1188"/>
      <c r="DF222" s="1188"/>
      <c r="DH222" s="1188"/>
      <c r="DI222" s="1190"/>
      <c r="DJ222" s="1190"/>
      <c r="DK222" s="2029"/>
    </row>
    <row r="223" spans="2:115" ht="30" customHeight="1" x14ac:dyDescent="0.25">
      <c r="B223" s="2032"/>
      <c r="D223" s="1200"/>
      <c r="E223" s="1163">
        <f ca="1">IF('1-Eng Inputs'!B244="YES",AR223,CE223)*2.2</f>
        <v>18.706566923952533</v>
      </c>
      <c r="F223" s="1163"/>
      <c r="G223" s="1163">
        <f ca="1">IF('1-Eng Inputs'!E244="YES",AT223,CG223)*2.2</f>
        <v>18.706566923952533</v>
      </c>
      <c r="H223" s="1163"/>
      <c r="I223" s="1163">
        <f ca="1">IF('1-Eng Inputs'!G244="YES",AV223,CI223)*2.2</f>
        <v>18.706566923952533</v>
      </c>
      <c r="J223" s="1163"/>
      <c r="K223" s="1163">
        <f ca="1">IF('1-Eng Inputs'!I244="YES",AX223,CK223)*2.2</f>
        <v>18.706566923952533</v>
      </c>
      <c r="L223" s="1163"/>
      <c r="M223" s="1163">
        <f ca="1">IF('1-Eng Inputs'!K244="YES",AZ223,CM223)*2.2</f>
        <v>20.891336178010206</v>
      </c>
      <c r="N223" s="1163"/>
      <c r="O223" s="1163">
        <f ca="1">IF('1-Eng Inputs'!M244="YES",BB223,CO223)*2.2</f>
        <v>20.891336178010206</v>
      </c>
      <c r="P223" s="1163"/>
      <c r="Q223" s="1163">
        <f ca="1">IF('1-Eng Inputs'!O244="YES",BD223,CQ223)*2.2</f>
        <v>20.891336178010206</v>
      </c>
      <c r="R223" s="1190"/>
      <c r="S223" s="2029"/>
      <c r="V223" s="1200"/>
      <c r="W223" s="1163">
        <f ca="1">IF('1-Eng Inputs'!U244="YES",BJ223,CW223)*2.2</f>
        <v>18.706566923952533</v>
      </c>
      <c r="X223" s="1163"/>
      <c r="Y223" s="1163">
        <f ca="1">IF('1-Eng Inputs'!W244="YES",BL223,CY223)*2.2</f>
        <v>18.706566923952533</v>
      </c>
      <c r="Z223" s="1163"/>
      <c r="AA223" s="1163">
        <f ca="1">IF('1-Eng Inputs'!Y244="YES",BN223,DA223)*2.2</f>
        <v>18.706566923952533</v>
      </c>
      <c r="AB223" s="1163"/>
      <c r="AC223" s="1163">
        <f ca="1">IF('1-Eng Inputs'!AA244="YES",BP223,DC223)*2.2</f>
        <v>18.706566923952533</v>
      </c>
      <c r="AD223" s="1163"/>
      <c r="AE223" s="1163">
        <f ca="1">IF('1-Eng Inputs'!AC244="YES",BR223,DE223)*2.2</f>
        <v>20.891336178010206</v>
      </c>
      <c r="AF223" s="1163"/>
      <c r="AG223" s="1163">
        <f ca="1">IF('1-Eng Inputs'!AE244="YES",BT223,DG223)*2.2</f>
        <v>20.891336178010206</v>
      </c>
      <c r="AH223" s="1163"/>
      <c r="AI223" s="1163">
        <f ca="1">IF('1-Eng Inputs'!AG244="YES",BV223,DI223)*2.2</f>
        <v>20.891336178010206</v>
      </c>
      <c r="AJ223" s="1190"/>
      <c r="AK223" s="2029"/>
      <c r="AO223" s="2032"/>
      <c r="AQ223" s="1200"/>
      <c r="AR223" s="1163">
        <f ca="1">'wind load calc_10d'!H116</f>
        <v>11.311544532597939</v>
      </c>
      <c r="AS223" s="1163"/>
      <c r="AT223" s="1163">
        <f ca="1">'wind load calc_10d'!J116</f>
        <v>11.311544532597939</v>
      </c>
      <c r="AU223" s="1163"/>
      <c r="AV223" s="1163">
        <f ca="1">'wind load calc_10d'!K116</f>
        <v>11.311544532597939</v>
      </c>
      <c r="AW223" s="1163"/>
      <c r="AX223" s="1163">
        <f ca="1">'wind load calc_10d'!K116</f>
        <v>11.311544532597939</v>
      </c>
      <c r="AY223" s="1163"/>
      <c r="AZ223" s="1163">
        <f ca="1">'wind load calc_10d'!K117</f>
        <v>11.311544532597939</v>
      </c>
      <c r="BA223" s="1163"/>
      <c r="BB223" s="1163">
        <f ca="1">'wind load calc_10d'!K117</f>
        <v>11.311544532597939</v>
      </c>
      <c r="BC223" s="1163"/>
      <c r="BD223" s="1163">
        <f ca="1">'wind load calc_10d'!K117</f>
        <v>11.311544532597939</v>
      </c>
      <c r="BE223" s="1190"/>
      <c r="BF223" s="2029"/>
      <c r="BI223" s="1200"/>
      <c r="BJ223" s="1163">
        <f ca="1">'wind load calc_10d'!H116</f>
        <v>11.311544532597939</v>
      </c>
      <c r="BK223" s="1163"/>
      <c r="BL223" s="1163">
        <f ca="1">'wind load calc_10d'!J116</f>
        <v>11.311544532597939</v>
      </c>
      <c r="BM223" s="1163"/>
      <c r="BN223" s="1163">
        <f ca="1">'wind load calc_10d'!K116</f>
        <v>11.311544532597939</v>
      </c>
      <c r="BO223" s="1163"/>
      <c r="BP223" s="1163">
        <f ca="1">'wind load calc_10d'!K116</f>
        <v>11.311544532597939</v>
      </c>
      <c r="BQ223" s="1163"/>
      <c r="BR223" s="1163">
        <f ca="1">'wind load calc_10d'!K117</f>
        <v>11.311544532597939</v>
      </c>
      <c r="BS223" s="1163"/>
      <c r="BT223" s="1163">
        <f ca="1">'wind load calc_10d'!K117</f>
        <v>11.311544532597939</v>
      </c>
      <c r="BU223" s="1163"/>
      <c r="BV223" s="1163">
        <f ca="1">'wind load calc_10d'!K117</f>
        <v>11.311544532597939</v>
      </c>
      <c r="BW223" s="1190"/>
      <c r="BX223" s="2029"/>
      <c r="CB223" s="2032"/>
      <c r="CD223" s="1200"/>
      <c r="CE223" s="1163">
        <f ca="1">'wind load calc_10d'!H64</f>
        <v>8.5029849654329688</v>
      </c>
      <c r="CF223" s="1163"/>
      <c r="CG223" s="1163">
        <f ca="1">'wind load calc_10d'!J64</f>
        <v>8.5029849654329688</v>
      </c>
      <c r="CH223" s="1163"/>
      <c r="CI223" s="1163">
        <f ca="1">'wind load calc_10d'!K64</f>
        <v>8.5029849654329688</v>
      </c>
      <c r="CJ223" s="1163"/>
      <c r="CK223" s="1163">
        <f ca="1">'wind load calc_10d'!K64</f>
        <v>8.5029849654329688</v>
      </c>
      <c r="CL223" s="1163"/>
      <c r="CM223" s="1163">
        <f ca="1">'wind load calc_10d'!K65</f>
        <v>9.4960618990955474</v>
      </c>
      <c r="CN223" s="1163"/>
      <c r="CO223" s="1163">
        <f ca="1">'wind load calc_10d'!K65</f>
        <v>9.4960618990955474</v>
      </c>
      <c r="CP223" s="1163"/>
      <c r="CQ223" s="1163">
        <f ca="1">'wind load calc_10d'!K65</f>
        <v>9.4960618990955474</v>
      </c>
      <c r="CR223" s="1190"/>
      <c r="CS223" s="2029"/>
      <c r="CV223" s="1200"/>
      <c r="CW223" s="1163">
        <f ca="1">'wind load calc_10d'!H64</f>
        <v>8.5029849654329688</v>
      </c>
      <c r="CX223" s="1163"/>
      <c r="CY223" s="1163">
        <f ca="1">'wind load calc_10d'!J64</f>
        <v>8.5029849654329688</v>
      </c>
      <c r="CZ223" s="1163"/>
      <c r="DA223" s="1163">
        <f ca="1">'wind load calc_10d'!K64</f>
        <v>8.5029849654329688</v>
      </c>
      <c r="DB223" s="1163"/>
      <c r="DC223" s="1163">
        <f ca="1">'wind load calc_10d'!K64</f>
        <v>8.5029849654329688</v>
      </c>
      <c r="DD223" s="1163"/>
      <c r="DE223" s="1163">
        <f ca="1">'wind load calc_10d'!K65</f>
        <v>9.4960618990955474</v>
      </c>
      <c r="DF223" s="1163"/>
      <c r="DG223" s="1163">
        <f ca="1">'wind load calc_10d'!K65</f>
        <v>9.4960618990955474</v>
      </c>
      <c r="DH223" s="1163"/>
      <c r="DI223" s="1163">
        <f ca="1">'wind load calc_10d'!K65</f>
        <v>9.4960618990955474</v>
      </c>
      <c r="DJ223" s="1190"/>
      <c r="DK223" s="2029"/>
    </row>
    <row r="224" spans="2:115" ht="14.45" customHeight="1" x14ac:dyDescent="0.25">
      <c r="B224" s="2032"/>
      <c r="D224" s="2025">
        <f ca="1">((E223+E226)/3)/'1-Eng Inputs'!$B$34</f>
        <v>0.37791044290813197</v>
      </c>
      <c r="F224" s="2025">
        <f ca="1">((E226+E223)/6+(G226+G223)/4)/'1-Eng Inputs'!$B$34</f>
        <v>0.47238805363516501</v>
      </c>
      <c r="H224" s="2025">
        <f ca="1">1/4*(G223+I223+G226+I226)/'1-Eng Inputs'!$B$34</f>
        <v>0.56686566436219799</v>
      </c>
      <c r="J224" s="2025">
        <f ca="1">1/4*(I223+K223+I226+K226)/'1-Eng Inputs'!$B$34</f>
        <v>0.56686566436219799</v>
      </c>
      <c r="L224" s="2025">
        <f ca="1">1/4*(K223+M223+K226+M226)/'1-Eng Inputs'!$B$34</f>
        <v>0.59996822881761736</v>
      </c>
      <c r="N224" s="2025">
        <f ca="1">1/4*(M223+O223+M226+O226)/'1-Eng Inputs'!$B$34</f>
        <v>0.63307079327303661</v>
      </c>
      <c r="P224" s="2025">
        <f ca="1">1/4*(O223+Q223+O226+Q226)/'1-Eng Inputs'!$B$34</f>
        <v>0.63307079327303661</v>
      </c>
      <c r="Q224" s="1190"/>
      <c r="R224" s="1190"/>
      <c r="S224" s="2029"/>
      <c r="V224" s="2025">
        <f ca="1">((W223+W226)/3)/'1-Eng Inputs'!$B$34</f>
        <v>0.37791044290813197</v>
      </c>
      <c r="X224" s="2025">
        <f ca="1">((W226+W223)/6+(Y226+Y223)/4)/'1-Eng Inputs'!$B$34</f>
        <v>0.47238805363516501</v>
      </c>
      <c r="Z224" s="2025">
        <f ca="1">1/4*(Y223+AA223+Y226+AA226)/'1-Eng Inputs'!$B$34</f>
        <v>0.56686566436219799</v>
      </c>
      <c r="AB224" s="2025">
        <f ca="1">1/4*(AA223+AC223+AA226+AC226)/'1-Eng Inputs'!$B$34</f>
        <v>0.56686566436219799</v>
      </c>
      <c r="AD224" s="2025">
        <f ca="1">1/4*(AC223+AE223+AC226+AE226)/'1-Eng Inputs'!$B$34</f>
        <v>0.59996822881761736</v>
      </c>
      <c r="AF224" s="2025">
        <f ca="1">1/4*(AE223+AG223+AE226+AG226)/'1-Eng Inputs'!$B$34</f>
        <v>0.63307079327303661</v>
      </c>
      <c r="AH224" s="2025">
        <f ca="1">1/4*(AG223+AI223+AG226+AI226)/'1-Eng Inputs'!$B$34</f>
        <v>0.63307079327303661</v>
      </c>
      <c r="AI224" s="1190"/>
      <c r="AJ224" s="1190"/>
      <c r="AK224" s="2029"/>
      <c r="AO224" s="2032"/>
      <c r="AQ224" s="1167"/>
      <c r="AS224" s="1167"/>
      <c r="AT224" s="1190"/>
      <c r="AU224" s="1167"/>
      <c r="AV224" s="1190"/>
      <c r="AW224" s="1167"/>
      <c r="AX224" s="1190"/>
      <c r="AY224" s="1187"/>
      <c r="AZ224" s="1190"/>
      <c r="BA224" s="1187"/>
      <c r="BB224" s="1190"/>
      <c r="BC224" s="1187"/>
      <c r="BD224" s="1190"/>
      <c r="BE224" s="1190"/>
      <c r="BF224" s="2029"/>
      <c r="BI224" s="1167"/>
      <c r="BK224" s="1167"/>
      <c r="BL224" s="1190"/>
      <c r="BM224" s="1167"/>
      <c r="BN224" s="1190"/>
      <c r="BO224" s="1167"/>
      <c r="BP224" s="1190"/>
      <c r="BQ224" s="1187"/>
      <c r="BR224" s="1190"/>
      <c r="BS224" s="1187"/>
      <c r="BT224" s="1190"/>
      <c r="BU224" s="1187"/>
      <c r="BV224" s="1190"/>
      <c r="BW224" s="1190"/>
      <c r="BX224" s="2029"/>
      <c r="CB224" s="2032"/>
      <c r="CD224" s="2072"/>
      <c r="CF224" s="1167"/>
      <c r="CG224" s="1190"/>
      <c r="CH224" s="1167"/>
      <c r="CI224" s="1190"/>
      <c r="CJ224" s="1167"/>
      <c r="CK224" s="1190"/>
      <c r="CL224" s="1187"/>
      <c r="CM224" s="1190"/>
      <c r="CN224" s="1187"/>
      <c r="CO224" s="1190"/>
      <c r="CP224" s="1187"/>
      <c r="CQ224" s="1190"/>
      <c r="CR224" s="1190"/>
      <c r="CS224" s="2029"/>
      <c r="CV224" s="2072"/>
      <c r="CX224" s="1167"/>
      <c r="CY224" s="1190"/>
      <c r="CZ224" s="1167"/>
      <c r="DA224" s="1190"/>
      <c r="DB224" s="1167"/>
      <c r="DC224" s="1190"/>
      <c r="DD224" s="1187"/>
      <c r="DE224" s="1190"/>
      <c r="DF224" s="1187"/>
      <c r="DG224" s="1190"/>
      <c r="DH224" s="1187"/>
      <c r="DI224" s="1190"/>
      <c r="DJ224" s="1190"/>
      <c r="DK224" s="2029"/>
    </row>
    <row r="225" spans="2:115" ht="13.15" hidden="1" customHeight="1" x14ac:dyDescent="0.25">
      <c r="B225" s="2032"/>
      <c r="D225" s="2026"/>
      <c r="F225" s="2026"/>
      <c r="H225" s="2026"/>
      <c r="J225" s="2026"/>
      <c r="L225" s="2026"/>
      <c r="N225" s="2026"/>
      <c r="P225" s="2026"/>
      <c r="R225" s="1190"/>
      <c r="S225" s="2029"/>
      <c r="V225" s="2026"/>
      <c r="X225" s="2026"/>
      <c r="Z225" s="2026"/>
      <c r="AB225" s="2026"/>
      <c r="AD225" s="2026"/>
      <c r="AF225" s="2026"/>
      <c r="AH225" s="2026"/>
      <c r="AJ225" s="1190"/>
      <c r="AK225" s="2029"/>
      <c r="AO225" s="2032"/>
      <c r="AQ225" s="1168"/>
      <c r="AS225" s="1168"/>
      <c r="AU225" s="1168"/>
      <c r="AW225" s="1168"/>
      <c r="AY225" s="1188"/>
      <c r="BA225" s="1188"/>
      <c r="BC225" s="1188"/>
      <c r="BE225" s="1190"/>
      <c r="BF225" s="2029"/>
      <c r="BI225" s="1168"/>
      <c r="BK225" s="1168"/>
      <c r="BM225" s="1168"/>
      <c r="BO225" s="1168"/>
      <c r="BQ225" s="1188"/>
      <c r="BS225" s="1188"/>
      <c r="BU225" s="1188"/>
      <c r="BW225" s="1190"/>
      <c r="BX225" s="2029"/>
      <c r="CB225" s="2032"/>
      <c r="CD225" s="2073"/>
      <c r="CF225" s="1168"/>
      <c r="CH225" s="1168"/>
      <c r="CJ225" s="1168"/>
      <c r="CL225" s="1188"/>
      <c r="CN225" s="1188"/>
      <c r="CP225" s="1188"/>
      <c r="CR225" s="1190"/>
      <c r="CS225" s="2029"/>
      <c r="CV225" s="2073"/>
      <c r="CX225" s="1168"/>
      <c r="CZ225" s="1168"/>
      <c r="DB225" s="1168"/>
      <c r="DD225" s="1188"/>
      <c r="DF225" s="1188"/>
      <c r="DH225" s="1188"/>
      <c r="DJ225" s="1190"/>
      <c r="DK225" s="2029"/>
    </row>
    <row r="226" spans="2:115" ht="30" customHeight="1" thickBot="1" x14ac:dyDescent="0.3">
      <c r="B226" s="2033"/>
      <c r="D226" s="1200"/>
      <c r="E226" s="1163">
        <f ca="1">IF('1-Eng Inputs'!B247="YES",AR226,CE226)*2.2</f>
        <v>18.706566923952533</v>
      </c>
      <c r="F226" s="1163"/>
      <c r="G226" s="1163">
        <f ca="1">IF('1-Eng Inputs'!E247="YES",AT226,CG226)*2.2</f>
        <v>18.706566923952533</v>
      </c>
      <c r="H226" s="1163"/>
      <c r="I226" s="1163">
        <f ca="1">IF('1-Eng Inputs'!G247="YES",AV226,CI226)*2.2</f>
        <v>18.706566923952533</v>
      </c>
      <c r="J226" s="1163"/>
      <c r="K226" s="1163">
        <f ca="1">IF('1-Eng Inputs'!I247="YES",AX226,CK226)*2.2</f>
        <v>18.706566923952533</v>
      </c>
      <c r="L226" s="1163"/>
      <c r="M226" s="1163">
        <f ca="1">IF('1-Eng Inputs'!K247="YES",AZ226,CM226)*2.2</f>
        <v>20.891336178010206</v>
      </c>
      <c r="N226" s="1163"/>
      <c r="O226" s="1163">
        <f ca="1">IF('1-Eng Inputs'!M247="YES",BB226,CO226)*2.2</f>
        <v>20.891336178010206</v>
      </c>
      <c r="P226" s="1163"/>
      <c r="Q226" s="1163">
        <f ca="1">IF('1-Eng Inputs'!O247="YES",BD226,CQ226)*2.2</f>
        <v>20.891336178010206</v>
      </c>
      <c r="R226" s="1190"/>
      <c r="S226" s="2029"/>
      <c r="V226" s="1200"/>
      <c r="W226" s="1163">
        <f ca="1">IF('1-Eng Inputs'!U247="YES",BJ226,CW226)*2.2</f>
        <v>18.706566923952533</v>
      </c>
      <c r="X226" s="1163"/>
      <c r="Y226" s="1163">
        <f ca="1">IF('1-Eng Inputs'!W247="YES",BL226,CY226)*2.2</f>
        <v>18.706566923952533</v>
      </c>
      <c r="Z226" s="1163"/>
      <c r="AA226" s="1163">
        <f ca="1">IF('1-Eng Inputs'!Y247="YES",BN226,DA226)*2.2</f>
        <v>18.706566923952533</v>
      </c>
      <c r="AB226" s="1163"/>
      <c r="AC226" s="1163">
        <f ca="1">IF('1-Eng Inputs'!AA247="YES",BP226,DC226)*2.2</f>
        <v>18.706566923952533</v>
      </c>
      <c r="AD226" s="1163"/>
      <c r="AE226" s="1163">
        <f ca="1">IF('1-Eng Inputs'!AC247="YES",BR226,DE226)*2.2</f>
        <v>20.891336178010206</v>
      </c>
      <c r="AF226" s="1163"/>
      <c r="AG226" s="1163">
        <f ca="1">IF('1-Eng Inputs'!AE247="YES",BT226,DG226)*2.2</f>
        <v>20.891336178010206</v>
      </c>
      <c r="AH226" s="1163"/>
      <c r="AI226" s="1163">
        <f ca="1">IF('1-Eng Inputs'!AG247="YES",BV226,DI226)*2.2</f>
        <v>20.891336178010206</v>
      </c>
      <c r="AJ226" s="1190"/>
      <c r="AK226" s="2029"/>
      <c r="AO226" s="2033"/>
      <c r="AQ226" s="1200"/>
      <c r="AR226" s="1163">
        <f ca="1">'wind load calc_10d'!G116</f>
        <v>11.311544532597939</v>
      </c>
      <c r="AS226" s="1163"/>
      <c r="AT226" s="1163">
        <f ca="1">'wind load calc_10d'!J116</f>
        <v>11.311544532597939</v>
      </c>
      <c r="AU226" s="1163"/>
      <c r="AV226" s="1163">
        <f ca="1">'wind load calc_10d'!J116</f>
        <v>11.311544532597939</v>
      </c>
      <c r="AW226" s="1163"/>
      <c r="AX226" s="1163">
        <f ca="1">'wind load calc_10d'!J116</f>
        <v>11.311544532597939</v>
      </c>
      <c r="AY226" s="1163"/>
      <c r="AZ226" s="1163">
        <f ca="1">'wind load calc_10d'!J117</f>
        <v>11.311544532597939</v>
      </c>
      <c r="BA226" s="1163"/>
      <c r="BB226" s="1163">
        <f ca="1">'wind load calc_10d'!J117</f>
        <v>11.311544532597939</v>
      </c>
      <c r="BC226" s="1163"/>
      <c r="BD226" s="1163">
        <f ca="1">'wind load calc_10d'!J117</f>
        <v>11.311544532597939</v>
      </c>
      <c r="BE226" s="1190"/>
      <c r="BF226" s="2029"/>
      <c r="BI226" s="1200"/>
      <c r="BJ226" s="1163">
        <f ca="1">'wind load calc_10d'!G116</f>
        <v>11.311544532597939</v>
      </c>
      <c r="BK226" s="1163"/>
      <c r="BL226" s="1163">
        <f ca="1">'wind load calc_10d'!J116</f>
        <v>11.311544532597939</v>
      </c>
      <c r="BM226" s="1163"/>
      <c r="BN226" s="1163">
        <f ca="1">'wind load calc_10d'!J116</f>
        <v>11.311544532597939</v>
      </c>
      <c r="BO226" s="1163"/>
      <c r="BP226" s="1163">
        <f ca="1">'wind load calc_10d'!J116</f>
        <v>11.311544532597939</v>
      </c>
      <c r="BQ226" s="1163"/>
      <c r="BR226" s="1163">
        <f ca="1">'wind load calc_10d'!J117</f>
        <v>11.311544532597939</v>
      </c>
      <c r="BS226" s="1163"/>
      <c r="BT226" s="1163">
        <f ca="1">'wind load calc_10d'!J117</f>
        <v>11.311544532597939</v>
      </c>
      <c r="BU226" s="1163"/>
      <c r="BV226" s="1163">
        <f ca="1">'wind load calc_10d'!J117</f>
        <v>11.311544532597939</v>
      </c>
      <c r="BW226" s="1190"/>
      <c r="BX226" s="2029"/>
      <c r="CB226" s="2033"/>
      <c r="CD226" s="1200"/>
      <c r="CE226" s="1163">
        <f ca="1">'wind load calc_10d'!G64</f>
        <v>8.5029849654329688</v>
      </c>
      <c r="CF226" s="1163"/>
      <c r="CG226" s="1163">
        <f ca="1">'wind load calc_10d'!J64</f>
        <v>8.5029849654329688</v>
      </c>
      <c r="CH226" s="1163"/>
      <c r="CI226" s="1163">
        <f ca="1">'wind load calc_10d'!J64</f>
        <v>8.5029849654329688</v>
      </c>
      <c r="CJ226" s="1163"/>
      <c r="CK226" s="1163">
        <f ca="1">'wind load calc_10d'!J64</f>
        <v>8.5029849654329688</v>
      </c>
      <c r="CL226" s="1163"/>
      <c r="CM226" s="1163">
        <f ca="1">'wind load calc_10d'!J65</f>
        <v>9.4960618990955474</v>
      </c>
      <c r="CN226" s="1163"/>
      <c r="CO226" s="1163">
        <f ca="1">'wind load calc_10d'!J65</f>
        <v>9.4960618990955474</v>
      </c>
      <c r="CP226" s="1163"/>
      <c r="CQ226" s="1163">
        <f ca="1">'wind load calc_10d'!J65</f>
        <v>9.4960618990955474</v>
      </c>
      <c r="CR226" s="1190"/>
      <c r="CS226" s="2029"/>
      <c r="CV226" s="1200"/>
      <c r="CW226" s="1163">
        <f ca="1">'wind load calc_10d'!G64</f>
        <v>8.5029849654329688</v>
      </c>
      <c r="CX226" s="1163"/>
      <c r="CY226" s="1163">
        <f ca="1">'wind load calc_10d'!J64</f>
        <v>8.5029849654329688</v>
      </c>
      <c r="CZ226" s="1163"/>
      <c r="DA226" s="1163">
        <f ca="1">'wind load calc_10d'!J64</f>
        <v>8.5029849654329688</v>
      </c>
      <c r="DB226" s="1163"/>
      <c r="DC226" s="1163">
        <f ca="1">'wind load calc_10d'!J64</f>
        <v>8.5029849654329688</v>
      </c>
      <c r="DD226" s="1163"/>
      <c r="DE226" s="1163">
        <f ca="1">'wind load calc_10d'!J65</f>
        <v>9.4960618990955474</v>
      </c>
      <c r="DF226" s="1163"/>
      <c r="DG226" s="1163">
        <f ca="1">'wind load calc_10d'!J65</f>
        <v>9.4960618990955474</v>
      </c>
      <c r="DH226" s="1163"/>
      <c r="DI226" s="1163">
        <f ca="1">'wind load calc_10d'!J65</f>
        <v>9.4960618990955474</v>
      </c>
      <c r="DJ226" s="1190"/>
      <c r="DK226" s="2029"/>
    </row>
    <row r="227" spans="2:115" ht="14.45" customHeight="1" x14ac:dyDescent="0.25">
      <c r="B227" s="2022" t="s">
        <v>21286</v>
      </c>
      <c r="D227" s="2025">
        <f ca="1">((E226+E229)/3)/'1-Eng Inputs'!$B$34</f>
        <v>0.38575958889847223</v>
      </c>
      <c r="F227" s="2025">
        <f ca="1">((E229+E226)/6+(G229+G226)/4)/'1-Eng Inputs'!$B$34</f>
        <v>0.48219948612309027</v>
      </c>
      <c r="H227" s="2025">
        <f ca="1">1/4*(G226+I226+G229+I229)/'1-Eng Inputs'!$B$34</f>
        <v>0.57863938334770826</v>
      </c>
      <c r="J227" s="2025">
        <f ca="1">1/4*(I226+K226+I229+K229)/'1-Eng Inputs'!$B$34</f>
        <v>0.57863938334770826</v>
      </c>
      <c r="L227" s="2025">
        <f ca="1">1/4*(K226+M226+K229+M229)/'1-Eng Inputs'!$B$34</f>
        <v>0.59519066557541789</v>
      </c>
      <c r="N227" s="2025">
        <f ca="1">1/4*(M226+O226+M229+O229)/'1-Eng Inputs'!$B$34</f>
        <v>0.61174194780312752</v>
      </c>
      <c r="P227" s="2025">
        <f ca="1">1/4*(O226+Q226+O229+Q229)/'1-Eng Inputs'!$B$34</f>
        <v>0.61174194780312752</v>
      </c>
      <c r="S227" s="2029"/>
      <c r="V227" s="2025">
        <f ca="1">((W226+W229)/3)/'1-Eng Inputs'!$B$34</f>
        <v>0.38575958889847223</v>
      </c>
      <c r="X227" s="2025">
        <f ca="1">((W229+W226)/6+(Y229+Y226)/4)/'1-Eng Inputs'!$B$34</f>
        <v>0.48219948612309027</v>
      </c>
      <c r="Z227" s="2025">
        <f ca="1">1/4*(Y226+AA226+Y229+AA229)/'1-Eng Inputs'!$B$34</f>
        <v>0.57863938334770826</v>
      </c>
      <c r="AB227" s="2025">
        <f ca="1">1/4*(AA226+AC226+AA229+AC229)/'1-Eng Inputs'!$B$34</f>
        <v>0.57863938334770826</v>
      </c>
      <c r="AD227" s="2025">
        <f ca="1">1/4*(AC226+AE226+AC229+AE229)/'1-Eng Inputs'!$B$34</f>
        <v>0.59519066557541789</v>
      </c>
      <c r="AF227" s="2025">
        <f ca="1">1/4*(AE226+AG226+AE229+AG229)/'1-Eng Inputs'!$B$34</f>
        <v>0.61174194780312752</v>
      </c>
      <c r="AH227" s="2025">
        <f ca="1">1/4*(AG226+AI226+AG229+AI229)/'1-Eng Inputs'!$B$34</f>
        <v>0.61174194780312752</v>
      </c>
      <c r="AI227" s="1190"/>
      <c r="AK227" s="2029"/>
      <c r="AO227" s="2022" t="s">
        <v>21286</v>
      </c>
      <c r="AQ227" s="1167"/>
      <c r="AS227" s="1167"/>
      <c r="AT227" s="1190"/>
      <c r="AU227" s="1167"/>
      <c r="AV227" s="1190"/>
      <c r="AW227" s="1167"/>
      <c r="AX227" s="1190"/>
      <c r="AY227" s="1187"/>
      <c r="AZ227" s="1190"/>
      <c r="BA227" s="1187"/>
      <c r="BB227" s="1190"/>
      <c r="BC227" s="1187"/>
      <c r="BD227" s="1190"/>
      <c r="BF227" s="2029"/>
      <c r="BI227" s="1167"/>
      <c r="BK227" s="1167"/>
      <c r="BL227" s="1190"/>
      <c r="BM227" s="1167"/>
      <c r="BN227" s="1190"/>
      <c r="BO227" s="1167"/>
      <c r="BP227" s="1190"/>
      <c r="BQ227" s="1187"/>
      <c r="BR227" s="1190"/>
      <c r="BS227" s="1187"/>
      <c r="BT227" s="1190"/>
      <c r="BU227" s="1187"/>
      <c r="BV227" s="1190"/>
      <c r="BX227" s="2029"/>
      <c r="CB227" s="2022" t="s">
        <v>21286</v>
      </c>
      <c r="CD227" s="2072"/>
      <c r="CF227" s="1167"/>
      <c r="CG227" s="1190"/>
      <c r="CH227" s="1167"/>
      <c r="CI227" s="1190"/>
      <c r="CJ227" s="1167"/>
      <c r="CK227" s="1190"/>
      <c r="CL227" s="1187"/>
      <c r="CM227" s="1190"/>
      <c r="CN227" s="1187"/>
      <c r="CO227" s="1190"/>
      <c r="CP227" s="1187"/>
      <c r="CQ227" s="1190"/>
      <c r="CS227" s="2029"/>
      <c r="CV227" s="2072"/>
      <c r="CX227" s="1167"/>
      <c r="CY227" s="1190"/>
      <c r="CZ227" s="1167"/>
      <c r="DA227" s="1190"/>
      <c r="DB227" s="1167"/>
      <c r="DC227" s="1190"/>
      <c r="DD227" s="1187"/>
      <c r="DE227" s="1190"/>
      <c r="DF227" s="1187"/>
      <c r="DG227" s="1190"/>
      <c r="DH227" s="1187"/>
      <c r="DI227" s="1190"/>
      <c r="DK227" s="2029"/>
    </row>
    <row r="228" spans="2:115" ht="13.15" hidden="1" customHeight="1" x14ac:dyDescent="0.25">
      <c r="B228" s="2023"/>
      <c r="D228" s="2026"/>
      <c r="F228" s="2026"/>
      <c r="H228" s="2026"/>
      <c r="J228" s="2026"/>
      <c r="L228" s="2026"/>
      <c r="N228" s="2026"/>
      <c r="P228" s="2026"/>
      <c r="S228" s="2029"/>
      <c r="V228" s="2026"/>
      <c r="X228" s="2026"/>
      <c r="Z228" s="2026"/>
      <c r="AB228" s="2026"/>
      <c r="AD228" s="2026"/>
      <c r="AF228" s="2026"/>
      <c r="AH228" s="2026"/>
      <c r="AK228" s="2029"/>
      <c r="AO228" s="2023"/>
      <c r="AQ228" s="1168"/>
      <c r="AS228" s="1168"/>
      <c r="AU228" s="1168"/>
      <c r="AW228" s="1168"/>
      <c r="AY228" s="1188"/>
      <c r="BA228" s="1188"/>
      <c r="BC228" s="1188"/>
      <c r="BD228" s="1190"/>
      <c r="BF228" s="2029"/>
      <c r="BI228" s="1168"/>
      <c r="BK228" s="1168"/>
      <c r="BM228" s="1168"/>
      <c r="BO228" s="1168"/>
      <c r="BQ228" s="1188"/>
      <c r="BS228" s="1188"/>
      <c r="BU228" s="1188"/>
      <c r="BV228" s="1190"/>
      <c r="BX228" s="2029"/>
      <c r="CB228" s="2023"/>
      <c r="CD228" s="2073"/>
      <c r="CF228" s="1168"/>
      <c r="CH228" s="1168"/>
      <c r="CJ228" s="1168"/>
      <c r="CL228" s="1188"/>
      <c r="CN228" s="1188"/>
      <c r="CP228" s="1188"/>
      <c r="CQ228" s="1190"/>
      <c r="CS228" s="2029"/>
      <c r="CV228" s="2073"/>
      <c r="CX228" s="1168"/>
      <c r="CZ228" s="1168"/>
      <c r="DB228" s="1168"/>
      <c r="DD228" s="1188"/>
      <c r="DF228" s="1188"/>
      <c r="DH228" s="1188"/>
      <c r="DI228" s="1190"/>
      <c r="DK228" s="2029"/>
    </row>
    <row r="229" spans="2:115" ht="30" customHeight="1" x14ac:dyDescent="0.25">
      <c r="B229" s="2023"/>
      <c r="D229" s="1200"/>
      <c r="E229" s="1163">
        <f ca="1">IF('1-Eng Inputs'!B250="YES",AR229,CE229)*2.2</f>
        <v>19.483632376996216</v>
      </c>
      <c r="F229" s="1163"/>
      <c r="G229" s="1163">
        <f ca="1">IF('1-Eng Inputs'!E250="YES",AT229,CG229)*2.2</f>
        <v>19.483632376996216</v>
      </c>
      <c r="H229" s="1163"/>
      <c r="I229" s="1163">
        <f ca="1">IF('1-Eng Inputs'!G250="YES",AV229,CI229)*2.2</f>
        <v>19.483632376996216</v>
      </c>
      <c r="J229" s="1163"/>
      <c r="K229" s="1163">
        <f ca="1">IF('1-Eng Inputs'!I250="YES",AX229,CK229)*2.2</f>
        <v>19.483632376996216</v>
      </c>
      <c r="L229" s="1163"/>
      <c r="M229" s="1163">
        <f ca="1">IF('1-Eng Inputs'!K250="YES",AZ229,CM229)*2.2</f>
        <v>19.483632376996216</v>
      </c>
      <c r="N229" s="1163"/>
      <c r="O229" s="1163">
        <f ca="1">IF('1-Eng Inputs'!M250="YES",BB229,CO229)*2.2</f>
        <v>19.483632376996216</v>
      </c>
      <c r="P229" s="1163"/>
      <c r="Q229" s="1163">
        <f ca="1">IF('1-Eng Inputs'!O250="YES",BD229,CQ229)*2.2</f>
        <v>19.483632376996216</v>
      </c>
      <c r="S229" s="2029"/>
      <c r="V229" s="1200"/>
      <c r="W229" s="1163">
        <f ca="1">IF('1-Eng Inputs'!U250="YES",BJ229,CW229)*2.2</f>
        <v>19.483632376996216</v>
      </c>
      <c r="X229" s="1163"/>
      <c r="Y229" s="1163">
        <f ca="1">IF('1-Eng Inputs'!W250="YES",BL229,CY229)*2.2</f>
        <v>19.483632376996216</v>
      </c>
      <c r="Z229" s="1163"/>
      <c r="AA229" s="1163">
        <f ca="1">IF('1-Eng Inputs'!Y250="YES",BN229,DA229)*2.2</f>
        <v>19.483632376996216</v>
      </c>
      <c r="AB229" s="1163"/>
      <c r="AC229" s="1163">
        <f ca="1">IF('1-Eng Inputs'!AA250="YES",BP229,DC229)*2.2</f>
        <v>19.483632376996216</v>
      </c>
      <c r="AD229" s="1163"/>
      <c r="AE229" s="1163">
        <f ca="1">IF('1-Eng Inputs'!AC250="YES",BR229,DE229)*2.2</f>
        <v>19.483632376996216</v>
      </c>
      <c r="AF229" s="1163"/>
      <c r="AG229" s="1163">
        <f ca="1">IF('1-Eng Inputs'!AE250="YES",BT229,DG229)*2.2</f>
        <v>19.483632376996216</v>
      </c>
      <c r="AH229" s="1163"/>
      <c r="AI229" s="1163">
        <f ca="1">IF('1-Eng Inputs'!AG250="YES",BV229,DI229)*2.2</f>
        <v>19.483632376996216</v>
      </c>
      <c r="AK229" s="2029"/>
      <c r="AO229" s="2023"/>
      <c r="AQ229" s="1200"/>
      <c r="AR229" s="1163">
        <f ca="1">'wind load calc_10d'!F118</f>
        <v>11.311544532597939</v>
      </c>
      <c r="AS229" s="1163"/>
      <c r="AT229" s="1163">
        <f ca="1">'wind load calc_10d'!G118</f>
        <v>11.311544532597939</v>
      </c>
      <c r="AU229" s="1163"/>
      <c r="AV229" s="1163">
        <f ca="1">'wind load calc_10d'!H118</f>
        <v>11.311544532597939</v>
      </c>
      <c r="AW229" s="1163"/>
      <c r="AX229" s="1163">
        <f ca="1">'wind load calc_10d'!H118</f>
        <v>11.311544532597939</v>
      </c>
      <c r="AY229" s="1163"/>
      <c r="AZ229" s="1163">
        <f ca="1">'wind load calc_10d'!H119</f>
        <v>11.311544532597939</v>
      </c>
      <c r="BA229" s="1163"/>
      <c r="BB229" s="1163">
        <f ca="1">'wind load calc_10d'!H119</f>
        <v>11.311544532597939</v>
      </c>
      <c r="BC229" s="1163"/>
      <c r="BD229" s="1163">
        <f ca="1">'wind load calc_10d'!H119</f>
        <v>11.311544532597939</v>
      </c>
      <c r="BF229" s="2029"/>
      <c r="BI229" s="1200"/>
      <c r="BJ229" s="1163">
        <f ca="1">'wind load calc_10d'!F118</f>
        <v>11.311544532597939</v>
      </c>
      <c r="BK229" s="1163"/>
      <c r="BL229" s="1163">
        <f ca="1">'wind load calc_10d'!G118</f>
        <v>11.311544532597939</v>
      </c>
      <c r="BM229" s="1163"/>
      <c r="BN229" s="1163">
        <f ca="1">'wind load calc_10d'!H118</f>
        <v>11.311544532597939</v>
      </c>
      <c r="BO229" s="1163"/>
      <c r="BP229" s="1163">
        <f ca="1">'wind load calc_10d'!H118</f>
        <v>11.311544532597939</v>
      </c>
      <c r="BQ229" s="1163"/>
      <c r="BR229" s="1163">
        <f ca="1">'wind load calc_10d'!H119</f>
        <v>11.311544532597939</v>
      </c>
      <c r="BS229" s="1163"/>
      <c r="BT229" s="1163">
        <f ca="1">'wind load calc_10d'!H119</f>
        <v>11.311544532597939</v>
      </c>
      <c r="BU229" s="1163"/>
      <c r="BV229" s="1163">
        <f ca="1">'wind load calc_10d'!H119</f>
        <v>11.311544532597939</v>
      </c>
      <c r="BX229" s="2029"/>
      <c r="CB229" s="2023"/>
      <c r="CD229" s="1200"/>
      <c r="CE229" s="1163">
        <f ca="1">'wind load calc_10d'!F66</f>
        <v>8.8561965349982792</v>
      </c>
      <c r="CF229" s="1163"/>
      <c r="CG229" s="1163">
        <f ca="1">'wind load calc_10d'!G66</f>
        <v>8.8561965349982792</v>
      </c>
      <c r="CH229" s="1163"/>
      <c r="CI229" s="1163">
        <f ca="1">'wind load calc_10d'!H66</f>
        <v>8.8561965349982792</v>
      </c>
      <c r="CJ229" s="1163"/>
      <c r="CK229" s="1163">
        <f ca="1">'wind load calc_10d'!H66</f>
        <v>8.8561965349982792</v>
      </c>
      <c r="CL229" s="1163"/>
      <c r="CM229" s="1163">
        <f ca="1">'wind load calc_10d'!H67</f>
        <v>8.8561965349982792</v>
      </c>
      <c r="CN229" s="1163"/>
      <c r="CO229" s="1163">
        <f ca="1">'wind load calc_10d'!H67</f>
        <v>8.8561965349982792</v>
      </c>
      <c r="CP229" s="1163"/>
      <c r="CQ229" s="1163">
        <f ca="1">'wind load calc_10d'!H67</f>
        <v>8.8561965349982792</v>
      </c>
      <c r="CS229" s="2029"/>
      <c r="CV229" s="1200"/>
      <c r="CW229" s="1163">
        <f ca="1">'wind load calc_10d'!F66</f>
        <v>8.8561965349982792</v>
      </c>
      <c r="CX229" s="1163"/>
      <c r="CY229" s="1163">
        <f ca="1">'wind load calc_10d'!G66</f>
        <v>8.8561965349982792</v>
      </c>
      <c r="CZ229" s="1163"/>
      <c r="DA229" s="1163">
        <f ca="1">'wind load calc_10d'!H66</f>
        <v>8.8561965349982792</v>
      </c>
      <c r="DB229" s="1163"/>
      <c r="DC229" s="1163">
        <f ca="1">'wind load calc_10d'!H66</f>
        <v>8.8561965349982792</v>
      </c>
      <c r="DD229" s="1163"/>
      <c r="DE229" s="1163">
        <f ca="1">'wind load calc_10d'!H67</f>
        <v>8.8561965349982792</v>
      </c>
      <c r="DF229" s="1163"/>
      <c r="DG229" s="1163">
        <f ca="1">'wind load calc_10d'!H67</f>
        <v>8.8561965349982792</v>
      </c>
      <c r="DH229" s="1163"/>
      <c r="DI229" s="1163">
        <f ca="1">'wind load calc_10d'!H67</f>
        <v>8.8561965349982792</v>
      </c>
      <c r="DK229" s="2029"/>
    </row>
    <row r="230" spans="2:115" ht="13.15" hidden="1" customHeight="1" x14ac:dyDescent="0.25">
      <c r="B230" s="2023"/>
      <c r="D230" s="2025">
        <f ca="1">(E229/3)/'1-Eng Inputs'!$B$34</f>
        <v>0.19680436744440621</v>
      </c>
      <c r="F230" s="2025">
        <f ca="1">(E229/6+G229/4)/'1-Eng Inputs'!$B$34</f>
        <v>0.24600545930550777</v>
      </c>
      <c r="G230" s="1190"/>
      <c r="H230" s="2025">
        <f ca="1">1/4*(G229+I229)/'1-Eng Inputs'!$B$34</f>
        <v>0.29520655116660932</v>
      </c>
      <c r="I230" s="1190"/>
      <c r="J230" s="2025">
        <f ca="1">1/4*(I229+K229)/'1-Eng Inputs'!$B$34</f>
        <v>0.29520655116660932</v>
      </c>
      <c r="K230" s="1190"/>
      <c r="L230" s="2025">
        <f ca="1">1/4*(K229+M229)/'1-Eng Inputs'!$B$34</f>
        <v>0.29520655116660932</v>
      </c>
      <c r="M230" s="1190"/>
      <c r="N230" s="2025">
        <f ca="1">1/4*(M229+O229)/'1-Eng Inputs'!$B$34</f>
        <v>0.29520655116660932</v>
      </c>
      <c r="O230" s="1190"/>
      <c r="P230" s="2025">
        <f ca="1">1/4*(O229+Q229)/'1-Eng Inputs'!$B$34</f>
        <v>0.29520655116660932</v>
      </c>
      <c r="Q230" s="1190"/>
      <c r="S230" s="2029"/>
      <c r="V230" s="2025">
        <f ca="1">(W229/3)/'1-Eng Inputs'!$B$34</f>
        <v>0.19680436744440621</v>
      </c>
      <c r="X230" s="2025">
        <f ca="1">(W229/6+Y229/4)/'1-Eng Inputs'!$B$34</f>
        <v>0.24600545930550777</v>
      </c>
      <c r="Y230" s="1190"/>
      <c r="Z230" s="2025">
        <f ca="1">1/4*(Y229+AA229)/'1-Eng Inputs'!$B$34</f>
        <v>0.29520655116660932</v>
      </c>
      <c r="AA230" s="1190"/>
      <c r="AB230" s="2025">
        <f ca="1">1/4*(AA229+AC229)/'1-Eng Inputs'!$B$34</f>
        <v>0.29520655116660932</v>
      </c>
      <c r="AC230" s="1190"/>
      <c r="AD230" s="2025">
        <f ca="1">1/4*(AC229+AE229)/'1-Eng Inputs'!$B$34</f>
        <v>0.29520655116660932</v>
      </c>
      <c r="AE230" s="1190"/>
      <c r="AF230" s="2025">
        <f ca="1">1/4*(AE229+AG229)/'1-Eng Inputs'!$B$34</f>
        <v>0.29520655116660932</v>
      </c>
      <c r="AG230" s="1190"/>
      <c r="AH230" s="2025">
        <f ca="1">1/4*(AG229+AI229)/'1-Eng Inputs'!$B$34</f>
        <v>0.29520655116660932</v>
      </c>
      <c r="AI230" s="1190"/>
      <c r="AK230" s="2029"/>
      <c r="AO230" s="2023"/>
      <c r="AQ230" s="1167"/>
      <c r="AS230" s="1167"/>
      <c r="AT230" s="1190"/>
      <c r="AU230" s="1167"/>
      <c r="AV230" s="1190"/>
      <c r="AW230" s="1167"/>
      <c r="AX230" s="1190"/>
      <c r="AY230" s="1187"/>
      <c r="AZ230" s="1190"/>
      <c r="BA230" s="1187"/>
      <c r="BB230" s="1190"/>
      <c r="BC230" s="1187"/>
      <c r="BD230" s="1190"/>
      <c r="BF230" s="2029"/>
      <c r="BI230" s="1167"/>
      <c r="BK230" s="1167"/>
      <c r="BL230" s="1190"/>
      <c r="BM230" s="1167"/>
      <c r="BN230" s="1190"/>
      <c r="BO230" s="1167"/>
      <c r="BP230" s="1190"/>
      <c r="BQ230" s="1187"/>
      <c r="BR230" s="1190"/>
      <c r="BS230" s="1187"/>
      <c r="BT230" s="1190"/>
      <c r="BU230" s="1187"/>
      <c r="BV230" s="1190"/>
      <c r="BX230" s="2029"/>
      <c r="CB230" s="2023"/>
      <c r="CD230" s="2072"/>
      <c r="CF230" s="2072"/>
      <c r="CG230" s="1190"/>
      <c r="CH230" s="2072"/>
      <c r="CI230" s="1190"/>
      <c r="CJ230" s="2072"/>
      <c r="CK230" s="1190"/>
      <c r="CL230" s="2076"/>
      <c r="CM230" s="1190"/>
      <c r="CN230" s="2076"/>
      <c r="CO230" s="1190"/>
      <c r="CP230" s="2076"/>
      <c r="CQ230" s="1190"/>
      <c r="CS230" s="2029"/>
      <c r="CV230" s="2072"/>
      <c r="CX230" s="2072"/>
      <c r="CY230" s="1190"/>
      <c r="CZ230" s="2072"/>
      <c r="DA230" s="1190"/>
      <c r="DB230" s="2072"/>
      <c r="DC230" s="1190"/>
      <c r="DD230" s="2076"/>
      <c r="DE230" s="1190"/>
      <c r="DF230" s="2076"/>
      <c r="DG230" s="1190"/>
      <c r="DH230" s="2076"/>
      <c r="DI230" s="1190"/>
      <c r="DK230" s="2029"/>
    </row>
    <row r="231" spans="2:115" ht="15" customHeight="1" thickBot="1" x14ac:dyDescent="0.3">
      <c r="B231" s="2024"/>
      <c r="D231" s="2026"/>
      <c r="F231" s="2026"/>
      <c r="H231" s="2026"/>
      <c r="J231" s="2026"/>
      <c r="L231" s="2026"/>
      <c r="N231" s="2026"/>
      <c r="P231" s="2026"/>
      <c r="S231" s="2030"/>
      <c r="V231" s="2026"/>
      <c r="X231" s="2026"/>
      <c r="Z231" s="2026"/>
      <c r="AB231" s="2026"/>
      <c r="AD231" s="2026"/>
      <c r="AF231" s="2026"/>
      <c r="AH231" s="2026"/>
      <c r="AK231" s="2030"/>
      <c r="AO231" s="2024"/>
      <c r="AQ231" s="1168"/>
      <c r="AS231" s="1168"/>
      <c r="AU231" s="1168"/>
      <c r="AW231" s="1168"/>
      <c r="AY231" s="1188"/>
      <c r="BA231" s="1188"/>
      <c r="BC231" s="1188"/>
      <c r="BF231" s="2030"/>
      <c r="BI231" s="1168"/>
      <c r="BK231" s="1168"/>
      <c r="BM231" s="1168"/>
      <c r="BO231" s="1168"/>
      <c r="BQ231" s="1188"/>
      <c r="BS231" s="1188"/>
      <c r="BU231" s="1188"/>
      <c r="BX231" s="2030"/>
      <c r="CB231" s="2024"/>
      <c r="CD231" s="2073"/>
      <c r="CF231" s="2073"/>
      <c r="CH231" s="2073"/>
      <c r="CJ231" s="2073"/>
      <c r="CL231" s="2077"/>
      <c r="CN231" s="2077"/>
      <c r="CP231" s="2077"/>
      <c r="CS231" s="2030"/>
      <c r="CV231" s="2073"/>
      <c r="CX231" s="2073"/>
      <c r="CZ231" s="2073"/>
      <c r="DB231" s="2073"/>
      <c r="DD231" s="2077"/>
      <c r="DF231" s="2077"/>
      <c r="DH231" s="2077"/>
      <c r="DK231" s="2030"/>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109375" defaultRowHeight="15" x14ac:dyDescent="0.25"/>
  <cols>
    <col min="1" max="16384" width="10.71093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0" t="s">
        <v>21074</v>
      </c>
      <c r="C2" s="2101"/>
      <c r="D2" s="2101"/>
      <c r="E2" s="2101"/>
      <c r="F2" s="2101"/>
      <c r="G2" s="2101"/>
      <c r="H2" s="2101"/>
      <c r="I2" s="2102"/>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3" t="s">
        <v>21075</v>
      </c>
      <c r="E4" s="2104"/>
      <c r="F4" s="2103" t="s">
        <v>21076</v>
      </c>
      <c r="G4" s="2104"/>
      <c r="H4" s="2103" t="s">
        <v>21077</v>
      </c>
      <c r="I4" s="2105"/>
      <c r="K4" s="1011"/>
      <c r="L4" s="1015" t="s">
        <v>21078</v>
      </c>
      <c r="M4" s="1011"/>
    </row>
    <row r="5" spans="2:36" ht="18" customHeight="1" x14ac:dyDescent="0.25">
      <c r="B5" s="2109" t="s">
        <v>21079</v>
      </c>
      <c r="C5" s="2110"/>
      <c r="D5" s="2106">
        <v>4</v>
      </c>
      <c r="E5" s="2107"/>
      <c r="F5" s="2106">
        <v>6</v>
      </c>
      <c r="G5" s="2107"/>
      <c r="H5" s="2106">
        <v>9</v>
      </c>
      <c r="I5" s="2108"/>
      <c r="K5" s="1011"/>
      <c r="L5" s="1011"/>
      <c r="M5" s="1011"/>
    </row>
    <row r="6" spans="2:36" ht="18" customHeight="1" thickBot="1" x14ac:dyDescent="0.3">
      <c r="B6" s="2111" t="s">
        <v>21080</v>
      </c>
      <c r="C6" s="2112"/>
      <c r="D6" s="2098">
        <v>48</v>
      </c>
      <c r="E6" s="2113"/>
      <c r="F6" s="2098">
        <v>48</v>
      </c>
      <c r="G6" s="2113"/>
      <c r="H6" s="2098">
        <v>48</v>
      </c>
      <c r="I6" s="2099"/>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40625" style="854"/>
    <col min="12" max="38" width="9.1406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4" t="s">
        <v>20971</v>
      </c>
      <c r="C4" s="2114"/>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5" t="s">
        <v>20975</v>
      </c>
      <c r="C5" s="2116"/>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42621</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
        <v>21118</v>
      </c>
      <c r="G14" s="424">
        <f>'building data'!C20</f>
        <v>91.44</v>
      </c>
      <c r="H14" s="212" t="s">
        <v>0</v>
      </c>
    </row>
    <row r="15" spans="1:17" ht="15" customHeight="1" x14ac:dyDescent="0.25">
      <c r="A15" s="456"/>
      <c r="B15" s="143" t="s">
        <v>21211</v>
      </c>
      <c r="C15" s="357"/>
      <c r="D15" s="445" t="s">
        <v>59</v>
      </c>
      <c r="E15" s="357"/>
      <c r="F15" s="213" t="s">
        <v>21119</v>
      </c>
      <c r="G15" s="424">
        <f>'building data'!C21</f>
        <v>91.44</v>
      </c>
      <c r="H15" s="212" t="s">
        <v>0</v>
      </c>
    </row>
    <row r="16" spans="1:17" ht="15" customHeight="1" x14ac:dyDescent="0.25">
      <c r="A16" s="341"/>
      <c r="B16" s="209" t="s">
        <v>21214</v>
      </c>
      <c r="C16" s="358">
        <f>'wind load calc_5d'!C40</f>
        <v>9</v>
      </c>
      <c r="D16" s="446">
        <f>G17*G18*C16</f>
        <v>17.566354773026635</v>
      </c>
      <c r="E16" s="357"/>
      <c r="F16" s="213" t="s">
        <v>21115</v>
      </c>
      <c r="G16" s="424">
        <f>'building data'!C16</f>
        <v>6.0960000000000001</v>
      </c>
      <c r="H16" s="212" t="s">
        <v>0</v>
      </c>
    </row>
    <row r="17" spans="1:18" ht="15" customHeight="1" x14ac:dyDescent="0.25">
      <c r="A17" s="341"/>
      <c r="C17" s="215"/>
      <c r="D17" s="215"/>
      <c r="E17" s="215"/>
      <c r="F17" s="213" t="s">
        <v>21196</v>
      </c>
      <c r="G17" s="424">
        <f>'wind load calc_5d'!F20</f>
        <v>1.9725131999999999</v>
      </c>
      <c r="H17" s="212" t="s">
        <v>0</v>
      </c>
    </row>
    <row r="18" spans="1:18" ht="15" customHeight="1" x14ac:dyDescent="0.25">
      <c r="A18" s="341"/>
      <c r="B18" s="143" t="s">
        <v>21212</v>
      </c>
      <c r="C18" s="215"/>
      <c r="D18" s="445" t="s">
        <v>59</v>
      </c>
      <c r="E18" s="357"/>
      <c r="F18" s="213" t="s">
        <v>21195</v>
      </c>
      <c r="G18" s="424">
        <f>'wind load calc_5d'!F19</f>
        <v>0.98950779999999994</v>
      </c>
      <c r="H18" s="212" t="s">
        <v>0</v>
      </c>
      <c r="K18" s="455"/>
    </row>
    <row r="19" spans="1:18" ht="15" customHeight="1" x14ac:dyDescent="0.25">
      <c r="A19" s="341"/>
      <c r="B19" s="209" t="s">
        <v>21214</v>
      </c>
      <c r="C19" s="358">
        <f>'wind load calc_5d'!G40</f>
        <v>48</v>
      </c>
      <c r="D19" s="446">
        <f>G17*G18*C19</f>
        <v>93.687225456142059</v>
      </c>
      <c r="E19" s="357"/>
      <c r="F19" s="213" t="s">
        <v>45</v>
      </c>
      <c r="G19" s="424">
        <f>MIN('building data'!C18/'building data'!C16,0.2)</f>
        <v>0.15</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21267</v>
      </c>
      <c r="D26" s="460">
        <f ca="1">D50</f>
        <v>-0.18956342636485812</v>
      </c>
      <c r="E26" s="480">
        <f t="shared" ref="E26:M33" ca="1" si="0">E50</f>
        <v>-0.20488918558508967</v>
      </c>
      <c r="F26" s="463">
        <f t="shared" ca="1" si="0"/>
        <v>-0.1634012720258195</v>
      </c>
      <c r="G26" s="542">
        <f t="shared" ca="1" si="0"/>
        <v>-0.17026104249809207</v>
      </c>
      <c r="H26" s="468">
        <f t="shared" ca="1" si="0"/>
        <v>-0.17462721087419192</v>
      </c>
      <c r="I26" s="460">
        <f ca="1">I50</f>
        <v>-0.29876313708776303</v>
      </c>
      <c r="J26" s="480">
        <f t="shared" ca="1" si="0"/>
        <v>-0.37044239205231422</v>
      </c>
      <c r="K26" s="463">
        <f t="shared" ca="1" si="0"/>
        <v>-0.27907808333359707</v>
      </c>
      <c r="L26" s="542">
        <f t="shared" ca="1" si="0"/>
        <v>-0.24625169307002259</v>
      </c>
      <c r="M26" s="469">
        <f t="shared" ca="1" si="0"/>
        <v>-0.25857307541785834</v>
      </c>
      <c r="R26"/>
    </row>
    <row r="27" spans="1:18" ht="15" customHeight="1" thickBot="1" x14ac:dyDescent="0.3">
      <c r="B27" s="1889"/>
      <c r="C27" s="275" t="s">
        <v>21253</v>
      </c>
      <c r="D27" s="461">
        <f t="shared" ref="D27:H33" ca="1" si="1">D51</f>
        <v>-0.15</v>
      </c>
      <c r="E27" s="482">
        <f t="shared" ca="1" si="1"/>
        <v>-0.18138493459344368</v>
      </c>
      <c r="F27" s="466">
        <f t="shared" ca="1" si="1"/>
        <v>-0.15333979724055768</v>
      </c>
      <c r="G27" s="543">
        <f t="shared" ca="1" si="1"/>
        <v>-0.16189890354806574</v>
      </c>
      <c r="H27" s="464">
        <f t="shared" ca="1" si="1"/>
        <v>-0.17957395528479078</v>
      </c>
      <c r="I27" s="461">
        <f t="shared" ca="1" si="0"/>
        <v>-0.23802436935705257</v>
      </c>
      <c r="J27" s="482">
        <f t="shared" ca="1" si="0"/>
        <v>-0.34200354036268921</v>
      </c>
      <c r="K27" s="466">
        <f t="shared" ca="1" si="0"/>
        <v>-0.20862075809946523</v>
      </c>
      <c r="L27" s="543">
        <f t="shared" ca="1" si="0"/>
        <v>-0.23326960808066216</v>
      </c>
      <c r="M27" s="471">
        <f t="shared" ca="1" si="0"/>
        <v>-0.25857307541785834</v>
      </c>
      <c r="R27"/>
    </row>
    <row r="28" spans="1:18" ht="15" customHeight="1" x14ac:dyDescent="0.25">
      <c r="B28" s="1888" t="s">
        <v>21268</v>
      </c>
      <c r="C28" s="241" t="s">
        <v>21267</v>
      </c>
      <c r="D28" s="460">
        <f t="shared" ca="1" si="1"/>
        <v>-0.16849118031389215</v>
      </c>
      <c r="E28" s="480">
        <f t="shared" ca="1" si="1"/>
        <v>-0.21584907694927954</v>
      </c>
      <c r="F28" s="463">
        <f t="shared" ca="1" si="1"/>
        <v>-0.16602806335058315</v>
      </c>
      <c r="G28" s="542">
        <f t="shared" ca="1" si="1"/>
        <v>-0.17631325099771047</v>
      </c>
      <c r="H28" s="468">
        <f t="shared" ca="1" si="1"/>
        <v>-0.18010192937557068</v>
      </c>
      <c r="I28" s="460">
        <f t="shared" ca="1" si="0"/>
        <v>-0.25322346674040769</v>
      </c>
      <c r="J28" s="480">
        <f t="shared" ca="1" si="0"/>
        <v>-0.28357533975083665</v>
      </c>
      <c r="K28" s="463">
        <f t="shared" ca="1" si="0"/>
        <v>-0.22975840530275654</v>
      </c>
      <c r="L28" s="542">
        <f t="shared" ca="1" si="0"/>
        <v>-0.2181258465350113</v>
      </c>
      <c r="M28" s="469">
        <f t="shared" ca="1" si="0"/>
        <v>-0.23624677080174383</v>
      </c>
      <c r="R28"/>
    </row>
    <row r="29" spans="1:18" ht="15" customHeight="1" thickBot="1" x14ac:dyDescent="0.3">
      <c r="B29" s="1889"/>
      <c r="C29" s="524" t="s">
        <v>21253</v>
      </c>
      <c r="D29" s="462">
        <f t="shared" ca="1" si="1"/>
        <v>-0.15</v>
      </c>
      <c r="E29" s="483">
        <f t="shared" ca="1" si="1"/>
        <v>-0.20878972766892989</v>
      </c>
      <c r="F29" s="467">
        <f t="shared" ca="1" si="1"/>
        <v>-0.14993840267926473</v>
      </c>
      <c r="G29" s="544">
        <f t="shared" ca="1" si="1"/>
        <v>-0.15313934212883945</v>
      </c>
      <c r="H29" s="465">
        <f t="shared" ca="1" si="1"/>
        <v>-0.16124005766637337</v>
      </c>
      <c r="I29" s="462">
        <f t="shared" ca="1" si="0"/>
        <v>-0.1904066470848628</v>
      </c>
      <c r="J29" s="483">
        <f t="shared" ca="1" si="0"/>
        <v>-0.27149069071931298</v>
      </c>
      <c r="K29" s="467">
        <f t="shared" ca="1" si="0"/>
        <v>-0.15853464914380028</v>
      </c>
      <c r="L29" s="544">
        <f t="shared" ca="1" si="0"/>
        <v>-0.17555267156315826</v>
      </c>
      <c r="M29" s="470">
        <f t="shared" ca="1" si="0"/>
        <v>-0.19204793471022821</v>
      </c>
      <c r="R29"/>
    </row>
    <row r="30" spans="1:18" ht="15" customHeight="1" x14ac:dyDescent="0.25">
      <c r="B30" s="1888" t="s">
        <v>21269</v>
      </c>
      <c r="C30" s="241" t="s">
        <v>21267</v>
      </c>
      <c r="D30" s="460">
        <f t="shared" ca="1" si="1"/>
        <v>-0.15</v>
      </c>
      <c r="E30" s="480">
        <f t="shared" ca="1" si="1"/>
        <v>-0.18924903028242396</v>
      </c>
      <c r="F30" s="463">
        <f t="shared" ca="1" si="1"/>
        <v>-0.14400387834433462</v>
      </c>
      <c r="G30" s="542">
        <f t="shared" ca="1" si="1"/>
        <v>-0.15550802522344992</v>
      </c>
      <c r="H30" s="468">
        <f t="shared" ca="1" si="1"/>
        <v>-0.14000000000000001</v>
      </c>
      <c r="I30" s="460">
        <f t="shared" ca="1" si="0"/>
        <v>-0.25521590712582931</v>
      </c>
      <c r="J30" s="480">
        <f t="shared" ca="1" si="0"/>
        <v>-0.24338559082265532</v>
      </c>
      <c r="K30" s="463">
        <f t="shared" ca="1" si="0"/>
        <v>-0.19832629478721076</v>
      </c>
      <c r="L30" s="542">
        <f t="shared" ca="1" si="0"/>
        <v>-0.1951545348750891</v>
      </c>
      <c r="M30" s="469">
        <f t="shared" ca="1" si="0"/>
        <v>-0.12</v>
      </c>
      <c r="R30"/>
    </row>
    <row r="31" spans="1:18" ht="15" customHeight="1" thickBot="1" x14ac:dyDescent="0.3">
      <c r="B31" s="1889"/>
      <c r="C31" s="524" t="s">
        <v>21253</v>
      </c>
      <c r="D31" s="462">
        <f t="shared" ca="1" si="1"/>
        <v>-0.15</v>
      </c>
      <c r="E31" s="483">
        <f t="shared" ca="1" si="1"/>
        <v>-0.19623644397102155</v>
      </c>
      <c r="F31" s="467">
        <f t="shared" ca="1" si="1"/>
        <v>-0.13</v>
      </c>
      <c r="G31" s="544">
        <f t="shared" ca="1" si="1"/>
        <v>-0.14000000000000001</v>
      </c>
      <c r="H31" s="465">
        <f t="shared" ca="1" si="1"/>
        <v>-0.14000000000000001</v>
      </c>
      <c r="I31" s="462">
        <f t="shared" ca="1" si="0"/>
        <v>-0.16165058312006136</v>
      </c>
      <c r="J31" s="483">
        <f t="shared" ca="1" si="0"/>
        <v>-0.24267615482954208</v>
      </c>
      <c r="K31" s="467">
        <f t="shared" ca="1" si="0"/>
        <v>-0.15379183206083125</v>
      </c>
      <c r="L31" s="544">
        <f t="shared" ca="1" si="0"/>
        <v>-0.14432986710716833</v>
      </c>
      <c r="M31" s="470">
        <f t="shared" ca="1" si="0"/>
        <v>-0.12</v>
      </c>
      <c r="R31"/>
    </row>
    <row r="32" spans="1:18" ht="15" customHeight="1" x14ac:dyDescent="0.25">
      <c r="B32" s="1888" t="s">
        <v>21256</v>
      </c>
      <c r="C32" s="241" t="s">
        <v>21267</v>
      </c>
      <c r="D32" s="460">
        <f t="shared" ca="1" si="1"/>
        <v>-0.15998881139261034</v>
      </c>
      <c r="E32" s="480">
        <f t="shared" ca="1" si="1"/>
        <v>-0.18807765692822273</v>
      </c>
      <c r="F32" s="463">
        <f t="shared" ca="1" si="1"/>
        <v>-0.15713896172414626</v>
      </c>
      <c r="G32" s="542">
        <f t="shared" ca="1" si="1"/>
        <v>-0.14775401261172497</v>
      </c>
      <c r="H32" s="468">
        <f t="shared" ca="1" si="1"/>
        <v>-0.14000000000000001</v>
      </c>
      <c r="I32" s="460">
        <f t="shared" ca="1" si="0"/>
        <v>-0.22754038819191577</v>
      </c>
      <c r="J32" s="480">
        <f t="shared" ca="1" si="0"/>
        <v>-0.22671825691668424</v>
      </c>
      <c r="K32" s="463">
        <f t="shared" ca="1" si="0"/>
        <v>-0.21033286138931867</v>
      </c>
      <c r="L32" s="542">
        <f t="shared" ca="1" si="0"/>
        <v>-0.17180798859237567</v>
      </c>
      <c r="M32" s="469">
        <f t="shared" ca="1" si="0"/>
        <v>-0.12</v>
      </c>
      <c r="R32"/>
    </row>
    <row r="33" spans="2:18" ht="15" customHeight="1" thickBot="1" x14ac:dyDescent="0.3">
      <c r="B33" s="1889"/>
      <c r="C33" s="524" t="s">
        <v>21253</v>
      </c>
      <c r="D33" s="462">
        <f t="shared" ca="1" si="1"/>
        <v>-0.15</v>
      </c>
      <c r="E33" s="483">
        <f t="shared" ca="1" si="1"/>
        <v>-0.1917565282219742</v>
      </c>
      <c r="F33" s="467">
        <f t="shared" ca="1" si="1"/>
        <v>-0.13</v>
      </c>
      <c r="G33" s="544">
        <f t="shared" ca="1" si="1"/>
        <v>-0.13</v>
      </c>
      <c r="H33" s="465">
        <f t="shared" ca="1" si="1"/>
        <v>-0.14000000000000001</v>
      </c>
      <c r="I33" s="462">
        <f t="shared" ca="1" si="0"/>
        <v>-0.15151881707522252</v>
      </c>
      <c r="J33" s="483">
        <f t="shared" ca="1" si="0"/>
        <v>-0.21210314683555379</v>
      </c>
      <c r="K33" s="467">
        <f t="shared" ca="1" si="0"/>
        <v>-0.15775713740430314</v>
      </c>
      <c r="L33" s="544">
        <f t="shared" ca="1" si="0"/>
        <v>-0.13649480066075248</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1st-10th module</v>
      </c>
      <c r="D35" s="460">
        <f ca="1">D59</f>
        <v>-1.6032036285598906E-3</v>
      </c>
      <c r="E35" s="480">
        <f t="shared" ref="E35:M42" ca="1" si="2">E59</f>
        <v>3.7196716899022882E-2</v>
      </c>
      <c r="F35" s="463">
        <f t="shared" ca="1" si="2"/>
        <v>7.1803371545906644E-2</v>
      </c>
      <c r="G35" s="542">
        <f t="shared" ca="1" si="2"/>
        <v>1.0294447497600818E-2</v>
      </c>
      <c r="H35" s="468">
        <f t="shared" ca="1" si="2"/>
        <v>1.5300051657814227E-2</v>
      </c>
      <c r="I35" s="460">
        <f t="shared" ca="1" si="2"/>
        <v>-0.32850260181578628</v>
      </c>
      <c r="J35" s="480">
        <f t="shared" ca="1" si="2"/>
        <v>0.14163897451250268</v>
      </c>
      <c r="K35" s="463">
        <f t="shared" ca="1" si="2"/>
        <v>0.28490029693268454</v>
      </c>
      <c r="L35" s="542">
        <f t="shared" ca="1" si="2"/>
        <v>-5.6158995021531148E-3</v>
      </c>
      <c r="M35" s="469">
        <f t="shared" ca="1" si="2"/>
        <v>0.18221265076867083</v>
      </c>
      <c r="R35"/>
    </row>
    <row r="36" spans="2:18" ht="15" customHeight="1" thickBot="1" x14ac:dyDescent="0.3">
      <c r="B36" s="1889"/>
      <c r="C36" s="278" t="str">
        <f>$C$27</f>
        <v>Interior modules</v>
      </c>
      <c r="D36" s="461">
        <f t="shared" ref="D36:H42" ca="1" si="3">D60</f>
        <v>1.7265662984144219E-2</v>
      </c>
      <c r="E36" s="482">
        <f t="shared" ca="1" si="3"/>
        <v>4.0367560091534901E-2</v>
      </c>
      <c r="F36" s="466">
        <f t="shared" ca="1" si="3"/>
        <v>6.9127428052685638E-2</v>
      </c>
      <c r="G36" s="543">
        <f t="shared" ca="1" si="3"/>
        <v>3.3779910769571327E-2</v>
      </c>
      <c r="H36" s="464">
        <f t="shared" ca="1" si="3"/>
        <v>1.5869443803561433E-2</v>
      </c>
      <c r="I36" s="461">
        <f t="shared" ca="1" si="2"/>
        <v>-0.23477223580583093</v>
      </c>
      <c r="J36" s="482">
        <f t="shared" ca="1" si="2"/>
        <v>5.7401353488422208E-2</v>
      </c>
      <c r="K36" s="466">
        <f t="shared" ca="1" si="2"/>
        <v>0.14140052013083637</v>
      </c>
      <c r="L36" s="543">
        <f t="shared" ca="1" si="2"/>
        <v>0.1052017642375286</v>
      </c>
      <c r="M36" s="471">
        <f t="shared" ca="1" si="2"/>
        <v>0.15264829997222798</v>
      </c>
      <c r="R36"/>
    </row>
    <row r="37" spans="2:18" ht="15" customHeight="1" x14ac:dyDescent="0.25">
      <c r="B37" s="1888" t="str">
        <f>$B$28</f>
        <v>Inner rows, 2nd to 4th row from north</v>
      </c>
      <c r="C37" s="183" t="str">
        <f>$C$26</f>
        <v>1st-10th module</v>
      </c>
      <c r="D37" s="460">
        <f t="shared" ca="1" si="3"/>
        <v>3.5273766467122179E-2</v>
      </c>
      <c r="E37" s="480">
        <f t="shared" ca="1" si="3"/>
        <v>3.8120009130836859E-2</v>
      </c>
      <c r="F37" s="463">
        <f t="shared" ca="1" si="3"/>
        <v>6.5354049517376278E-2</v>
      </c>
      <c r="G37" s="542">
        <f t="shared" ca="1" si="3"/>
        <v>5.3605014283162038E-3</v>
      </c>
      <c r="H37" s="468">
        <f t="shared" ca="1" si="3"/>
        <v>2.123826043138378E-3</v>
      </c>
      <c r="I37" s="460">
        <f t="shared" ca="1" si="2"/>
        <v>0.10288035648475637</v>
      </c>
      <c r="J37" s="480">
        <f t="shared" ca="1" si="2"/>
        <v>0.10881548013084368</v>
      </c>
      <c r="K37" s="463">
        <f t="shared" ca="1" si="2"/>
        <v>-9.2910566150491009E-2</v>
      </c>
      <c r="L37" s="542">
        <f t="shared" ca="1" si="2"/>
        <v>0.14194787101364822</v>
      </c>
      <c r="M37" s="469">
        <f t="shared" ca="1" si="2"/>
        <v>-6.2640297466027006E-2</v>
      </c>
      <c r="R37"/>
    </row>
    <row r="38" spans="2:18" ht="15" customHeight="1" thickBot="1" x14ac:dyDescent="0.3">
      <c r="B38" s="1889"/>
      <c r="C38" s="278" t="str">
        <f>$C$27</f>
        <v>Interior modules</v>
      </c>
      <c r="D38" s="462">
        <f t="shared" ca="1" si="3"/>
        <v>1.7265662984144219E-2</v>
      </c>
      <c r="E38" s="483">
        <f t="shared" ca="1" si="3"/>
        <v>3.8629606399899222E-2</v>
      </c>
      <c r="F38" s="467">
        <f t="shared" ca="1" si="3"/>
        <v>5.4529283128963067E-2</v>
      </c>
      <c r="G38" s="544">
        <f t="shared" ca="1" si="3"/>
        <v>8.3236641089940826E-3</v>
      </c>
      <c r="H38" s="465">
        <f t="shared" ca="1" si="3"/>
        <v>-4.7258758069409607E-5</v>
      </c>
      <c r="I38" s="462">
        <f t="shared" ca="1" si="2"/>
        <v>-0.17161206878300722</v>
      </c>
      <c r="J38" s="483">
        <f t="shared" ca="1" si="2"/>
        <v>0.1162478564450474</v>
      </c>
      <c r="K38" s="467">
        <f t="shared" ca="1" si="2"/>
        <v>0.1701022968067103</v>
      </c>
      <c r="L38" s="544">
        <f t="shared" ca="1" si="2"/>
        <v>6.5561691461818727E-2</v>
      </c>
      <c r="M38" s="470">
        <f t="shared" ca="1" si="2"/>
        <v>0.14195625076216803</v>
      </c>
      <c r="R38"/>
    </row>
    <row r="39" spans="2:18" ht="15" customHeight="1" x14ac:dyDescent="0.25">
      <c r="B39" s="1888" t="str">
        <f>$B$30</f>
        <v>Inner rows, from 5th row from north</v>
      </c>
      <c r="C39" s="183" t="str">
        <f>$C$26</f>
        <v>1st-10th module</v>
      </c>
      <c r="D39" s="460">
        <f t="shared" ca="1" si="3"/>
        <v>1.7265662984144219E-2</v>
      </c>
      <c r="E39" s="480">
        <f t="shared" ca="1" si="3"/>
        <v>3.2715223947146772E-2</v>
      </c>
      <c r="F39" s="463">
        <f t="shared" ca="1" si="3"/>
        <v>5.9367289456281079E-2</v>
      </c>
      <c r="G39" s="542">
        <f t="shared" ca="1" si="3"/>
        <v>4.9893949417173416E-3</v>
      </c>
      <c r="H39" s="468">
        <f t="shared" ca="1" si="3"/>
        <v>-2.4920832742785864E-3</v>
      </c>
      <c r="I39" s="460">
        <f t="shared" ca="1" si="2"/>
        <v>0.11495997602836784</v>
      </c>
      <c r="J39" s="480">
        <f t="shared" ca="1" si="2"/>
        <v>0.20347221457356995</v>
      </c>
      <c r="K39" s="463">
        <f t="shared" ca="1" si="2"/>
        <v>1.8585968908807843E-2</v>
      </c>
      <c r="L39" s="542">
        <f t="shared" ca="1" si="2"/>
        <v>0.14243866743467742</v>
      </c>
      <c r="M39" s="469">
        <f t="shared" ca="1" si="2"/>
        <v>-2.8223803871824861E-2</v>
      </c>
      <c r="R39"/>
    </row>
    <row r="40" spans="2:18" ht="15" customHeight="1" thickBot="1" x14ac:dyDescent="0.3">
      <c r="B40" s="1889"/>
      <c r="C40" s="278" t="str">
        <f>$C$27</f>
        <v>Interior modules</v>
      </c>
      <c r="D40" s="462">
        <f t="shared" ca="1" si="3"/>
        <v>1.7265662984144219E-2</v>
      </c>
      <c r="E40" s="483">
        <f t="shared" ca="1" si="3"/>
        <v>3.7707429132961934E-2</v>
      </c>
      <c r="F40" s="467">
        <f t="shared" ca="1" si="3"/>
        <v>7.0783680764698056E-2</v>
      </c>
      <c r="G40" s="544">
        <f t="shared" ca="1" si="3"/>
        <v>2.1238927998642868E-2</v>
      </c>
      <c r="H40" s="465">
        <f t="shared" ca="1" si="3"/>
        <v>-2.4920832742785864E-3</v>
      </c>
      <c r="I40" s="462">
        <f t="shared" ca="1" si="2"/>
        <v>7.6946381817703816E-2</v>
      </c>
      <c r="J40" s="483">
        <f t="shared" ca="1" si="2"/>
        <v>0.19774454750513318</v>
      </c>
      <c r="K40" s="467">
        <f t="shared" ca="1" si="2"/>
        <v>0.17266117445324564</v>
      </c>
      <c r="L40" s="544">
        <f t="shared" ca="1" si="2"/>
        <v>0.13032887540984892</v>
      </c>
      <c r="M40" s="470">
        <f t="shared" ca="1" si="2"/>
        <v>-2.8223803871824861E-2</v>
      </c>
      <c r="R40"/>
    </row>
    <row r="41" spans="2:18" ht="15" customHeight="1" x14ac:dyDescent="0.25">
      <c r="B41" s="1888" t="str">
        <f>$B$32</f>
        <v>South row</v>
      </c>
      <c r="C41" s="183" t="str">
        <f>$C$26</f>
        <v>1st-10th module</v>
      </c>
      <c r="D41" s="460">
        <f t="shared" ca="1" si="3"/>
        <v>2.0480517519486829E-2</v>
      </c>
      <c r="E41" s="480">
        <f t="shared" ca="1" si="3"/>
        <v>3.8152986802800493E-2</v>
      </c>
      <c r="F41" s="463">
        <f t="shared" ca="1" si="3"/>
        <v>6.4439371929148989E-2</v>
      </c>
      <c r="G41" s="542">
        <f t="shared" ca="1" si="3"/>
        <v>2.2131449122168717E-2</v>
      </c>
      <c r="H41" s="468">
        <f t="shared" ca="1" si="3"/>
        <v>-2.4920832742785864E-3</v>
      </c>
      <c r="I41" s="460">
        <f t="shared" ca="1" si="2"/>
        <v>0.32278304203322533</v>
      </c>
      <c r="J41" s="480">
        <f t="shared" ca="1" si="2"/>
        <v>3.858000404656422E-3</v>
      </c>
      <c r="K41" s="463">
        <f t="shared" ca="1" si="2"/>
        <v>0.15396250792323043</v>
      </c>
      <c r="L41" s="542">
        <f t="shared" ca="1" si="2"/>
        <v>0.17731500635078373</v>
      </c>
      <c r="M41" s="469">
        <f t="shared" ca="1" si="2"/>
        <v>-2.8223803871824861E-2</v>
      </c>
      <c r="R41"/>
    </row>
    <row r="42" spans="2:18" ht="15" customHeight="1" thickBot="1" x14ac:dyDescent="0.3">
      <c r="B42" s="1889"/>
      <c r="C42" s="278" t="str">
        <f>$C$27</f>
        <v>Interior modules</v>
      </c>
      <c r="D42" s="462">
        <f t="shared" ca="1" si="3"/>
        <v>1.7265662984144219E-2</v>
      </c>
      <c r="E42" s="483">
        <f t="shared" ca="1" si="3"/>
        <v>3.6630553616665007E-2</v>
      </c>
      <c r="F42" s="467">
        <f t="shared" ca="1" si="3"/>
        <v>7.0783680764698056E-2</v>
      </c>
      <c r="G42" s="544">
        <f t="shared" ca="1" si="3"/>
        <v>7.0783680764698056E-2</v>
      </c>
      <c r="H42" s="465">
        <f t="shared" ca="1" si="3"/>
        <v>-2.4920832742785864E-3</v>
      </c>
      <c r="I42" s="462">
        <f ca="1">I66</f>
        <v>-3.9682421742243727E-2</v>
      </c>
      <c r="J42" s="483">
        <f t="shared" ca="1" si="2"/>
        <v>7.5214549509389175E-2</v>
      </c>
      <c r="K42" s="467">
        <f t="shared" ca="1" si="2"/>
        <v>0.18500285460266211</v>
      </c>
      <c r="L42" s="544">
        <f t="shared" ca="1" si="2"/>
        <v>0.18199338908999133</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1st-10th module</v>
      </c>
      <c r="D50" s="189">
        <f ca="1">D101</f>
        <v>-0.18956342636485812</v>
      </c>
      <c r="E50" s="190">
        <f t="shared" ref="E50:M57" ca="1" si="4">E101</f>
        <v>-0.20488918558508967</v>
      </c>
      <c r="F50" s="190">
        <f t="shared" ca="1" si="4"/>
        <v>-0.1634012720258195</v>
      </c>
      <c r="G50" s="578">
        <f t="shared" ca="1" si="4"/>
        <v>-0.17026104249809207</v>
      </c>
      <c r="H50" s="578">
        <f t="shared" ca="1" si="4"/>
        <v>-0.17462721087419192</v>
      </c>
      <c r="I50" s="189">
        <f ca="1">I101</f>
        <v>-0.29876313708776303</v>
      </c>
      <c r="J50" s="190">
        <f t="shared" ca="1" si="4"/>
        <v>-0.37044239205231422</v>
      </c>
      <c r="K50" s="190">
        <f t="shared" ca="1" si="4"/>
        <v>-0.27907808333359707</v>
      </c>
      <c r="L50" s="190">
        <f t="shared" ca="1" si="4"/>
        <v>-0.24625169307002259</v>
      </c>
      <c r="M50" s="191">
        <f t="shared" ca="1" si="4"/>
        <v>-0.25857307541785834</v>
      </c>
      <c r="R50"/>
    </row>
    <row r="51" spans="2:18" ht="15" customHeight="1" thickBot="1" x14ac:dyDescent="0.3">
      <c r="B51" s="1889"/>
      <c r="C51" s="278" t="str">
        <f>$C$27</f>
        <v>Interior modules</v>
      </c>
      <c r="D51" s="583">
        <f t="shared" ref="D51:D57" ca="1" si="5">D102</f>
        <v>-0.15</v>
      </c>
      <c r="E51" s="584">
        <f t="shared" ca="1" si="4"/>
        <v>-0.18138493459344368</v>
      </c>
      <c r="F51" s="584">
        <f t="shared" ca="1" si="4"/>
        <v>-0.15333979724055768</v>
      </c>
      <c r="G51" s="585">
        <f t="shared" ca="1" si="4"/>
        <v>-0.16189890354806574</v>
      </c>
      <c r="H51" s="585">
        <f t="shared" ca="1" si="4"/>
        <v>-0.17957395528479078</v>
      </c>
      <c r="I51" s="583">
        <f t="shared" ca="1" si="4"/>
        <v>-0.23802436935705257</v>
      </c>
      <c r="J51" s="584">
        <f t="shared" ca="1" si="4"/>
        <v>-0.34200354036268921</v>
      </c>
      <c r="K51" s="584">
        <f t="shared" ca="1" si="4"/>
        <v>-0.20862075809946523</v>
      </c>
      <c r="L51" s="584">
        <f t="shared" ca="1" si="4"/>
        <v>-0.23326960808066216</v>
      </c>
      <c r="M51" s="586">
        <f t="shared" ca="1" si="4"/>
        <v>-0.25857307541785834</v>
      </c>
      <c r="R51"/>
    </row>
    <row r="52" spans="2:18" ht="15" customHeight="1" x14ac:dyDescent="0.25">
      <c r="B52" s="1888" t="str">
        <f>$B$28</f>
        <v>Inner rows, 2nd to 4th row from north</v>
      </c>
      <c r="C52" s="183" t="str">
        <f>$C$26</f>
        <v>1st-10th module</v>
      </c>
      <c r="D52" s="189">
        <f t="shared" ca="1" si="5"/>
        <v>-0.16849118031389215</v>
      </c>
      <c r="E52" s="190">
        <f t="shared" ca="1" si="4"/>
        <v>-0.21584907694927954</v>
      </c>
      <c r="F52" s="190">
        <f t="shared" ca="1" si="4"/>
        <v>-0.16602806335058315</v>
      </c>
      <c r="G52" s="578">
        <f t="shared" ca="1" si="4"/>
        <v>-0.17631325099771047</v>
      </c>
      <c r="H52" s="578">
        <f t="shared" ca="1" si="4"/>
        <v>-0.18010192937557068</v>
      </c>
      <c r="I52" s="189">
        <f t="shared" ca="1" si="4"/>
        <v>-0.25322346674040769</v>
      </c>
      <c r="J52" s="190">
        <f t="shared" ca="1" si="4"/>
        <v>-0.28357533975083665</v>
      </c>
      <c r="K52" s="190">
        <f t="shared" ca="1" si="4"/>
        <v>-0.22975840530275654</v>
      </c>
      <c r="L52" s="190">
        <f t="shared" ca="1" si="4"/>
        <v>-0.2181258465350113</v>
      </c>
      <c r="M52" s="191">
        <f t="shared" ca="1" si="4"/>
        <v>-0.23624677080174383</v>
      </c>
      <c r="R52"/>
    </row>
    <row r="53" spans="2:18" ht="15" customHeight="1" thickBot="1" x14ac:dyDescent="0.3">
      <c r="B53" s="1889"/>
      <c r="C53" s="278" t="str">
        <f>$C$27</f>
        <v>Interior modules</v>
      </c>
      <c r="D53" s="583">
        <f t="shared" ca="1" si="5"/>
        <v>-0.15</v>
      </c>
      <c r="E53" s="584">
        <f t="shared" ca="1" si="4"/>
        <v>-0.20878972766892989</v>
      </c>
      <c r="F53" s="584">
        <f t="shared" ca="1" si="4"/>
        <v>-0.14993840267926473</v>
      </c>
      <c r="G53" s="585">
        <f t="shared" ca="1" si="4"/>
        <v>-0.15313934212883945</v>
      </c>
      <c r="H53" s="585">
        <f t="shared" ca="1" si="4"/>
        <v>-0.16124005766637337</v>
      </c>
      <c r="I53" s="583">
        <f t="shared" ca="1" si="4"/>
        <v>-0.1904066470848628</v>
      </c>
      <c r="J53" s="584">
        <f t="shared" ca="1" si="4"/>
        <v>-0.27149069071931298</v>
      </c>
      <c r="K53" s="584">
        <f t="shared" ca="1" si="4"/>
        <v>-0.15853464914380028</v>
      </c>
      <c r="L53" s="584">
        <f t="shared" ca="1" si="4"/>
        <v>-0.17555267156315826</v>
      </c>
      <c r="M53" s="586">
        <f t="shared" ca="1" si="4"/>
        <v>-0.19204793471022821</v>
      </c>
      <c r="R53"/>
    </row>
    <row r="54" spans="2:18" ht="15" customHeight="1" x14ac:dyDescent="0.25">
      <c r="B54" s="1888" t="str">
        <f>$B$30</f>
        <v>Inner rows, from 5th row from north</v>
      </c>
      <c r="C54" s="183" t="str">
        <f>$C$26</f>
        <v>1st-10th module</v>
      </c>
      <c r="D54" s="189">
        <f t="shared" ca="1" si="5"/>
        <v>-0.15</v>
      </c>
      <c r="E54" s="190">
        <f t="shared" ca="1" si="4"/>
        <v>-0.18924903028242396</v>
      </c>
      <c r="F54" s="190">
        <f t="shared" ca="1" si="4"/>
        <v>-0.14400387834433462</v>
      </c>
      <c r="G54" s="578">
        <f t="shared" ca="1" si="4"/>
        <v>-0.15550802522344992</v>
      </c>
      <c r="H54" s="578">
        <f t="shared" ca="1" si="4"/>
        <v>-0.14000000000000001</v>
      </c>
      <c r="I54" s="189">
        <f t="shared" ca="1" si="4"/>
        <v>-0.25521590712582931</v>
      </c>
      <c r="J54" s="190">
        <f t="shared" ca="1" si="4"/>
        <v>-0.24338559082265532</v>
      </c>
      <c r="K54" s="190">
        <f t="shared" ca="1" si="4"/>
        <v>-0.19832629478721076</v>
      </c>
      <c r="L54" s="190">
        <f t="shared" ca="1" si="4"/>
        <v>-0.1951545348750891</v>
      </c>
      <c r="M54" s="191">
        <f t="shared" ca="1" si="4"/>
        <v>-0.12</v>
      </c>
      <c r="R54"/>
    </row>
    <row r="55" spans="2:18" ht="15" customHeight="1" thickBot="1" x14ac:dyDescent="0.3">
      <c r="B55" s="1889"/>
      <c r="C55" s="278" t="str">
        <f>$C$27</f>
        <v>Interior modules</v>
      </c>
      <c r="D55" s="587">
        <f t="shared" ca="1" si="5"/>
        <v>-0.15</v>
      </c>
      <c r="E55" s="588">
        <f t="shared" ca="1" si="4"/>
        <v>-0.19623644397102155</v>
      </c>
      <c r="F55" s="588">
        <f t="shared" ca="1" si="4"/>
        <v>-0.13</v>
      </c>
      <c r="G55" s="589">
        <f t="shared" ca="1" si="4"/>
        <v>-0.14000000000000001</v>
      </c>
      <c r="H55" s="589">
        <f t="shared" ca="1" si="4"/>
        <v>-0.14000000000000001</v>
      </c>
      <c r="I55" s="587">
        <f t="shared" ca="1" si="4"/>
        <v>-0.16165058312006136</v>
      </c>
      <c r="J55" s="588">
        <f t="shared" ca="1" si="4"/>
        <v>-0.24267615482954208</v>
      </c>
      <c r="K55" s="588">
        <f t="shared" ca="1" si="4"/>
        <v>-0.15379183206083125</v>
      </c>
      <c r="L55" s="588">
        <f t="shared" ca="1" si="4"/>
        <v>-0.14432986710716833</v>
      </c>
      <c r="M55" s="590">
        <f t="shared" ca="1" si="4"/>
        <v>-0.12</v>
      </c>
      <c r="R55"/>
    </row>
    <row r="56" spans="2:18" ht="15" customHeight="1" x14ac:dyDescent="0.25">
      <c r="B56" s="1888" t="str">
        <f>$B$32</f>
        <v>South row</v>
      </c>
      <c r="C56" s="183" t="str">
        <f>$C$26</f>
        <v>1st-10th module</v>
      </c>
      <c r="D56" s="189">
        <f t="shared" ca="1" si="5"/>
        <v>-0.15998881139261034</v>
      </c>
      <c r="E56" s="190">
        <f t="shared" ca="1" si="4"/>
        <v>-0.18807765692822273</v>
      </c>
      <c r="F56" s="190">
        <f t="shared" ca="1" si="4"/>
        <v>-0.15713896172414626</v>
      </c>
      <c r="G56" s="578">
        <f t="shared" ca="1" si="4"/>
        <v>-0.14775401261172497</v>
      </c>
      <c r="H56" s="578">
        <f t="shared" ca="1" si="4"/>
        <v>-0.14000000000000001</v>
      </c>
      <c r="I56" s="189">
        <f t="shared" ca="1" si="4"/>
        <v>-0.22754038819191577</v>
      </c>
      <c r="J56" s="190">
        <f t="shared" ca="1" si="4"/>
        <v>-0.22671825691668424</v>
      </c>
      <c r="K56" s="190">
        <f t="shared" ca="1" si="4"/>
        <v>-0.21033286138931867</v>
      </c>
      <c r="L56" s="190">
        <f t="shared" ca="1" si="4"/>
        <v>-0.17180798859237567</v>
      </c>
      <c r="M56" s="191">
        <f t="shared" ca="1" si="4"/>
        <v>-0.12</v>
      </c>
      <c r="R56"/>
    </row>
    <row r="57" spans="2:18" ht="15" customHeight="1" thickBot="1" x14ac:dyDescent="0.3">
      <c r="B57" s="1889"/>
      <c r="C57" s="278" t="str">
        <f>$C$27</f>
        <v>Interior modules</v>
      </c>
      <c r="D57" s="583">
        <f t="shared" ca="1" si="5"/>
        <v>-0.15</v>
      </c>
      <c r="E57" s="584">
        <f t="shared" ca="1" si="4"/>
        <v>-0.1917565282219742</v>
      </c>
      <c r="F57" s="584">
        <f t="shared" ca="1" si="4"/>
        <v>-0.13</v>
      </c>
      <c r="G57" s="585">
        <f t="shared" ca="1" si="4"/>
        <v>-0.13</v>
      </c>
      <c r="H57" s="585">
        <f ca="1">H108</f>
        <v>-0.14000000000000001</v>
      </c>
      <c r="I57" s="583">
        <f ca="1">I108</f>
        <v>-0.15151881707522252</v>
      </c>
      <c r="J57" s="584">
        <f t="shared" ca="1" si="4"/>
        <v>-0.21210314683555379</v>
      </c>
      <c r="K57" s="584">
        <f t="shared" ca="1" si="4"/>
        <v>-0.15775713740430314</v>
      </c>
      <c r="L57" s="584">
        <f t="shared" ca="1" si="4"/>
        <v>-0.13649480066075248</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1st-10th module</v>
      </c>
      <c r="D59" s="189">
        <f ca="1">D73</f>
        <v>-1.6032036285598906E-3</v>
      </c>
      <c r="E59" s="190">
        <f t="shared" ref="E59:M66" ca="1" si="6">E73</f>
        <v>3.7196716899022882E-2</v>
      </c>
      <c r="F59" s="190">
        <f t="shared" ca="1" si="6"/>
        <v>7.1803371545906644E-2</v>
      </c>
      <c r="G59" s="578">
        <f t="shared" ca="1" si="6"/>
        <v>1.0294447497600818E-2</v>
      </c>
      <c r="H59" s="578">
        <f t="shared" ca="1" si="6"/>
        <v>1.5300051657814227E-2</v>
      </c>
      <c r="I59" s="189">
        <f ca="1">I73</f>
        <v>-0.32850260181578628</v>
      </c>
      <c r="J59" s="190">
        <f t="shared" ca="1" si="6"/>
        <v>0.14163897451250268</v>
      </c>
      <c r="K59" s="190">
        <f t="shared" ca="1" si="6"/>
        <v>0.28490029693268454</v>
      </c>
      <c r="L59" s="190">
        <f t="shared" ca="1" si="6"/>
        <v>-5.6158995021531148E-3</v>
      </c>
      <c r="M59" s="191">
        <f t="shared" ca="1" si="6"/>
        <v>0.18221265076867083</v>
      </c>
      <c r="R59"/>
    </row>
    <row r="60" spans="2:18" ht="15" customHeight="1" thickBot="1" x14ac:dyDescent="0.3">
      <c r="B60" s="1889"/>
      <c r="C60" s="278" t="str">
        <f>$C$27</f>
        <v>Interior modules</v>
      </c>
      <c r="D60" s="583">
        <f t="shared" ref="D60:H66" ca="1" si="7">D74</f>
        <v>1.7265662984144219E-2</v>
      </c>
      <c r="E60" s="584">
        <f t="shared" ca="1" si="7"/>
        <v>4.0367560091534901E-2</v>
      </c>
      <c r="F60" s="584">
        <f t="shared" ca="1" si="7"/>
        <v>6.9127428052685638E-2</v>
      </c>
      <c r="G60" s="585">
        <f t="shared" ca="1" si="7"/>
        <v>3.3779910769571327E-2</v>
      </c>
      <c r="H60" s="585">
        <f t="shared" ca="1" si="7"/>
        <v>1.5869443803561433E-2</v>
      </c>
      <c r="I60" s="583">
        <f t="shared" ca="1" si="6"/>
        <v>-0.23477223580583093</v>
      </c>
      <c r="J60" s="584">
        <f t="shared" ca="1" si="6"/>
        <v>5.7401353488422208E-2</v>
      </c>
      <c r="K60" s="584">
        <f t="shared" ca="1" si="6"/>
        <v>0.14140052013083637</v>
      </c>
      <c r="L60" s="584">
        <f t="shared" ca="1" si="6"/>
        <v>0.1052017642375286</v>
      </c>
      <c r="M60" s="586">
        <f t="shared" ca="1" si="6"/>
        <v>0.15264829997222798</v>
      </c>
      <c r="R60"/>
    </row>
    <row r="61" spans="2:18" ht="15" customHeight="1" x14ac:dyDescent="0.25">
      <c r="B61" s="1888" t="str">
        <f>$B$28</f>
        <v>Inner rows, 2nd to 4th row from north</v>
      </c>
      <c r="C61" s="183" t="str">
        <f>$C$26</f>
        <v>1st-10th module</v>
      </c>
      <c r="D61" s="189">
        <f t="shared" ca="1" si="7"/>
        <v>3.5273766467122179E-2</v>
      </c>
      <c r="E61" s="190">
        <f t="shared" ca="1" si="7"/>
        <v>3.8120009130836859E-2</v>
      </c>
      <c r="F61" s="190">
        <f t="shared" ca="1" si="7"/>
        <v>6.5354049517376278E-2</v>
      </c>
      <c r="G61" s="578">
        <f t="shared" ca="1" si="7"/>
        <v>5.3605014283162038E-3</v>
      </c>
      <c r="H61" s="578">
        <f t="shared" ca="1" si="7"/>
        <v>2.123826043138378E-3</v>
      </c>
      <c r="I61" s="189">
        <f t="shared" ca="1" si="6"/>
        <v>0.10288035648475637</v>
      </c>
      <c r="J61" s="190">
        <f t="shared" ca="1" si="6"/>
        <v>0.10881548013084368</v>
      </c>
      <c r="K61" s="190">
        <f t="shared" ca="1" si="6"/>
        <v>-9.2910566150491009E-2</v>
      </c>
      <c r="L61" s="190">
        <f t="shared" ca="1" si="6"/>
        <v>0.14194787101364822</v>
      </c>
      <c r="M61" s="191">
        <f t="shared" ca="1" si="6"/>
        <v>-6.2640297466027006E-2</v>
      </c>
      <c r="R61"/>
    </row>
    <row r="62" spans="2:18" ht="15" customHeight="1" thickBot="1" x14ac:dyDescent="0.3">
      <c r="B62" s="1889"/>
      <c r="C62" s="278" t="str">
        <f>$C$27</f>
        <v>Interior modules</v>
      </c>
      <c r="D62" s="583">
        <f t="shared" ca="1" si="7"/>
        <v>1.7265662984144219E-2</v>
      </c>
      <c r="E62" s="584">
        <f t="shared" ca="1" si="7"/>
        <v>3.8629606399899222E-2</v>
      </c>
      <c r="F62" s="584">
        <f t="shared" ca="1" si="7"/>
        <v>5.4529283128963067E-2</v>
      </c>
      <c r="G62" s="585">
        <f t="shared" ca="1" si="7"/>
        <v>8.3236641089940826E-3</v>
      </c>
      <c r="H62" s="585">
        <f t="shared" ca="1" si="7"/>
        <v>-4.7258758069409607E-5</v>
      </c>
      <c r="I62" s="583">
        <f t="shared" ca="1" si="6"/>
        <v>-0.17161206878300722</v>
      </c>
      <c r="J62" s="584">
        <f t="shared" ca="1" si="6"/>
        <v>0.1162478564450474</v>
      </c>
      <c r="K62" s="584">
        <f t="shared" ca="1" si="6"/>
        <v>0.1701022968067103</v>
      </c>
      <c r="L62" s="584">
        <f t="shared" ca="1" si="6"/>
        <v>6.5561691461818727E-2</v>
      </c>
      <c r="M62" s="586">
        <f t="shared" ca="1" si="6"/>
        <v>0.14195625076216803</v>
      </c>
      <c r="R62"/>
    </row>
    <row r="63" spans="2:18" ht="15" customHeight="1" x14ac:dyDescent="0.25">
      <c r="B63" s="1888" t="str">
        <f>$B$30</f>
        <v>Inner rows, from 5th row from north</v>
      </c>
      <c r="C63" s="183" t="str">
        <f>$C$26</f>
        <v>1st-10th module</v>
      </c>
      <c r="D63" s="189">
        <f t="shared" ca="1" si="7"/>
        <v>1.7265662984144219E-2</v>
      </c>
      <c r="E63" s="190">
        <f t="shared" ca="1" si="7"/>
        <v>3.2715223947146772E-2</v>
      </c>
      <c r="F63" s="190">
        <f t="shared" ca="1" si="7"/>
        <v>5.9367289456281079E-2</v>
      </c>
      <c r="G63" s="578">
        <f t="shared" ca="1" si="7"/>
        <v>4.9893949417173416E-3</v>
      </c>
      <c r="H63" s="578">
        <f t="shared" ca="1" si="7"/>
        <v>-2.4920832742785864E-3</v>
      </c>
      <c r="I63" s="189">
        <f t="shared" ca="1" si="6"/>
        <v>0.11495997602836784</v>
      </c>
      <c r="J63" s="190">
        <f t="shared" ca="1" si="6"/>
        <v>0.20347221457356995</v>
      </c>
      <c r="K63" s="190">
        <f t="shared" ca="1" si="6"/>
        <v>1.8585968908807843E-2</v>
      </c>
      <c r="L63" s="190">
        <f t="shared" ca="1" si="6"/>
        <v>0.14243866743467742</v>
      </c>
      <c r="M63" s="191">
        <f t="shared" ca="1" si="6"/>
        <v>-2.8223803871824861E-2</v>
      </c>
      <c r="R63"/>
    </row>
    <row r="64" spans="2:18" ht="15" customHeight="1" thickBot="1" x14ac:dyDescent="0.3">
      <c r="B64" s="1889"/>
      <c r="C64" s="278" t="str">
        <f>$C$27</f>
        <v>Interior modules</v>
      </c>
      <c r="D64" s="587">
        <f t="shared" ca="1" si="7"/>
        <v>1.7265662984144219E-2</v>
      </c>
      <c r="E64" s="588">
        <f t="shared" ca="1" si="7"/>
        <v>3.7707429132961934E-2</v>
      </c>
      <c r="F64" s="588">
        <f t="shared" ca="1" si="7"/>
        <v>7.0783680764698056E-2</v>
      </c>
      <c r="G64" s="589">
        <f t="shared" ca="1" si="7"/>
        <v>2.1238927998642868E-2</v>
      </c>
      <c r="H64" s="589">
        <f t="shared" ca="1" si="7"/>
        <v>-2.4920832742785864E-3</v>
      </c>
      <c r="I64" s="587">
        <f t="shared" ca="1" si="6"/>
        <v>7.6946381817703816E-2</v>
      </c>
      <c r="J64" s="588">
        <f t="shared" ca="1" si="6"/>
        <v>0.19774454750513318</v>
      </c>
      <c r="K64" s="588">
        <f t="shared" ca="1" si="6"/>
        <v>0.17266117445324564</v>
      </c>
      <c r="L64" s="588">
        <f t="shared" ca="1" si="6"/>
        <v>0.13032887540984892</v>
      </c>
      <c r="M64" s="590">
        <f t="shared" ca="1" si="6"/>
        <v>-2.8223803871824861E-2</v>
      </c>
      <c r="R64"/>
    </row>
    <row r="65" spans="2:18" ht="15" customHeight="1" x14ac:dyDescent="0.25">
      <c r="B65" s="1888" t="str">
        <f>$B$32</f>
        <v>South row</v>
      </c>
      <c r="C65" s="183" t="str">
        <f>$C$26</f>
        <v>1st-10th module</v>
      </c>
      <c r="D65" s="189">
        <f t="shared" ca="1" si="7"/>
        <v>2.0480517519486829E-2</v>
      </c>
      <c r="E65" s="190">
        <f t="shared" ca="1" si="7"/>
        <v>3.8152986802800493E-2</v>
      </c>
      <c r="F65" s="190">
        <f t="shared" ca="1" si="7"/>
        <v>6.4439371929148989E-2</v>
      </c>
      <c r="G65" s="578">
        <f t="shared" ca="1" si="7"/>
        <v>2.2131449122168717E-2</v>
      </c>
      <c r="H65" s="578">
        <f t="shared" ca="1" si="7"/>
        <v>-2.4920832742785864E-3</v>
      </c>
      <c r="I65" s="189">
        <f t="shared" ca="1" si="6"/>
        <v>0.32278304203322533</v>
      </c>
      <c r="J65" s="190">
        <f t="shared" ca="1" si="6"/>
        <v>3.858000404656422E-3</v>
      </c>
      <c r="K65" s="190">
        <f t="shared" ca="1" si="6"/>
        <v>0.15396250792323043</v>
      </c>
      <c r="L65" s="190">
        <f t="shared" ca="1" si="6"/>
        <v>0.17731500635078373</v>
      </c>
      <c r="M65" s="191">
        <f ca="1">M79</f>
        <v>-2.8223803871824861E-2</v>
      </c>
      <c r="R65"/>
    </row>
    <row r="66" spans="2:18" ht="15" customHeight="1" thickBot="1" x14ac:dyDescent="0.3">
      <c r="B66" s="1889"/>
      <c r="C66" s="278" t="str">
        <f>$C$27</f>
        <v>Interior modules</v>
      </c>
      <c r="D66" s="583">
        <f t="shared" ca="1" si="7"/>
        <v>1.7265662984144219E-2</v>
      </c>
      <c r="E66" s="584">
        <f t="shared" ca="1" si="7"/>
        <v>3.6630553616665007E-2</v>
      </c>
      <c r="F66" s="584">
        <f t="shared" ca="1" si="7"/>
        <v>7.0783680764698056E-2</v>
      </c>
      <c r="G66" s="585">
        <f t="shared" ca="1" si="7"/>
        <v>7.0783680764698056E-2</v>
      </c>
      <c r="H66" s="585">
        <f ca="1">H80</f>
        <v>-2.4920832742785864E-3</v>
      </c>
      <c r="I66" s="583">
        <f t="shared" ca="1" si="6"/>
        <v>-3.9682421742243727E-2</v>
      </c>
      <c r="J66" s="584">
        <f t="shared" ca="1" si="6"/>
        <v>7.5214549509389175E-2</v>
      </c>
      <c r="K66" s="584">
        <f t="shared" ca="1" si="6"/>
        <v>0.18500285460266211</v>
      </c>
      <c r="L66" s="584">
        <f t="shared" ca="1" si="6"/>
        <v>0.18199338908999133</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1st-10th module</v>
      </c>
      <c r="D73" s="591">
        <f ca="1">(9.81*(D115+40)/1000/1.5+D101*(SIN(PI()/180*5)*3.842/0.5+COS(PI()/180*5)*3.842))/(SIN(PI()/180*67.9)*0.476/0.5-COS(PI()/180*67.9)*0.476)</f>
        <v>-1.6032036285598906E-3</v>
      </c>
      <c r="E73" s="190">
        <f t="shared" ref="E73:H73" ca="1" si="8">(9.81*(E115+40)/1000/1.5+E101*(SIN(PI()/180*5)*3.842/0.5+COS(PI()/180*5)*3.842))/(SIN(PI()/180*67.9)*0.476/0.5-COS(PI()/180*67.9)*0.476)</f>
        <v>3.7196716899022882E-2</v>
      </c>
      <c r="F73" s="190">
        <f t="shared" ca="1" si="8"/>
        <v>7.1803371545906644E-2</v>
      </c>
      <c r="G73" s="190">
        <f t="shared" ca="1" si="8"/>
        <v>1.0294447497600818E-2</v>
      </c>
      <c r="H73" s="578">
        <f t="shared" ca="1" si="8"/>
        <v>1.5300051657814227E-2</v>
      </c>
      <c r="I73" s="189">
        <f ca="1">(-9.81*(I115+40)/1000/1.5-I101*COS(PI()/180*5)*3.842)/(COS(PI()/180*67.9)*0.476)</f>
        <v>-0.32850260181578628</v>
      </c>
      <c r="J73" s="190">
        <f t="shared" ref="J73:M73" ca="1" si="9">(-9.81*(J115+40)/1000/1.5-J101*COS(PI()/180*5)*3.842)/(COS(PI()/180*67.9)*0.476)</f>
        <v>0.14163897451250268</v>
      </c>
      <c r="K73" s="190">
        <f t="shared" ca="1" si="9"/>
        <v>0.28490029693268454</v>
      </c>
      <c r="L73" s="190">
        <f t="shared" ca="1" si="9"/>
        <v>-5.6158995021531148E-3</v>
      </c>
      <c r="M73" s="191">
        <f t="shared" ca="1" si="9"/>
        <v>0.18221265076867083</v>
      </c>
    </row>
    <row r="74" spans="2:18" ht="15" customHeight="1" thickBot="1" x14ac:dyDescent="0.25">
      <c r="B74" s="1889"/>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4.0367560091534901E-2</v>
      </c>
      <c r="F74" s="580">
        <f t="shared" ca="1" si="10"/>
        <v>6.9127428052685638E-2</v>
      </c>
      <c r="G74" s="580">
        <f t="shared" ca="1" si="10"/>
        <v>3.3779910769571327E-2</v>
      </c>
      <c r="H74" s="581">
        <f t="shared" ca="1" si="10"/>
        <v>1.5869443803561433E-2</v>
      </c>
      <c r="I74" s="579">
        <f t="shared" ref="I74:M74" ca="1" si="11">(-9.81*(I116+40)/1000/1.5-I102*COS(PI()/180*5)*3.842)/(COS(PI()/180*67.9)*0.476)</f>
        <v>-0.23477223580583093</v>
      </c>
      <c r="J74" s="580">
        <f t="shared" ca="1" si="11"/>
        <v>5.7401353488422208E-2</v>
      </c>
      <c r="K74" s="580">
        <f t="shared" ca="1" si="11"/>
        <v>0.14140052013083637</v>
      </c>
      <c r="L74" s="580">
        <f t="shared" ca="1" si="11"/>
        <v>0.1052017642375286</v>
      </c>
      <c r="M74" s="582">
        <f t="shared" ca="1" si="11"/>
        <v>0.15264829997222798</v>
      </c>
    </row>
    <row r="75" spans="2:18" ht="15" customHeight="1" x14ac:dyDescent="0.2">
      <c r="B75" s="1888" t="str">
        <f>$B$28</f>
        <v>Inner rows, 2nd to 4th row from north</v>
      </c>
      <c r="C75" s="183" t="str">
        <f>$C$26</f>
        <v>1st-10th module</v>
      </c>
      <c r="D75" s="189">
        <f t="shared" ref="D75:H75" ca="1" si="12">(9.81*(D117+40)/1000/1.5+D103*(SIN(PI()/180*5)*3.842/0.5+COS(PI()/180*5)*3.842))/(SIN(PI()/180*67.9)*0.476/0.5-COS(PI()/180*67.9)*0.476)</f>
        <v>3.5273766467122179E-2</v>
      </c>
      <c r="E75" s="190">
        <f t="shared" ca="1" si="12"/>
        <v>3.8120009130836859E-2</v>
      </c>
      <c r="F75" s="190">
        <f t="shared" ca="1" si="12"/>
        <v>6.5354049517376278E-2</v>
      </c>
      <c r="G75" s="190">
        <f t="shared" ca="1" si="12"/>
        <v>5.3605014283162038E-3</v>
      </c>
      <c r="H75" s="578">
        <f t="shared" ca="1" si="12"/>
        <v>2.123826043138378E-3</v>
      </c>
      <c r="I75" s="189">
        <f t="shared" ref="I75:M75" ca="1" si="13">(-9.81*(I117+40)/1000/1.5-I103*COS(PI()/180*5)*3.842)/(COS(PI()/180*67.9)*0.476)</f>
        <v>0.10288035648475637</v>
      </c>
      <c r="J75" s="190">
        <f t="shared" ca="1" si="13"/>
        <v>0.10881548013084368</v>
      </c>
      <c r="K75" s="190">
        <f t="shared" ca="1" si="13"/>
        <v>-9.2910566150491009E-2</v>
      </c>
      <c r="L75" s="190">
        <f t="shared" ca="1" si="13"/>
        <v>0.14194787101364822</v>
      </c>
      <c r="M75" s="191">
        <f t="shared" ca="1" si="13"/>
        <v>-6.2640297466027006E-2</v>
      </c>
    </row>
    <row r="76" spans="2:18" ht="15" customHeight="1" thickBot="1" x14ac:dyDescent="0.25">
      <c r="B76" s="1889"/>
      <c r="C76" s="278" t="str">
        <f>$C$27</f>
        <v>Interior modules</v>
      </c>
      <c r="D76" s="583">
        <f t="shared" ref="D76:H76" ca="1" si="14">(9.81*(D118+40)/1000/1.5+D104*(SIN(PI()/180*5)*3.842/0.5+COS(PI()/180*5)*3.842))/(SIN(PI()/180*67.9)*0.476/0.5-COS(PI()/180*67.9)*0.476)</f>
        <v>1.7265662984144219E-2</v>
      </c>
      <c r="E76" s="584">
        <f t="shared" ca="1" si="14"/>
        <v>3.8629606399899222E-2</v>
      </c>
      <c r="F76" s="584">
        <f t="shared" ca="1" si="14"/>
        <v>5.4529283128963067E-2</v>
      </c>
      <c r="G76" s="584">
        <f t="shared" ca="1" si="14"/>
        <v>8.3236641089940826E-3</v>
      </c>
      <c r="H76" s="585">
        <f t="shared" ca="1" si="14"/>
        <v>-4.7258758069409607E-5</v>
      </c>
      <c r="I76" s="583">
        <f t="shared" ref="I76:M76" ca="1" si="15">(-9.81*(I118+40)/1000/1.5-I104*COS(PI()/180*5)*3.842)/(COS(PI()/180*67.9)*0.476)</f>
        <v>-0.17161206878300722</v>
      </c>
      <c r="J76" s="584">
        <f t="shared" ca="1" si="15"/>
        <v>0.1162478564450474</v>
      </c>
      <c r="K76" s="584">
        <f t="shared" ca="1" si="15"/>
        <v>0.1701022968067103</v>
      </c>
      <c r="L76" s="584">
        <f t="shared" ca="1" si="15"/>
        <v>6.5561691461818727E-2</v>
      </c>
      <c r="M76" s="586">
        <f t="shared" ca="1" si="15"/>
        <v>0.14195625076216803</v>
      </c>
    </row>
    <row r="77" spans="2:18" ht="15" customHeight="1" x14ac:dyDescent="0.2">
      <c r="B77" s="1888" t="str">
        <f>$B$30</f>
        <v>Inner rows, from 5th row from north</v>
      </c>
      <c r="C77" s="183" t="str">
        <f>$C$26</f>
        <v>1st-10th module</v>
      </c>
      <c r="D77" s="189">
        <f t="shared" ref="D77:H77" ca="1" si="16">(9.81*(D119+40)/1000/1.5+D105*(SIN(PI()/180*5)*3.842/0.5+COS(PI()/180*5)*3.842))/(SIN(PI()/180*67.9)*0.476/0.5-COS(PI()/180*67.9)*0.476)</f>
        <v>1.7265662984144219E-2</v>
      </c>
      <c r="E77" s="190">
        <f t="shared" ca="1" si="16"/>
        <v>3.2715223947146772E-2</v>
      </c>
      <c r="F77" s="190">
        <f t="shared" ca="1" si="16"/>
        <v>5.9367289456281079E-2</v>
      </c>
      <c r="G77" s="190">
        <f t="shared" ca="1" si="16"/>
        <v>4.9893949417173416E-3</v>
      </c>
      <c r="H77" s="190">
        <f t="shared" ca="1" si="16"/>
        <v>-2.4920832742785864E-3</v>
      </c>
      <c r="I77" s="189">
        <f t="shared" ref="I77:L77" ca="1" si="17">(-9.81*(I119+40)/1000/1.5-I105*COS(PI()/180*5)*3.842)/(COS(PI()/180*67.9)*0.476)</f>
        <v>0.11495997602836784</v>
      </c>
      <c r="J77" s="190">
        <f t="shared" ca="1" si="17"/>
        <v>0.20347221457356995</v>
      </c>
      <c r="K77" s="190">
        <f t="shared" ca="1" si="17"/>
        <v>1.8585968908807843E-2</v>
      </c>
      <c r="L77" s="190">
        <f t="shared" ca="1" si="17"/>
        <v>0.14243866743467742</v>
      </c>
      <c r="M77" s="191">
        <f ca="1">(-9.81*(M119+40)/1000/1.5-M105*COS(PI()/180*5)*3.842)/(COS(PI()/180*67.9)*0.476)</f>
        <v>-2.8223803871824861E-2</v>
      </c>
    </row>
    <row r="78" spans="2:18" ht="15" customHeight="1" thickBot="1" x14ac:dyDescent="0.25">
      <c r="B78" s="1889"/>
      <c r="C78" s="278" t="str">
        <f>$C$27</f>
        <v>Interior modules</v>
      </c>
      <c r="D78" s="587">
        <f t="shared" ref="D78:H78" ca="1" si="18">(9.81*(D120+40)/1000/1.5+D106*(SIN(PI()/180*5)*3.842/0.5+COS(PI()/180*5)*3.842))/(SIN(PI()/180*67.9)*0.476/0.5-COS(PI()/180*67.9)*0.476)</f>
        <v>1.7265662984144219E-2</v>
      </c>
      <c r="E78" s="588">
        <f t="shared" ca="1" si="18"/>
        <v>3.7707429132961934E-2</v>
      </c>
      <c r="F78" s="588">
        <f t="shared" ca="1" si="18"/>
        <v>7.0783680764698056E-2</v>
      </c>
      <c r="G78" s="588">
        <f t="shared" ca="1" si="18"/>
        <v>2.1238927998642868E-2</v>
      </c>
      <c r="H78" s="588">
        <f t="shared" ca="1" si="18"/>
        <v>-2.4920832742785864E-3</v>
      </c>
      <c r="I78" s="587">
        <f t="shared" ref="I78:M78" ca="1" si="19">(-9.81*(I120+40)/1000/1.5-I106*COS(PI()/180*5)*3.842)/(COS(PI()/180*67.9)*0.476)</f>
        <v>7.6946381817703816E-2</v>
      </c>
      <c r="J78" s="588">
        <f t="shared" ca="1" si="19"/>
        <v>0.19774454750513318</v>
      </c>
      <c r="K78" s="588">
        <f t="shared" ca="1" si="19"/>
        <v>0.17266117445324564</v>
      </c>
      <c r="L78" s="588">
        <f t="shared" ca="1" si="19"/>
        <v>0.13032887540984892</v>
      </c>
      <c r="M78" s="590">
        <f t="shared" ca="1" si="19"/>
        <v>-2.8223803871824861E-2</v>
      </c>
    </row>
    <row r="79" spans="2:18" ht="15" customHeight="1" x14ac:dyDescent="0.2">
      <c r="B79" s="1888" t="str">
        <f>$B$32</f>
        <v>South row</v>
      </c>
      <c r="C79" s="183" t="str">
        <f>$C$26</f>
        <v>1st-10th module</v>
      </c>
      <c r="D79" s="189">
        <f t="shared" ref="D79:H79" ca="1" si="20">(9.81*(D121+40)/1000/1.5+D107*(SIN(PI()/180*5)*3.842/0.5+COS(PI()/180*5)*3.842))/(SIN(PI()/180*67.9)*0.476/0.5-COS(PI()/180*67.9)*0.476)</f>
        <v>2.0480517519486829E-2</v>
      </c>
      <c r="E79" s="190">
        <f t="shared" ca="1" si="20"/>
        <v>3.8152986802800493E-2</v>
      </c>
      <c r="F79" s="190">
        <f t="shared" ca="1" si="20"/>
        <v>6.4439371929148989E-2</v>
      </c>
      <c r="G79" s="190">
        <f t="shared" ca="1" si="20"/>
        <v>2.2131449122168717E-2</v>
      </c>
      <c r="H79" s="578">
        <f t="shared" ca="1" si="20"/>
        <v>-2.4920832742785864E-3</v>
      </c>
      <c r="I79" s="189">
        <f t="shared" ref="I79:M79" ca="1" si="21">(-9.81*(I121+40)/1000/1.5-I107*COS(PI()/180*5)*3.842)/(COS(PI()/180*67.9)*0.476)</f>
        <v>0.32278304203322533</v>
      </c>
      <c r="J79" s="190">
        <f t="shared" ca="1" si="21"/>
        <v>3.858000404656422E-3</v>
      </c>
      <c r="K79" s="190">
        <f t="shared" ca="1" si="21"/>
        <v>0.15396250792323043</v>
      </c>
      <c r="L79" s="190">
        <f t="shared" ca="1" si="21"/>
        <v>0.17731500635078373</v>
      </c>
      <c r="M79" s="191">
        <f t="shared" ca="1" si="21"/>
        <v>-2.8223803871824861E-2</v>
      </c>
    </row>
    <row r="80" spans="2:18" ht="15" customHeight="1" thickBot="1" x14ac:dyDescent="0.25">
      <c r="B80" s="1889"/>
      <c r="C80" s="278" t="str">
        <f>$C$27</f>
        <v>Interior modules</v>
      </c>
      <c r="D80" s="583">
        <f t="shared" ref="D80:G80" ca="1" si="22">(9.81*(D122+40)/1000/1.5+D108*(SIN(PI()/180*5)*3.842/0.5+COS(PI()/180*5)*3.842))/(SIN(PI()/180*67.9)*0.476/0.5-COS(PI()/180*67.9)*0.476)</f>
        <v>1.7265662984144219E-2</v>
      </c>
      <c r="E80" s="584">
        <f t="shared" ca="1" si="22"/>
        <v>3.6630553616665007E-2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-3.9682421742243727E-2</v>
      </c>
      <c r="J80" s="584">
        <f t="shared" ca="1" si="23"/>
        <v>7.5214549509389175E-2</v>
      </c>
      <c r="K80" s="584">
        <f t="shared" ca="1" si="23"/>
        <v>0.18500285460266211</v>
      </c>
      <c r="L80" s="584">
        <f t="shared" ca="1" si="23"/>
        <v>0.18199338908999133</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1st-10th module</v>
      </c>
      <c r="D87" s="189">
        <f>IF(N87=-2,1000*($G$17*$G$18*$C$19)/625,1000*($G$17*$G$18*$C$19)/(MAX(150,MIN($G$16*MAX($G$14:$G$15),4*$G$16^2,4*(MIN($G$14:$G$15))^2))*(MAX(6.12,$G$16)/12.5)^N87))</f>
        <v>305.79510388884768</v>
      </c>
      <c r="E87" s="190">
        <f t="shared" ref="E87:H94" si="24">IF(O87=-2,1000*($G$17*$G$18*$C$19)/625,1000*($G$17*$G$18*$C$19)/(MAX(150,MIN($G$16*MAX($G$14:$G$15),4*$G$16^2,4*(MIN($G$14:$G$15))^2))*(MAX(6.12,$G$16)/12.5)^O87))</f>
        <v>437.02856383703232</v>
      </c>
      <c r="F87" s="190">
        <f t="shared" si="24"/>
        <v>255.79431016273185</v>
      </c>
      <c r="G87" s="190">
        <f t="shared" si="24"/>
        <v>213.96918485461103</v>
      </c>
      <c r="H87" s="578">
        <f t="shared" si="24"/>
        <v>149.8995607298273</v>
      </c>
      <c r="I87" s="189">
        <f>IF(N87=-2,1000*($G$17*$G$18*$C$16)/625,1000*($G$17*$G$18*$C$16)/(MAX(150,MIN($G$16*MAX($G$14:$G$15),4*$G$16^2,4*(MIN($G$14:$G$15))^2))*(MAX(6.12,$G$16)/12.5)^N87))</f>
        <v>57.336581979158943</v>
      </c>
      <c r="J87" s="190">
        <f t="shared" ref="J87:M94" si="25">IF(O87=-2,1000*($G$17*$G$18*$C$16)/625,1000*($G$17*$G$18*$C$16)/(MAX(150,MIN($G$16*MAX($G$14:$G$15),4*$G$16^2,4*(MIN($G$14:$G$15))^2))*(MAX(6.12,$G$16)/12.5)^O87))</f>
        <v>81.942855719443557</v>
      </c>
      <c r="K87" s="190">
        <f t="shared" si="25"/>
        <v>47.961433155512225</v>
      </c>
      <c r="L87" s="190">
        <f t="shared" si="25"/>
        <v>40.119222160239573</v>
      </c>
      <c r="M87" s="578">
        <f t="shared" si="25"/>
        <v>28.106167636842617</v>
      </c>
      <c r="N87" s="189">
        <v>-1</v>
      </c>
      <c r="O87" s="190">
        <v>-0.5</v>
      </c>
      <c r="P87" s="190">
        <v>-1.25</v>
      </c>
      <c r="Q87" s="190">
        <v>-1.5</v>
      </c>
      <c r="R87" s="191">
        <v>-2</v>
      </c>
    </row>
    <row r="88" spans="2:31" ht="15" customHeight="1" thickBot="1" x14ac:dyDescent="0.25">
      <c r="B88" s="1889"/>
      <c r="C88" s="278" t="str">
        <f>$C$27</f>
        <v>Interior modules</v>
      </c>
      <c r="D88" s="579">
        <f t="shared" ref="D88:D94" si="26">IF(N88=-2,1000*($G$17*$G$18*$C$19)/625,1000*($G$17*$G$18*$C$19)/(MAX(150,MIN($G$16*MAX($G$14:$G$15),4*$G$16^2,4*(MIN($G$14:$G$15))^2))*(MAX(6.12,$G$16)/12.5)^N88))</f>
        <v>305.79510388884768</v>
      </c>
      <c r="E88" s="580">
        <f t="shared" si="24"/>
        <v>437.02856383703232</v>
      </c>
      <c r="F88" s="580">
        <f t="shared" si="24"/>
        <v>255.79431016273185</v>
      </c>
      <c r="G88" s="580">
        <f t="shared" si="24"/>
        <v>213.96918485461103</v>
      </c>
      <c r="H88" s="581">
        <f t="shared" si="24"/>
        <v>149.8995607298273</v>
      </c>
      <c r="I88" s="579">
        <f t="shared" ref="I88:I94" si="27">IF(N88=-2,1000*($G$17*$G$18*$C$16)/625,1000*($G$17*$G$18*$C$16)/(MAX(150,MIN($G$16*MAX($G$14:$G$15),4*$G$16^2,4*(MIN($G$14:$G$15))^2))*(MAX(6.12,$G$16)/12.5)^N88))</f>
        <v>57.336581979158943</v>
      </c>
      <c r="J88" s="580">
        <f t="shared" si="25"/>
        <v>81.942855719443557</v>
      </c>
      <c r="K88" s="580">
        <f t="shared" si="25"/>
        <v>47.961433155512225</v>
      </c>
      <c r="L88" s="580">
        <f t="shared" si="25"/>
        <v>40.119222160239573</v>
      </c>
      <c r="M88" s="581">
        <f t="shared" si="25"/>
        <v>28.106167636842617</v>
      </c>
      <c r="N88" s="579">
        <v>-1</v>
      </c>
      <c r="O88" s="580">
        <v>-0.5</v>
      </c>
      <c r="P88" s="580">
        <v>-1.25</v>
      </c>
      <c r="Q88" s="580">
        <v>-1.5</v>
      </c>
      <c r="R88" s="582">
        <v>-2</v>
      </c>
    </row>
    <row r="89" spans="2:31" ht="15" customHeight="1" x14ac:dyDescent="0.2">
      <c r="B89" s="1888" t="str">
        <f>$B$28</f>
        <v>Inner rows, 2nd to 4th row from north</v>
      </c>
      <c r="C89" s="241" t="str">
        <f>$C$26</f>
        <v>1st-10th module</v>
      </c>
      <c r="D89" s="190">
        <f t="shared" si="26"/>
        <v>624.58150304094704</v>
      </c>
      <c r="E89" s="190">
        <f t="shared" si="24"/>
        <v>365.56968567010472</v>
      </c>
      <c r="F89" s="190">
        <f t="shared" si="24"/>
        <v>255.79431016273185</v>
      </c>
      <c r="G89" s="190">
        <f t="shared" si="24"/>
        <v>213.96918485461103</v>
      </c>
      <c r="H89" s="578">
        <f t="shared" si="24"/>
        <v>149.8995607298273</v>
      </c>
      <c r="I89" s="189">
        <f t="shared" si="27"/>
        <v>117.10903182017758</v>
      </c>
      <c r="J89" s="190">
        <f t="shared" si="25"/>
        <v>68.544316063144649</v>
      </c>
      <c r="K89" s="190">
        <f t="shared" si="25"/>
        <v>47.961433155512225</v>
      </c>
      <c r="L89" s="190">
        <f t="shared" si="25"/>
        <v>40.119222160239573</v>
      </c>
      <c r="M89" s="578">
        <f t="shared" si="25"/>
        <v>28.106167636842617</v>
      </c>
      <c r="N89" s="189">
        <v>0</v>
      </c>
      <c r="O89" s="190">
        <v>-0.75</v>
      </c>
      <c r="P89" s="190">
        <v>-1.25</v>
      </c>
      <c r="Q89" s="190">
        <v>-1.5</v>
      </c>
      <c r="R89" s="191">
        <v>-2</v>
      </c>
    </row>
    <row r="90" spans="2:31" ht="15" customHeight="1" thickBot="1" x14ac:dyDescent="0.25">
      <c r="B90" s="1889"/>
      <c r="C90" s="524" t="str">
        <f>$C$27</f>
        <v>Interior modules</v>
      </c>
      <c r="D90" s="583">
        <f t="shared" si="26"/>
        <v>624.58150304094704</v>
      </c>
      <c r="E90" s="584">
        <f t="shared" si="24"/>
        <v>365.56968567010472</v>
      </c>
      <c r="F90" s="584">
        <f t="shared" si="24"/>
        <v>255.79431016273185</v>
      </c>
      <c r="G90" s="584">
        <f t="shared" si="24"/>
        <v>213.96918485461103</v>
      </c>
      <c r="H90" s="585">
        <f t="shared" si="24"/>
        <v>149.8995607298273</v>
      </c>
      <c r="I90" s="583">
        <f t="shared" si="27"/>
        <v>117.10903182017758</v>
      </c>
      <c r="J90" s="584">
        <f t="shared" si="25"/>
        <v>68.544316063144649</v>
      </c>
      <c r="K90" s="584">
        <f t="shared" si="25"/>
        <v>47.961433155512225</v>
      </c>
      <c r="L90" s="584">
        <f t="shared" si="25"/>
        <v>40.119222160239573</v>
      </c>
      <c r="M90" s="585">
        <f t="shared" si="25"/>
        <v>28.106167636842617</v>
      </c>
      <c r="N90" s="583">
        <v>0</v>
      </c>
      <c r="O90" s="584">
        <v>-0.75</v>
      </c>
      <c r="P90" s="584">
        <v>-1.25</v>
      </c>
      <c r="Q90" s="584">
        <v>-1.5</v>
      </c>
      <c r="R90" s="586">
        <v>-2</v>
      </c>
    </row>
    <row r="91" spans="2:31" ht="15" customHeight="1" x14ac:dyDescent="0.2">
      <c r="B91" s="1888" t="str">
        <f>$B$30</f>
        <v>Inner rows, from 5th row from north</v>
      </c>
      <c r="C91" s="183" t="str">
        <f>$C$26</f>
        <v>1st-10th module</v>
      </c>
      <c r="D91" s="189">
        <f t="shared" si="26"/>
        <v>624.58150304094704</v>
      </c>
      <c r="E91" s="190">
        <f t="shared" si="24"/>
        <v>365.56968567010472</v>
      </c>
      <c r="F91" s="190">
        <f t="shared" si="24"/>
        <v>255.79431016273185</v>
      </c>
      <c r="G91" s="190">
        <f t="shared" si="24"/>
        <v>213.96918485461103</v>
      </c>
      <c r="H91" s="578">
        <f t="shared" si="24"/>
        <v>213.96918485461103</v>
      </c>
      <c r="I91" s="189">
        <f t="shared" si="27"/>
        <v>117.10903182017758</v>
      </c>
      <c r="J91" s="190">
        <f t="shared" si="25"/>
        <v>68.544316063144649</v>
      </c>
      <c r="K91" s="190">
        <f t="shared" si="25"/>
        <v>47.961433155512225</v>
      </c>
      <c r="L91" s="190">
        <f t="shared" si="25"/>
        <v>40.119222160239573</v>
      </c>
      <c r="M91" s="578">
        <f t="shared" si="25"/>
        <v>40.119222160239573</v>
      </c>
      <c r="N91" s="189">
        <v>0</v>
      </c>
      <c r="O91" s="190">
        <v>-0.75</v>
      </c>
      <c r="P91" s="190">
        <v>-1.25</v>
      </c>
      <c r="Q91" s="190">
        <v>-1.5</v>
      </c>
      <c r="R91" s="191">
        <v>-1.5</v>
      </c>
    </row>
    <row r="92" spans="2:31" ht="15" customHeight="1" thickBot="1" x14ac:dyDescent="0.25">
      <c r="B92" s="1889"/>
      <c r="C92" s="278" t="str">
        <f>$C$27</f>
        <v>Interior modules</v>
      </c>
      <c r="D92" s="587">
        <f t="shared" si="26"/>
        <v>624.58150304094704</v>
      </c>
      <c r="E92" s="588">
        <f t="shared" si="24"/>
        <v>365.56968567010472</v>
      </c>
      <c r="F92" s="588">
        <f t="shared" si="24"/>
        <v>255.79431016273185</v>
      </c>
      <c r="G92" s="588">
        <f t="shared" si="24"/>
        <v>213.96918485461103</v>
      </c>
      <c r="H92" s="589">
        <f t="shared" si="24"/>
        <v>213.96918485461103</v>
      </c>
      <c r="I92" s="587">
        <f t="shared" si="27"/>
        <v>117.10903182017758</v>
      </c>
      <c r="J92" s="588">
        <f t="shared" si="25"/>
        <v>68.544316063144649</v>
      </c>
      <c r="K92" s="588">
        <f t="shared" si="25"/>
        <v>47.961433155512225</v>
      </c>
      <c r="L92" s="588">
        <f t="shared" si="25"/>
        <v>40.119222160239573</v>
      </c>
      <c r="M92" s="589">
        <f t="shared" si="25"/>
        <v>40.119222160239573</v>
      </c>
      <c r="N92" s="587">
        <v>0</v>
      </c>
      <c r="O92" s="588">
        <v>-0.75</v>
      </c>
      <c r="P92" s="588">
        <v>-1.25</v>
      </c>
      <c r="Q92" s="588">
        <v>-1.5</v>
      </c>
      <c r="R92" s="590">
        <v>-1.5</v>
      </c>
    </row>
    <row r="93" spans="2:31" ht="15" customHeight="1" x14ac:dyDescent="0.2">
      <c r="B93" s="1888" t="str">
        <f>$B$32</f>
        <v>South row</v>
      </c>
      <c r="C93" s="183" t="str">
        <f>$C$26</f>
        <v>1st-10th module</v>
      </c>
      <c r="D93" s="189">
        <f t="shared" si="26"/>
        <v>624.58150304094704</v>
      </c>
      <c r="E93" s="190">
        <f t="shared" si="24"/>
        <v>365.56968567010472</v>
      </c>
      <c r="F93" s="190">
        <f t="shared" si="24"/>
        <v>255.79431016273185</v>
      </c>
      <c r="G93" s="190">
        <f t="shared" si="24"/>
        <v>213.96918485461103</v>
      </c>
      <c r="H93" s="578">
        <f t="shared" si="24"/>
        <v>213.96918485461103</v>
      </c>
      <c r="I93" s="189">
        <f t="shared" si="27"/>
        <v>117.10903182017758</v>
      </c>
      <c r="J93" s="190">
        <f t="shared" si="25"/>
        <v>68.544316063144649</v>
      </c>
      <c r="K93" s="190">
        <f t="shared" si="25"/>
        <v>47.961433155512225</v>
      </c>
      <c r="L93" s="190">
        <f t="shared" si="25"/>
        <v>40.119222160239573</v>
      </c>
      <c r="M93" s="578">
        <f t="shared" si="25"/>
        <v>40.119222160239573</v>
      </c>
      <c r="N93" s="189">
        <v>0</v>
      </c>
      <c r="O93" s="190">
        <v>-0.75</v>
      </c>
      <c r="P93" s="190">
        <v>-1.25</v>
      </c>
      <c r="Q93" s="190">
        <v>-1.5</v>
      </c>
      <c r="R93" s="191">
        <v>-1.5</v>
      </c>
    </row>
    <row r="94" spans="2:31" ht="15" customHeight="1" thickBot="1" x14ac:dyDescent="0.25">
      <c r="B94" s="1889"/>
      <c r="C94" s="278" t="str">
        <f>$C$27</f>
        <v>Interior modules</v>
      </c>
      <c r="D94" s="583">
        <f t="shared" si="26"/>
        <v>624.58150304094704</v>
      </c>
      <c r="E94" s="584">
        <f t="shared" si="24"/>
        <v>365.56968567010472</v>
      </c>
      <c r="F94" s="584">
        <f t="shared" si="24"/>
        <v>255.79431016273185</v>
      </c>
      <c r="G94" s="584">
        <f t="shared" si="24"/>
        <v>213.96918485461103</v>
      </c>
      <c r="H94" s="585">
        <f>IF(R94=-2,1000*($G$17*$G$18*$C$19)/625,1000*($G$17*$G$18*$C$19)/(MAX(150,MIN($G$16*MAX($G$14:$G$15),4*$G$16^2,4*(MIN($G$14:$G$15))^2))*(MAX(6.12,$G$16)/12.5)^R94))</f>
        <v>213.96918485461103</v>
      </c>
      <c r="I94" s="583">
        <f t="shared" si="27"/>
        <v>117.10903182017758</v>
      </c>
      <c r="J94" s="584">
        <f t="shared" si="25"/>
        <v>68.544316063144649</v>
      </c>
      <c r="K94" s="584">
        <f t="shared" si="25"/>
        <v>47.961433155512225</v>
      </c>
      <c r="L94" s="584">
        <f t="shared" si="25"/>
        <v>40.119222160239573</v>
      </c>
      <c r="M94" s="585">
        <f>IF(R94=-2,1000*($G$17*$G$18*$C$16)/625,1000*($G$17*$G$18*$C$16)/(MAX(150,MIN($G$16*MAX($G$14:$G$15),4*$G$16^2,4*(MIN($G$14:$G$15))^2))*(MAX(6.12,$G$16)/12.5)^R94))</f>
        <v>40.119222160239573</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1st-10th module</v>
      </c>
      <c r="D101" s="189">
        <f ca="1">AF101+(AP101-AF101)/(LOG(BJ101)-LOG(AZ101))*(LOG(D87)-LOG(AZ101))</f>
        <v>-0.18956342636485812</v>
      </c>
      <c r="E101" s="190">
        <f t="shared" ref="E101:M101" ca="1" si="28">AG101+(AQ101-AG101)/(LOG(BK101)-LOG(BA101))*(LOG(E87)-LOG(BA101))</f>
        <v>-0.20488918558508967</v>
      </c>
      <c r="F101" s="190">
        <f t="shared" ca="1" si="28"/>
        <v>-0.1634012720258195</v>
      </c>
      <c r="G101" s="190">
        <f t="shared" ca="1" si="28"/>
        <v>-0.17026104249809207</v>
      </c>
      <c r="H101" s="578">
        <f t="shared" ca="1" si="28"/>
        <v>-0.17462721087419192</v>
      </c>
      <c r="I101" s="189">
        <f t="shared" ca="1" si="28"/>
        <v>-0.29876313708776303</v>
      </c>
      <c r="J101" s="190">
        <f t="shared" ca="1" si="28"/>
        <v>-0.37044239205231422</v>
      </c>
      <c r="K101" s="190">
        <f t="shared" ca="1" si="28"/>
        <v>-0.27907808333359707</v>
      </c>
      <c r="L101" s="190">
        <f t="shared" ca="1" si="28"/>
        <v>-0.24625169307002259</v>
      </c>
      <c r="M101" s="191">
        <f t="shared" ca="1" si="28"/>
        <v>-0.25857307541785834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89"/>
      <c r="C102" s="278" t="str">
        <f>$C$27</f>
        <v>Interior modules</v>
      </c>
      <c r="D102" s="579">
        <f t="shared" ref="D102:M102" ca="1" si="34">AF102+(AP102-AF102)/(LOG(BJ102)-LOG(AZ102))*(LOG(D88)-LOG(AZ102))</f>
        <v>-0.15</v>
      </c>
      <c r="E102" s="580">
        <f t="shared" ca="1" si="34"/>
        <v>-0.18138493459344368</v>
      </c>
      <c r="F102" s="580">
        <f t="shared" ca="1" si="34"/>
        <v>-0.15333979724055768</v>
      </c>
      <c r="G102" s="580">
        <f t="shared" ca="1" si="34"/>
        <v>-0.16189890354806574</v>
      </c>
      <c r="H102" s="581">
        <f t="shared" ca="1" si="34"/>
        <v>-0.17957395528479078</v>
      </c>
      <c r="I102" s="579">
        <f t="shared" ca="1" si="34"/>
        <v>-0.23802436935705257</v>
      </c>
      <c r="J102" s="580">
        <f t="shared" ca="1" si="34"/>
        <v>-0.34200354036268921</v>
      </c>
      <c r="K102" s="580">
        <f t="shared" ca="1" si="34"/>
        <v>-0.20862075809946523</v>
      </c>
      <c r="L102" s="580">
        <f t="shared" ca="1" si="34"/>
        <v>-0.23326960808066216</v>
      </c>
      <c r="M102" s="582">
        <f t="shared" ca="1" si="34"/>
        <v>-0.25857307541785834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-0.24</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-0.15</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56</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164</v>
      </c>
      <c r="BP102" s="653">
        <f t="shared" ca="1" si="38"/>
        <v>98</v>
      </c>
      <c r="BQ102" s="653">
        <f t="shared" ca="1" si="38"/>
        <v>81</v>
      </c>
      <c r="BR102" s="653">
        <f t="shared" ca="1" si="38"/>
        <v>72</v>
      </c>
      <c r="BS102" s="655">
        <f t="shared" ca="1" si="38"/>
        <v>55</v>
      </c>
    </row>
    <row r="103" spans="2:71" ht="15" customHeight="1" x14ac:dyDescent="0.25">
      <c r="B103" s="1888" t="str">
        <f>$B$28</f>
        <v>Inner rows, 2nd to 4th row from north</v>
      </c>
      <c r="C103" s="183" t="str">
        <f>$C$26</f>
        <v>1st-10th module</v>
      </c>
      <c r="D103" s="189">
        <f t="shared" ref="D103:M103" ca="1" si="39">AF103+(AP103-AF103)/(LOG(BJ103)-LOG(AZ103))*(LOG(D89)-LOG(AZ103))</f>
        <v>-0.16849118031389215</v>
      </c>
      <c r="E103" s="190">
        <f t="shared" ca="1" si="39"/>
        <v>-0.21584907694927954</v>
      </c>
      <c r="F103" s="190">
        <f t="shared" ca="1" si="39"/>
        <v>-0.16602806335058315</v>
      </c>
      <c r="G103" s="190">
        <f t="shared" ca="1" si="39"/>
        <v>-0.17631325099771047</v>
      </c>
      <c r="H103" s="578">
        <f t="shared" ca="1" si="39"/>
        <v>-0.18010192937557068</v>
      </c>
      <c r="I103" s="189">
        <f t="shared" ca="1" si="39"/>
        <v>-0.25322346674040769</v>
      </c>
      <c r="J103" s="190">
        <f t="shared" ca="1" si="39"/>
        <v>-0.28357533975083665</v>
      </c>
      <c r="K103" s="190">
        <f t="shared" ca="1" si="39"/>
        <v>-0.22975840530275654</v>
      </c>
      <c r="L103" s="190">
        <f t="shared" ca="1" si="39"/>
        <v>-0.2181258465350113</v>
      </c>
      <c r="M103" s="191">
        <f t="shared" ca="1" si="39"/>
        <v>-0.23624677080174383</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0.3">
      <c r="B104" s="1889"/>
      <c r="C104" s="278" t="str">
        <f>$C$27</f>
        <v>Interior modules</v>
      </c>
      <c r="D104" s="583">
        <f t="shared" ref="D104:M104" ca="1" si="40">AF104+(AP104-AF104)/(LOG(BJ104)-LOG(AZ104))*(LOG(D90)-LOG(AZ104))</f>
        <v>-0.15</v>
      </c>
      <c r="E104" s="584">
        <f t="shared" ca="1" si="40"/>
        <v>-0.20878972766892989</v>
      </c>
      <c r="F104" s="584">
        <f t="shared" ca="1" si="40"/>
        <v>-0.14993840267926473</v>
      </c>
      <c r="G104" s="584">
        <f t="shared" ca="1" si="40"/>
        <v>-0.15313934212883945</v>
      </c>
      <c r="H104" s="585">
        <f t="shared" ca="1" si="40"/>
        <v>-0.16124005766637337</v>
      </c>
      <c r="I104" s="583">
        <f t="shared" ca="1" si="40"/>
        <v>-0.1904066470848628</v>
      </c>
      <c r="J104" s="584">
        <f t="shared" ca="1" si="40"/>
        <v>-0.27149069071931298</v>
      </c>
      <c r="K104" s="584">
        <f t="shared" ca="1" si="40"/>
        <v>-0.15853464914380028</v>
      </c>
      <c r="L104" s="584">
        <f t="shared" ca="1" si="40"/>
        <v>-0.17555267156315826</v>
      </c>
      <c r="M104" s="586">
        <f t="shared" ca="1" si="40"/>
        <v>-0.19204793471022821</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-0.15</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-0.13</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255</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700</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0.25">
      <c r="B105" s="1888" t="str">
        <f>$B$30</f>
        <v>Inner rows, from 5th row from north</v>
      </c>
      <c r="C105" s="183" t="str">
        <f>$C$26</f>
        <v>1st-10th module</v>
      </c>
      <c r="D105" s="189">
        <f t="shared" ref="D105:M105" ca="1" si="41">AF105+(AP105-AF105)/(LOG(BJ105)-LOG(AZ105))*(LOG(D91)-LOG(AZ105))</f>
        <v>-0.15</v>
      </c>
      <c r="E105" s="190">
        <f t="shared" ca="1" si="41"/>
        <v>-0.18924903028242396</v>
      </c>
      <c r="F105" s="190">
        <f t="shared" ca="1" si="41"/>
        <v>-0.14400387834433462</v>
      </c>
      <c r="G105" s="190">
        <f t="shared" ca="1" si="41"/>
        <v>-0.15550802522344992</v>
      </c>
      <c r="H105" s="190">
        <f t="shared" ca="1" si="41"/>
        <v>-0.14000000000000001</v>
      </c>
      <c r="I105" s="189">
        <f t="shared" ca="1" si="41"/>
        <v>-0.25521590712582931</v>
      </c>
      <c r="J105" s="190">
        <f t="shared" ca="1" si="41"/>
        <v>-0.24338559082265532</v>
      </c>
      <c r="K105" s="190">
        <f t="shared" ca="1" si="41"/>
        <v>-0.19832629478721076</v>
      </c>
      <c r="L105" s="190">
        <f t="shared" ca="1" si="41"/>
        <v>-0.1951545348750891</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-0.15</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500</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10000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0.3">
      <c r="B106" s="1889"/>
      <c r="C106" s="278" t="str">
        <f>$C$27</f>
        <v>Interior modules</v>
      </c>
      <c r="D106" s="587">
        <f t="shared" ref="D106:M106" ca="1" si="42">AF106+(AP106-AF106)/(LOG(BJ106)-LOG(AZ106))*(LOG(D92)-LOG(AZ106))</f>
        <v>-0.15</v>
      </c>
      <c r="E106" s="588">
        <f t="shared" ca="1" si="42"/>
        <v>-0.19623644397102155</v>
      </c>
      <c r="F106" s="588">
        <f t="shared" ca="1" si="42"/>
        <v>-0.13</v>
      </c>
      <c r="G106" s="588">
        <f t="shared" ca="1" si="42"/>
        <v>-0.14000000000000001</v>
      </c>
      <c r="H106" s="588">
        <f t="shared" ca="1" si="42"/>
        <v>-0.14000000000000001</v>
      </c>
      <c r="I106" s="587">
        <f t="shared" ca="1" si="42"/>
        <v>-0.16165058312006136</v>
      </c>
      <c r="J106" s="588">
        <f t="shared" ca="1" si="42"/>
        <v>-0.24267615482954208</v>
      </c>
      <c r="K106" s="588">
        <f t="shared" ca="1" si="42"/>
        <v>-0.15379183206083125</v>
      </c>
      <c r="L106" s="588">
        <f t="shared" ca="1" si="42"/>
        <v>-0.14432986710716833</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0.25">
      <c r="B107" s="1888" t="str">
        <f>$B$32</f>
        <v>South row</v>
      </c>
      <c r="C107" s="183" t="str">
        <f>$C$26</f>
        <v>1st-10th module</v>
      </c>
      <c r="D107" s="189">
        <f t="shared" ref="D107:M107" ca="1" si="43">AF107+(AP107-AF107)/(LOG(BJ107)-LOG(AZ107))*(LOG(D93)-LOG(AZ107))</f>
        <v>-0.15998881139261034</v>
      </c>
      <c r="E107" s="190">
        <f t="shared" ca="1" si="43"/>
        <v>-0.18807765692822273</v>
      </c>
      <c r="F107" s="190">
        <f t="shared" ca="1" si="43"/>
        <v>-0.15713896172414626</v>
      </c>
      <c r="G107" s="190">
        <f t="shared" ca="1" si="43"/>
        <v>-0.14775401261172497</v>
      </c>
      <c r="H107" s="578">
        <f t="shared" ca="1" si="43"/>
        <v>-0.14000000000000001</v>
      </c>
      <c r="I107" s="189">
        <f t="shared" ca="1" si="43"/>
        <v>-0.22754038819191577</v>
      </c>
      <c r="J107" s="190">
        <f t="shared" ca="1" si="43"/>
        <v>-0.22671825691668424</v>
      </c>
      <c r="K107" s="190">
        <f t="shared" ca="1" si="43"/>
        <v>-0.21033286138931867</v>
      </c>
      <c r="L107" s="190">
        <f t="shared" ca="1" si="43"/>
        <v>-0.17180798859237567</v>
      </c>
      <c r="M107" s="191">
        <f t="shared" ca="1" si="43"/>
        <v>-0.12</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-0.24</v>
      </c>
      <c r="AL107" s="190">
        <f t="shared" ca="1" si="35"/>
        <v>-0.25</v>
      </c>
      <c r="AM107" s="190">
        <f t="shared" ca="1" si="35"/>
        <v>-0.22</v>
      </c>
      <c r="AN107" s="190">
        <f t="shared" ca="1" si="35"/>
        <v>-0.19</v>
      </c>
      <c r="AO107" s="191">
        <f t="shared" ca="1" si="35"/>
        <v>-0.12</v>
      </c>
      <c r="AP107" s="189">
        <f t="shared" ca="1" si="36"/>
        <v>-0.15</v>
      </c>
      <c r="AQ107" s="190">
        <f t="shared" ca="1" si="36"/>
        <v>-0.17</v>
      </c>
      <c r="AR107" s="190">
        <f t="shared" ca="1" si="36"/>
        <v>-0.13</v>
      </c>
      <c r="AS107" s="190">
        <f t="shared" ca="1" si="36"/>
        <v>-0.14000000000000001</v>
      </c>
      <c r="AT107" s="578">
        <f t="shared" ca="1" si="36"/>
        <v>-0.14000000000000001</v>
      </c>
      <c r="AU107" s="189">
        <f t="shared" ca="1" si="36"/>
        <v>-0.15</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86</v>
      </c>
      <c r="BF107" s="649">
        <f t="shared" ca="1" si="37"/>
        <v>25</v>
      </c>
      <c r="BG107" s="649">
        <f t="shared" ca="1" si="37"/>
        <v>36</v>
      </c>
      <c r="BH107" s="649">
        <f t="shared" ca="1" si="37"/>
        <v>24</v>
      </c>
      <c r="BI107" s="651">
        <f t="shared" ca="1" si="37"/>
        <v>40</v>
      </c>
      <c r="BJ107" s="648">
        <f t="shared" ca="1" si="38"/>
        <v>800</v>
      </c>
      <c r="BK107" s="649">
        <f t="shared" ca="1" si="38"/>
        <v>800</v>
      </c>
      <c r="BL107" s="649">
        <f t="shared" ca="1" si="38"/>
        <v>700</v>
      </c>
      <c r="BM107" s="649">
        <f t="shared" ca="1" si="38"/>
        <v>500</v>
      </c>
      <c r="BN107" s="650">
        <f t="shared" ca="1" si="38"/>
        <v>10000</v>
      </c>
      <c r="BO107" s="648">
        <f t="shared" ca="1" si="38"/>
        <v>800</v>
      </c>
      <c r="BP107" s="649">
        <f t="shared" ca="1" si="38"/>
        <v>800</v>
      </c>
      <c r="BQ107" s="649">
        <f t="shared" ca="1" si="38"/>
        <v>700</v>
      </c>
      <c r="BR107" s="649">
        <f t="shared" ca="1" si="38"/>
        <v>56</v>
      </c>
      <c r="BS107" s="651">
        <f t="shared" ca="1" si="38"/>
        <v>10000</v>
      </c>
    </row>
    <row r="108" spans="2:71" ht="15" customHeight="1" thickBot="1" x14ac:dyDescent="0.3">
      <c r="B108" s="1889"/>
      <c r="C108" s="278" t="str">
        <f>$C$27</f>
        <v>Interior modules</v>
      </c>
      <c r="D108" s="583">
        <f t="shared" ref="D108:M108" ca="1" si="44">AF108+(AP108-AF108)/(LOG(BJ108)-LOG(AZ108))*(LOG(D94)-LOG(AZ108))</f>
        <v>-0.15</v>
      </c>
      <c r="E108" s="584">
        <f t="shared" ca="1" si="44"/>
        <v>-0.1917565282219742</v>
      </c>
      <c r="F108" s="584">
        <f t="shared" ca="1" si="44"/>
        <v>-0.13</v>
      </c>
      <c r="G108" s="584">
        <f t="shared" ca="1" si="44"/>
        <v>-0.13</v>
      </c>
      <c r="H108" s="585">
        <f t="shared" ca="1" si="44"/>
        <v>-0.14000000000000001</v>
      </c>
      <c r="I108" s="583">
        <f t="shared" ca="1" si="44"/>
        <v>-0.15151881707522252</v>
      </c>
      <c r="J108" s="584">
        <f t="shared" ca="1" si="44"/>
        <v>-0.21210314683555379</v>
      </c>
      <c r="K108" s="584">
        <f t="shared" ca="1" si="44"/>
        <v>-0.15775713740430314</v>
      </c>
      <c r="L108" s="584">
        <f t="shared" ca="1" si="44"/>
        <v>-0.13649480066075248</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1st-10th module</v>
      </c>
      <c r="D115" s="633">
        <f ca="1">AF115+(AP115-AF115)/(LOG(BJ115)-LOG(AZ115))*(LOG(D87)-LOG(AZ115))</f>
        <v>90.176725868546072</v>
      </c>
      <c r="E115" s="634">
        <f t="shared" ref="E115:M115" ca="1" si="45">AG115+(AQ115-AG115)/(LOG(BK115)-LOG(BA115))*(LOG(E87)-LOG(BA115))</f>
        <v>104.88567320825369</v>
      </c>
      <c r="F115" s="634">
        <f t="shared" ca="1" si="45"/>
        <v>80.077242490566192</v>
      </c>
      <c r="G115" s="634">
        <f t="shared" ca="1" si="45"/>
        <v>78.182729748664443</v>
      </c>
      <c r="H115" s="635">
        <f t="shared" ca="1" si="45"/>
        <v>81.723070935113995</v>
      </c>
      <c r="I115" s="633">
        <f t="shared" ca="1" si="45"/>
        <v>143.8393293089743</v>
      </c>
      <c r="J115" s="634">
        <f t="shared" ca="1" si="45"/>
        <v>172.91417686155415</v>
      </c>
      <c r="K115" s="634">
        <f t="shared" ca="1" si="45"/>
        <v>115.52250069460489</v>
      </c>
      <c r="L115" s="634">
        <f t="shared" ca="1" si="45"/>
        <v>104.26674665888996</v>
      </c>
      <c r="M115" s="636">
        <f t="shared" ca="1" si="45"/>
        <v>106.33429399375071</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89"/>
      <c r="C116" s="278" t="str">
        <f>$C$27</f>
        <v>Interior modules</v>
      </c>
      <c r="D116" s="637">
        <f t="shared" ref="D116:M116" ca="1" si="51">AF116+(AP116-AF116)/(LOG(BJ116)-LOG(AZ116))*(LOG(D88)-LOG(AZ116))</f>
        <v>65</v>
      </c>
      <c r="E116" s="638">
        <f t="shared" ca="1" si="51"/>
        <v>89.064328670355948</v>
      </c>
      <c r="F116" s="638">
        <f t="shared" ca="1" si="51"/>
        <v>72.871062123579222</v>
      </c>
      <c r="G116" s="638">
        <f t="shared" ca="1" si="51"/>
        <v>74.957100909413896</v>
      </c>
      <c r="H116" s="639">
        <f t="shared" ca="1" si="51"/>
        <v>85.185792022533178</v>
      </c>
      <c r="I116" s="637">
        <f t="shared" ca="1" si="51"/>
        <v>105.72681580787832</v>
      </c>
      <c r="J116" s="638">
        <f t="shared" ca="1" si="51"/>
        <v>158.57766489346352</v>
      </c>
      <c r="K116" s="638">
        <f t="shared" ca="1" si="51"/>
        <v>78.218429589696967</v>
      </c>
      <c r="L116" s="638">
        <f t="shared" ca="1" si="51"/>
        <v>93.63480404033109</v>
      </c>
      <c r="M116" s="640">
        <f t="shared" ca="1" si="51"/>
        <v>107.14384525071502</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107</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49</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56</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164</v>
      </c>
      <c r="BP116" s="653">
        <f t="shared" ca="1" si="55"/>
        <v>98</v>
      </c>
      <c r="BQ116" s="653">
        <f t="shared" ca="1" si="55"/>
        <v>81</v>
      </c>
      <c r="BR116" s="653">
        <f t="shared" ca="1" si="55"/>
        <v>72</v>
      </c>
      <c r="BS116" s="655">
        <f t="shared" ca="1" si="55"/>
        <v>55</v>
      </c>
    </row>
    <row r="117" spans="2:71" ht="15" customHeight="1" x14ac:dyDescent="0.25">
      <c r="B117" s="1888" t="str">
        <f>$B$28</f>
        <v>Inner rows, 2nd to 4th row from north</v>
      </c>
      <c r="C117" s="183" t="str">
        <f>$C$26</f>
        <v>1st-10th module</v>
      </c>
      <c r="D117" s="633">
        <f t="shared" ref="D117:M117" ca="1" si="56">AF117+(AP117-AF117)/(LOG(BJ117)-LOG(AZ117))*(LOG(D89)-LOG(AZ117))</f>
        <v>79.650704402545301</v>
      </c>
      <c r="E117" s="634">
        <f t="shared" ca="1" si="56"/>
        <v>112.52124040262967</v>
      </c>
      <c r="F117" s="634">
        <f t="shared" ca="1" si="56"/>
        <v>81.190271106820092</v>
      </c>
      <c r="G117" s="634">
        <f t="shared" ca="1" si="56"/>
        <v>81.814054848435489</v>
      </c>
      <c r="H117" s="635">
        <f t="shared" ca="1" si="56"/>
        <v>84.071350562899454</v>
      </c>
      <c r="I117" s="633">
        <f t="shared" ca="1" si="56"/>
        <v>105.37589337360727</v>
      </c>
      <c r="J117" s="634">
        <f t="shared" ca="1" si="56"/>
        <v>122.97608823225934</v>
      </c>
      <c r="K117" s="634">
        <f t="shared" ca="1" si="56"/>
        <v>97.00480303014659</v>
      </c>
      <c r="L117" s="634">
        <f t="shared" ca="1" si="56"/>
        <v>83.766069430880918</v>
      </c>
      <c r="M117" s="636">
        <f t="shared" ca="1" si="56"/>
        <v>99.973084009034665</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0.3">
      <c r="B118" s="1889"/>
      <c r="C118" s="278" t="str">
        <f>$C$27</f>
        <v>Interior modules</v>
      </c>
      <c r="D118" s="641">
        <f t="shared" ref="D118:M118" ca="1" si="57">AF118+(AP118-AF118)/(LOG(BJ118)-LOG(AZ118))*(LOG(D90)-LOG(AZ118))</f>
        <v>65</v>
      </c>
      <c r="E118" s="642">
        <f t="shared" ca="1" si="57"/>
        <v>107.7218123941517</v>
      </c>
      <c r="F118" s="642">
        <f t="shared" ca="1" si="57"/>
        <v>68.963041607558836</v>
      </c>
      <c r="G118" s="642">
        <f t="shared" ca="1" si="57"/>
        <v>66.197539490187609</v>
      </c>
      <c r="H118" s="643">
        <f t="shared" ca="1" si="57"/>
        <v>70.868040366461344</v>
      </c>
      <c r="I118" s="641">
        <f t="shared" ca="1" si="57"/>
        <v>76.130177328407868</v>
      </c>
      <c r="J118" s="642">
        <f t="shared" ca="1" si="57"/>
        <v>115.700315333562</v>
      </c>
      <c r="K118" s="642">
        <f t="shared" ca="1" si="57"/>
        <v>48.12078948628016</v>
      </c>
      <c r="L118" s="642">
        <f t="shared" ca="1" si="57"/>
        <v>60.942786148815998</v>
      </c>
      <c r="M118" s="644">
        <f t="shared" ca="1" si="57"/>
        <v>68.504360010014778</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69</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57</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255</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700</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0.25">
      <c r="B119" s="1888" t="str">
        <f>$B$30</f>
        <v>Inner rows, from 5th row from north</v>
      </c>
      <c r="C119" s="183" t="str">
        <f>$C$26</f>
        <v>1st-10th module</v>
      </c>
      <c r="D119" s="633">
        <f t="shared" ref="D119:M119" ca="1" si="58">AF119+(AP119-AF119)/(LOG(BJ119)-LOG(AZ119))*(LOG(D91)-LOG(AZ119))</f>
        <v>65</v>
      </c>
      <c r="E119" s="634">
        <f t="shared" ca="1" si="58"/>
        <v>93.649362757021464</v>
      </c>
      <c r="F119" s="634">
        <f t="shared" ca="1" si="58"/>
        <v>65.402327006600757</v>
      </c>
      <c r="G119" s="634">
        <f t="shared" ca="1" si="58"/>
        <v>67.467917025828697</v>
      </c>
      <c r="H119" s="634">
        <f t="shared" ca="1" si="58"/>
        <v>56</v>
      </c>
      <c r="I119" s="633">
        <f t="shared" ca="1" si="58"/>
        <v>106.21114949966969</v>
      </c>
      <c r="J119" s="634">
        <f t="shared" ca="1" si="58"/>
        <v>96.864034608309993</v>
      </c>
      <c r="K119" s="634">
        <f t="shared" ca="1" si="58"/>
        <v>75.556830840413028</v>
      </c>
      <c r="L119" s="634">
        <f t="shared" ca="1" si="58"/>
        <v>70.309214280411879</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65</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500</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10000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0.3">
      <c r="B120" s="1889"/>
      <c r="C120" s="278" t="str">
        <f>$C$27</f>
        <v>Interior modules</v>
      </c>
      <c r="D120" s="645">
        <f t="shared" ref="D120:M120" ca="1" si="59">AF120+(AP120-AF120)/(LOG(BJ120)-LOG(AZ120))*(LOG(D92)-LOG(AZ120))</f>
        <v>65</v>
      </c>
      <c r="E120" s="646">
        <f t="shared" ca="1" si="59"/>
        <v>98.990704437271916</v>
      </c>
      <c r="F120" s="646">
        <f t="shared" ca="1" si="59"/>
        <v>57</v>
      </c>
      <c r="G120" s="646">
        <f t="shared" ca="1" si="59"/>
        <v>58.550802522344995</v>
      </c>
      <c r="H120" s="646">
        <f t="shared" ca="1" si="59"/>
        <v>56</v>
      </c>
      <c r="I120" s="645">
        <f t="shared" ca="1" si="59"/>
        <v>52.495174936018408</v>
      </c>
      <c r="J120" s="646">
        <f t="shared" ca="1" si="59"/>
        <v>96.605692897725248</v>
      </c>
      <c r="K120" s="646">
        <f t="shared" ca="1" si="59"/>
        <v>45.275099236498747</v>
      </c>
      <c r="L120" s="646">
        <f t="shared" ca="1" si="59"/>
        <v>40.896880396451479</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0.25">
      <c r="B121" s="1888" t="str">
        <f>$B$32</f>
        <v>South row</v>
      </c>
      <c r="C121" s="183" t="str">
        <f>$C$26</f>
        <v>1st-10th module</v>
      </c>
      <c r="D121" s="633">
        <f t="shared" ref="D121:M121" ca="1" si="60">AF121+(AP121-AF121)/(LOG(BJ121)-LOG(AZ121))*(LOG(D93)-LOG(AZ121))</f>
        <v>72.214141561329683</v>
      </c>
      <c r="E121" s="634">
        <f t="shared" ca="1" si="60"/>
        <v>93.428389138153122</v>
      </c>
      <c r="F121" s="634">
        <f t="shared" ca="1" si="60"/>
        <v>74.979562142246905</v>
      </c>
      <c r="G121" s="634">
        <f t="shared" ca="1" si="60"/>
        <v>63.97861135055247</v>
      </c>
      <c r="H121" s="635">
        <f t="shared" ca="1" si="60"/>
        <v>56</v>
      </c>
      <c r="I121" s="633">
        <f t="shared" ca="1" si="60"/>
        <v>84.323954620761626</v>
      </c>
      <c r="J121" s="634">
        <f t="shared" ca="1" si="60"/>
        <v>92.575845207303303</v>
      </c>
      <c r="K121" s="634">
        <f t="shared" ca="1" si="60"/>
        <v>78.876416536338894</v>
      </c>
      <c r="L121" s="634">
        <f t="shared" ca="1" si="60"/>
        <v>55.691193535679538</v>
      </c>
      <c r="M121" s="636">
        <f t="shared" ca="1" si="60"/>
        <v>31</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90</v>
      </c>
      <c r="AL121" s="649">
        <f t="shared" ca="1" si="52"/>
        <v>108</v>
      </c>
      <c r="AM121" s="649">
        <f t="shared" ca="1" si="52"/>
        <v>84</v>
      </c>
      <c r="AN121" s="649">
        <f t="shared" ca="1" si="52"/>
        <v>66</v>
      </c>
      <c r="AO121" s="651">
        <f t="shared" ca="1" si="52"/>
        <v>31</v>
      </c>
      <c r="AP121" s="648">
        <f t="shared" ca="1" si="53"/>
        <v>65</v>
      </c>
      <c r="AQ121" s="649">
        <f t="shared" ca="1" si="53"/>
        <v>81</v>
      </c>
      <c r="AR121" s="649">
        <f t="shared" ca="1" si="53"/>
        <v>57</v>
      </c>
      <c r="AS121" s="649">
        <f t="shared" ca="1" si="53"/>
        <v>57</v>
      </c>
      <c r="AT121" s="650">
        <f t="shared" ca="1" si="53"/>
        <v>56</v>
      </c>
      <c r="AU121" s="648">
        <f t="shared" ca="1" si="53"/>
        <v>49</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86</v>
      </c>
      <c r="BF121" s="649">
        <f t="shared" ca="1" si="54"/>
        <v>25</v>
      </c>
      <c r="BG121" s="649">
        <f t="shared" ca="1" si="54"/>
        <v>36</v>
      </c>
      <c r="BH121" s="649">
        <f t="shared" ca="1" si="54"/>
        <v>24</v>
      </c>
      <c r="BI121" s="651">
        <f t="shared" ca="1" si="54"/>
        <v>40</v>
      </c>
      <c r="BJ121" s="648">
        <f t="shared" ca="1" si="55"/>
        <v>800</v>
      </c>
      <c r="BK121" s="649">
        <f t="shared" ca="1" si="55"/>
        <v>800</v>
      </c>
      <c r="BL121" s="649">
        <f t="shared" ca="1" si="55"/>
        <v>700</v>
      </c>
      <c r="BM121" s="649">
        <f t="shared" ca="1" si="55"/>
        <v>500</v>
      </c>
      <c r="BN121" s="650">
        <f t="shared" ca="1" si="55"/>
        <v>10000</v>
      </c>
      <c r="BO121" s="648">
        <f t="shared" ca="1" si="55"/>
        <v>800</v>
      </c>
      <c r="BP121" s="649">
        <f t="shared" ca="1" si="55"/>
        <v>800</v>
      </c>
      <c r="BQ121" s="649">
        <f t="shared" ca="1" si="55"/>
        <v>700</v>
      </c>
      <c r="BR121" s="649">
        <f t="shared" ca="1" si="55"/>
        <v>56</v>
      </c>
      <c r="BS121" s="651">
        <f t="shared" ca="1" si="55"/>
        <v>10000</v>
      </c>
    </row>
    <row r="122" spans="2:71" ht="15" customHeight="1" thickBot="1" x14ac:dyDescent="0.3">
      <c r="B122" s="1889"/>
      <c r="C122" s="278" t="str">
        <f>$C$27</f>
        <v>Interior modules</v>
      </c>
      <c r="D122" s="641">
        <f t="shared" ref="D122:M122" ca="1" si="61">AF122+(AP122-AF122)/(LOG(BJ122)-LOG(AZ122))*(LOG(D94)-LOG(AZ122))</f>
        <v>65</v>
      </c>
      <c r="E122" s="642">
        <f t="shared" ca="1" si="61"/>
        <v>95.794439190942455</v>
      </c>
      <c r="F122" s="642">
        <f t="shared" ca="1" si="61"/>
        <v>57</v>
      </c>
      <c r="G122" s="642">
        <f t="shared" ca="1" si="61"/>
        <v>57</v>
      </c>
      <c r="H122" s="643">
        <f t="shared" ca="1" si="61"/>
        <v>56</v>
      </c>
      <c r="I122" s="641">
        <f t="shared" ca="1" si="61"/>
        <v>49.759408537611264</v>
      </c>
      <c r="J122" s="642">
        <f t="shared" ca="1" si="61"/>
        <v>82.068764557035848</v>
      </c>
      <c r="K122" s="642">
        <f t="shared" ca="1" si="61"/>
        <v>47.257751908234681</v>
      </c>
      <c r="L122" s="642">
        <f t="shared" ca="1" si="61"/>
        <v>34.896880396451479</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- 1st-10th module</v>
      </c>
      <c r="D126" s="1892"/>
      <c r="E126" s="1893"/>
      <c r="F126" s="1891" t="str">
        <f>$C$126</f>
        <v>North row - 1st-10th module</v>
      </c>
      <c r="G126" s="1892"/>
      <c r="H126" s="1893"/>
      <c r="I126" s="1891" t="str">
        <f>$C$126</f>
        <v>North row - 1st-10th module</v>
      </c>
      <c r="J126" s="1892"/>
      <c r="K126" s="1893"/>
      <c r="L126" s="1891" t="str">
        <f>$C$126</f>
        <v>North row - 1st-10th module</v>
      </c>
      <c r="M126" s="1892"/>
      <c r="N126" s="1893"/>
      <c r="O126" s="1891" t="str">
        <f>$C$126</f>
        <v>North row - 1st-10th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4" t="str">
        <f>CONCATENATE(B28," -",CHAR(10),C28)</f>
        <v>Inner rows, 2nd to 4th row from north -
1st-10th module</v>
      </c>
      <c r="D140" s="1895"/>
      <c r="E140" s="1896"/>
      <c r="F140" s="1894" t="str">
        <f>$C$140</f>
        <v>Inner rows, 2nd to 4th row from north -
1st-10th module</v>
      </c>
      <c r="G140" s="1895"/>
      <c r="H140" s="1896"/>
      <c r="I140" s="1894" t="str">
        <f>$C$140</f>
        <v>Inner rows, 2nd to 4th row from north -
1st-10th module</v>
      </c>
      <c r="J140" s="1895"/>
      <c r="K140" s="1896"/>
      <c r="L140" s="1894" t="str">
        <f>$C$140</f>
        <v>Inner rows, 2nd to 4th row from north -
1st-10th module</v>
      </c>
      <c r="M140" s="1895"/>
      <c r="N140" s="1896"/>
      <c r="O140" s="1894" t="str">
        <f>$C$140</f>
        <v>Inner rows, 2nd to 4th row from north -
1st-10th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4" t="str">
        <f>CONCATENATE(B28," -",CHAR(10),C29)</f>
        <v>Inner rows, 2nd to 4th row from north -
Interior modules</v>
      </c>
      <c r="D147" s="1895"/>
      <c r="E147" s="1896"/>
      <c r="F147" s="1894" t="str">
        <f>$C$147</f>
        <v>Inner rows, 2nd to 4th row from north -
Interior modules</v>
      </c>
      <c r="G147" s="1895"/>
      <c r="H147" s="1896"/>
      <c r="I147" s="1894" t="str">
        <f>$C$147</f>
        <v>Inner rows, 2nd to 4th row from north -
Interior modules</v>
      </c>
      <c r="J147" s="1895"/>
      <c r="K147" s="1896"/>
      <c r="L147" s="1894" t="str">
        <f>$C$147</f>
        <v>Inner rows, 2nd to 4th row from north -
Interior modules</v>
      </c>
      <c r="M147" s="1895"/>
      <c r="N147" s="1896"/>
      <c r="O147" s="1894" t="str">
        <f>$C$147</f>
        <v>Inner rows, 2nd to 4th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4" t="str">
        <f>CONCATENATE(B30," -",CHAR(10),C30)</f>
        <v>Inner rows, from 5th row from north -
1st-10th module</v>
      </c>
      <c r="D154" s="1895"/>
      <c r="E154" s="1896"/>
      <c r="F154" s="1894" t="str">
        <f>$C$154</f>
        <v>Inner rows, from 5th row from north -
1st-10th module</v>
      </c>
      <c r="G154" s="1895"/>
      <c r="H154" s="1896"/>
      <c r="I154" s="1894" t="str">
        <f>$C$154</f>
        <v>Inner rows, from 5th row from north -
1st-10th module</v>
      </c>
      <c r="J154" s="1895"/>
      <c r="K154" s="1896"/>
      <c r="L154" s="1894" t="str">
        <f>$C$154</f>
        <v>Inner rows, from 5th row from north -
1st-10th module</v>
      </c>
      <c r="M154" s="1895"/>
      <c r="N154" s="1896"/>
      <c r="O154" s="1894" t="str">
        <f>$C$154</f>
        <v>Inner rows, from 5th row from north -
1st-10th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4" t="str">
        <f>CONCATENATE(B30," -",CHAR(10),C31)</f>
        <v>Inner rows, from 5th row from north -
Interior modules</v>
      </c>
      <c r="D161" s="1895"/>
      <c r="E161" s="1896"/>
      <c r="F161" s="1894" t="str">
        <f>$C$161</f>
        <v>Inner rows, from 5th row from north -
Interior modules</v>
      </c>
      <c r="G161" s="1895"/>
      <c r="H161" s="1896"/>
      <c r="I161" s="1894" t="str">
        <f>$C$161</f>
        <v>Inner rows, from 5th row from north -
Interior modules</v>
      </c>
      <c r="J161" s="1895"/>
      <c r="K161" s="1896"/>
      <c r="L161" s="1894" t="str">
        <f>$C$161</f>
        <v>Inner rows, from 5th row from north -
Interior modules</v>
      </c>
      <c r="M161" s="1895"/>
      <c r="N161" s="1896"/>
      <c r="O161" s="1894" t="str">
        <f>$C$161</f>
        <v>Inner rows, from 5th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1" t="str">
        <f>CONCATENATE(B32," - ",C32)</f>
        <v>South row - 1st-10th module</v>
      </c>
      <c r="D168" s="1892"/>
      <c r="E168" s="1893"/>
      <c r="F168" s="1891" t="str">
        <f>$C$168</f>
        <v>South row - 1st-10th module</v>
      </c>
      <c r="G168" s="1892"/>
      <c r="H168" s="1893"/>
      <c r="I168" s="1891" t="str">
        <f>$C$168</f>
        <v>South row - 1st-10th module</v>
      </c>
      <c r="J168" s="1892"/>
      <c r="K168" s="1893"/>
      <c r="L168" s="1891" t="str">
        <f>$C$168</f>
        <v>South row - 1st-10th module</v>
      </c>
      <c r="M168" s="1892"/>
      <c r="N168" s="1893"/>
      <c r="O168" s="1891" t="str">
        <f>$C$168</f>
        <v>South row - 1st-10th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- 1st-10th module</v>
      </c>
      <c r="D184" s="1892"/>
      <c r="E184" s="1893"/>
      <c r="F184" s="1891" t="str">
        <f>$C$126</f>
        <v>North row - 1st-10th module</v>
      </c>
      <c r="G184" s="1892"/>
      <c r="H184" s="1893"/>
      <c r="I184" s="1891" t="str">
        <f>$C$126</f>
        <v>North row - 1st-10th module</v>
      </c>
      <c r="J184" s="1892"/>
      <c r="K184" s="1893"/>
      <c r="L184" s="1891" t="str">
        <f>$C$126</f>
        <v>North row - 1st-10th module</v>
      </c>
      <c r="M184" s="1892"/>
      <c r="N184" s="1893"/>
      <c r="O184" s="1891" t="str">
        <f>$C$126</f>
        <v>North row - 1st-10th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4" t="str">
        <f>$C$140</f>
        <v>Inner rows, 2nd to 4th row from north -
1st-10th module</v>
      </c>
      <c r="D198" s="1895"/>
      <c r="E198" s="1896"/>
      <c r="F198" s="1894" t="str">
        <f>$C$140</f>
        <v>Inner rows, 2nd to 4th row from north -
1st-10th module</v>
      </c>
      <c r="G198" s="1895"/>
      <c r="H198" s="1896"/>
      <c r="I198" s="1894" t="str">
        <f>$C$140</f>
        <v>Inner rows, 2nd to 4th row from north -
1st-10th module</v>
      </c>
      <c r="J198" s="1895"/>
      <c r="K198" s="1896"/>
      <c r="L198" s="1894" t="str">
        <f>$C$140</f>
        <v>Inner rows, 2nd to 4th row from north -
1st-10th module</v>
      </c>
      <c r="M198" s="1895"/>
      <c r="N198" s="1896"/>
      <c r="O198" s="1894" t="str">
        <f>$C$140</f>
        <v>Inner rows, 2nd to 4th row from north -
1st-10th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4" t="str">
        <f>$C$147</f>
        <v>Inner rows, 2nd to 4th row from north -
Interior modules</v>
      </c>
      <c r="D205" s="1895"/>
      <c r="E205" s="1896"/>
      <c r="F205" s="1894" t="str">
        <f>$C$147</f>
        <v>Inner rows, 2nd to 4th row from north -
Interior modules</v>
      </c>
      <c r="G205" s="1895"/>
      <c r="H205" s="1896"/>
      <c r="I205" s="1894" t="str">
        <f>$C$147</f>
        <v>Inner rows, 2nd to 4th row from north -
Interior modules</v>
      </c>
      <c r="J205" s="1895"/>
      <c r="K205" s="1896"/>
      <c r="L205" s="1894" t="str">
        <f>$C$147</f>
        <v>Inner rows, 2nd to 4th row from north -
Interior modules</v>
      </c>
      <c r="M205" s="1895"/>
      <c r="N205" s="1896"/>
      <c r="O205" s="1894" t="str">
        <f>$C$147</f>
        <v>Inner rows, 2nd to 4th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4" t="str">
        <f>$C$154</f>
        <v>Inner rows, from 5th row from north -
1st-10th module</v>
      </c>
      <c r="D212" s="1895"/>
      <c r="E212" s="1896"/>
      <c r="F212" s="1894" t="str">
        <f>$C$154</f>
        <v>Inner rows, from 5th row from north -
1st-10th module</v>
      </c>
      <c r="G212" s="1895"/>
      <c r="H212" s="1896"/>
      <c r="I212" s="1894" t="str">
        <f>$C$154</f>
        <v>Inner rows, from 5th row from north -
1st-10th module</v>
      </c>
      <c r="J212" s="1895"/>
      <c r="K212" s="1896"/>
      <c r="L212" s="1894" t="str">
        <f>$C$154</f>
        <v>Inner rows, from 5th row from north -
1st-10th module</v>
      </c>
      <c r="M212" s="1895"/>
      <c r="N212" s="1896"/>
      <c r="O212" s="1894" t="str">
        <f>$C$154</f>
        <v>Inner rows, from 5th row from north -
1st-10th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4" t="str">
        <f>$C$161</f>
        <v>Inner rows, from 5th row from north -
Interior modules</v>
      </c>
      <c r="D219" s="1895"/>
      <c r="E219" s="1896"/>
      <c r="F219" s="1894" t="str">
        <f>$C$161</f>
        <v>Inner rows, from 5th row from north -
Interior modules</v>
      </c>
      <c r="G219" s="1895"/>
      <c r="H219" s="1896"/>
      <c r="I219" s="1894" t="str">
        <f>$C$161</f>
        <v>Inner rows, from 5th row from north -
Interior modules</v>
      </c>
      <c r="J219" s="1895"/>
      <c r="K219" s="1896"/>
      <c r="L219" s="1894" t="str">
        <f>$C$161</f>
        <v>Inner rows, from 5th row from north -
Interior modules</v>
      </c>
      <c r="M219" s="1895"/>
      <c r="N219" s="1896"/>
      <c r="O219" s="1894" t="str">
        <f>$C$161</f>
        <v>Inner rows, from 5th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1" t="str">
        <f>$C$168</f>
        <v>South row - 1st-10th module</v>
      </c>
      <c r="D226" s="1892"/>
      <c r="E226" s="1893"/>
      <c r="F226" s="1891" t="str">
        <f>$C$168</f>
        <v>South row - 1st-10th module</v>
      </c>
      <c r="G226" s="1892"/>
      <c r="H226" s="1893"/>
      <c r="I226" s="1891" t="str">
        <f>$C$168</f>
        <v>South row - 1st-10th module</v>
      </c>
      <c r="J226" s="1892"/>
      <c r="K226" s="1893"/>
      <c r="L226" s="1891" t="str">
        <f>$C$168</f>
        <v>South row - 1st-10th module</v>
      </c>
      <c r="M226" s="1892"/>
      <c r="N226" s="1893"/>
      <c r="O226" s="1891" t="str">
        <f>$C$168</f>
        <v>South row - 1st-10th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0.87839662005335739</v>
      </c>
      <c r="E246" s="458">
        <f>IF(AND($G$19&gt;=0,$G$19&lt;=0.1),E247+(E248-E247)/(0.1-0)*($G$19-0),IF(AND($G$19&gt;0.1,$G$19&lt;=0.2),E248+(E249-E248)/(0.2-0.1)*($G$19-0.1),IF($G$19&gt;0.2,E249,"Fehler")))</f>
        <v>0.95500000000000007</v>
      </c>
      <c r="F246" s="458">
        <f t="shared" ref="F246:H246" si="62">IF(AND($G$19&gt;=0,$G$19&lt;=0.1),F247+(F248-F247)/(0.1-0)*($G$19-0),IF(AND($G$19&gt;0.1,$G$19&lt;=0.2),F248+(F249-F248)/(0.2-0.1)*($G$19-0.1),IF($G$19&gt;0.2,F249,"Fehler")))</f>
        <v>1.69</v>
      </c>
      <c r="G246" s="458">
        <f t="shared" si="62"/>
        <v>1.3049999999999999</v>
      </c>
      <c r="H246" s="458">
        <f t="shared" si="62"/>
        <v>1.0050000000000001</v>
      </c>
      <c r="I246" s="457">
        <f>IF(AND($G$19&gt;=0,$G$19&lt;=0.1),I247+(I248-I247)/(0.1-0)*($G$19-0),IF(AND($G$19&gt;0.1,$G$19&lt;=0.2),I248+(I249-I248)/(0.2-0.1)*($G$19-0.1),IF($G$19&gt;0.2,I249,"Fehler")))</f>
        <v>0.93</v>
      </c>
      <c r="J246" s="458">
        <f>IF(AND($G$19&gt;=0,$G$19&lt;=0.1),J247+(J248-J247)/(0.1-0)*($G$19-0),IF(AND($G$19&gt;0.1,$G$19&lt;=0.2),J248+(J249-J248)/(0.2-0.1)*($G$19-0.1),IF($G$19&gt;0.2,J249,"Fehler")))</f>
        <v>0.96000000000000008</v>
      </c>
      <c r="K246" s="458">
        <f>IF(AND($G$19&gt;=0,$G$19&lt;=0.1),K247+(K248-K247)/(0.1-0)*($G$19-0),IF(AND($G$19&gt;0.1,$G$19&lt;=0.2),K248+(K249-K248)/(0.2-0.1)*($G$19-0.1),IF($G$19&gt;0.2,K249,"Fehler")))</f>
        <v>1.7999999999999998</v>
      </c>
      <c r="L246" s="458">
        <f>IF(AND($G$19&gt;=0,$G$19&lt;=0.1),L247+(L248-L247)/(0.1-0)*($G$19-0),IF(AND($G$19&gt;0.1,$G$19&lt;=0.2),L248+(L249-L248)/(0.2-0.1)*($G$19-0.1),IF($G$19&gt;0.2,L249,"Fehler")))</f>
        <v>1.38</v>
      </c>
      <c r="M246" s="459">
        <f>IF(AND($G$19&gt;=0,$G$19&lt;=0.1),M247+(M248-M247)/(0.1-0)*($G$19-0),IF(AND($G$19&gt;0.1,$G$19&lt;=0.2),M248+(M249-M248)/(0.2-0.1)*($G$19-0.1),IF($G$19&gt;0.2,M249,"Fehler")))</f>
        <v>1.01</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0.99438867185047197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0.76240456825624281</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Joseph Jackson</cp:lastModifiedBy>
  <cp:lastPrinted>2016-07-05T15:36:13Z</cp:lastPrinted>
  <dcterms:created xsi:type="dcterms:W3CDTF">2012-12-03T13:57:27Z</dcterms:created>
  <dcterms:modified xsi:type="dcterms:W3CDTF">2016-09-08T20:55:37Z</dcterms:modified>
</cp:coreProperties>
</file>