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ss\SDMCoaching\Clinic\Pss.Reference\Documentation\"/>
    </mc:Choice>
  </mc:AlternateContent>
  <xr:revisionPtr revIDLastSave="0" documentId="13_ncr:1_{3382FDEE-0418-45E4-9848-33191E2126B5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Per Activity Estimates" sheetId="2" r:id="rId1"/>
    <sheet name="Broadband Estimates" sheetId="3" r:id="rId2"/>
    <sheet name="Dependencies" sheetId="10" r:id="rId3"/>
    <sheet name="Shape of the Plan" sheetId="4" r:id="rId4"/>
    <sheet name="Staffing" sheetId="6" r:id="rId5"/>
    <sheet name="Summary" sheetId="8" r:id="rId6"/>
    <sheet name="Risk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  <c r="B20" i="2"/>
  <c r="B19" i="2"/>
  <c r="B18" i="2"/>
  <c r="B17" i="2"/>
  <c r="B16" i="2"/>
  <c r="B15" i="2"/>
  <c r="B14" i="2"/>
  <c r="D13" i="2"/>
  <c r="B13" i="2" s="1"/>
  <c r="D12" i="2"/>
  <c r="B12" i="2"/>
  <c r="B23" i="2" s="1"/>
  <c r="B11" i="2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F5" i="4"/>
  <c r="E10" i="9"/>
  <c r="H8" i="9"/>
  <c r="E16" i="9" l="1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E31" i="9"/>
  <c r="F31" i="9"/>
  <c r="G31" i="9"/>
  <c r="H31" i="9"/>
  <c r="D33" i="9"/>
  <c r="H15" i="9"/>
  <c r="G15" i="9"/>
  <c r="F15" i="9"/>
  <c r="E15" i="9"/>
  <c r="H14" i="9"/>
  <c r="G14" i="9"/>
  <c r="F14" i="9"/>
  <c r="E14" i="9"/>
  <c r="B14" i="9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H13" i="9"/>
  <c r="G13" i="9"/>
  <c r="F13" i="9"/>
  <c r="E13" i="9"/>
  <c r="H12" i="9"/>
  <c r="G12" i="9"/>
  <c r="F12" i="9"/>
  <c r="E12" i="9"/>
  <c r="K11" i="9"/>
  <c r="H11" i="9"/>
  <c r="G11" i="9"/>
  <c r="F11" i="9"/>
  <c r="E11" i="9"/>
  <c r="H10" i="9"/>
  <c r="G10" i="9"/>
  <c r="F10" i="9"/>
  <c r="H9" i="9"/>
  <c r="G9" i="9"/>
  <c r="F9" i="9"/>
  <c r="E9" i="9"/>
  <c r="G8" i="9"/>
  <c r="F8" i="9"/>
  <c r="E8" i="9"/>
  <c r="H7" i="9"/>
  <c r="G7" i="9"/>
  <c r="F7" i="9"/>
  <c r="E7" i="9"/>
  <c r="H6" i="9"/>
  <c r="G6" i="9"/>
  <c r="F6" i="9"/>
  <c r="E6" i="9"/>
  <c r="H5" i="9"/>
  <c r="G5" i="9"/>
  <c r="F5" i="9"/>
  <c r="E5" i="9"/>
  <c r="C7" i="8"/>
  <c r="C5" i="8"/>
  <c r="C3" i="8"/>
  <c r="B7" i="8"/>
  <c r="B3" i="8"/>
  <c r="G33" i="9" l="1"/>
  <c r="F33" i="9"/>
  <c r="E33" i="9"/>
  <c r="H33" i="9"/>
  <c r="Q4" i="9"/>
  <c r="N4" i="9"/>
  <c r="K4" i="9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4" i="6"/>
  <c r="I5" i="6"/>
  <c r="K5" i="6" s="1"/>
  <c r="I6" i="6"/>
  <c r="K6" i="6" s="1"/>
  <c r="I7" i="6"/>
  <c r="K7" i="6" s="1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4" i="6"/>
  <c r="K24" i="6" l="1"/>
  <c r="C2" i="8"/>
  <c r="C6" i="8" s="1"/>
  <c r="C4" i="8"/>
  <c r="K23" i="6"/>
  <c r="K22" i="6"/>
  <c r="K21" i="6"/>
  <c r="K20" i="6"/>
  <c r="K17" i="6"/>
  <c r="K19" i="6"/>
  <c r="K18" i="6"/>
  <c r="K4" i="6"/>
  <c r="K36" i="6"/>
  <c r="K35" i="6"/>
  <c r="K8" i="6"/>
  <c r="K34" i="6"/>
  <c r="K15" i="6"/>
  <c r="K33" i="6"/>
  <c r="K32" i="6"/>
  <c r="K31" i="6"/>
  <c r="K30" i="6"/>
  <c r="K29" i="6"/>
  <c r="K28" i="6"/>
  <c r="K27" i="6"/>
  <c r="K26" i="6"/>
  <c r="K25" i="6"/>
  <c r="K16" i="6"/>
  <c r="K14" i="6"/>
  <c r="K13" i="6"/>
  <c r="K12" i="6"/>
  <c r="K11" i="6"/>
  <c r="K10" i="6"/>
  <c r="J39" i="6"/>
  <c r="I39" i="6"/>
  <c r="K9" i="6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K39" i="6" l="1"/>
  <c r="B2" i="8"/>
  <c r="B4" i="8"/>
  <c r="D31" i="4"/>
  <c r="F10" i="4" l="1"/>
  <c r="B5" i="8"/>
  <c r="B6" i="8" s="1"/>
  <c r="F3" i="4"/>
  <c r="F2" i="4"/>
  <c r="F26" i="4"/>
  <c r="F16" i="4"/>
  <c r="F4" i="4"/>
  <c r="F27" i="4"/>
  <c r="F24" i="4"/>
  <c r="F21" i="4"/>
  <c r="F18" i="4"/>
  <c r="F12" i="4"/>
  <c r="F11" i="4"/>
  <c r="F25" i="4"/>
  <c r="F22" i="4"/>
  <c r="F17" i="4"/>
  <c r="F13" i="4"/>
  <c r="F29" i="4"/>
  <c r="F23" i="4"/>
  <c r="F20" i="4"/>
  <c r="F28" i="4"/>
  <c r="F15" i="4"/>
  <c r="F14" i="4"/>
  <c r="F19" i="4"/>
  <c r="F6" i="4"/>
  <c r="F7" i="4"/>
  <c r="F8" i="4"/>
  <c r="F9" i="4"/>
  <c r="D25" i="3"/>
  <c r="C25" i="3"/>
  <c r="D24" i="3"/>
  <c r="C24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G2" i="3" l="1"/>
  <c r="H2" i="3"/>
  <c r="H3" i="3"/>
  <c r="G3" i="3"/>
</calcChain>
</file>

<file path=xl/sharedStrings.xml><?xml version="1.0" encoding="utf-8"?>
<sst xmlns="http://schemas.openxmlformats.org/spreadsheetml/2006/main" count="195" uniqueCount="130">
  <si>
    <t>Activity</t>
  </si>
  <si>
    <t>Requirements</t>
  </si>
  <si>
    <t>Architecture</t>
  </si>
  <si>
    <t>Project Planning</t>
  </si>
  <si>
    <t>Dev Training</t>
  </si>
  <si>
    <t>Test Plan</t>
  </si>
  <si>
    <t>Test Harness</t>
  </si>
  <si>
    <t>UI Design</t>
  </si>
  <si>
    <t>Logging</t>
  </si>
  <si>
    <t>Security</t>
  </si>
  <si>
    <t>Configuration</t>
  </si>
  <si>
    <t>Queue</t>
  </si>
  <si>
    <t>Customer Web Client</t>
  </si>
  <si>
    <t>Administrative Web Client</t>
  </si>
  <si>
    <t>Learning curves</t>
  </si>
  <si>
    <t>Documentation</t>
  </si>
  <si>
    <t>Total Days</t>
  </si>
  <si>
    <t>Service Requirements
Specification (SRS)</t>
  </si>
  <si>
    <t>Some
Construction/Prototyping
throw away code</t>
  </si>
  <si>
    <t>Service
Test Plan (STP)</t>
  </si>
  <si>
    <t>SRS
Review</t>
  </si>
  <si>
    <t>Detailed Design &amp;
Standardized
Documentation</t>
  </si>
  <si>
    <t>Design
Review</t>
  </si>
  <si>
    <t>Integration points
with other components
(bang to fit)</t>
  </si>
  <si>
    <t>Code
Review</t>
  </si>
  <si>
    <t>Installation/
Deployment</t>
  </si>
  <si>
    <t>Services/Components</t>
  </si>
  <si>
    <t>Construction/
Implementation</t>
  </si>
  <si>
    <t>Test Client,
Unit &amp; Integration
Tests</t>
  </si>
  <si>
    <t>Average Duration (Days)</t>
  </si>
  <si>
    <t>System Testing</t>
  </si>
  <si>
    <t>Accessor1</t>
  </si>
  <si>
    <t>Accessor2</t>
  </si>
  <si>
    <t>Accessor3</t>
  </si>
  <si>
    <t>Accessor4</t>
  </si>
  <si>
    <t>Engine1</t>
  </si>
  <si>
    <t>Engine2</t>
  </si>
  <si>
    <t>Engine3</t>
  </si>
  <si>
    <t>Manager2</t>
  </si>
  <si>
    <t>Manager3</t>
  </si>
  <si>
    <t>Manager1</t>
  </si>
  <si>
    <t>Name</t>
  </si>
  <si>
    <t>Duration</t>
  </si>
  <si>
    <t>People</t>
  </si>
  <si>
    <t>Outliers</t>
  </si>
  <si>
    <t>Low</t>
  </si>
  <si>
    <t>High</t>
  </si>
  <si>
    <t>Average</t>
  </si>
  <si>
    <t>SD</t>
  </si>
  <si>
    <t>Dev1</t>
  </si>
  <si>
    <t>Dev2</t>
  </si>
  <si>
    <t>Dev3</t>
  </si>
  <si>
    <t>Dev4</t>
  </si>
  <si>
    <t>Dev5</t>
  </si>
  <si>
    <t>Dev6</t>
  </si>
  <si>
    <t>QA1</t>
  </si>
  <si>
    <t>QA2</t>
  </si>
  <si>
    <t>QA3</t>
  </si>
  <si>
    <t>QA4</t>
  </si>
  <si>
    <t>PJM</t>
  </si>
  <si>
    <t>PDM</t>
  </si>
  <si>
    <t>BA1</t>
  </si>
  <si>
    <t>BA2</t>
  </si>
  <si>
    <t>DBA1</t>
  </si>
  <si>
    <t>DBA2</t>
  </si>
  <si>
    <t>TE1</t>
  </si>
  <si>
    <t>TE2</t>
  </si>
  <si>
    <t>ARC1</t>
  </si>
  <si>
    <t>DevLead</t>
  </si>
  <si>
    <t>CM, CI, CD</t>
  </si>
  <si>
    <t>Database Tables, Views, Sprocs</t>
  </si>
  <si>
    <t>Integration
Testing</t>
  </si>
  <si>
    <t>Activity-by-Activity Effort Estimations</t>
  </si>
  <si>
    <t>ID</t>
  </si>
  <si>
    <t>Owner</t>
  </si>
  <si>
    <t>Planned Completion Date</t>
  </si>
  <si>
    <t>Planned Earned Value</t>
  </si>
  <si>
    <t>Start</t>
  </si>
  <si>
    <t>Total Planned Effort</t>
  </si>
  <si>
    <t>Infrastructure Done</t>
  </si>
  <si>
    <t>Date</t>
  </si>
  <si>
    <t>Product Manager</t>
  </si>
  <si>
    <t>Architect</t>
  </si>
  <si>
    <t>Developers</t>
  </si>
  <si>
    <t>Build/CM</t>
  </si>
  <si>
    <t>Test Engineers</t>
  </si>
  <si>
    <t>Testers</t>
  </si>
  <si>
    <t>Total Cost (M/M)</t>
  </si>
  <si>
    <t>Direct Cost</t>
  </si>
  <si>
    <t>Indirect Cost</t>
  </si>
  <si>
    <t>Project Manager</t>
  </si>
  <si>
    <t>Total</t>
  </si>
  <si>
    <t>Overall</t>
  </si>
  <si>
    <t>Construction Only</t>
  </si>
  <si>
    <t>Cost in man months</t>
  </si>
  <si>
    <t>Duration in months</t>
  </si>
  <si>
    <t>Average staffing</t>
  </si>
  <si>
    <t>Effort in estimated MM</t>
  </si>
  <si>
    <t>9/1 efficiency factor</t>
  </si>
  <si>
    <t>Front End:</t>
  </si>
  <si>
    <t>Criticality Risk = 4*C + 3*R + 2*Y + 1*G / 4*N</t>
  </si>
  <si>
    <t>Activity Risk = 1 - SUM(float)/number of activities * max(float)</t>
  </si>
  <si>
    <t xml:space="preserve">Phi = </t>
  </si>
  <si>
    <t>Total Float</t>
  </si>
  <si>
    <t>Critical</t>
  </si>
  <si>
    <t>Red</t>
  </si>
  <si>
    <t>Yellow</t>
  </si>
  <si>
    <t>Green</t>
  </si>
  <si>
    <t>Criticality Risk</t>
  </si>
  <si>
    <t>Activity Risk</t>
  </si>
  <si>
    <t>Fibonacci Formula</t>
  </si>
  <si>
    <t>Critical factor</t>
  </si>
  <si>
    <t>Red Factor</t>
  </si>
  <si>
    <t>Yellow Factor</t>
  </si>
  <si>
    <t>Green Factor</t>
  </si>
  <si>
    <t>Red Limit</t>
  </si>
  <si>
    <t>Yellow Limit</t>
  </si>
  <si>
    <t>Ratio of Effort to Cost</t>
  </si>
  <si>
    <t>i.e. Requirements Analysis, System Design, Project Design</t>
  </si>
  <si>
    <t>Id</t>
  </si>
  <si>
    <t>Predecessors</t>
  </si>
  <si>
    <t>Products Database</t>
  </si>
  <si>
    <t>Product Accessor</t>
  </si>
  <si>
    <t>SignalR Utility</t>
  </si>
  <si>
    <t>Validation Engine</t>
  </si>
  <si>
    <t>Notification Manager</t>
  </si>
  <si>
    <t>Web Client</t>
  </si>
  <si>
    <t>API Client</t>
  </si>
  <si>
    <t>Solution Scaffolding, CM, CI, CD</t>
  </si>
  <si>
    <t>API Client/Controllers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</si>
</sst>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2" fillId="2" borderId="1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3" borderId="0" xfId="0" applyFill="1"/>
    <xf numFmtId="9" fontId="0" fillId="0" borderId="0" xfId="0" applyNumberFormat="1"/>
    <xf numFmtId="0" fontId="8" fillId="5" borderId="9" xfId="0" applyFont="1" applyFill="1" applyBorder="1" applyAlignment="1">
      <alignment vertical="center" wrapText="1"/>
    </xf>
    <xf numFmtId="14" fontId="8" fillId="5" borderId="9" xfId="0" applyNumberFormat="1" applyFont="1" applyFill="1" applyBorder="1" applyAlignment="1">
      <alignment vertical="center" wrapText="1"/>
    </xf>
    <xf numFmtId="0" fontId="9" fillId="4" borderId="0" xfId="0" applyFont="1" applyFill="1" applyBorder="1" applyAlignment="1">
      <alignment vertical="center" wrapText="1"/>
    </xf>
    <xf numFmtId="14" fontId="10" fillId="5" borderId="9" xfId="0" applyNumberFormat="1" applyFont="1" applyFill="1" applyBorder="1" applyAlignment="1">
      <alignment vertical="center" wrapText="1"/>
    </xf>
    <xf numFmtId="164" fontId="0" fillId="0" borderId="0" xfId="0" applyNumberFormat="1"/>
    <xf numFmtId="0" fontId="11" fillId="4" borderId="0" xfId="0" applyFont="1" applyFill="1"/>
    <xf numFmtId="0" fontId="12" fillId="4" borderId="0" xfId="0" applyFont="1" applyFill="1" applyAlignment="1">
      <alignment horizontal="center" vertical="center" wrapText="1"/>
    </xf>
    <xf numFmtId="164" fontId="12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2" fillId="0" borderId="0" xfId="0" applyFont="1"/>
    <xf numFmtId="0" fontId="11" fillId="0" borderId="0" xfId="0" applyFont="1"/>
    <xf numFmtId="9" fontId="13" fillId="0" borderId="0" xfId="0" applyNumberFormat="1" applyFont="1"/>
    <xf numFmtId="0" fontId="14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/>
    <xf numFmtId="0" fontId="11" fillId="6" borderId="10" xfId="0" applyNumberFormat="1" applyFont="1" applyFill="1" applyBorder="1" applyAlignment="1" applyProtection="1"/>
    <xf numFmtId="0" fontId="11" fillId="6" borderId="11" xfId="0" applyNumberFormat="1" applyFont="1" applyFill="1" applyBorder="1" applyAlignment="1" applyProtection="1"/>
    <xf numFmtId="0" fontId="11" fillId="6" borderId="11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/>
    </xf>
    <xf numFmtId="2" fontId="15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0" borderId="12" xfId="0" applyNumberFormat="1" applyFont="1" applyFill="1" applyBorder="1" applyAlignment="1" applyProtection="1">
      <alignment horizontal="center"/>
    </xf>
    <xf numFmtId="0" fontId="15" fillId="0" borderId="13" xfId="0" applyNumberFormat="1" applyFont="1" applyFill="1" applyBorder="1" applyAlignment="1" applyProtection="1">
      <alignment horizontal="center"/>
    </xf>
    <xf numFmtId="1" fontId="15" fillId="0" borderId="0" xfId="0" applyNumberFormat="1" applyFont="1" applyFill="1" applyBorder="1" applyAlignment="1" applyProtection="1"/>
    <xf numFmtId="0" fontId="13" fillId="0" borderId="14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5" borderId="9" xfId="0" applyFont="1" applyFill="1" applyBorder="1" applyAlignment="1">
      <alignment vertical="center" wrapText="1"/>
    </xf>
    <xf numFmtId="0" fontId="16" fillId="5" borderId="9" xfId="0" applyFont="1" applyFill="1" applyBorder="1" applyAlignment="1">
      <alignment horizontal="right" vertical="center" wrapText="1"/>
    </xf>
    <xf numFmtId="0" fontId="16" fillId="5" borderId="16" xfId="0" applyFont="1" applyFill="1" applyBorder="1" applyAlignment="1">
      <alignment vertical="center" wrapText="1"/>
    </xf>
    <xf numFmtId="0" fontId="16" fillId="5" borderId="16" xfId="0" applyFont="1" applyFill="1" applyBorder="1" applyAlignment="1">
      <alignment horizontal="right" vertical="center" wrapText="1"/>
    </xf>
    <xf numFmtId="0" fontId="15" fillId="0" borderId="15" xfId="0" applyNumberFormat="1" applyFont="1" applyFill="1" applyBorder="1" applyAlignment="1" applyProtection="1">
      <alignment horizontal="center"/>
    </xf>
    <xf numFmtId="9" fontId="14" fillId="0" borderId="0" xfId="0" applyNumberFormat="1" applyFont="1" applyFill="1" applyBorder="1" applyAlignment="1" applyProtection="1"/>
    <xf numFmtId="9" fontId="13" fillId="0" borderId="0" xfId="0" applyNumberFormat="1" applyFont="1" applyFill="1" applyBorder="1" applyAlignment="1" applyProtection="1"/>
    <xf numFmtId="0" fontId="0" fillId="7" borderId="0" xfId="0" applyFill="1"/>
    <xf numFmtId="164" fontId="12" fillId="7" borderId="0" xfId="0" applyNumberFormat="1" applyFont="1" applyFill="1"/>
    <xf numFmtId="0" fontId="12" fillId="7" borderId="0" xfId="0" applyFont="1" applyFill="1"/>
    <xf numFmtId="0" fontId="1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4" fillId="0" borderId="0" xfId="0" applyNumberFormat="1" applyFont="1" applyFill="1" applyBorder="1" applyAlignment="1" applyProtection="1">
      <alignment horizontal="lef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Shape of the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'Shape of the Plan'!$E$2:$E$29</c:f>
              <c:numCache>
                <c:formatCode>m/d/yyyy</c:formatCode>
                <c:ptCount val="28"/>
                <c:pt idx="0">
                  <c:v>43101</c:v>
                </c:pt>
                <c:pt idx="1">
                  <c:v>43119</c:v>
                </c:pt>
                <c:pt idx="2">
                  <c:v>43126</c:v>
                </c:pt>
                <c:pt idx="3">
                  <c:v>43154</c:v>
                </c:pt>
                <c:pt idx="4">
                  <c:v>43161</c:v>
                </c:pt>
                <c:pt idx="5">
                  <c:v>43161</c:v>
                </c:pt>
                <c:pt idx="6">
                  <c:v>43168</c:v>
                </c:pt>
                <c:pt idx="7">
                  <c:v>43168</c:v>
                </c:pt>
                <c:pt idx="8">
                  <c:v>43175</c:v>
                </c:pt>
                <c:pt idx="9">
                  <c:v>43182</c:v>
                </c:pt>
                <c:pt idx="10">
                  <c:v>43189</c:v>
                </c:pt>
                <c:pt idx="11">
                  <c:v>43189</c:v>
                </c:pt>
                <c:pt idx="12">
                  <c:v>43196</c:v>
                </c:pt>
                <c:pt idx="13">
                  <c:v>43203</c:v>
                </c:pt>
                <c:pt idx="14">
                  <c:v>43203</c:v>
                </c:pt>
                <c:pt idx="15">
                  <c:v>43203</c:v>
                </c:pt>
                <c:pt idx="16">
                  <c:v>43210</c:v>
                </c:pt>
                <c:pt idx="17">
                  <c:v>43210</c:v>
                </c:pt>
                <c:pt idx="18">
                  <c:v>43210</c:v>
                </c:pt>
                <c:pt idx="19">
                  <c:v>43217</c:v>
                </c:pt>
                <c:pt idx="20">
                  <c:v>43238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43287</c:v>
                </c:pt>
                <c:pt idx="25">
                  <c:v>43294</c:v>
                </c:pt>
                <c:pt idx="26">
                  <c:v>43336</c:v>
                </c:pt>
                <c:pt idx="27">
                  <c:v>43378</c:v>
                </c:pt>
              </c:numCache>
            </c:numRef>
          </c:cat>
          <c:val>
            <c:numRef>
              <c:f>'Shape of the Plan'!$F$2:$F$29</c:f>
              <c:numCache>
                <c:formatCode>0%</c:formatCode>
                <c:ptCount val="28"/>
                <c:pt idx="0">
                  <c:v>0</c:v>
                </c:pt>
                <c:pt idx="1">
                  <c:v>3.5294117647058823E-2</c:v>
                </c:pt>
                <c:pt idx="2">
                  <c:v>8.2352941176470587E-2</c:v>
                </c:pt>
                <c:pt idx="3">
                  <c:v>0.12941176470588237</c:v>
                </c:pt>
                <c:pt idx="4">
                  <c:v>0.14117647058823529</c:v>
                </c:pt>
                <c:pt idx="5">
                  <c:v>0.15294117647058825</c:v>
                </c:pt>
                <c:pt idx="6">
                  <c:v>0.16470588235294117</c:v>
                </c:pt>
                <c:pt idx="7">
                  <c:v>0.17647058823529413</c:v>
                </c:pt>
                <c:pt idx="8">
                  <c:v>0.2</c:v>
                </c:pt>
                <c:pt idx="9">
                  <c:v>0.23529411764705882</c:v>
                </c:pt>
                <c:pt idx="10">
                  <c:v>0.28235294117647058</c:v>
                </c:pt>
                <c:pt idx="11">
                  <c:v>0.28235294117647058</c:v>
                </c:pt>
                <c:pt idx="12">
                  <c:v>0.29411764705882354</c:v>
                </c:pt>
                <c:pt idx="13">
                  <c:v>0.36470588235294116</c:v>
                </c:pt>
                <c:pt idx="14">
                  <c:v>0.38823529411764707</c:v>
                </c:pt>
                <c:pt idx="15">
                  <c:v>0.41176470588235292</c:v>
                </c:pt>
                <c:pt idx="16">
                  <c:v>0.42352941176470588</c:v>
                </c:pt>
                <c:pt idx="17">
                  <c:v>0.45882352941176469</c:v>
                </c:pt>
                <c:pt idx="18">
                  <c:v>0.49411764705882355</c:v>
                </c:pt>
                <c:pt idx="19">
                  <c:v>0.54117647058823526</c:v>
                </c:pt>
                <c:pt idx="20">
                  <c:v>0.58823529411764708</c:v>
                </c:pt>
                <c:pt idx="21">
                  <c:v>0.6470588235294118</c:v>
                </c:pt>
                <c:pt idx="22">
                  <c:v>0.68235294117647061</c:v>
                </c:pt>
                <c:pt idx="23">
                  <c:v>0.72941176470588232</c:v>
                </c:pt>
                <c:pt idx="24">
                  <c:v>0.78823529411764703</c:v>
                </c:pt>
                <c:pt idx="25">
                  <c:v>0.84705882352941175</c:v>
                </c:pt>
                <c:pt idx="26">
                  <c:v>0.92941176470588238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C-4390-9F67-4BEC603D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44336"/>
        <c:axId val="636637776"/>
      </c:lineChart>
      <c:dateAx>
        <c:axId val="636644336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37776"/>
        <c:crosses val="autoZero"/>
        <c:auto val="1"/>
        <c:lblOffset val="100"/>
        <c:baseTimeUnit val="days"/>
      </c:dateAx>
      <c:valAx>
        <c:axId val="63663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Staffing!$B$1</c:f>
              <c:strCache>
                <c:ptCount val="1"/>
                <c:pt idx="0">
                  <c:v>Project Manager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Staffing!$A$2:$A$36</c:f>
              <c:strCache>
                <c:ptCount val="35"/>
                <c:pt idx="0">
                  <c:v>Start</c:v>
                </c:pt>
                <c:pt idx="1">
                  <c:v>1/1/2018</c:v>
                </c:pt>
                <c:pt idx="2">
                  <c:v>1/19/2018</c:v>
                </c:pt>
                <c:pt idx="3">
                  <c:v>1/22/2018</c:v>
                </c:pt>
                <c:pt idx="4">
                  <c:v>2/16/2018</c:v>
                </c:pt>
                <c:pt idx="5">
                  <c:v>2/19/2018</c:v>
                </c:pt>
                <c:pt idx="6">
                  <c:v>3/16/2018</c:v>
                </c:pt>
                <c:pt idx="7">
                  <c:v>3/19/2018</c:v>
                </c:pt>
                <c:pt idx="8">
                  <c:v>3/23/2018</c:v>
                </c:pt>
                <c:pt idx="9">
                  <c:v>3/26/2018</c:v>
                </c:pt>
                <c:pt idx="10">
                  <c:v>3/30/2018</c:v>
                </c:pt>
                <c:pt idx="11">
                  <c:v>4/6/2018</c:v>
                </c:pt>
                <c:pt idx="12">
                  <c:v>4/13/2018</c:v>
                </c:pt>
                <c:pt idx="13">
                  <c:v>4/20/2018</c:v>
                </c:pt>
                <c:pt idx="14">
                  <c:v>4/23/2018</c:v>
                </c:pt>
                <c:pt idx="15">
                  <c:v>4/27/2018</c:v>
                </c:pt>
                <c:pt idx="16">
                  <c:v>5/4/2018</c:v>
                </c:pt>
                <c:pt idx="17">
                  <c:v>5/7/2018</c:v>
                </c:pt>
                <c:pt idx="18">
                  <c:v>5/11/2018</c:v>
                </c:pt>
                <c:pt idx="19">
                  <c:v>5/14/2018</c:v>
                </c:pt>
                <c:pt idx="20">
                  <c:v>5/18/2018</c:v>
                </c:pt>
                <c:pt idx="21">
                  <c:v>5/21/2018</c:v>
                </c:pt>
                <c:pt idx="22">
                  <c:v>6/8/2018</c:v>
                </c:pt>
                <c:pt idx="23">
                  <c:v>6/11/2018</c:v>
                </c:pt>
                <c:pt idx="24">
                  <c:v>6/22/2018</c:v>
                </c:pt>
                <c:pt idx="25">
                  <c:v>6/25/2018</c:v>
                </c:pt>
                <c:pt idx="26">
                  <c:v>6/29/2018</c:v>
                </c:pt>
                <c:pt idx="27">
                  <c:v>7/2/2018</c:v>
                </c:pt>
                <c:pt idx="28">
                  <c:v>7/6/2018</c:v>
                </c:pt>
                <c:pt idx="29">
                  <c:v>7/27/2018</c:v>
                </c:pt>
                <c:pt idx="30">
                  <c:v>7/30/2018</c:v>
                </c:pt>
                <c:pt idx="31">
                  <c:v>8/3/2018</c:v>
                </c:pt>
                <c:pt idx="32">
                  <c:v>9/14/2018</c:v>
                </c:pt>
                <c:pt idx="33">
                  <c:v>9/17/2018</c:v>
                </c:pt>
                <c:pt idx="34">
                  <c:v>10/26/2018</c:v>
                </c:pt>
              </c:strCache>
            </c:strRef>
          </c:cat>
          <c:val>
            <c:numRef>
              <c:f>Staffing!$B$2:$B$36</c:f>
              <c:numCache>
                <c:formatCode>General</c:formatCode>
                <c:ptCount val="3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1-4C32-9E4A-DECA59D1CABA}"/>
            </c:ext>
          </c:extLst>
        </c:ser>
        <c:ser>
          <c:idx val="1"/>
          <c:order val="1"/>
          <c:tx>
            <c:strRef>
              <c:f>Staffing!$C$1</c:f>
              <c:strCache>
                <c:ptCount val="1"/>
                <c:pt idx="0">
                  <c:v>Product Manager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Staffing!$C$2:$C$36</c:f>
              <c:numCache>
                <c:formatCode>General</c:formatCode>
                <c:ptCount val="3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1-4C32-9E4A-DECA59D1CABA}"/>
            </c:ext>
          </c:extLst>
        </c:ser>
        <c:ser>
          <c:idx val="2"/>
          <c:order val="2"/>
          <c:tx>
            <c:strRef>
              <c:f>Staffing!$D$1</c:f>
              <c:strCache>
                <c:ptCount val="1"/>
                <c:pt idx="0">
                  <c:v>Architect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Staffing!$D$2:$D$36</c:f>
              <c:numCache>
                <c:formatCode>General</c:formatCode>
                <c:ptCount val="3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1-4C32-9E4A-DECA59D1CABA}"/>
            </c:ext>
          </c:extLst>
        </c:ser>
        <c:ser>
          <c:idx val="3"/>
          <c:order val="3"/>
          <c:tx>
            <c:strRef>
              <c:f>Staffing!$E$1</c:f>
              <c:strCache>
                <c:ptCount val="1"/>
                <c:pt idx="0">
                  <c:v>Developers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Staffing!$E$2:$E$36</c:f>
              <c:numCache>
                <c:formatCode>General</c:formatCode>
                <c:ptCount val="35"/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1-4C32-9E4A-DECA59D1CABA}"/>
            </c:ext>
          </c:extLst>
        </c:ser>
        <c:ser>
          <c:idx val="4"/>
          <c:order val="4"/>
          <c:tx>
            <c:strRef>
              <c:f>Staffing!$F$1</c:f>
              <c:strCache>
                <c:ptCount val="1"/>
                <c:pt idx="0">
                  <c:v>Build/CM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Staffing!$F$2:$F$36</c:f>
              <c:numCache>
                <c:formatCode>General</c:formatCode>
                <c:ptCount val="35"/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1-4C32-9E4A-DECA59D1CABA}"/>
            </c:ext>
          </c:extLst>
        </c:ser>
        <c:ser>
          <c:idx val="5"/>
          <c:order val="5"/>
          <c:tx>
            <c:strRef>
              <c:f>Staffing!$G$1</c:f>
              <c:strCache>
                <c:ptCount val="1"/>
                <c:pt idx="0">
                  <c:v>Test Engineers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Staffing!$G$2:$G$36</c:f>
              <c:numCache>
                <c:formatCode>General</c:formatCode>
                <c:ptCount val="35"/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81-4C32-9E4A-DECA59D1CABA}"/>
            </c:ext>
          </c:extLst>
        </c:ser>
        <c:ser>
          <c:idx val="6"/>
          <c:order val="6"/>
          <c:tx>
            <c:strRef>
              <c:f>Staffing!$H$1</c:f>
              <c:strCache>
                <c:ptCount val="1"/>
                <c:pt idx="0">
                  <c:v>Testers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Staffing!$H$2:$H$36</c:f>
              <c:numCache>
                <c:formatCode>General</c:formatCode>
                <c:ptCount val="35"/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81-4C32-9E4A-DECA59D1C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31787272"/>
        <c:axId val="731787600"/>
      </c:barChart>
      <c:catAx>
        <c:axId val="73178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600"/>
        <c:crosses val="autoZero"/>
        <c:auto val="1"/>
        <c:lblAlgn val="ctr"/>
        <c:lblOffset val="100"/>
        <c:noMultiLvlLbl val="0"/>
      </c:catAx>
      <c:valAx>
        <c:axId val="7317876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18</xdr:col>
      <xdr:colOff>495300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1269C-4927-447F-ADE7-AD72F44AA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400241</xdr:colOff>
      <xdr:row>0</xdr:row>
      <xdr:rowOff>0</xdr:rowOff>
    </xdr:from>
    <xdr:to>
      <xdr:col>28</xdr:col>
      <xdr:colOff>323992</xdr:colOff>
      <xdr:row>38</xdr:row>
      <xdr:rowOff>130704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D930E6-6971-4099-B5E9-B1B6249F7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Normal="100" workbookViewId="0">
      <selection activeCell="A13" sqref="A13"/>
    </sheetView>
  </sheetViews>
  <sheetFormatPr defaultRowHeight="14.5" x14ac:dyDescent="0.35"/>
  <cols>
    <col min="1" max="1" width="31" bestFit="1" customWidth="1"/>
    <col min="2" max="2" width="22.81640625" bestFit="1" customWidth="1"/>
    <col min="3" max="3" width="22.81640625" customWidth="1"/>
    <col min="4" max="4" width="14.81640625" bestFit="1" customWidth="1"/>
    <col min="5" max="5" width="20.7265625" bestFit="1" customWidth="1"/>
    <col min="6" max="6" width="7.54296875" bestFit="1" customWidth="1"/>
    <col min="7" max="7" width="14.1796875" bestFit="1" customWidth="1"/>
    <col min="8" max="8" width="24" bestFit="1" customWidth="1"/>
    <col min="9" max="9" width="16.453125" bestFit="1" customWidth="1"/>
    <col min="10" max="10" width="7.54296875" bestFit="1" customWidth="1"/>
    <col min="11" max="11" width="15.54296875" bestFit="1" customWidth="1"/>
    <col min="12" max="12" width="17" bestFit="1" customWidth="1"/>
    <col min="13" max="13" width="17.453125" bestFit="1" customWidth="1"/>
    <col min="14" max="14" width="7.54296875" bestFit="1" customWidth="1"/>
    <col min="15" max="15" width="10.81640625" bestFit="1" customWidth="1"/>
    <col min="16" max="16" width="12" bestFit="1" customWidth="1"/>
    <col min="17" max="17" width="14.81640625" bestFit="1" customWidth="1"/>
  </cols>
  <sheetData>
    <row r="1" spans="1:17" x14ac:dyDescent="0.35">
      <c r="A1" s="1" t="s">
        <v>0</v>
      </c>
      <c r="B1" s="1" t="s">
        <v>29</v>
      </c>
      <c r="C1" s="1"/>
      <c r="J1" s="2"/>
      <c r="K1" s="2"/>
      <c r="L1" s="2"/>
      <c r="M1" s="2"/>
      <c r="N1" s="2"/>
    </row>
    <row r="2" spans="1:17" x14ac:dyDescent="0.35">
      <c r="A2" t="s">
        <v>1</v>
      </c>
      <c r="B2">
        <v>5</v>
      </c>
    </row>
    <row r="3" spans="1:17" x14ac:dyDescent="0.35">
      <c r="A3" t="s">
        <v>2</v>
      </c>
      <c r="B3">
        <v>5</v>
      </c>
    </row>
    <row r="4" spans="1:17" x14ac:dyDescent="0.35">
      <c r="A4" t="s">
        <v>3</v>
      </c>
      <c r="B4">
        <v>5</v>
      </c>
    </row>
    <row r="5" spans="1:17" x14ac:dyDescent="0.35">
      <c r="A5" t="s">
        <v>4</v>
      </c>
      <c r="B5">
        <v>0</v>
      </c>
    </row>
    <row r="6" spans="1:17" x14ac:dyDescent="0.35">
      <c r="A6" t="s">
        <v>128</v>
      </c>
      <c r="B6">
        <v>5</v>
      </c>
    </row>
    <row r="7" spans="1:17" x14ac:dyDescent="0.35">
      <c r="A7" t="s">
        <v>5</v>
      </c>
      <c r="B7">
        <v>5</v>
      </c>
    </row>
    <row r="8" spans="1:17" x14ac:dyDescent="0.35">
      <c r="A8" t="s">
        <v>6</v>
      </c>
      <c r="B8">
        <v>5</v>
      </c>
    </row>
    <row r="9" spans="1:17" s="24" customFormat="1" x14ac:dyDescent="0.35">
      <c r="C9" s="66" t="s">
        <v>72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</row>
    <row r="10" spans="1:17" ht="58" x14ac:dyDescent="0.35">
      <c r="A10" s="1" t="s">
        <v>26</v>
      </c>
      <c r="D10" s="1" t="s">
        <v>14</v>
      </c>
      <c r="E10" s="3" t="s">
        <v>17</v>
      </c>
      <c r="F10" s="3" t="s">
        <v>20</v>
      </c>
      <c r="G10" s="3" t="s">
        <v>19</v>
      </c>
      <c r="H10" s="3" t="s">
        <v>18</v>
      </c>
      <c r="I10" s="3" t="s">
        <v>21</v>
      </c>
      <c r="J10" s="3" t="s">
        <v>22</v>
      </c>
      <c r="K10" s="3" t="s">
        <v>27</v>
      </c>
      <c r="L10" s="3" t="s">
        <v>23</v>
      </c>
      <c r="M10" s="3" t="s">
        <v>28</v>
      </c>
      <c r="N10" s="3" t="s">
        <v>24</v>
      </c>
      <c r="O10" s="3" t="s">
        <v>71</v>
      </c>
      <c r="P10" s="3" t="s">
        <v>25</v>
      </c>
      <c r="Q10" s="4" t="s">
        <v>15</v>
      </c>
    </row>
    <row r="11" spans="1:17" x14ac:dyDescent="0.35">
      <c r="A11" t="s">
        <v>7</v>
      </c>
      <c r="B11">
        <f t="shared" ref="B11:B21" si="0">SUM(D11:Q11)</f>
        <v>5</v>
      </c>
      <c r="C11" s="5"/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s="6" customFormat="1" x14ac:dyDescent="0.35">
      <c r="A12" s="6" t="s">
        <v>11</v>
      </c>
      <c r="B12" s="6">
        <f t="shared" si="0"/>
        <v>5</v>
      </c>
      <c r="D12" s="6">
        <f>1/2</f>
        <v>0.5</v>
      </c>
      <c r="E12" s="6">
        <v>0</v>
      </c>
      <c r="F12" s="6">
        <v>0</v>
      </c>
      <c r="G12" s="6">
        <v>0.5</v>
      </c>
      <c r="H12" s="6">
        <v>0</v>
      </c>
      <c r="I12" s="6">
        <v>0.5</v>
      </c>
      <c r="J12" s="6">
        <v>0</v>
      </c>
      <c r="K12" s="6">
        <v>2</v>
      </c>
      <c r="L12" s="6">
        <v>0</v>
      </c>
      <c r="M12" s="6">
        <v>1</v>
      </c>
      <c r="N12" s="6">
        <v>0.5</v>
      </c>
      <c r="O12" s="6">
        <v>0</v>
      </c>
      <c r="P12" s="6">
        <v>0</v>
      </c>
      <c r="Q12" s="6">
        <v>0</v>
      </c>
    </row>
    <row r="13" spans="1:17" s="6" customFormat="1" x14ac:dyDescent="0.35">
      <c r="A13" s="6" t="s">
        <v>123</v>
      </c>
      <c r="B13" s="6">
        <f t="shared" si="0"/>
        <v>5</v>
      </c>
      <c r="D13" s="6">
        <f>1/2</f>
        <v>0.5</v>
      </c>
      <c r="E13" s="6">
        <v>0</v>
      </c>
      <c r="F13" s="6">
        <v>0</v>
      </c>
      <c r="G13" s="6">
        <v>0.5</v>
      </c>
      <c r="H13" s="6">
        <v>0</v>
      </c>
      <c r="I13" s="6">
        <v>0.5</v>
      </c>
      <c r="J13" s="6">
        <v>0</v>
      </c>
      <c r="K13" s="6">
        <v>2</v>
      </c>
      <c r="L13" s="6">
        <v>0</v>
      </c>
      <c r="M13" s="6">
        <v>1</v>
      </c>
      <c r="N13" s="6">
        <v>0.5</v>
      </c>
      <c r="O13" s="6">
        <v>0</v>
      </c>
      <c r="P13" s="6">
        <v>0</v>
      </c>
      <c r="Q13" s="6">
        <v>0</v>
      </c>
    </row>
    <row r="14" spans="1:17" s="7" customFormat="1" x14ac:dyDescent="0.35">
      <c r="A14" s="7" t="s">
        <v>121</v>
      </c>
      <c r="B14" s="7">
        <f t="shared" si="0"/>
        <v>5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4</v>
      </c>
      <c r="L14" s="7">
        <v>0</v>
      </c>
      <c r="M14" s="7">
        <v>0</v>
      </c>
      <c r="N14" s="7">
        <v>0.5</v>
      </c>
      <c r="O14" s="7">
        <v>0</v>
      </c>
      <c r="P14" s="7">
        <v>0.5</v>
      </c>
      <c r="Q14" s="7">
        <v>0</v>
      </c>
    </row>
    <row r="15" spans="1:17" s="8" customFormat="1" x14ac:dyDescent="0.35">
      <c r="A15" s="8" t="s">
        <v>122</v>
      </c>
      <c r="B15" s="8">
        <f t="shared" si="0"/>
        <v>5</v>
      </c>
      <c r="D15" s="8">
        <v>0</v>
      </c>
      <c r="E15" s="8">
        <v>0</v>
      </c>
      <c r="F15" s="8">
        <v>0</v>
      </c>
      <c r="G15" s="8">
        <v>0.5</v>
      </c>
      <c r="H15" s="8">
        <v>0</v>
      </c>
      <c r="I15" s="8">
        <v>0.5</v>
      </c>
      <c r="J15" s="8">
        <v>0</v>
      </c>
      <c r="K15" s="8">
        <v>2.5</v>
      </c>
      <c r="L15" s="8">
        <v>0</v>
      </c>
      <c r="M15" s="8">
        <v>1</v>
      </c>
      <c r="N15" s="8">
        <v>0.5</v>
      </c>
      <c r="O15" s="8">
        <v>0</v>
      </c>
      <c r="P15" s="8">
        <v>0</v>
      </c>
      <c r="Q15" s="8">
        <v>0</v>
      </c>
    </row>
    <row r="16" spans="1:17" s="9" customFormat="1" x14ac:dyDescent="0.35">
      <c r="A16" s="9" t="s">
        <v>124</v>
      </c>
      <c r="B16" s="9">
        <f t="shared" si="0"/>
        <v>5</v>
      </c>
      <c r="D16" s="9">
        <v>0</v>
      </c>
      <c r="E16" s="9">
        <v>0</v>
      </c>
      <c r="F16" s="9">
        <v>0</v>
      </c>
      <c r="G16" s="9">
        <v>0.5</v>
      </c>
      <c r="H16" s="9">
        <v>0</v>
      </c>
      <c r="I16" s="9">
        <v>0.5</v>
      </c>
      <c r="J16" s="9">
        <v>0</v>
      </c>
      <c r="K16" s="9">
        <v>2.5</v>
      </c>
      <c r="L16" s="9">
        <v>0</v>
      </c>
      <c r="M16" s="9">
        <v>1</v>
      </c>
      <c r="N16" s="9">
        <v>0.5</v>
      </c>
      <c r="O16" s="9">
        <v>0</v>
      </c>
      <c r="P16" s="9">
        <v>0</v>
      </c>
      <c r="Q16" s="9">
        <v>0</v>
      </c>
    </row>
    <row r="17" spans="1:17" s="9" customFormat="1" x14ac:dyDescent="0.35">
      <c r="A17" s="9" t="s">
        <v>81</v>
      </c>
      <c r="B17" s="9">
        <f t="shared" si="0"/>
        <v>5</v>
      </c>
      <c r="D17" s="9">
        <v>0</v>
      </c>
      <c r="E17" s="9">
        <v>0</v>
      </c>
      <c r="F17" s="9">
        <v>0</v>
      </c>
      <c r="G17" s="9">
        <v>0.5</v>
      </c>
      <c r="H17" s="9">
        <v>0</v>
      </c>
      <c r="I17" s="9">
        <v>0.5</v>
      </c>
      <c r="J17" s="9">
        <v>0</v>
      </c>
      <c r="K17" s="9">
        <v>2.5</v>
      </c>
      <c r="L17" s="9">
        <v>0</v>
      </c>
      <c r="M17" s="9">
        <v>1</v>
      </c>
      <c r="N17" s="9">
        <v>0.5</v>
      </c>
      <c r="O17" s="9">
        <v>0</v>
      </c>
      <c r="P17" s="9">
        <v>0</v>
      </c>
      <c r="Q17" s="9">
        <v>0</v>
      </c>
    </row>
    <row r="18" spans="1:17" s="9" customFormat="1" x14ac:dyDescent="0.35">
      <c r="A18" s="9" t="s">
        <v>125</v>
      </c>
      <c r="B18" s="9">
        <f t="shared" si="0"/>
        <v>5</v>
      </c>
      <c r="D18" s="9">
        <v>0</v>
      </c>
      <c r="E18" s="9">
        <v>0</v>
      </c>
      <c r="F18" s="9">
        <v>0</v>
      </c>
      <c r="G18" s="9">
        <v>0.5</v>
      </c>
      <c r="H18" s="9">
        <v>0</v>
      </c>
      <c r="I18" s="9">
        <v>0.5</v>
      </c>
      <c r="J18" s="9">
        <v>0</v>
      </c>
      <c r="K18" s="9">
        <v>2.5</v>
      </c>
      <c r="L18" s="9">
        <v>0</v>
      </c>
      <c r="M18" s="9">
        <v>1</v>
      </c>
      <c r="N18" s="9">
        <v>0.5</v>
      </c>
      <c r="O18" s="9">
        <v>0</v>
      </c>
      <c r="P18" s="9">
        <v>0</v>
      </c>
      <c r="Q18" s="9">
        <v>0</v>
      </c>
    </row>
    <row r="19" spans="1:17" s="10" customFormat="1" x14ac:dyDescent="0.35">
      <c r="A19" s="10" t="s">
        <v>129</v>
      </c>
      <c r="B19" s="10">
        <f>SUM(D19:Q19)</f>
        <v>5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2.5</v>
      </c>
      <c r="L19" s="10">
        <v>0</v>
      </c>
      <c r="M19" s="10">
        <v>1</v>
      </c>
      <c r="N19" s="10">
        <v>0.5</v>
      </c>
      <c r="O19" s="10">
        <v>0</v>
      </c>
      <c r="P19" s="10">
        <v>1</v>
      </c>
      <c r="Q19" s="10">
        <v>0</v>
      </c>
    </row>
    <row r="20" spans="1:17" s="10" customFormat="1" x14ac:dyDescent="0.35">
      <c r="A20" s="10" t="s">
        <v>126</v>
      </c>
      <c r="B20" s="10">
        <f t="shared" si="0"/>
        <v>5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2.5</v>
      </c>
      <c r="L20" s="10">
        <v>0</v>
      </c>
      <c r="M20" s="10">
        <v>1</v>
      </c>
      <c r="N20" s="10">
        <v>0.5</v>
      </c>
      <c r="O20" s="10">
        <v>0</v>
      </c>
      <c r="P20" s="10">
        <v>1</v>
      </c>
      <c r="Q20" s="10">
        <v>0</v>
      </c>
    </row>
    <row r="21" spans="1:17" x14ac:dyDescent="0.35">
      <c r="A21" t="s">
        <v>30</v>
      </c>
      <c r="B21">
        <f t="shared" si="0"/>
        <v>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</v>
      </c>
      <c r="P21">
        <v>0</v>
      </c>
      <c r="Q21">
        <v>0</v>
      </c>
    </row>
    <row r="23" spans="1:17" x14ac:dyDescent="0.35">
      <c r="A23" t="s">
        <v>16</v>
      </c>
      <c r="B23">
        <f>SUM(B2:B21)</f>
        <v>85</v>
      </c>
    </row>
    <row r="28" spans="1:17" x14ac:dyDescent="0.35">
      <c r="B28" s="1"/>
      <c r="C28" s="1"/>
      <c r="D28" s="3"/>
      <c r="E28" s="1"/>
    </row>
  </sheetData>
  <mergeCells count="1">
    <mergeCell ref="C9:Q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FB57-8F41-4EB6-860A-4526131D0D19}">
  <dimension ref="A1:H25"/>
  <sheetViews>
    <sheetView workbookViewId="0"/>
  </sheetViews>
  <sheetFormatPr defaultRowHeight="14.5" x14ac:dyDescent="0.35"/>
  <sheetData>
    <row r="1" spans="1:8" x14ac:dyDescent="0.35">
      <c r="A1" s="11"/>
      <c r="B1" s="12" t="s">
        <v>41</v>
      </c>
      <c r="C1" s="12" t="s">
        <v>42</v>
      </c>
      <c r="D1" s="13" t="s">
        <v>43</v>
      </c>
      <c r="F1" s="14" t="s">
        <v>44</v>
      </c>
      <c r="G1" s="14" t="s">
        <v>42</v>
      </c>
      <c r="H1" s="14" t="s">
        <v>43</v>
      </c>
    </row>
    <row r="2" spans="1:8" x14ac:dyDescent="0.35">
      <c r="A2" s="15">
        <v>1</v>
      </c>
      <c r="B2" s="15" t="s">
        <v>49</v>
      </c>
      <c r="C2" s="15">
        <v>0</v>
      </c>
      <c r="D2" s="16">
        <v>0</v>
      </c>
      <c r="F2" s="17" t="s">
        <v>45</v>
      </c>
      <c r="G2" s="17">
        <f>ABS(C24-C25)</f>
        <v>0</v>
      </c>
      <c r="H2" s="18">
        <f>ABS(D24-D25)</f>
        <v>0</v>
      </c>
    </row>
    <row r="3" spans="1:8" x14ac:dyDescent="0.35">
      <c r="A3" s="19">
        <f>A2+1</f>
        <v>2</v>
      </c>
      <c r="B3" s="19" t="s">
        <v>50</v>
      </c>
      <c r="C3" s="19">
        <v>0</v>
      </c>
      <c r="D3" s="20">
        <v>0</v>
      </c>
      <c r="F3" s="21" t="s">
        <v>46</v>
      </c>
      <c r="G3" s="21">
        <f>C24+C25</f>
        <v>0</v>
      </c>
      <c r="H3" s="21">
        <f>D24+D25</f>
        <v>0</v>
      </c>
    </row>
    <row r="4" spans="1:8" x14ac:dyDescent="0.35">
      <c r="A4" s="19">
        <f t="shared" ref="A4:A21" si="0">A3+1</f>
        <v>3</v>
      </c>
      <c r="B4" s="19" t="s">
        <v>51</v>
      </c>
      <c r="C4" s="19">
        <v>0</v>
      </c>
      <c r="D4" s="20">
        <v>0</v>
      </c>
    </row>
    <row r="5" spans="1:8" x14ac:dyDescent="0.35">
      <c r="A5" s="19">
        <f t="shared" si="0"/>
        <v>4</v>
      </c>
      <c r="B5" s="19" t="s">
        <v>52</v>
      </c>
      <c r="C5" s="19">
        <v>0</v>
      </c>
      <c r="D5" s="20">
        <v>0</v>
      </c>
    </row>
    <row r="6" spans="1:8" x14ac:dyDescent="0.35">
      <c r="A6" s="19">
        <f t="shared" si="0"/>
        <v>5</v>
      </c>
      <c r="B6" s="19" t="s">
        <v>53</v>
      </c>
      <c r="C6" s="19">
        <v>0</v>
      </c>
      <c r="D6" s="20">
        <v>0</v>
      </c>
    </row>
    <row r="7" spans="1:8" x14ac:dyDescent="0.35">
      <c r="A7" s="19">
        <f t="shared" si="0"/>
        <v>6</v>
      </c>
      <c r="B7" s="19" t="s">
        <v>54</v>
      </c>
      <c r="C7" s="19">
        <v>0</v>
      </c>
      <c r="D7" s="20">
        <v>0</v>
      </c>
    </row>
    <row r="8" spans="1:8" x14ac:dyDescent="0.35">
      <c r="A8" s="19">
        <f t="shared" si="0"/>
        <v>7</v>
      </c>
      <c r="B8" s="19" t="s">
        <v>55</v>
      </c>
      <c r="C8" s="19">
        <v>0</v>
      </c>
      <c r="D8" s="20">
        <v>0</v>
      </c>
    </row>
    <row r="9" spans="1:8" x14ac:dyDescent="0.35">
      <c r="A9" s="19">
        <f t="shared" si="0"/>
        <v>8</v>
      </c>
      <c r="B9" s="19" t="s">
        <v>56</v>
      </c>
      <c r="C9" s="19">
        <v>0</v>
      </c>
      <c r="D9" s="20">
        <v>0</v>
      </c>
    </row>
    <row r="10" spans="1:8" x14ac:dyDescent="0.35">
      <c r="A10" s="19">
        <f t="shared" si="0"/>
        <v>9</v>
      </c>
      <c r="B10" s="19" t="s">
        <v>57</v>
      </c>
      <c r="C10" s="19">
        <v>0</v>
      </c>
      <c r="D10" s="20">
        <v>0</v>
      </c>
    </row>
    <row r="11" spans="1:8" x14ac:dyDescent="0.35">
      <c r="A11" s="19">
        <f t="shared" si="0"/>
        <v>10</v>
      </c>
      <c r="B11" s="19" t="s">
        <v>58</v>
      </c>
      <c r="C11" s="19">
        <v>0</v>
      </c>
      <c r="D11" s="20">
        <v>0</v>
      </c>
    </row>
    <row r="12" spans="1:8" x14ac:dyDescent="0.35">
      <c r="A12" s="19">
        <f t="shared" si="0"/>
        <v>11</v>
      </c>
      <c r="B12" s="19" t="s">
        <v>59</v>
      </c>
      <c r="C12" s="19">
        <v>0</v>
      </c>
      <c r="D12" s="20">
        <v>0</v>
      </c>
    </row>
    <row r="13" spans="1:8" x14ac:dyDescent="0.35">
      <c r="A13" s="19">
        <f t="shared" si="0"/>
        <v>12</v>
      </c>
      <c r="B13" s="19" t="s">
        <v>60</v>
      </c>
      <c r="C13" s="19">
        <v>0</v>
      </c>
      <c r="D13" s="20">
        <v>0</v>
      </c>
    </row>
    <row r="14" spans="1:8" x14ac:dyDescent="0.35">
      <c r="A14" s="19">
        <f t="shared" si="0"/>
        <v>13</v>
      </c>
      <c r="B14" s="19" t="s">
        <v>61</v>
      </c>
      <c r="C14" s="19">
        <v>0</v>
      </c>
      <c r="D14" s="20">
        <v>0</v>
      </c>
    </row>
    <row r="15" spans="1:8" x14ac:dyDescent="0.35">
      <c r="A15" s="19">
        <f t="shared" si="0"/>
        <v>14</v>
      </c>
      <c r="B15" s="19" t="s">
        <v>62</v>
      </c>
      <c r="C15" s="19">
        <v>0</v>
      </c>
      <c r="D15" s="20">
        <v>0</v>
      </c>
    </row>
    <row r="16" spans="1:8" x14ac:dyDescent="0.35">
      <c r="A16" s="19">
        <f t="shared" si="0"/>
        <v>15</v>
      </c>
      <c r="B16" s="19" t="s">
        <v>63</v>
      </c>
      <c r="C16" s="19">
        <v>0</v>
      </c>
      <c r="D16" s="20">
        <v>0</v>
      </c>
    </row>
    <row r="17" spans="1:4" x14ac:dyDescent="0.35">
      <c r="A17" s="19">
        <f t="shared" si="0"/>
        <v>16</v>
      </c>
      <c r="B17" s="19" t="s">
        <v>64</v>
      </c>
      <c r="C17" s="19">
        <v>0</v>
      </c>
      <c r="D17" s="20">
        <v>0</v>
      </c>
    </row>
    <row r="18" spans="1:4" x14ac:dyDescent="0.35">
      <c r="A18" s="19">
        <f t="shared" si="0"/>
        <v>17</v>
      </c>
      <c r="B18" s="19" t="s">
        <v>65</v>
      </c>
      <c r="C18" s="19">
        <v>0</v>
      </c>
      <c r="D18" s="20">
        <v>0</v>
      </c>
    </row>
    <row r="19" spans="1:4" x14ac:dyDescent="0.35">
      <c r="A19" s="19">
        <f t="shared" si="0"/>
        <v>18</v>
      </c>
      <c r="B19" s="19" t="s">
        <v>66</v>
      </c>
      <c r="C19" s="19">
        <v>0</v>
      </c>
      <c r="D19" s="20">
        <v>0</v>
      </c>
    </row>
    <row r="20" spans="1:4" x14ac:dyDescent="0.35">
      <c r="A20" s="19">
        <f t="shared" si="0"/>
        <v>19</v>
      </c>
      <c r="B20" s="19" t="s">
        <v>68</v>
      </c>
      <c r="C20" s="19">
        <v>0</v>
      </c>
      <c r="D20" s="20">
        <v>0</v>
      </c>
    </row>
    <row r="21" spans="1:4" x14ac:dyDescent="0.35">
      <c r="A21" s="19">
        <f t="shared" si="0"/>
        <v>20</v>
      </c>
      <c r="B21" s="22" t="s">
        <v>67</v>
      </c>
      <c r="C21" s="22">
        <v>0</v>
      </c>
      <c r="D21" s="23">
        <v>0</v>
      </c>
    </row>
    <row r="24" spans="1:4" x14ac:dyDescent="0.35">
      <c r="B24" t="s">
        <v>47</v>
      </c>
      <c r="C24">
        <f>AVERAGE(C2:C21)</f>
        <v>0</v>
      </c>
      <c r="D24">
        <f>AVERAGE(D2:D21)</f>
        <v>0</v>
      </c>
    </row>
    <row r="25" spans="1:4" x14ac:dyDescent="0.35">
      <c r="B25" t="s">
        <v>48</v>
      </c>
      <c r="C25">
        <f>_xlfn.STDEV.P(C2:C21)</f>
        <v>0</v>
      </c>
      <c r="D25">
        <f>_xlfn.STDEV.P(D2:D21)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7BB-FD8E-4726-9831-89DE1E3E0BDC}">
  <dimension ref="A1:D25"/>
  <sheetViews>
    <sheetView zoomScaleNormal="100" workbookViewId="0">
      <selection activeCell="D2" sqref="D2:D18"/>
    </sheetView>
  </sheetViews>
  <sheetFormatPr defaultRowHeight="14.5" x14ac:dyDescent="0.35"/>
  <cols>
    <col min="1" max="1" width="2.90625" style="54" bestFit="1" customWidth="1"/>
    <col min="2" max="2" width="26.90625" bestFit="1" customWidth="1"/>
    <col min="3" max="3" width="8.26953125" bestFit="1" customWidth="1"/>
    <col min="4" max="4" width="11.81640625" style="54" bestFit="1" customWidth="1"/>
  </cols>
  <sheetData>
    <row r="1" spans="1:4" x14ac:dyDescent="0.35">
      <c r="A1" s="65" t="s">
        <v>119</v>
      </c>
      <c r="B1" s="65" t="s">
        <v>0</v>
      </c>
      <c r="C1" s="65" t="s">
        <v>42</v>
      </c>
      <c r="D1" s="65" t="s">
        <v>120</v>
      </c>
    </row>
    <row r="2" spans="1:4" x14ac:dyDescent="0.35">
      <c r="A2" s="54">
        <v>1</v>
      </c>
      <c r="B2" t="s">
        <v>1</v>
      </c>
      <c r="C2">
        <v>5</v>
      </c>
    </row>
    <row r="3" spans="1:4" x14ac:dyDescent="0.35">
      <c r="A3" s="54">
        <f>A2+1</f>
        <v>2</v>
      </c>
      <c r="B3" t="s">
        <v>2</v>
      </c>
      <c r="C3">
        <v>5</v>
      </c>
    </row>
    <row r="4" spans="1:4" x14ac:dyDescent="0.35">
      <c r="A4" s="54">
        <f t="shared" ref="A4:A18" si="0">A3+1</f>
        <v>3</v>
      </c>
      <c r="B4" t="s">
        <v>3</v>
      </c>
      <c r="C4">
        <v>5</v>
      </c>
    </row>
    <row r="5" spans="1:4" x14ac:dyDescent="0.35">
      <c r="A5" s="54">
        <f t="shared" si="0"/>
        <v>4</v>
      </c>
      <c r="B5" t="s">
        <v>128</v>
      </c>
      <c r="C5">
        <v>5</v>
      </c>
    </row>
    <row r="6" spans="1:4" x14ac:dyDescent="0.35">
      <c r="A6" s="54">
        <f t="shared" si="0"/>
        <v>5</v>
      </c>
      <c r="B6" t="s">
        <v>5</v>
      </c>
      <c r="C6">
        <v>5</v>
      </c>
    </row>
    <row r="7" spans="1:4" x14ac:dyDescent="0.35">
      <c r="A7" s="54">
        <f t="shared" si="0"/>
        <v>6</v>
      </c>
      <c r="B7" t="s">
        <v>6</v>
      </c>
      <c r="C7">
        <v>5</v>
      </c>
    </row>
    <row r="8" spans="1:4" x14ac:dyDescent="0.35">
      <c r="A8" s="54">
        <f t="shared" si="0"/>
        <v>7</v>
      </c>
      <c r="B8" t="s">
        <v>7</v>
      </c>
      <c r="C8">
        <v>5</v>
      </c>
    </row>
    <row r="9" spans="1:4" x14ac:dyDescent="0.35">
      <c r="A9" s="54">
        <f t="shared" si="0"/>
        <v>8</v>
      </c>
      <c r="B9" s="6" t="s">
        <v>11</v>
      </c>
      <c r="C9">
        <v>5</v>
      </c>
    </row>
    <row r="10" spans="1:4" x14ac:dyDescent="0.35">
      <c r="A10" s="54">
        <f t="shared" si="0"/>
        <v>9</v>
      </c>
      <c r="B10" s="6" t="s">
        <v>123</v>
      </c>
      <c r="C10">
        <v>5</v>
      </c>
    </row>
    <row r="11" spans="1:4" x14ac:dyDescent="0.35">
      <c r="A11" s="54">
        <f t="shared" si="0"/>
        <v>10</v>
      </c>
      <c r="B11" s="7" t="s">
        <v>121</v>
      </c>
      <c r="C11">
        <v>5</v>
      </c>
    </row>
    <row r="12" spans="1:4" x14ac:dyDescent="0.35">
      <c r="A12" s="54">
        <f t="shared" si="0"/>
        <v>11</v>
      </c>
      <c r="B12" s="8" t="s">
        <v>122</v>
      </c>
      <c r="C12">
        <v>5</v>
      </c>
    </row>
    <row r="13" spans="1:4" x14ac:dyDescent="0.35">
      <c r="A13" s="54">
        <f t="shared" si="0"/>
        <v>12</v>
      </c>
      <c r="B13" s="9" t="s">
        <v>124</v>
      </c>
      <c r="C13">
        <v>5</v>
      </c>
    </row>
    <row r="14" spans="1:4" x14ac:dyDescent="0.35">
      <c r="A14" s="54">
        <f t="shared" si="0"/>
        <v>13</v>
      </c>
      <c r="B14" s="9" t="s">
        <v>81</v>
      </c>
      <c r="C14">
        <v>5</v>
      </c>
    </row>
    <row r="15" spans="1:4" x14ac:dyDescent="0.35">
      <c r="A15" s="54">
        <f t="shared" si="0"/>
        <v>14</v>
      </c>
      <c r="B15" s="9" t="s">
        <v>125</v>
      </c>
      <c r="C15">
        <v>5</v>
      </c>
    </row>
    <row r="16" spans="1:4" x14ac:dyDescent="0.35">
      <c r="A16" s="54">
        <f t="shared" si="0"/>
        <v>15</v>
      </c>
      <c r="B16" s="10" t="s">
        <v>127</v>
      </c>
      <c r="C16">
        <v>5</v>
      </c>
    </row>
    <row r="17" spans="1:3" x14ac:dyDescent="0.35">
      <c r="A17" s="54">
        <f t="shared" si="0"/>
        <v>16</v>
      </c>
      <c r="B17" s="10" t="s">
        <v>126</v>
      </c>
      <c r="C17">
        <v>5</v>
      </c>
    </row>
    <row r="18" spans="1:3" x14ac:dyDescent="0.35">
      <c r="A18" s="54">
        <f t="shared" si="0"/>
        <v>17</v>
      </c>
      <c r="B18" t="s">
        <v>30</v>
      </c>
      <c r="C18">
        <v>5</v>
      </c>
    </row>
    <row r="19" spans="1:3" x14ac:dyDescent="0.35">
      <c r="B19" s="9"/>
    </row>
    <row r="20" spans="1:3" x14ac:dyDescent="0.35">
      <c r="B20" s="9"/>
    </row>
    <row r="21" spans="1:3" x14ac:dyDescent="0.35">
      <c r="B21" s="10"/>
    </row>
    <row r="22" spans="1:3" x14ac:dyDescent="0.35">
      <c r="B22" s="9"/>
    </row>
    <row r="23" spans="1:3" x14ac:dyDescent="0.35">
      <c r="B23" s="9"/>
    </row>
    <row r="24" spans="1:3" x14ac:dyDescent="0.35">
      <c r="B24" s="10"/>
    </row>
    <row r="25" spans="1:3" x14ac:dyDescent="0.35">
      <c r="B25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F49A-AF84-4EE6-ADAB-AA25EE3EFC1B}">
  <dimension ref="A1:F31"/>
  <sheetViews>
    <sheetView workbookViewId="0"/>
  </sheetViews>
  <sheetFormatPr defaultRowHeight="14.5" x14ac:dyDescent="0.35"/>
  <cols>
    <col min="1" max="1" width="3" bestFit="1" customWidth="1"/>
    <col min="2" max="2" width="7" bestFit="1" customWidth="1"/>
    <col min="3" max="3" width="29" bestFit="1" customWidth="1"/>
    <col min="4" max="4" width="8.7265625" bestFit="1" customWidth="1"/>
    <col min="5" max="5" width="24.1796875" bestFit="1" customWidth="1"/>
    <col min="6" max="6" width="20.7265625" bestFit="1" customWidth="1"/>
  </cols>
  <sheetData>
    <row r="1" spans="1:6" x14ac:dyDescent="0.35">
      <c r="A1" s="34" t="s">
        <v>73</v>
      </c>
      <c r="B1" s="34" t="s">
        <v>74</v>
      </c>
      <c r="C1" s="34" t="s">
        <v>0</v>
      </c>
      <c r="D1" s="34" t="s">
        <v>42</v>
      </c>
      <c r="E1" s="34" t="s">
        <v>75</v>
      </c>
      <c r="F1" s="34" t="s">
        <v>76</v>
      </c>
    </row>
    <row r="2" spans="1:6" x14ac:dyDescent="0.35">
      <c r="A2">
        <v>1</v>
      </c>
      <c r="C2" t="s">
        <v>77</v>
      </c>
      <c r="D2">
        <v>0</v>
      </c>
      <c r="E2" s="27">
        <v>43101</v>
      </c>
      <c r="F2" s="25">
        <f>SUM($D2:D$2)/$D$31</f>
        <v>0</v>
      </c>
    </row>
    <row r="3" spans="1:6" x14ac:dyDescent="0.35">
      <c r="A3">
        <f>A2+1</f>
        <v>2</v>
      </c>
      <c r="C3" s="26" t="s">
        <v>1</v>
      </c>
      <c r="D3">
        <v>15</v>
      </c>
      <c r="E3" s="27">
        <v>43119</v>
      </c>
      <c r="F3" s="25">
        <f>SUM($D2:D$3)/$D$31</f>
        <v>3.5294117647058823E-2</v>
      </c>
    </row>
    <row r="4" spans="1:6" x14ac:dyDescent="0.35">
      <c r="A4">
        <f t="shared" ref="A4:A29" si="0">A3+1</f>
        <v>3</v>
      </c>
      <c r="C4" s="26" t="s">
        <v>2</v>
      </c>
      <c r="D4">
        <v>20</v>
      </c>
      <c r="E4" s="27">
        <v>43126</v>
      </c>
      <c r="F4" s="25">
        <f>SUM($D$2:D4)/$D$31</f>
        <v>8.2352941176470587E-2</v>
      </c>
    </row>
    <row r="5" spans="1:6" x14ac:dyDescent="0.35">
      <c r="A5">
        <f t="shared" si="0"/>
        <v>4</v>
      </c>
      <c r="C5" s="26" t="s">
        <v>3</v>
      </c>
      <c r="D5">
        <v>20</v>
      </c>
      <c r="E5" s="27">
        <v>43154</v>
      </c>
      <c r="F5" s="25">
        <f>SUM($D$2:D5)/$D$31</f>
        <v>0.12941176470588237</v>
      </c>
    </row>
    <row r="6" spans="1:6" x14ac:dyDescent="0.35">
      <c r="A6">
        <f t="shared" si="0"/>
        <v>5</v>
      </c>
      <c r="C6" s="26" t="s">
        <v>4</v>
      </c>
      <c r="D6">
        <v>5</v>
      </c>
      <c r="E6" s="27">
        <v>43161</v>
      </c>
      <c r="F6" s="25">
        <f>SUM($D$2:D6)/$D$31</f>
        <v>0.14117647058823529</v>
      </c>
    </row>
    <row r="7" spans="1:6" x14ac:dyDescent="0.35">
      <c r="A7">
        <f t="shared" si="0"/>
        <v>6</v>
      </c>
      <c r="C7" s="26" t="s">
        <v>69</v>
      </c>
      <c r="D7">
        <v>5</v>
      </c>
      <c r="E7" s="27">
        <v>43161</v>
      </c>
      <c r="F7" s="25">
        <f>SUM($D$2:D7)/$D$31</f>
        <v>0.15294117647058825</v>
      </c>
    </row>
    <row r="8" spans="1:6" x14ac:dyDescent="0.35">
      <c r="A8">
        <f t="shared" si="0"/>
        <v>7</v>
      </c>
      <c r="C8" s="26" t="s">
        <v>10</v>
      </c>
      <c r="D8">
        <v>5</v>
      </c>
      <c r="E8" s="29">
        <v>43168</v>
      </c>
      <c r="F8" s="25">
        <f>SUM($D$2:D8)/$D$31</f>
        <v>0.16470588235294117</v>
      </c>
    </row>
    <row r="9" spans="1:6" x14ac:dyDescent="0.35">
      <c r="A9">
        <f t="shared" si="0"/>
        <v>8</v>
      </c>
      <c r="C9" s="26" t="s">
        <v>11</v>
      </c>
      <c r="D9">
        <v>5</v>
      </c>
      <c r="E9" s="29">
        <v>43168</v>
      </c>
      <c r="F9" s="25">
        <f>SUM($D$2:D9)/$D$31</f>
        <v>0.17647058823529413</v>
      </c>
    </row>
    <row r="10" spans="1:6" x14ac:dyDescent="0.35">
      <c r="A10">
        <f t="shared" si="0"/>
        <v>9</v>
      </c>
      <c r="C10" s="26" t="s">
        <v>70</v>
      </c>
      <c r="D10">
        <v>10</v>
      </c>
      <c r="E10" s="27">
        <v>43175</v>
      </c>
      <c r="F10" s="25">
        <f>SUM($D$2:D10)/$D$31</f>
        <v>0.2</v>
      </c>
    </row>
    <row r="11" spans="1:6" x14ac:dyDescent="0.35">
      <c r="A11">
        <f t="shared" si="0"/>
        <v>10</v>
      </c>
      <c r="C11" s="26" t="s">
        <v>8</v>
      </c>
      <c r="D11">
        <v>15</v>
      </c>
      <c r="E11" s="29">
        <v>43182</v>
      </c>
      <c r="F11" s="25">
        <f>SUM($D$2:D11)/$D$31</f>
        <v>0.23529411764705882</v>
      </c>
    </row>
    <row r="12" spans="1:6" x14ac:dyDescent="0.35">
      <c r="A12">
        <f t="shared" si="0"/>
        <v>11</v>
      </c>
      <c r="C12" t="s">
        <v>9</v>
      </c>
      <c r="D12">
        <v>20</v>
      </c>
      <c r="E12" s="29">
        <v>43189</v>
      </c>
      <c r="F12" s="25">
        <f>SUM($D$2:D12)/$D$31</f>
        <v>0.28235294117647058</v>
      </c>
    </row>
    <row r="13" spans="1:6" x14ac:dyDescent="0.35">
      <c r="A13">
        <f t="shared" si="0"/>
        <v>12</v>
      </c>
      <c r="C13" t="s">
        <v>79</v>
      </c>
      <c r="D13">
        <v>0</v>
      </c>
      <c r="E13" s="27">
        <v>43189</v>
      </c>
      <c r="F13" s="25">
        <f>SUM($D$2:D13)/$D$31</f>
        <v>0.28235294117647058</v>
      </c>
    </row>
    <row r="14" spans="1:6" x14ac:dyDescent="0.35">
      <c r="A14">
        <f t="shared" si="0"/>
        <v>13</v>
      </c>
      <c r="C14" t="s">
        <v>34</v>
      </c>
      <c r="D14">
        <v>5</v>
      </c>
      <c r="E14" s="27">
        <v>43196</v>
      </c>
      <c r="F14" s="25">
        <f>SUM($D$2:D14)/$D$31</f>
        <v>0.29411764705882354</v>
      </c>
    </row>
    <row r="15" spans="1:6" x14ac:dyDescent="0.35">
      <c r="A15">
        <f t="shared" si="0"/>
        <v>14</v>
      </c>
      <c r="C15" t="s">
        <v>5</v>
      </c>
      <c r="D15">
        <v>30</v>
      </c>
      <c r="E15" s="27">
        <v>43203</v>
      </c>
      <c r="F15" s="25">
        <f>SUM($D$2:D15)/$D$31</f>
        <v>0.36470588235294116</v>
      </c>
    </row>
    <row r="16" spans="1:6" x14ac:dyDescent="0.35">
      <c r="A16">
        <f t="shared" si="0"/>
        <v>15</v>
      </c>
      <c r="C16" t="s">
        <v>31</v>
      </c>
      <c r="D16">
        <v>10</v>
      </c>
      <c r="E16" s="27">
        <v>43203</v>
      </c>
      <c r="F16" s="25">
        <f>SUM($D$2:D16)/$D$31</f>
        <v>0.38823529411764707</v>
      </c>
    </row>
    <row r="17" spans="1:6" x14ac:dyDescent="0.35">
      <c r="A17">
        <f t="shared" si="0"/>
        <v>16</v>
      </c>
      <c r="C17" t="s">
        <v>37</v>
      </c>
      <c r="D17">
        <v>10</v>
      </c>
      <c r="E17" s="27">
        <v>43203</v>
      </c>
      <c r="F17" s="25">
        <f>SUM($D$2:D17)/$D$31</f>
        <v>0.41176470588235292</v>
      </c>
    </row>
    <row r="18" spans="1:6" x14ac:dyDescent="0.35">
      <c r="A18">
        <f t="shared" si="0"/>
        <v>17</v>
      </c>
      <c r="C18" t="s">
        <v>6</v>
      </c>
      <c r="D18">
        <v>5</v>
      </c>
      <c r="E18" s="27">
        <v>43210</v>
      </c>
      <c r="F18" s="25">
        <f>SUM($D$2:D18)/$D$31</f>
        <v>0.42352941176470588</v>
      </c>
    </row>
    <row r="19" spans="1:6" x14ac:dyDescent="0.35">
      <c r="A19">
        <f t="shared" si="0"/>
        <v>18</v>
      </c>
      <c r="C19" t="s">
        <v>7</v>
      </c>
      <c r="D19">
        <v>15</v>
      </c>
      <c r="E19" s="27">
        <v>43210</v>
      </c>
      <c r="F19" s="25">
        <f>SUM($D$2:D19)/$D$31</f>
        <v>0.45882352941176469</v>
      </c>
    </row>
    <row r="20" spans="1:6" x14ac:dyDescent="0.35">
      <c r="A20">
        <f t="shared" si="0"/>
        <v>19</v>
      </c>
      <c r="C20" t="s">
        <v>33</v>
      </c>
      <c r="D20">
        <v>15</v>
      </c>
      <c r="E20" s="27">
        <v>43210</v>
      </c>
      <c r="F20" s="25">
        <f>SUM($D$2:D20)/$D$31</f>
        <v>0.49411764705882355</v>
      </c>
    </row>
    <row r="21" spans="1:6" x14ac:dyDescent="0.35">
      <c r="A21">
        <f t="shared" si="0"/>
        <v>20</v>
      </c>
      <c r="C21" t="s">
        <v>32</v>
      </c>
      <c r="D21">
        <v>20</v>
      </c>
      <c r="E21" s="27">
        <v>43217</v>
      </c>
      <c r="F21" s="25">
        <f>SUM($D$2:D21)/$D$31</f>
        <v>0.54117647058823526</v>
      </c>
    </row>
    <row r="22" spans="1:6" x14ac:dyDescent="0.35">
      <c r="A22">
        <f t="shared" si="0"/>
        <v>21</v>
      </c>
      <c r="C22" t="s">
        <v>35</v>
      </c>
      <c r="D22">
        <v>20</v>
      </c>
      <c r="E22" s="27">
        <v>43238</v>
      </c>
      <c r="F22" s="25">
        <f>SUM($D$2:D22)/$D$31</f>
        <v>0.58823529411764708</v>
      </c>
    </row>
    <row r="23" spans="1:6" x14ac:dyDescent="0.35">
      <c r="A23">
        <f t="shared" si="0"/>
        <v>22</v>
      </c>
      <c r="C23" t="s">
        <v>36</v>
      </c>
      <c r="D23">
        <v>25</v>
      </c>
      <c r="E23" s="27">
        <v>43252</v>
      </c>
      <c r="F23" s="25">
        <f>SUM($D$2:D23)/$D$31</f>
        <v>0.6470588235294118</v>
      </c>
    </row>
    <row r="24" spans="1:6" x14ac:dyDescent="0.35">
      <c r="A24">
        <f t="shared" si="0"/>
        <v>23</v>
      </c>
      <c r="C24" t="s">
        <v>40</v>
      </c>
      <c r="D24">
        <v>15</v>
      </c>
      <c r="E24" s="27">
        <v>43259</v>
      </c>
      <c r="F24" s="25">
        <f>SUM($D$2:D24)/$D$31</f>
        <v>0.68235294117647061</v>
      </c>
    </row>
    <row r="25" spans="1:6" x14ac:dyDescent="0.35">
      <c r="A25">
        <f t="shared" si="0"/>
        <v>24</v>
      </c>
      <c r="C25" t="s">
        <v>38</v>
      </c>
      <c r="D25">
        <v>20</v>
      </c>
      <c r="E25" s="27">
        <v>43266</v>
      </c>
      <c r="F25" s="25">
        <f>SUM($D$2:D25)/$D$31</f>
        <v>0.72941176470588232</v>
      </c>
    </row>
    <row r="26" spans="1:6" x14ac:dyDescent="0.35">
      <c r="A26">
        <f t="shared" si="0"/>
        <v>25</v>
      </c>
      <c r="C26" t="s">
        <v>39</v>
      </c>
      <c r="D26">
        <v>25</v>
      </c>
      <c r="E26" s="27">
        <v>43287</v>
      </c>
      <c r="F26" s="25">
        <f>SUM($D$2:D26)/$D$31</f>
        <v>0.78823529411764703</v>
      </c>
    </row>
    <row r="27" spans="1:6" x14ac:dyDescent="0.35">
      <c r="A27">
        <f t="shared" si="0"/>
        <v>26</v>
      </c>
      <c r="C27" t="s">
        <v>12</v>
      </c>
      <c r="D27">
        <v>25</v>
      </c>
      <c r="E27" s="27">
        <v>43294</v>
      </c>
      <c r="F27" s="25">
        <f>SUM($D$2:D27)/$D$31</f>
        <v>0.84705882352941175</v>
      </c>
    </row>
    <row r="28" spans="1:6" x14ac:dyDescent="0.35">
      <c r="A28">
        <f t="shared" si="0"/>
        <v>27</v>
      </c>
      <c r="C28" t="s">
        <v>13</v>
      </c>
      <c r="D28">
        <v>35</v>
      </c>
      <c r="E28" s="27">
        <v>43336</v>
      </c>
      <c r="F28" s="25">
        <f>SUM($D$2:D28)/$D$31</f>
        <v>0.92941176470588238</v>
      </c>
    </row>
    <row r="29" spans="1:6" x14ac:dyDescent="0.35">
      <c r="A29">
        <f t="shared" si="0"/>
        <v>28</v>
      </c>
      <c r="C29" t="s">
        <v>30</v>
      </c>
      <c r="D29">
        <v>30</v>
      </c>
      <c r="E29" s="27">
        <v>43378</v>
      </c>
      <c r="F29" s="25">
        <f>SUM($D$2:D29)/$D$31</f>
        <v>1</v>
      </c>
    </row>
    <row r="31" spans="1:6" x14ac:dyDescent="0.35">
      <c r="C31" s="28" t="s">
        <v>78</v>
      </c>
      <c r="D31">
        <f>SUM(D2:D29)</f>
        <v>425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1A72-47DB-42ED-8243-E3777F360C92}">
  <dimension ref="A1:K39"/>
  <sheetViews>
    <sheetView zoomScaleNormal="100" workbookViewId="0"/>
  </sheetViews>
  <sheetFormatPr defaultColWidth="11.7265625" defaultRowHeight="14.5" x14ac:dyDescent="0.35"/>
  <cols>
    <col min="9" max="11" width="11.7265625" style="30"/>
  </cols>
  <sheetData>
    <row r="1" spans="1:11" ht="26" x14ac:dyDescent="0.35">
      <c r="A1" s="31" t="s">
        <v>80</v>
      </c>
      <c r="B1" s="32" t="s">
        <v>90</v>
      </c>
      <c r="C1" s="32" t="s">
        <v>81</v>
      </c>
      <c r="D1" s="32" t="s">
        <v>82</v>
      </c>
      <c r="E1" s="32" t="s">
        <v>83</v>
      </c>
      <c r="F1" s="32" t="s">
        <v>84</v>
      </c>
      <c r="G1" s="32" t="s">
        <v>85</v>
      </c>
      <c r="H1" s="32" t="s">
        <v>86</v>
      </c>
      <c r="I1" s="33" t="s">
        <v>87</v>
      </c>
      <c r="J1" s="33" t="s">
        <v>88</v>
      </c>
      <c r="K1" s="33" t="s">
        <v>89</v>
      </c>
    </row>
    <row r="2" spans="1:11" x14ac:dyDescent="0.35">
      <c r="A2" t="s">
        <v>77</v>
      </c>
    </row>
    <row r="3" spans="1:11" x14ac:dyDescent="0.35">
      <c r="A3" s="27">
        <v>43101</v>
      </c>
      <c r="B3">
        <v>1</v>
      </c>
      <c r="C3">
        <v>1</v>
      </c>
      <c r="D3">
        <v>1</v>
      </c>
      <c r="I3" s="30">
        <v>0</v>
      </c>
      <c r="J3" s="30">
        <v>0</v>
      </c>
      <c r="K3" s="30">
        <v>0</v>
      </c>
    </row>
    <row r="4" spans="1:11" x14ac:dyDescent="0.35">
      <c r="A4" s="27">
        <v>43119</v>
      </c>
      <c r="B4">
        <v>1</v>
      </c>
      <c r="C4">
        <v>1</v>
      </c>
      <c r="D4">
        <v>1</v>
      </c>
      <c r="I4" s="30">
        <f>SUM(B4:H4)*(A4-A3)/30</f>
        <v>1.8</v>
      </c>
      <c r="J4" s="30">
        <f>SUM(D4:H4)*(A4-A3)/30</f>
        <v>0.6</v>
      </c>
      <c r="K4" s="30">
        <f>I4-J4</f>
        <v>1.2000000000000002</v>
      </c>
    </row>
    <row r="5" spans="1:11" x14ac:dyDescent="0.35">
      <c r="A5" s="27">
        <v>43122</v>
      </c>
      <c r="B5">
        <v>1</v>
      </c>
      <c r="C5">
        <v>1</v>
      </c>
      <c r="D5">
        <v>1</v>
      </c>
      <c r="I5" s="30">
        <f t="shared" ref="I5:I36" si="0">SUM(B5:H5)*(A5-A4)/30</f>
        <v>0.3</v>
      </c>
      <c r="J5" s="30">
        <f t="shared" ref="J5:J36" si="1">SUM(D5:H5)*(A5-A4)/30</f>
        <v>0.1</v>
      </c>
      <c r="K5" s="30">
        <f t="shared" ref="K5:K36" si="2">I5-J5</f>
        <v>0.19999999999999998</v>
      </c>
    </row>
    <row r="6" spans="1:11" x14ac:dyDescent="0.35">
      <c r="A6" s="27">
        <v>43147</v>
      </c>
      <c r="B6">
        <v>1</v>
      </c>
      <c r="C6">
        <v>1</v>
      </c>
      <c r="D6">
        <v>1</v>
      </c>
      <c r="I6" s="30">
        <f t="shared" si="0"/>
        <v>2.5</v>
      </c>
      <c r="J6" s="30">
        <f t="shared" si="1"/>
        <v>0.83333333333333337</v>
      </c>
      <c r="K6" s="30">
        <f t="shared" si="2"/>
        <v>1.6666666666666665</v>
      </c>
    </row>
    <row r="7" spans="1:11" x14ac:dyDescent="0.35">
      <c r="A7" s="27">
        <v>43150</v>
      </c>
      <c r="B7">
        <v>1</v>
      </c>
      <c r="C7">
        <v>1</v>
      </c>
      <c r="D7">
        <v>1</v>
      </c>
      <c r="I7" s="30">
        <f t="shared" si="0"/>
        <v>0.3</v>
      </c>
      <c r="J7" s="30">
        <f t="shared" si="1"/>
        <v>0.1</v>
      </c>
      <c r="K7" s="30">
        <f t="shared" si="2"/>
        <v>0.19999999999999998</v>
      </c>
    </row>
    <row r="8" spans="1:11" x14ac:dyDescent="0.35">
      <c r="A8" s="27">
        <v>43175</v>
      </c>
      <c r="B8">
        <v>1</v>
      </c>
      <c r="C8">
        <v>1</v>
      </c>
      <c r="D8">
        <v>1</v>
      </c>
      <c r="I8" s="30">
        <f t="shared" si="0"/>
        <v>2.5</v>
      </c>
      <c r="J8" s="30">
        <f t="shared" si="1"/>
        <v>0.83333333333333337</v>
      </c>
      <c r="K8" s="30">
        <f t="shared" si="2"/>
        <v>1.6666666666666665</v>
      </c>
    </row>
    <row r="9" spans="1:11" x14ac:dyDescent="0.35">
      <c r="A9" s="27">
        <v>43178</v>
      </c>
      <c r="B9">
        <v>1</v>
      </c>
      <c r="C9">
        <v>1</v>
      </c>
      <c r="D9">
        <v>1</v>
      </c>
      <c r="E9">
        <v>5</v>
      </c>
      <c r="F9">
        <v>1</v>
      </c>
      <c r="I9" s="30">
        <f t="shared" si="0"/>
        <v>0.9</v>
      </c>
      <c r="J9" s="30">
        <f t="shared" si="1"/>
        <v>0.7</v>
      </c>
      <c r="K9" s="30">
        <f t="shared" si="2"/>
        <v>0.20000000000000007</v>
      </c>
    </row>
    <row r="10" spans="1:11" x14ac:dyDescent="0.35">
      <c r="A10" s="27">
        <v>43182</v>
      </c>
      <c r="B10">
        <v>1</v>
      </c>
      <c r="C10">
        <v>1</v>
      </c>
      <c r="D10">
        <v>1</v>
      </c>
      <c r="E10">
        <v>5</v>
      </c>
      <c r="F10">
        <v>1</v>
      </c>
      <c r="I10" s="30">
        <f t="shared" si="0"/>
        <v>1.2</v>
      </c>
      <c r="J10" s="30">
        <f t="shared" si="1"/>
        <v>0.93333333333333335</v>
      </c>
      <c r="K10" s="30">
        <f t="shared" si="2"/>
        <v>0.26666666666666661</v>
      </c>
    </row>
    <row r="11" spans="1:11" x14ac:dyDescent="0.35">
      <c r="A11" s="27">
        <v>43185</v>
      </c>
      <c r="B11">
        <v>1</v>
      </c>
      <c r="C11">
        <v>1</v>
      </c>
      <c r="D11">
        <v>1</v>
      </c>
      <c r="E11">
        <v>6</v>
      </c>
      <c r="G11">
        <v>1</v>
      </c>
      <c r="I11" s="30">
        <f t="shared" si="0"/>
        <v>1</v>
      </c>
      <c r="J11" s="30">
        <f t="shared" si="1"/>
        <v>0.8</v>
      </c>
      <c r="K11" s="30">
        <f t="shared" si="2"/>
        <v>0.19999999999999996</v>
      </c>
    </row>
    <row r="12" spans="1:11" x14ac:dyDescent="0.35">
      <c r="A12" s="29">
        <v>43189</v>
      </c>
      <c r="B12">
        <v>1</v>
      </c>
      <c r="C12">
        <v>1</v>
      </c>
      <c r="D12">
        <v>1</v>
      </c>
      <c r="E12">
        <v>6</v>
      </c>
      <c r="G12">
        <v>1</v>
      </c>
      <c r="I12" s="30">
        <f t="shared" si="0"/>
        <v>1.3333333333333333</v>
      </c>
      <c r="J12" s="30">
        <f t="shared" si="1"/>
        <v>1.0666666666666667</v>
      </c>
      <c r="K12" s="30">
        <f t="shared" si="2"/>
        <v>0.26666666666666661</v>
      </c>
    </row>
    <row r="13" spans="1:11" x14ac:dyDescent="0.35">
      <c r="A13" s="27">
        <v>43196</v>
      </c>
      <c r="B13">
        <v>1</v>
      </c>
      <c r="C13">
        <v>1</v>
      </c>
      <c r="D13">
        <v>1</v>
      </c>
      <c r="E13">
        <v>6</v>
      </c>
      <c r="G13">
        <v>1</v>
      </c>
      <c r="I13" s="30">
        <f t="shared" si="0"/>
        <v>2.3333333333333335</v>
      </c>
      <c r="J13" s="30">
        <f t="shared" si="1"/>
        <v>1.8666666666666667</v>
      </c>
      <c r="K13" s="30">
        <f t="shared" si="2"/>
        <v>0.46666666666666679</v>
      </c>
    </row>
    <row r="14" spans="1:11" x14ac:dyDescent="0.35">
      <c r="A14" s="29">
        <v>43203</v>
      </c>
      <c r="B14">
        <v>1</v>
      </c>
      <c r="C14">
        <v>1</v>
      </c>
      <c r="D14">
        <v>1</v>
      </c>
      <c r="E14">
        <v>5</v>
      </c>
      <c r="G14">
        <v>1</v>
      </c>
      <c r="I14" s="30">
        <f t="shared" si="0"/>
        <v>2.1</v>
      </c>
      <c r="J14" s="30">
        <f t="shared" si="1"/>
        <v>1.6333333333333333</v>
      </c>
      <c r="K14" s="30">
        <f t="shared" si="2"/>
        <v>0.46666666666666679</v>
      </c>
    </row>
    <row r="15" spans="1:11" x14ac:dyDescent="0.35">
      <c r="A15" s="27">
        <v>43210</v>
      </c>
      <c r="B15">
        <v>1</v>
      </c>
      <c r="C15">
        <v>1</v>
      </c>
      <c r="D15">
        <v>1</v>
      </c>
      <c r="E15">
        <v>5</v>
      </c>
      <c r="G15">
        <v>1</v>
      </c>
      <c r="I15" s="30">
        <f t="shared" si="0"/>
        <v>2.1</v>
      </c>
      <c r="J15" s="30">
        <f t="shared" si="1"/>
        <v>1.6333333333333333</v>
      </c>
      <c r="K15" s="30">
        <f t="shared" si="2"/>
        <v>0.46666666666666679</v>
      </c>
    </row>
    <row r="16" spans="1:11" x14ac:dyDescent="0.35">
      <c r="A16" s="27">
        <v>43213</v>
      </c>
      <c r="B16">
        <v>1</v>
      </c>
      <c r="C16">
        <v>1</v>
      </c>
      <c r="D16">
        <v>1</v>
      </c>
      <c r="E16">
        <v>6</v>
      </c>
      <c r="G16">
        <v>1</v>
      </c>
      <c r="I16" s="30">
        <f t="shared" si="0"/>
        <v>1</v>
      </c>
      <c r="J16" s="30">
        <f t="shared" si="1"/>
        <v>0.8</v>
      </c>
      <c r="K16" s="30">
        <f t="shared" si="2"/>
        <v>0.19999999999999996</v>
      </c>
    </row>
    <row r="17" spans="1:11" x14ac:dyDescent="0.35">
      <c r="A17" s="27">
        <v>43217</v>
      </c>
      <c r="B17">
        <v>1</v>
      </c>
      <c r="C17">
        <v>1</v>
      </c>
      <c r="D17">
        <v>1</v>
      </c>
      <c r="E17">
        <v>6</v>
      </c>
      <c r="G17">
        <v>1</v>
      </c>
      <c r="I17" s="30">
        <f t="shared" si="0"/>
        <v>1.3333333333333333</v>
      </c>
      <c r="J17" s="30">
        <f t="shared" si="1"/>
        <v>1.0666666666666667</v>
      </c>
      <c r="K17" s="30">
        <f t="shared" si="2"/>
        <v>0.26666666666666661</v>
      </c>
    </row>
    <row r="18" spans="1:11" x14ac:dyDescent="0.35">
      <c r="A18" s="27">
        <v>43224</v>
      </c>
      <c r="B18">
        <v>1</v>
      </c>
      <c r="C18">
        <v>1</v>
      </c>
      <c r="D18">
        <v>1</v>
      </c>
      <c r="E18">
        <v>6</v>
      </c>
      <c r="G18">
        <v>1</v>
      </c>
      <c r="I18" s="30">
        <f t="shared" si="0"/>
        <v>2.3333333333333335</v>
      </c>
      <c r="J18" s="30">
        <f t="shared" si="1"/>
        <v>1.8666666666666667</v>
      </c>
      <c r="K18" s="30">
        <f t="shared" si="2"/>
        <v>0.46666666666666679</v>
      </c>
    </row>
    <row r="19" spans="1:11" x14ac:dyDescent="0.35">
      <c r="A19" s="27">
        <v>43227</v>
      </c>
      <c r="B19">
        <v>1</v>
      </c>
      <c r="C19">
        <v>1</v>
      </c>
      <c r="D19">
        <v>1</v>
      </c>
      <c r="E19">
        <v>6</v>
      </c>
      <c r="G19">
        <v>1</v>
      </c>
      <c r="I19" s="30">
        <f t="shared" si="0"/>
        <v>1</v>
      </c>
      <c r="J19" s="30">
        <f t="shared" si="1"/>
        <v>0.8</v>
      </c>
      <c r="K19" s="30">
        <f t="shared" si="2"/>
        <v>0.19999999999999996</v>
      </c>
    </row>
    <row r="20" spans="1:11" x14ac:dyDescent="0.35">
      <c r="A20" s="27">
        <v>43231</v>
      </c>
      <c r="B20">
        <v>1</v>
      </c>
      <c r="C20">
        <v>1</v>
      </c>
      <c r="D20">
        <v>1</v>
      </c>
      <c r="E20">
        <v>6</v>
      </c>
      <c r="G20">
        <v>1</v>
      </c>
      <c r="I20" s="30">
        <f t="shared" si="0"/>
        <v>1.3333333333333333</v>
      </c>
      <c r="J20" s="30">
        <f t="shared" si="1"/>
        <v>1.0666666666666667</v>
      </c>
      <c r="K20" s="30">
        <f t="shared" si="2"/>
        <v>0.26666666666666661</v>
      </c>
    </row>
    <row r="21" spans="1:11" x14ac:dyDescent="0.35">
      <c r="A21" s="27">
        <v>43234</v>
      </c>
      <c r="B21">
        <v>1</v>
      </c>
      <c r="C21">
        <v>1</v>
      </c>
      <c r="D21">
        <v>1</v>
      </c>
      <c r="E21">
        <v>3</v>
      </c>
      <c r="I21" s="30">
        <f t="shared" si="0"/>
        <v>0.6</v>
      </c>
      <c r="J21" s="30">
        <f t="shared" si="1"/>
        <v>0.4</v>
      </c>
      <c r="K21" s="30">
        <f t="shared" si="2"/>
        <v>0.19999999999999996</v>
      </c>
    </row>
    <row r="22" spans="1:11" x14ac:dyDescent="0.35">
      <c r="A22" s="27">
        <v>43238</v>
      </c>
      <c r="B22">
        <v>1</v>
      </c>
      <c r="C22">
        <v>1</v>
      </c>
      <c r="D22">
        <v>1</v>
      </c>
      <c r="E22">
        <v>3</v>
      </c>
      <c r="I22" s="30">
        <f t="shared" si="0"/>
        <v>0.8</v>
      </c>
      <c r="J22" s="30">
        <f t="shared" si="1"/>
        <v>0.53333333333333333</v>
      </c>
      <c r="K22" s="30">
        <f t="shared" si="2"/>
        <v>0.26666666666666672</v>
      </c>
    </row>
    <row r="23" spans="1:11" x14ac:dyDescent="0.35">
      <c r="A23" s="27">
        <v>43241</v>
      </c>
      <c r="B23">
        <v>1</v>
      </c>
      <c r="C23">
        <v>1</v>
      </c>
      <c r="D23">
        <v>1</v>
      </c>
      <c r="E23">
        <v>3</v>
      </c>
      <c r="I23" s="30">
        <f t="shared" si="0"/>
        <v>0.6</v>
      </c>
      <c r="J23" s="30">
        <f t="shared" si="1"/>
        <v>0.4</v>
      </c>
      <c r="K23" s="30">
        <f t="shared" si="2"/>
        <v>0.19999999999999996</v>
      </c>
    </row>
    <row r="24" spans="1:11" x14ac:dyDescent="0.35">
      <c r="A24" s="27">
        <v>43259</v>
      </c>
      <c r="B24">
        <v>1</v>
      </c>
      <c r="C24">
        <v>1</v>
      </c>
      <c r="D24">
        <v>1</v>
      </c>
      <c r="E24">
        <v>3</v>
      </c>
      <c r="I24" s="30">
        <f t="shared" si="0"/>
        <v>3.6</v>
      </c>
      <c r="J24" s="30">
        <f t="shared" si="1"/>
        <v>2.4</v>
      </c>
      <c r="K24" s="30">
        <f t="shared" si="2"/>
        <v>1.2000000000000002</v>
      </c>
    </row>
    <row r="25" spans="1:11" x14ac:dyDescent="0.35">
      <c r="A25" s="27">
        <v>43262</v>
      </c>
      <c r="B25">
        <v>1</v>
      </c>
      <c r="C25">
        <v>1</v>
      </c>
      <c r="D25">
        <v>1</v>
      </c>
      <c r="E25">
        <v>3</v>
      </c>
      <c r="I25" s="30">
        <f t="shared" si="0"/>
        <v>0.6</v>
      </c>
      <c r="J25" s="30">
        <f t="shared" si="1"/>
        <v>0.4</v>
      </c>
      <c r="K25" s="30">
        <f t="shared" si="2"/>
        <v>0.19999999999999996</v>
      </c>
    </row>
    <row r="26" spans="1:11" x14ac:dyDescent="0.35">
      <c r="A26" s="27">
        <v>43273</v>
      </c>
      <c r="B26">
        <v>1</v>
      </c>
      <c r="C26">
        <v>1</v>
      </c>
      <c r="D26">
        <v>1</v>
      </c>
      <c r="E26">
        <v>3</v>
      </c>
      <c r="I26" s="30">
        <f t="shared" si="0"/>
        <v>2.2000000000000002</v>
      </c>
      <c r="J26" s="30">
        <f t="shared" si="1"/>
        <v>1.4666666666666666</v>
      </c>
      <c r="K26" s="30">
        <f t="shared" si="2"/>
        <v>0.73333333333333361</v>
      </c>
    </row>
    <row r="27" spans="1:11" x14ac:dyDescent="0.35">
      <c r="A27" s="27">
        <v>43276</v>
      </c>
      <c r="B27">
        <v>1</v>
      </c>
      <c r="C27">
        <v>1</v>
      </c>
      <c r="D27">
        <v>1</v>
      </c>
      <c r="E27">
        <v>3</v>
      </c>
      <c r="I27" s="30">
        <f t="shared" si="0"/>
        <v>0.6</v>
      </c>
      <c r="J27" s="30">
        <f t="shared" si="1"/>
        <v>0.4</v>
      </c>
      <c r="K27" s="30">
        <f t="shared" si="2"/>
        <v>0.19999999999999996</v>
      </c>
    </row>
    <row r="28" spans="1:11" x14ac:dyDescent="0.35">
      <c r="A28" s="27">
        <v>43280</v>
      </c>
      <c r="B28">
        <v>1</v>
      </c>
      <c r="C28">
        <v>1</v>
      </c>
      <c r="D28">
        <v>1</v>
      </c>
      <c r="E28">
        <v>3</v>
      </c>
      <c r="I28" s="30">
        <f t="shared" si="0"/>
        <v>0.8</v>
      </c>
      <c r="J28" s="30">
        <f t="shared" si="1"/>
        <v>0.53333333333333333</v>
      </c>
      <c r="K28" s="30">
        <f t="shared" si="2"/>
        <v>0.26666666666666672</v>
      </c>
    </row>
    <row r="29" spans="1:11" x14ac:dyDescent="0.35">
      <c r="A29" s="27">
        <v>43283</v>
      </c>
      <c r="B29">
        <v>1</v>
      </c>
      <c r="C29">
        <v>1</v>
      </c>
      <c r="D29">
        <v>1</v>
      </c>
      <c r="E29">
        <v>3</v>
      </c>
      <c r="I29" s="30">
        <f t="shared" si="0"/>
        <v>0.6</v>
      </c>
      <c r="J29" s="30">
        <f t="shared" si="1"/>
        <v>0.4</v>
      </c>
      <c r="K29" s="30">
        <f t="shared" si="2"/>
        <v>0.19999999999999996</v>
      </c>
    </row>
    <row r="30" spans="1:11" x14ac:dyDescent="0.35">
      <c r="A30" s="27">
        <v>43287</v>
      </c>
      <c r="B30">
        <v>1</v>
      </c>
      <c r="C30">
        <v>1</v>
      </c>
      <c r="D30">
        <v>1</v>
      </c>
      <c r="E30">
        <v>3</v>
      </c>
      <c r="I30" s="30">
        <f t="shared" si="0"/>
        <v>0.8</v>
      </c>
      <c r="J30" s="30">
        <f t="shared" si="1"/>
        <v>0.53333333333333333</v>
      </c>
      <c r="K30" s="30">
        <f t="shared" si="2"/>
        <v>0.26666666666666672</v>
      </c>
    </row>
    <row r="31" spans="1:11" x14ac:dyDescent="0.35">
      <c r="A31" s="27">
        <v>43308</v>
      </c>
      <c r="B31">
        <v>1</v>
      </c>
      <c r="C31">
        <v>1</v>
      </c>
      <c r="D31">
        <v>1</v>
      </c>
      <c r="E31">
        <v>2</v>
      </c>
      <c r="I31" s="30">
        <f t="shared" si="0"/>
        <v>3.5</v>
      </c>
      <c r="J31" s="30">
        <f t="shared" si="1"/>
        <v>2.1</v>
      </c>
      <c r="K31" s="30">
        <f t="shared" si="2"/>
        <v>1.4</v>
      </c>
    </row>
    <row r="32" spans="1:11" x14ac:dyDescent="0.35">
      <c r="A32" s="27">
        <v>43311</v>
      </c>
      <c r="B32">
        <v>1</v>
      </c>
      <c r="C32">
        <v>1</v>
      </c>
      <c r="D32">
        <v>1</v>
      </c>
      <c r="E32">
        <v>2</v>
      </c>
      <c r="I32" s="30">
        <f t="shared" si="0"/>
        <v>0.5</v>
      </c>
      <c r="J32" s="30">
        <f t="shared" si="1"/>
        <v>0.3</v>
      </c>
      <c r="K32" s="30">
        <f t="shared" si="2"/>
        <v>0.2</v>
      </c>
    </row>
    <row r="33" spans="1:11" x14ac:dyDescent="0.35">
      <c r="A33" s="27">
        <v>43315</v>
      </c>
      <c r="B33">
        <v>1</v>
      </c>
      <c r="C33">
        <v>1</v>
      </c>
      <c r="D33">
        <v>1</v>
      </c>
      <c r="E33">
        <v>2</v>
      </c>
      <c r="I33" s="30">
        <f t="shared" si="0"/>
        <v>0.66666666666666663</v>
      </c>
      <c r="J33" s="30">
        <f t="shared" si="1"/>
        <v>0.4</v>
      </c>
      <c r="K33" s="30">
        <f t="shared" si="2"/>
        <v>0.26666666666666661</v>
      </c>
    </row>
    <row r="34" spans="1:11" x14ac:dyDescent="0.35">
      <c r="A34" s="27">
        <v>43357</v>
      </c>
      <c r="B34">
        <v>1</v>
      </c>
      <c r="C34">
        <v>1</v>
      </c>
      <c r="D34">
        <v>1</v>
      </c>
      <c r="E34">
        <v>1</v>
      </c>
      <c r="I34" s="30">
        <f t="shared" si="0"/>
        <v>5.6</v>
      </c>
      <c r="J34" s="30">
        <f t="shared" si="1"/>
        <v>2.8</v>
      </c>
      <c r="K34" s="30">
        <f t="shared" si="2"/>
        <v>2.8</v>
      </c>
    </row>
    <row r="35" spans="1:11" x14ac:dyDescent="0.35">
      <c r="A35" s="27">
        <v>43360</v>
      </c>
      <c r="B35">
        <v>1</v>
      </c>
      <c r="C35">
        <v>1</v>
      </c>
      <c r="D35">
        <v>1</v>
      </c>
      <c r="G35">
        <v>1</v>
      </c>
      <c r="H35">
        <v>1</v>
      </c>
      <c r="I35" s="30">
        <f t="shared" si="0"/>
        <v>0.5</v>
      </c>
      <c r="J35" s="30">
        <f t="shared" si="1"/>
        <v>0.3</v>
      </c>
      <c r="K35" s="30">
        <f t="shared" si="2"/>
        <v>0.2</v>
      </c>
    </row>
    <row r="36" spans="1:11" x14ac:dyDescent="0.35">
      <c r="A36" s="27">
        <v>43399</v>
      </c>
      <c r="B36">
        <v>1</v>
      </c>
      <c r="C36">
        <v>1</v>
      </c>
      <c r="D36">
        <v>1</v>
      </c>
      <c r="G36">
        <v>1</v>
      </c>
      <c r="H36">
        <v>1</v>
      </c>
      <c r="I36" s="30">
        <f t="shared" si="0"/>
        <v>6.5</v>
      </c>
      <c r="J36" s="30">
        <f t="shared" si="1"/>
        <v>3.9</v>
      </c>
      <c r="K36" s="30">
        <f t="shared" si="2"/>
        <v>2.6</v>
      </c>
    </row>
    <row r="39" spans="1:11" x14ac:dyDescent="0.35">
      <c r="H39" t="s">
        <v>91</v>
      </c>
      <c r="I39" s="30">
        <f>SUM(I3:I36)</f>
        <v>53.833333333333336</v>
      </c>
      <c r="J39" s="30">
        <f>SUM(J3:J36)</f>
        <v>33.966666666666669</v>
      </c>
      <c r="K39" s="30">
        <f>SUM(K3:K36)</f>
        <v>19.866666666666671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177E-D4A0-48B9-8A8D-EE59E080C0ED}">
  <dimension ref="A1:D7"/>
  <sheetViews>
    <sheetView workbookViewId="0"/>
  </sheetViews>
  <sheetFormatPr defaultRowHeight="14.5" x14ac:dyDescent="0.35"/>
  <cols>
    <col min="1" max="1" width="21.54296875" bestFit="1" customWidth="1"/>
    <col min="2" max="2" width="7.54296875" bestFit="1" customWidth="1"/>
    <col min="3" max="3" width="17.26953125" bestFit="1" customWidth="1"/>
    <col min="4" max="4" width="51.81640625" bestFit="1" customWidth="1"/>
    <col min="5" max="5" width="9.54296875" customWidth="1"/>
  </cols>
  <sheetData>
    <row r="1" spans="1:4" x14ac:dyDescent="0.35">
      <c r="A1" s="62"/>
      <c r="B1" s="63" t="s">
        <v>92</v>
      </c>
      <c r="C1" s="64" t="s">
        <v>93</v>
      </c>
    </row>
    <row r="2" spans="1:4" x14ac:dyDescent="0.35">
      <c r="A2" s="35" t="s">
        <v>94</v>
      </c>
      <c r="B2" s="30">
        <f>Staffing!I39</f>
        <v>53.833333333333336</v>
      </c>
      <c r="C2" s="30">
        <f>SUM(Staffing!I9:I36)</f>
        <v>46.433333333333337</v>
      </c>
    </row>
    <row r="3" spans="1:4" x14ac:dyDescent="0.35">
      <c r="A3" s="35" t="s">
        <v>95</v>
      </c>
      <c r="B3" s="30">
        <f>('Shape of the Plan'!E29-'Shape of the Plan'!E2)/30</f>
        <v>9.2333333333333325</v>
      </c>
      <c r="C3" s="30">
        <f>(Staffing!A36-Staffing!A9)/30</f>
        <v>7.3666666666666663</v>
      </c>
    </row>
    <row r="4" spans="1:4" x14ac:dyDescent="0.35">
      <c r="A4" s="35" t="s">
        <v>96</v>
      </c>
      <c r="B4" s="30">
        <f>Staffing!I39*30/(Staffing!A36-Staffing!A3)</f>
        <v>5.4194630872483218</v>
      </c>
      <c r="C4" s="30">
        <f>SUM(Staffing!I9:I36)*30/(Staffing!A36-Staffing!A9)</f>
        <v>6.3031674208144794</v>
      </c>
    </row>
    <row r="5" spans="1:4" x14ac:dyDescent="0.35">
      <c r="A5" s="35" t="s">
        <v>97</v>
      </c>
      <c r="B5" s="30">
        <f>'Shape of the Plan'!D31/30</f>
        <v>14.166666666666666</v>
      </c>
      <c r="C5" s="30">
        <f>SUM('Shape of the Plan'!D6:D29)/30</f>
        <v>12.333333333333334</v>
      </c>
    </row>
    <row r="6" spans="1:4" x14ac:dyDescent="0.35">
      <c r="A6" s="35" t="s">
        <v>98</v>
      </c>
      <c r="B6" s="25">
        <f>B5/B2</f>
        <v>0.26315789473684209</v>
      </c>
      <c r="C6" s="25">
        <f>C5/C2</f>
        <v>0.26561378320172291</v>
      </c>
      <c r="D6" s="60" t="s">
        <v>117</v>
      </c>
    </row>
    <row r="7" spans="1:4" x14ac:dyDescent="0.35">
      <c r="A7" s="36" t="s">
        <v>99</v>
      </c>
      <c r="B7" s="37">
        <f>('Shape of the Plan'!E5-'Shape of the Plan'!E2)/('Shape of the Plan'!E29-'Shape of the Plan'!E2)</f>
        <v>0.19133574007220217</v>
      </c>
      <c r="C7" s="37">
        <f>('Shape of the Plan'!E5-'Shape of the Plan'!E2)/('Shape of the Plan'!E29-'Shape of the Plan'!E6)</f>
        <v>0.24423963133640553</v>
      </c>
      <c r="D7" s="61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6460-68FF-40B9-A0B8-5D023B7E0BA5}">
  <dimension ref="A1:Q33"/>
  <sheetViews>
    <sheetView workbookViewId="0">
      <selection sqref="A1:E1"/>
    </sheetView>
  </sheetViews>
  <sheetFormatPr defaultRowHeight="14.5" x14ac:dyDescent="0.35"/>
  <cols>
    <col min="1" max="1" width="5" bestFit="1" customWidth="1"/>
    <col min="2" max="2" width="3" style="53" bestFit="1" customWidth="1"/>
    <col min="3" max="3" width="29" style="54" bestFit="1" customWidth="1"/>
    <col min="4" max="4" width="10.7265625" bestFit="1" customWidth="1"/>
    <col min="5" max="5" width="7.453125" bestFit="1" customWidth="1"/>
    <col min="6" max="6" width="4.54296875" bestFit="1" customWidth="1"/>
    <col min="7" max="7" width="7.1796875" bestFit="1" customWidth="1"/>
    <col min="8" max="9" width="6.54296875" bestFit="1" customWidth="1"/>
    <col min="10" max="10" width="14" bestFit="1" customWidth="1"/>
    <col min="11" max="12" width="4.54296875" bestFit="1" customWidth="1"/>
    <col min="13" max="13" width="18.26953125" bestFit="1" customWidth="1"/>
    <col min="14" max="14" width="12" bestFit="1" customWidth="1"/>
    <col min="15" max="15" width="11.81640625" bestFit="1" customWidth="1"/>
    <col min="16" max="16" width="18.26953125" bestFit="1" customWidth="1"/>
    <col min="17" max="17" width="10" bestFit="1" customWidth="1"/>
  </cols>
  <sheetData>
    <row r="1" spans="1:17" x14ac:dyDescent="0.35">
      <c r="A1" s="67" t="s">
        <v>100</v>
      </c>
      <c r="B1" s="67"/>
      <c r="C1" s="67"/>
      <c r="D1" s="67"/>
      <c r="E1" s="67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x14ac:dyDescent="0.35">
      <c r="A2" s="67" t="s">
        <v>101</v>
      </c>
      <c r="B2" s="67"/>
      <c r="C2" s="67"/>
      <c r="D2" s="67"/>
      <c r="E2" s="67"/>
      <c r="F2" s="67"/>
      <c r="G2" s="67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 ht="15" thickBot="1" x14ac:dyDescent="0.4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0" t="s">
        <v>102</v>
      </c>
      <c r="Q3" s="40">
        <v>1.6180338999999999</v>
      </c>
    </row>
    <row r="4" spans="1:17" ht="15" thickBot="1" x14ac:dyDescent="0.4">
      <c r="A4" s="39"/>
      <c r="B4" s="41" t="s">
        <v>73</v>
      </c>
      <c r="C4" s="42" t="s">
        <v>0</v>
      </c>
      <c r="D4" s="42" t="s">
        <v>103</v>
      </c>
      <c r="E4" s="43" t="s">
        <v>104</v>
      </c>
      <c r="F4" s="43" t="s">
        <v>105</v>
      </c>
      <c r="G4" s="43" t="s">
        <v>106</v>
      </c>
      <c r="H4" s="43" t="s">
        <v>107</v>
      </c>
      <c r="I4" s="39"/>
      <c r="J4" s="44" t="s">
        <v>108</v>
      </c>
      <c r="K4" s="45">
        <f>(E33*K6+F33*K7+G33*K8+H33*K9)/(MAX(K6:K9)*(COUNT(B5:B31)))</f>
        <v>0.66666666666666663</v>
      </c>
      <c r="L4" s="40"/>
      <c r="M4" s="44" t="s">
        <v>109</v>
      </c>
      <c r="N4" s="45">
        <f>1- SUM(D5:D31)/(MAX(D5:D31)*COUNT(B5:B31))</f>
        <v>0.80246913580246915</v>
      </c>
      <c r="O4" s="39"/>
      <c r="P4" s="46" t="s">
        <v>110</v>
      </c>
      <c r="Q4" s="45">
        <f>(Q3^3*SUM(E5:E31)+Q3^2*SUM(F5:F31)+Q3*SUM(G5:G31)+SUM(H4:H31))/(COUNT(B5:B31)*Q3^3)</f>
        <v>0.62756564848629293</v>
      </c>
    </row>
    <row r="5" spans="1:17" x14ac:dyDescent="0.35">
      <c r="A5" s="39"/>
      <c r="B5" s="47">
        <v>1</v>
      </c>
      <c r="C5" s="55" t="s">
        <v>1</v>
      </c>
      <c r="D5" s="56">
        <v>0</v>
      </c>
      <c r="E5" s="48">
        <f t="shared" ref="E5:E31" si="0">IF($D5&lt;=1,1,0)</f>
        <v>1</v>
      </c>
      <c r="F5" s="48">
        <f t="shared" ref="F5:F31" si="1">IF(AND($D5&gt;1,$D5&lt;=$K$14),1,0)</f>
        <v>0</v>
      </c>
      <c r="G5" s="48">
        <f t="shared" ref="G5:G31" si="2">IF(AND($D5&lt;=$K$15,$D5 &gt; $K$14),1,0)</f>
        <v>0</v>
      </c>
      <c r="H5" s="48">
        <f t="shared" ref="H5:H31" si="3">IF($D5 &gt; $K$15,1,0)</f>
        <v>0</v>
      </c>
      <c r="I5" s="39"/>
      <c r="J5" s="49"/>
      <c r="K5" s="49"/>
      <c r="L5" s="40"/>
      <c r="M5" s="46" t="s">
        <v>110</v>
      </c>
      <c r="N5" s="40">
        <v>0.68220182599699608</v>
      </c>
      <c r="O5" s="39"/>
      <c r="P5" s="39"/>
      <c r="Q5" s="39"/>
    </row>
    <row r="6" spans="1:17" x14ac:dyDescent="0.35">
      <c r="A6" s="39"/>
      <c r="B6" s="47">
        <v>2</v>
      </c>
      <c r="C6" s="55" t="s">
        <v>2</v>
      </c>
      <c r="D6" s="56">
        <v>0</v>
      </c>
      <c r="E6" s="48">
        <f t="shared" si="0"/>
        <v>1</v>
      </c>
      <c r="F6" s="48">
        <f t="shared" si="1"/>
        <v>0</v>
      </c>
      <c r="G6" s="48">
        <f t="shared" si="2"/>
        <v>0</v>
      </c>
      <c r="H6" s="48">
        <f t="shared" si="3"/>
        <v>0</v>
      </c>
      <c r="I6" s="39"/>
      <c r="J6" s="49" t="s">
        <v>111</v>
      </c>
      <c r="K6" s="49">
        <v>4</v>
      </c>
      <c r="L6" s="40"/>
      <c r="M6" s="40"/>
      <c r="N6" s="40"/>
      <c r="O6" s="39"/>
      <c r="P6" s="39"/>
      <c r="Q6" s="39"/>
    </row>
    <row r="7" spans="1:17" x14ac:dyDescent="0.35">
      <c r="A7" s="39"/>
      <c r="B7" s="47">
        <v>3</v>
      </c>
      <c r="C7" s="55" t="s">
        <v>3</v>
      </c>
      <c r="D7" s="56">
        <v>0</v>
      </c>
      <c r="E7" s="48">
        <f t="shared" si="0"/>
        <v>1</v>
      </c>
      <c r="F7" s="48">
        <f t="shared" si="1"/>
        <v>0</v>
      </c>
      <c r="G7" s="48">
        <f t="shared" si="2"/>
        <v>0</v>
      </c>
      <c r="H7" s="48">
        <f t="shared" si="3"/>
        <v>0</v>
      </c>
      <c r="I7" s="39"/>
      <c r="J7" s="49" t="s">
        <v>112</v>
      </c>
      <c r="K7" s="49">
        <v>3</v>
      </c>
      <c r="L7" s="40"/>
      <c r="M7" s="40"/>
      <c r="N7" s="40"/>
      <c r="O7" s="39"/>
      <c r="P7" s="39"/>
      <c r="Q7" s="39"/>
    </row>
    <row r="8" spans="1:17" x14ac:dyDescent="0.35">
      <c r="A8" s="39"/>
      <c r="B8" s="47">
        <v>4</v>
      </c>
      <c r="C8" s="55" t="s">
        <v>4</v>
      </c>
      <c r="D8" s="56">
        <v>0</v>
      </c>
      <c r="E8" s="48">
        <f t="shared" si="0"/>
        <v>1</v>
      </c>
      <c r="F8" s="48">
        <f t="shared" si="1"/>
        <v>0</v>
      </c>
      <c r="G8" s="48">
        <f t="shared" si="2"/>
        <v>0</v>
      </c>
      <c r="H8" s="48">
        <f>IF($D8 &gt; $K$15,1,0)</f>
        <v>0</v>
      </c>
      <c r="I8" s="39"/>
      <c r="J8" s="49" t="s">
        <v>113</v>
      </c>
      <c r="K8" s="49">
        <v>2</v>
      </c>
      <c r="L8" s="40"/>
      <c r="M8" s="40"/>
      <c r="N8" s="40"/>
      <c r="O8" s="39"/>
      <c r="P8" s="39"/>
      <c r="Q8" s="39"/>
    </row>
    <row r="9" spans="1:17" x14ac:dyDescent="0.35">
      <c r="A9" s="39"/>
      <c r="B9" s="47">
        <v>5</v>
      </c>
      <c r="C9" s="55" t="s">
        <v>69</v>
      </c>
      <c r="D9" s="56">
        <v>0</v>
      </c>
      <c r="E9" s="48">
        <f t="shared" si="0"/>
        <v>1</v>
      </c>
      <c r="F9" s="48">
        <f t="shared" si="1"/>
        <v>0</v>
      </c>
      <c r="G9" s="48">
        <f t="shared" si="2"/>
        <v>0</v>
      </c>
      <c r="H9" s="48">
        <f t="shared" si="3"/>
        <v>0</v>
      </c>
      <c r="I9" s="39"/>
      <c r="J9" s="49" t="s">
        <v>114</v>
      </c>
      <c r="K9" s="49">
        <v>1</v>
      </c>
      <c r="L9" s="40"/>
      <c r="M9" s="40"/>
      <c r="N9" s="40"/>
      <c r="O9" s="39"/>
      <c r="P9" s="39"/>
      <c r="Q9" s="39"/>
    </row>
    <row r="10" spans="1:17" x14ac:dyDescent="0.35">
      <c r="A10" s="39"/>
      <c r="B10" s="47">
        <v>6</v>
      </c>
      <c r="C10" s="55" t="s">
        <v>5</v>
      </c>
      <c r="D10" s="56">
        <v>90</v>
      </c>
      <c r="E10" s="48">
        <f>IF($D10&lt;=1,1,0)</f>
        <v>0</v>
      </c>
      <c r="F10" s="48">
        <f t="shared" si="1"/>
        <v>0</v>
      </c>
      <c r="G10" s="48">
        <f t="shared" si="2"/>
        <v>0</v>
      </c>
      <c r="H10" s="48">
        <f t="shared" si="3"/>
        <v>1</v>
      </c>
      <c r="I10" s="39"/>
      <c r="J10" s="49"/>
      <c r="K10" s="49"/>
      <c r="L10" s="40"/>
      <c r="M10" s="40"/>
      <c r="N10" s="40"/>
      <c r="O10" s="39"/>
      <c r="P10" s="39"/>
      <c r="Q10" s="39"/>
    </row>
    <row r="11" spans="1:17" x14ac:dyDescent="0.35">
      <c r="A11" s="39"/>
      <c r="B11" s="47">
        <v>7</v>
      </c>
      <c r="C11" s="55" t="s">
        <v>6</v>
      </c>
      <c r="D11" s="56">
        <v>90</v>
      </c>
      <c r="E11" s="48">
        <f t="shared" si="0"/>
        <v>0</v>
      </c>
      <c r="F11" s="48">
        <f t="shared" si="1"/>
        <v>0</v>
      </c>
      <c r="G11" s="48">
        <f t="shared" si="2"/>
        <v>0</v>
      </c>
      <c r="H11" s="48">
        <f t="shared" si="3"/>
        <v>1</v>
      </c>
      <c r="I11" s="39"/>
      <c r="J11" s="49" t="s">
        <v>91</v>
      </c>
      <c r="K11" s="49">
        <f>SUM(K6:K10)</f>
        <v>10</v>
      </c>
      <c r="L11" s="40"/>
      <c r="M11" s="40"/>
      <c r="N11" s="40"/>
      <c r="O11" s="39"/>
      <c r="P11" s="39"/>
      <c r="Q11" s="39"/>
    </row>
    <row r="12" spans="1:17" x14ac:dyDescent="0.35">
      <c r="A12" s="39"/>
      <c r="B12" s="47">
        <v>8</v>
      </c>
      <c r="C12" s="55" t="s">
        <v>7</v>
      </c>
      <c r="D12" s="56">
        <v>55</v>
      </c>
      <c r="E12" s="48">
        <f t="shared" si="0"/>
        <v>0</v>
      </c>
      <c r="F12" s="48">
        <f t="shared" si="1"/>
        <v>0</v>
      </c>
      <c r="G12" s="48">
        <f t="shared" si="2"/>
        <v>0</v>
      </c>
      <c r="H12" s="48">
        <f t="shared" si="3"/>
        <v>1</v>
      </c>
      <c r="I12" s="39"/>
      <c r="J12" s="40"/>
      <c r="K12" s="40"/>
      <c r="L12" s="40"/>
      <c r="M12" s="40"/>
      <c r="N12" s="40"/>
      <c r="O12" s="39"/>
      <c r="P12" s="39"/>
      <c r="Q12" s="39"/>
    </row>
    <row r="13" spans="1:17" x14ac:dyDescent="0.35">
      <c r="A13" s="39"/>
      <c r="B13" s="47">
        <v>9</v>
      </c>
      <c r="C13" s="55" t="s">
        <v>9</v>
      </c>
      <c r="D13" s="56">
        <v>0</v>
      </c>
      <c r="E13" s="48">
        <f t="shared" si="0"/>
        <v>1</v>
      </c>
      <c r="F13" s="48">
        <f t="shared" si="1"/>
        <v>0</v>
      </c>
      <c r="G13" s="48">
        <f t="shared" si="2"/>
        <v>0</v>
      </c>
      <c r="H13" s="48">
        <f t="shared" si="3"/>
        <v>0</v>
      </c>
      <c r="I13" s="39"/>
      <c r="J13" s="40"/>
      <c r="K13" s="40"/>
      <c r="L13" s="40"/>
      <c r="M13" s="40"/>
      <c r="N13" s="40"/>
      <c r="O13" s="39"/>
      <c r="P13" s="39"/>
      <c r="Q13" s="39"/>
    </row>
    <row r="14" spans="1:17" x14ac:dyDescent="0.35">
      <c r="A14" s="39"/>
      <c r="B14" s="47">
        <f>B13+1</f>
        <v>10</v>
      </c>
      <c r="C14" s="55" t="s">
        <v>10</v>
      </c>
      <c r="D14" s="56">
        <v>15</v>
      </c>
      <c r="E14" s="48">
        <f t="shared" si="0"/>
        <v>0</v>
      </c>
      <c r="F14" s="48">
        <f t="shared" si="1"/>
        <v>0</v>
      </c>
      <c r="G14" s="48">
        <f t="shared" si="2"/>
        <v>1</v>
      </c>
      <c r="H14" s="48">
        <f t="shared" si="3"/>
        <v>0</v>
      </c>
      <c r="I14" s="39"/>
      <c r="J14" s="40" t="s">
        <v>115</v>
      </c>
      <c r="K14" s="40">
        <v>9</v>
      </c>
      <c r="L14" s="40"/>
      <c r="M14" s="40"/>
      <c r="N14" s="40"/>
      <c r="O14" s="39"/>
      <c r="P14" s="39"/>
      <c r="Q14" s="39"/>
    </row>
    <row r="15" spans="1:17" x14ac:dyDescent="0.35">
      <c r="A15" s="39"/>
      <c r="B15" s="47">
        <f t="shared" ref="B15:B31" si="4">B14+1</f>
        <v>11</v>
      </c>
      <c r="C15" s="55" t="s">
        <v>8</v>
      </c>
      <c r="D15" s="56">
        <v>5</v>
      </c>
      <c r="E15" s="48">
        <f t="shared" si="0"/>
        <v>0</v>
      </c>
      <c r="F15" s="48">
        <f t="shared" si="1"/>
        <v>1</v>
      </c>
      <c r="G15" s="48">
        <f t="shared" si="2"/>
        <v>0</v>
      </c>
      <c r="H15" s="48">
        <f t="shared" si="3"/>
        <v>0</v>
      </c>
      <c r="I15" s="39"/>
      <c r="J15" s="40" t="s">
        <v>116</v>
      </c>
      <c r="K15" s="40">
        <v>26</v>
      </c>
      <c r="L15" s="40"/>
      <c r="M15" s="40"/>
      <c r="N15" s="40"/>
      <c r="O15" s="39"/>
      <c r="P15" s="39"/>
      <c r="Q15" s="39"/>
    </row>
    <row r="16" spans="1:17" x14ac:dyDescent="0.35">
      <c r="A16" s="39"/>
      <c r="B16" s="47">
        <f t="shared" si="4"/>
        <v>12</v>
      </c>
      <c r="C16" s="55" t="s">
        <v>11</v>
      </c>
      <c r="D16" s="56">
        <v>15</v>
      </c>
      <c r="E16" s="48">
        <f t="shared" si="0"/>
        <v>0</v>
      </c>
      <c r="F16" s="48">
        <f t="shared" si="1"/>
        <v>0</v>
      </c>
      <c r="G16" s="48">
        <f t="shared" si="2"/>
        <v>1</v>
      </c>
      <c r="H16" s="48">
        <f t="shared" si="3"/>
        <v>0</v>
      </c>
      <c r="I16" s="39"/>
      <c r="J16" s="40"/>
      <c r="K16" s="40"/>
      <c r="L16" s="40"/>
      <c r="M16" s="40"/>
      <c r="N16" s="40"/>
      <c r="O16" s="39"/>
      <c r="P16" s="39"/>
      <c r="Q16" s="39"/>
    </row>
    <row r="17" spans="1:17" x14ac:dyDescent="0.35">
      <c r="A17" s="39"/>
      <c r="B17" s="47">
        <f t="shared" si="4"/>
        <v>13</v>
      </c>
      <c r="C17" s="55" t="s">
        <v>79</v>
      </c>
      <c r="D17" s="56">
        <v>0</v>
      </c>
      <c r="E17" s="48">
        <f t="shared" si="0"/>
        <v>1</v>
      </c>
      <c r="F17" s="48">
        <f t="shared" si="1"/>
        <v>0</v>
      </c>
      <c r="G17" s="48">
        <f t="shared" si="2"/>
        <v>0</v>
      </c>
      <c r="H17" s="48">
        <f t="shared" si="3"/>
        <v>0</v>
      </c>
      <c r="I17" s="39"/>
      <c r="J17" s="40"/>
      <c r="K17" s="40"/>
      <c r="L17" s="40"/>
      <c r="M17" s="40"/>
      <c r="N17" s="40"/>
      <c r="O17" s="39"/>
      <c r="P17" s="39"/>
      <c r="Q17" s="39"/>
    </row>
    <row r="18" spans="1:17" x14ac:dyDescent="0.35">
      <c r="A18" s="39"/>
      <c r="B18" s="47">
        <f t="shared" si="4"/>
        <v>14</v>
      </c>
      <c r="C18" s="55" t="s">
        <v>70</v>
      </c>
      <c r="D18" s="56">
        <v>10</v>
      </c>
      <c r="E18" s="48">
        <f t="shared" si="0"/>
        <v>0</v>
      </c>
      <c r="F18" s="48">
        <f t="shared" si="1"/>
        <v>0</v>
      </c>
      <c r="G18" s="48">
        <f t="shared" si="2"/>
        <v>1</v>
      </c>
      <c r="H18" s="48">
        <f t="shared" si="3"/>
        <v>0</v>
      </c>
      <c r="I18" s="39"/>
      <c r="J18" s="40"/>
      <c r="K18" s="40"/>
      <c r="L18" s="40"/>
      <c r="M18" s="40"/>
      <c r="N18" s="40"/>
      <c r="O18" s="39"/>
      <c r="P18" s="39"/>
      <c r="Q18" s="39"/>
    </row>
    <row r="19" spans="1:17" x14ac:dyDescent="0.35">
      <c r="A19" s="39"/>
      <c r="B19" s="47">
        <f t="shared" si="4"/>
        <v>15</v>
      </c>
      <c r="C19" s="55" t="s">
        <v>31</v>
      </c>
      <c r="D19" s="56">
        <v>35</v>
      </c>
      <c r="E19" s="48">
        <f t="shared" si="0"/>
        <v>0</v>
      </c>
      <c r="F19" s="48">
        <f t="shared" si="1"/>
        <v>0</v>
      </c>
      <c r="G19" s="48">
        <f t="shared" si="2"/>
        <v>0</v>
      </c>
      <c r="H19" s="48">
        <f t="shared" si="3"/>
        <v>1</v>
      </c>
      <c r="I19" s="39"/>
      <c r="J19" s="40"/>
      <c r="K19" s="40"/>
      <c r="L19" s="40"/>
      <c r="M19" s="40"/>
      <c r="N19" s="40"/>
      <c r="O19" s="39"/>
      <c r="P19" s="39"/>
      <c r="Q19" s="39"/>
    </row>
    <row r="20" spans="1:17" x14ac:dyDescent="0.35">
      <c r="A20" s="39"/>
      <c r="B20" s="47">
        <f t="shared" si="4"/>
        <v>16</v>
      </c>
      <c r="C20" s="55" t="s">
        <v>32</v>
      </c>
      <c r="D20" s="56">
        <v>0</v>
      </c>
      <c r="E20" s="48">
        <f t="shared" si="0"/>
        <v>1</v>
      </c>
      <c r="F20" s="48">
        <f t="shared" si="1"/>
        <v>0</v>
      </c>
      <c r="G20" s="48">
        <f t="shared" si="2"/>
        <v>0</v>
      </c>
      <c r="H20" s="48">
        <f t="shared" si="3"/>
        <v>0</v>
      </c>
      <c r="I20" s="39"/>
      <c r="J20" s="40"/>
      <c r="K20" s="40"/>
      <c r="L20" s="40"/>
      <c r="M20" s="40"/>
      <c r="N20" s="40"/>
      <c r="O20" s="39"/>
      <c r="P20" s="39"/>
      <c r="Q20" s="39"/>
    </row>
    <row r="21" spans="1:17" x14ac:dyDescent="0.35">
      <c r="A21" s="39"/>
      <c r="B21" s="47">
        <f t="shared" si="4"/>
        <v>17</v>
      </c>
      <c r="C21" s="55" t="s">
        <v>33</v>
      </c>
      <c r="D21" s="56">
        <v>10</v>
      </c>
      <c r="E21" s="48">
        <f t="shared" si="0"/>
        <v>0</v>
      </c>
      <c r="F21" s="48">
        <f t="shared" si="1"/>
        <v>0</v>
      </c>
      <c r="G21" s="48">
        <f t="shared" si="2"/>
        <v>1</v>
      </c>
      <c r="H21" s="48">
        <f t="shared" si="3"/>
        <v>0</v>
      </c>
      <c r="I21" s="39"/>
      <c r="J21" s="40"/>
      <c r="K21" s="40"/>
      <c r="L21" s="40"/>
      <c r="M21" s="40"/>
      <c r="N21" s="40"/>
      <c r="O21" s="39"/>
      <c r="P21" s="39"/>
      <c r="Q21" s="39"/>
    </row>
    <row r="22" spans="1:17" x14ac:dyDescent="0.35">
      <c r="A22" s="39"/>
      <c r="B22" s="47">
        <f t="shared" si="4"/>
        <v>18</v>
      </c>
      <c r="C22" s="55" t="s">
        <v>34</v>
      </c>
      <c r="D22" s="56">
        <v>45</v>
      </c>
      <c r="E22" s="48">
        <f t="shared" si="0"/>
        <v>0</v>
      </c>
      <c r="F22" s="48">
        <f t="shared" si="1"/>
        <v>0</v>
      </c>
      <c r="G22" s="48">
        <f t="shared" si="2"/>
        <v>0</v>
      </c>
      <c r="H22" s="48">
        <f t="shared" si="3"/>
        <v>1</v>
      </c>
      <c r="I22" s="39"/>
      <c r="J22" s="40"/>
      <c r="K22" s="40"/>
      <c r="L22" s="40"/>
      <c r="M22" s="40"/>
      <c r="N22" s="40"/>
      <c r="O22" s="39"/>
      <c r="P22" s="39"/>
      <c r="Q22" s="39"/>
    </row>
    <row r="23" spans="1:17" x14ac:dyDescent="0.35">
      <c r="A23" s="39"/>
      <c r="B23" s="47">
        <f t="shared" si="4"/>
        <v>19</v>
      </c>
      <c r="C23" s="55" t="s">
        <v>35</v>
      </c>
      <c r="D23" s="56">
        <v>10</v>
      </c>
      <c r="E23" s="48">
        <f t="shared" si="0"/>
        <v>0</v>
      </c>
      <c r="F23" s="48">
        <f t="shared" si="1"/>
        <v>0</v>
      </c>
      <c r="G23" s="48">
        <f t="shared" si="2"/>
        <v>1</v>
      </c>
      <c r="H23" s="48">
        <f t="shared" si="3"/>
        <v>0</v>
      </c>
      <c r="I23" s="39"/>
      <c r="J23" s="40"/>
      <c r="K23" s="40"/>
      <c r="L23" s="40"/>
      <c r="M23" s="40"/>
      <c r="N23" s="40"/>
      <c r="O23" s="39"/>
      <c r="P23" s="39"/>
      <c r="Q23" s="39"/>
    </row>
    <row r="24" spans="1:17" x14ac:dyDescent="0.35">
      <c r="A24" s="39"/>
      <c r="B24" s="47">
        <f t="shared" si="4"/>
        <v>20</v>
      </c>
      <c r="C24" s="55" t="s">
        <v>36</v>
      </c>
      <c r="D24" s="56">
        <v>0</v>
      </c>
      <c r="E24" s="48">
        <f t="shared" si="0"/>
        <v>1</v>
      </c>
      <c r="F24" s="48">
        <f t="shared" si="1"/>
        <v>0</v>
      </c>
      <c r="G24" s="48">
        <f t="shared" si="2"/>
        <v>0</v>
      </c>
      <c r="H24" s="48">
        <f t="shared" si="3"/>
        <v>0</v>
      </c>
      <c r="I24" s="39"/>
      <c r="J24" s="40"/>
      <c r="K24" s="40"/>
      <c r="L24" s="40"/>
      <c r="M24" s="40"/>
      <c r="N24" s="40"/>
      <c r="O24" s="39"/>
      <c r="P24" s="39"/>
      <c r="Q24" s="39"/>
    </row>
    <row r="25" spans="1:17" x14ac:dyDescent="0.35">
      <c r="A25" s="39"/>
      <c r="B25" s="47">
        <f t="shared" si="4"/>
        <v>21</v>
      </c>
      <c r="C25" s="55" t="s">
        <v>37</v>
      </c>
      <c r="D25" s="56">
        <v>35</v>
      </c>
      <c r="E25" s="48">
        <f t="shared" si="0"/>
        <v>0</v>
      </c>
      <c r="F25" s="48">
        <f t="shared" si="1"/>
        <v>0</v>
      </c>
      <c r="G25" s="48">
        <f t="shared" si="2"/>
        <v>0</v>
      </c>
      <c r="H25" s="48">
        <f t="shared" si="3"/>
        <v>1</v>
      </c>
      <c r="I25" s="39"/>
      <c r="J25" s="40"/>
      <c r="K25" s="40"/>
      <c r="L25" s="40"/>
      <c r="M25" s="40"/>
      <c r="N25" s="40"/>
      <c r="O25" s="39"/>
      <c r="P25" s="39"/>
      <c r="Q25" s="39"/>
    </row>
    <row r="26" spans="1:17" x14ac:dyDescent="0.35">
      <c r="A26" s="39"/>
      <c r="B26" s="47">
        <f t="shared" si="4"/>
        <v>22</v>
      </c>
      <c r="C26" s="55" t="s">
        <v>40</v>
      </c>
      <c r="D26" s="56">
        <v>20</v>
      </c>
      <c r="E26" s="48">
        <f t="shared" si="0"/>
        <v>0</v>
      </c>
      <c r="F26" s="48">
        <f t="shared" si="1"/>
        <v>0</v>
      </c>
      <c r="G26" s="48">
        <f t="shared" si="2"/>
        <v>1</v>
      </c>
      <c r="H26" s="48">
        <f t="shared" si="3"/>
        <v>0</v>
      </c>
      <c r="I26" s="39"/>
      <c r="J26" s="40"/>
      <c r="K26" s="40"/>
      <c r="L26" s="40"/>
      <c r="M26" s="40"/>
      <c r="N26" s="40"/>
      <c r="O26" s="39"/>
      <c r="P26" s="39"/>
      <c r="Q26" s="39"/>
    </row>
    <row r="27" spans="1:17" x14ac:dyDescent="0.35">
      <c r="A27" s="39"/>
      <c r="B27" s="47">
        <f t="shared" si="4"/>
        <v>23</v>
      </c>
      <c r="C27" s="55" t="s">
        <v>38</v>
      </c>
      <c r="D27" s="56">
        <v>15</v>
      </c>
      <c r="E27" s="48">
        <f t="shared" si="0"/>
        <v>0</v>
      </c>
      <c r="F27" s="48">
        <f t="shared" si="1"/>
        <v>0</v>
      </c>
      <c r="G27" s="48">
        <f t="shared" si="2"/>
        <v>1</v>
      </c>
      <c r="H27" s="48">
        <f t="shared" si="3"/>
        <v>0</v>
      </c>
      <c r="I27" s="39"/>
      <c r="J27" s="40"/>
      <c r="K27" s="40"/>
      <c r="L27" s="40"/>
      <c r="M27" s="40"/>
      <c r="N27" s="40"/>
      <c r="O27" s="39"/>
      <c r="P27" s="39"/>
      <c r="Q27" s="39"/>
    </row>
    <row r="28" spans="1:17" x14ac:dyDescent="0.35">
      <c r="A28" s="39"/>
      <c r="B28" s="47">
        <f t="shared" si="4"/>
        <v>24</v>
      </c>
      <c r="C28" s="55" t="s">
        <v>39</v>
      </c>
      <c r="D28" s="56">
        <v>0</v>
      </c>
      <c r="E28" s="48">
        <f t="shared" si="0"/>
        <v>1</v>
      </c>
      <c r="F28" s="48">
        <f t="shared" si="1"/>
        <v>0</v>
      </c>
      <c r="G28" s="48">
        <f t="shared" si="2"/>
        <v>0</v>
      </c>
      <c r="H28" s="48">
        <f t="shared" si="3"/>
        <v>0</v>
      </c>
      <c r="I28" s="39"/>
      <c r="J28" s="40"/>
      <c r="K28" s="40"/>
      <c r="L28" s="40"/>
      <c r="M28" s="40"/>
      <c r="N28" s="40"/>
      <c r="O28" s="39"/>
      <c r="P28" s="39"/>
      <c r="Q28" s="39"/>
    </row>
    <row r="29" spans="1:17" x14ac:dyDescent="0.35">
      <c r="A29" s="39"/>
      <c r="B29" s="47">
        <f t="shared" si="4"/>
        <v>25</v>
      </c>
      <c r="C29" s="55" t="s">
        <v>12</v>
      </c>
      <c r="D29" s="56">
        <v>30</v>
      </c>
      <c r="E29" s="48">
        <f t="shared" si="0"/>
        <v>0</v>
      </c>
      <c r="F29" s="48">
        <f t="shared" si="1"/>
        <v>0</v>
      </c>
      <c r="G29" s="48">
        <f t="shared" si="2"/>
        <v>0</v>
      </c>
      <c r="H29" s="48">
        <f t="shared" si="3"/>
        <v>1</v>
      </c>
      <c r="I29" s="39"/>
      <c r="J29" s="40"/>
      <c r="K29" s="40"/>
      <c r="L29" s="40"/>
      <c r="M29" s="40"/>
      <c r="N29" s="40"/>
      <c r="O29" s="39"/>
      <c r="P29" s="39"/>
      <c r="Q29" s="39"/>
    </row>
    <row r="30" spans="1:17" x14ac:dyDescent="0.35">
      <c r="A30" s="39"/>
      <c r="B30" s="47">
        <f t="shared" si="4"/>
        <v>26</v>
      </c>
      <c r="C30" s="55" t="s">
        <v>13</v>
      </c>
      <c r="D30" s="56">
        <v>0</v>
      </c>
      <c r="E30" s="48">
        <f t="shared" si="0"/>
        <v>1</v>
      </c>
      <c r="F30" s="48">
        <f t="shared" si="1"/>
        <v>0</v>
      </c>
      <c r="G30" s="48">
        <f t="shared" si="2"/>
        <v>0</v>
      </c>
      <c r="H30" s="48">
        <f t="shared" si="3"/>
        <v>0</v>
      </c>
      <c r="I30" s="39"/>
      <c r="J30" s="40"/>
      <c r="K30" s="40"/>
      <c r="L30" s="40"/>
      <c r="M30" s="40"/>
      <c r="N30" s="40"/>
      <c r="O30" s="39"/>
      <c r="P30" s="39"/>
      <c r="Q30" s="39"/>
    </row>
    <row r="31" spans="1:17" ht="15" thickBot="1" x14ac:dyDescent="0.4">
      <c r="A31" s="39"/>
      <c r="B31" s="50">
        <f t="shared" si="4"/>
        <v>27</v>
      </c>
      <c r="C31" s="57" t="s">
        <v>30</v>
      </c>
      <c r="D31" s="58">
        <v>0</v>
      </c>
      <c r="E31" s="59">
        <f t="shared" si="0"/>
        <v>1</v>
      </c>
      <c r="F31" s="59">
        <f t="shared" si="1"/>
        <v>0</v>
      </c>
      <c r="G31" s="59">
        <f t="shared" si="2"/>
        <v>0</v>
      </c>
      <c r="H31" s="59">
        <f t="shared" si="3"/>
        <v>0</v>
      </c>
      <c r="I31" s="39"/>
      <c r="L31" s="40"/>
      <c r="M31" s="40"/>
      <c r="N31" s="40"/>
      <c r="O31" s="39"/>
      <c r="P31" s="39"/>
      <c r="Q31" s="39"/>
    </row>
    <row r="32" spans="1:17" x14ac:dyDescent="0.35">
      <c r="A32" s="39"/>
      <c r="B32" s="39"/>
      <c r="C32" s="5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2:17" x14ac:dyDescent="0.35">
      <c r="B33" s="39"/>
      <c r="C33" s="52" t="s">
        <v>91</v>
      </c>
      <c r="D33" s="39">
        <f>SUM(D5:D31)</f>
        <v>480</v>
      </c>
      <c r="E33" s="39">
        <f>SUM(E5:E31)</f>
        <v>12</v>
      </c>
      <c r="F33" s="39">
        <f>SUM(F5:F31)</f>
        <v>1</v>
      </c>
      <c r="G33" s="39">
        <f>SUM(G5:G31)</f>
        <v>7</v>
      </c>
      <c r="H33" s="39">
        <f>SUM(H5:H31)</f>
        <v>7</v>
      </c>
      <c r="I33" s="39"/>
      <c r="J33" s="39"/>
      <c r="K33" s="39"/>
      <c r="L33" s="39"/>
      <c r="M33" s="39"/>
      <c r="N33" s="39"/>
      <c r="O33" s="39"/>
      <c r="P33" s="39"/>
      <c r="Q33" s="39"/>
    </row>
  </sheetData>
  <mergeCells count="2">
    <mergeCell ref="A1:E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 Activity Estimates</vt:lpstr>
      <vt:lpstr>Broadband Estimates</vt:lpstr>
      <vt:lpstr>Dependencies</vt:lpstr>
      <vt:lpstr>Shape of the Plan</vt:lpstr>
      <vt:lpstr>Staffing</vt:lpstr>
      <vt:lpstr>Summary</vt:lpstr>
      <vt:lpstr>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Kudirka</dc:creator>
  <cp:lastModifiedBy>Jim Kudirka</cp:lastModifiedBy>
  <dcterms:created xsi:type="dcterms:W3CDTF">2018-02-23T00:58:10Z</dcterms:created>
  <dcterms:modified xsi:type="dcterms:W3CDTF">2022-03-30T01:35:37Z</dcterms:modified>
</cp:coreProperties>
</file>