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080" yWindow="0" windowWidth="23720" windowHeight="16840" tabRatio="500" firstSheet="4" activeTab="7"/>
  </bookViews>
  <sheets>
    <sheet name="Collections" sheetId="1" r:id="rId1"/>
    <sheet name="RNAseq_pool1" sheetId="2" r:id="rId2"/>
    <sheet name="RNAseq_pool2" sheetId="3" r:id="rId3"/>
    <sheet name="RNAseq_pool3" sheetId="6" r:id="rId4"/>
    <sheet name="Sheet1" sheetId="4" r:id="rId5"/>
    <sheet name="Read details" sheetId="5" r:id="rId6"/>
    <sheet name="ReadDetailsv2" sheetId="7" r:id="rId7"/>
    <sheet name="RawReadData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8" l="1"/>
  <c r="G36" i="8"/>
  <c r="G35" i="8"/>
  <c r="G34" i="8"/>
  <c r="G33" i="8"/>
  <c r="G32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B19" i="7"/>
  <c r="C19" i="7"/>
  <c r="C2" i="7"/>
  <c r="D2" i="7"/>
  <c r="C4" i="7"/>
  <c r="D4" i="7"/>
  <c r="C6" i="7"/>
  <c r="D6" i="7"/>
  <c r="C8" i="7"/>
  <c r="D8" i="7"/>
  <c r="C10" i="7"/>
  <c r="D10" i="7"/>
  <c r="C12" i="7"/>
  <c r="D12" i="7"/>
  <c r="D15" i="7"/>
  <c r="C15" i="7"/>
  <c r="C14" i="7"/>
  <c r="D14" i="7"/>
  <c r="B14" i="7"/>
  <c r="J20" i="2"/>
  <c r="O11" i="2"/>
  <c r="P5" i="2"/>
  <c r="P6" i="2"/>
  <c r="P11" i="2"/>
  <c r="P12" i="2"/>
  <c r="P13" i="2"/>
  <c r="P14" i="2"/>
  <c r="H2" i="2"/>
  <c r="J2" i="2"/>
  <c r="H3" i="2"/>
  <c r="J3" i="2"/>
  <c r="H4" i="2"/>
  <c r="J4" i="2"/>
  <c r="H7" i="2"/>
  <c r="J7" i="2"/>
  <c r="H8" i="2"/>
  <c r="J8" i="2"/>
  <c r="H9" i="2"/>
  <c r="J9" i="2"/>
  <c r="H10" i="2"/>
  <c r="J10" i="2"/>
  <c r="J14" i="2"/>
  <c r="J24" i="2"/>
  <c r="I4" i="2"/>
  <c r="F3" i="2"/>
  <c r="F4" i="2"/>
  <c r="F5" i="2"/>
  <c r="F6" i="2"/>
  <c r="F7" i="2"/>
  <c r="F8" i="2"/>
  <c r="F9" i="2"/>
  <c r="F10" i="2"/>
  <c r="F2" i="2"/>
  <c r="J10" i="3"/>
  <c r="K18" i="3"/>
  <c r="I2" i="3"/>
  <c r="K2" i="3"/>
  <c r="I3" i="3"/>
  <c r="K3" i="3"/>
  <c r="K4" i="3"/>
  <c r="I5" i="3"/>
  <c r="K5" i="3"/>
  <c r="I6" i="3"/>
  <c r="K6" i="3"/>
  <c r="I7" i="3"/>
  <c r="K7" i="3"/>
  <c r="I8" i="3"/>
  <c r="K8" i="3"/>
  <c r="K9" i="3"/>
  <c r="K10" i="3"/>
  <c r="I11" i="3"/>
  <c r="K11" i="3"/>
  <c r="K12" i="3"/>
  <c r="I13" i="3"/>
  <c r="K13" i="3"/>
  <c r="K14" i="3"/>
  <c r="G11" i="3"/>
  <c r="G8" i="3"/>
  <c r="G7" i="3"/>
  <c r="G6" i="3"/>
  <c r="G5" i="3"/>
  <c r="G3" i="3"/>
  <c r="G2" i="3"/>
  <c r="G13" i="3"/>
  <c r="J26" i="6"/>
  <c r="H26" i="6"/>
  <c r="J4" i="6"/>
  <c r="K4" i="6"/>
  <c r="L18" i="6"/>
  <c r="J2" i="6"/>
  <c r="L2" i="6"/>
  <c r="J3" i="6"/>
  <c r="L3" i="6"/>
  <c r="L4" i="6"/>
  <c r="J5" i="6"/>
  <c r="L5" i="6"/>
  <c r="J6" i="6"/>
  <c r="L6" i="6"/>
  <c r="J7" i="6"/>
  <c r="L7" i="6"/>
  <c r="J8" i="6"/>
  <c r="L8" i="6"/>
  <c r="J9" i="6"/>
  <c r="L9" i="6"/>
  <c r="J10" i="6"/>
  <c r="L10" i="6"/>
  <c r="J11" i="6"/>
  <c r="L11" i="6"/>
  <c r="J12" i="6"/>
  <c r="L12" i="6"/>
  <c r="J13" i="6"/>
  <c r="L13" i="6"/>
  <c r="L14" i="6"/>
  <c r="L19" i="6"/>
  <c r="H3" i="6"/>
  <c r="H4" i="6"/>
  <c r="H5" i="6"/>
  <c r="H6" i="6"/>
  <c r="H7" i="6"/>
  <c r="H8" i="6"/>
  <c r="H9" i="6"/>
  <c r="H10" i="6"/>
  <c r="H11" i="6"/>
  <c r="H12" i="6"/>
  <c r="H13" i="6"/>
  <c r="H2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<sst xmlns="http://schemas.openxmlformats.org/spreadsheetml/2006/main" count="852" uniqueCount="390">
  <si>
    <t>MX71</t>
  </si>
  <si>
    <t>MX72</t>
  </si>
  <si>
    <t>MX73</t>
  </si>
  <si>
    <t>Pichucalco</t>
  </si>
  <si>
    <t>Rosita</t>
  </si>
  <si>
    <t>Sta. Ana</t>
  </si>
  <si>
    <t>Teapao</t>
  </si>
  <si>
    <t>Puyacatengo</t>
  </si>
  <si>
    <t>La Gloria</t>
  </si>
  <si>
    <t>Banos</t>
  </si>
  <si>
    <t xml:space="preserve">Sample </t>
    <phoneticPr fontId="4" type="noConversion"/>
  </si>
  <si>
    <t xml:space="preserve">% of Reads from Run: </t>
    <phoneticPr fontId="4" type="noConversion"/>
  </si>
  <si>
    <t>Index</t>
    <phoneticPr fontId="4" type="noConversion"/>
  </si>
  <si>
    <t>ATCACG</t>
    <phoneticPr fontId="4" type="noConversion"/>
  </si>
  <si>
    <t>CGATGT</t>
    <phoneticPr fontId="4" type="noConversion"/>
  </si>
  <si>
    <t>TTAGGC</t>
    <phoneticPr fontId="4" type="noConversion"/>
  </si>
  <si>
    <t>TGACCA</t>
    <phoneticPr fontId="4" type="noConversion"/>
  </si>
  <si>
    <t>ACAGTG</t>
    <phoneticPr fontId="4" type="noConversion"/>
  </si>
  <si>
    <t>GCCAAT</t>
    <phoneticPr fontId="4" type="noConversion"/>
  </si>
  <si>
    <t>CAGATC</t>
    <phoneticPr fontId="4" type="noConversion"/>
  </si>
  <si>
    <t>ACTTGA</t>
    <phoneticPr fontId="4" type="noConversion"/>
  </si>
  <si>
    <t>GATCAG</t>
    <phoneticPr fontId="4" type="noConversion"/>
  </si>
  <si>
    <t>Sample</t>
  </si>
  <si>
    <t>Index</t>
  </si>
  <si>
    <t>Barcode</t>
  </si>
  <si>
    <t>TotalRNAconc</t>
  </si>
  <si>
    <t>Qubit conc (ng/uL)</t>
  </si>
  <si>
    <t>BA*5 conc</t>
  </si>
  <si>
    <t>BA nm (1:5dilution)</t>
  </si>
  <si>
    <t>BA nm*5</t>
  </si>
  <si>
    <t>Total volume</t>
  </si>
  <si>
    <t>Total nm =</t>
  </si>
  <si>
    <t>MX44</t>
    <phoneticPr fontId="4" type="noConversion"/>
  </si>
  <si>
    <t>MX45</t>
    <phoneticPr fontId="4" type="noConversion"/>
  </si>
  <si>
    <t>MX46</t>
    <phoneticPr fontId="4" type="noConversion"/>
  </si>
  <si>
    <t>MX48</t>
    <phoneticPr fontId="4" type="noConversion"/>
  </si>
  <si>
    <t>MX49</t>
    <phoneticPr fontId="4" type="noConversion"/>
  </si>
  <si>
    <t>MX50</t>
    <phoneticPr fontId="4" type="noConversion"/>
  </si>
  <si>
    <t>MX51</t>
    <phoneticPr fontId="4" type="noConversion"/>
  </si>
  <si>
    <t>MX52</t>
    <phoneticPr fontId="4" type="noConversion"/>
  </si>
  <si>
    <t>MX53</t>
    <phoneticPr fontId="4" type="noConversion"/>
  </si>
  <si>
    <t>MX54</t>
    <phoneticPr fontId="4" type="noConversion"/>
  </si>
  <si>
    <t>MX55</t>
    <phoneticPr fontId="4" type="noConversion"/>
  </si>
  <si>
    <t>MX71</t>
    <phoneticPr fontId="4" type="noConversion"/>
  </si>
  <si>
    <t>TruSeq9</t>
    <phoneticPr fontId="4" type="noConversion"/>
  </si>
  <si>
    <t>TruSeq10</t>
    <phoneticPr fontId="4" type="noConversion"/>
  </si>
  <si>
    <t>TruSeq11</t>
    <phoneticPr fontId="4" type="noConversion"/>
  </si>
  <si>
    <t>TruSeq12</t>
    <phoneticPr fontId="4" type="noConversion"/>
  </si>
  <si>
    <t>LibraryConcentration (nM)</t>
    <phoneticPr fontId="4" type="noConversion"/>
  </si>
  <si>
    <t>total volume to cleanup</t>
    <phoneticPr fontId="4" type="noConversion"/>
  </si>
  <si>
    <t xml:space="preserve">1x beads </t>
    <phoneticPr fontId="4" type="noConversion"/>
  </si>
  <si>
    <t>volume needed for 90 nanomoles (nanomoles of least / nM of sample)</t>
    <phoneticPr fontId="4" type="noConversion"/>
  </si>
  <si>
    <t>volume needed for 90 nanomoles (ul)</t>
    <phoneticPr fontId="4" type="noConversion"/>
  </si>
  <si>
    <t>to get 10nM need 106 ul</t>
    <phoneticPr fontId="4" type="noConversion"/>
  </si>
  <si>
    <t>elute in 100 ul</t>
    <phoneticPr fontId="4" type="noConversion"/>
  </si>
  <si>
    <t>aliquot 15ul for submission</t>
    <phoneticPr fontId="4" type="noConversion"/>
  </si>
  <si>
    <t>BioAnalyzer 1:5 dilution (ng/ul)</t>
    <phoneticPr fontId="4" type="noConversion"/>
  </si>
  <si>
    <t>TTAGGC</t>
    <phoneticPr fontId="4" type="noConversion"/>
  </si>
  <si>
    <t>MX03</t>
    <phoneticPr fontId="4" type="noConversion"/>
  </si>
  <si>
    <t>MX04</t>
    <phoneticPr fontId="4" type="noConversion"/>
  </si>
  <si>
    <t>MX32</t>
    <phoneticPr fontId="4" type="noConversion"/>
  </si>
  <si>
    <t>MX34</t>
    <phoneticPr fontId="4" type="noConversion"/>
  </si>
  <si>
    <t>MX35</t>
    <phoneticPr fontId="4" type="noConversion"/>
  </si>
  <si>
    <t>MX57</t>
    <phoneticPr fontId="4" type="noConversion"/>
  </si>
  <si>
    <t>MX59</t>
    <phoneticPr fontId="4" type="noConversion"/>
  </si>
  <si>
    <t>MX60</t>
    <phoneticPr fontId="4" type="noConversion"/>
  </si>
  <si>
    <t>MX76</t>
    <phoneticPr fontId="4" type="noConversion"/>
  </si>
  <si>
    <t>SALVAGED</t>
  </si>
  <si>
    <t>TRIMMED</t>
  </si>
  <si>
    <t>TOTAL</t>
  </si>
  <si>
    <t>REMOVED_TOO_SHORT</t>
  </si>
  <si>
    <t>REMOVED_CHIMERA</t>
  </si>
  <si>
    <t>REMOVED</t>
    <phoneticPr fontId="4" type="noConversion"/>
  </si>
  <si>
    <t>CGATGT</t>
  </si>
  <si>
    <t>Index 3</t>
  </si>
  <si>
    <t>TTAGGC</t>
  </si>
  <si>
    <t>Index 4</t>
  </si>
  <si>
    <t>TGACCA</t>
  </si>
  <si>
    <t>Index 5</t>
  </si>
  <si>
    <t>MX61_kept_clip_1.fastq</t>
  </si>
  <si>
    <t>MX61_kept_clip_2.fastq</t>
  </si>
  <si>
    <t>MX62_kept_clip_1.fastq</t>
  </si>
  <si>
    <t>MX62_kept_clip_2.fastq</t>
  </si>
  <si>
    <t>MX63_kept_clip_1.fastq</t>
  </si>
  <si>
    <t>MX63_kept_clip_2.fastq</t>
  </si>
  <si>
    <t>Nonsulf_kept_1.fastq</t>
  </si>
  <si>
    <t>Nonsulf_kept_2.fastq</t>
  </si>
  <si>
    <t>/home/jokelley/bustamante/jokelley_projects/poecilia/data/processing</t>
  </si>
  <si>
    <t>MX71</t>
    <phoneticPr fontId="4" type="noConversion"/>
  </si>
  <si>
    <t>sulfur_cave</t>
    <phoneticPr fontId="4" type="noConversion"/>
  </si>
  <si>
    <t>MX07</t>
    <phoneticPr fontId="4" type="noConversion"/>
  </si>
  <si>
    <t>MX61</t>
    <phoneticPr fontId="4" type="noConversion"/>
  </si>
  <si>
    <t>MX62</t>
    <phoneticPr fontId="4" type="noConversion"/>
  </si>
  <si>
    <t>MX63</t>
    <phoneticPr fontId="4" type="noConversion"/>
  </si>
  <si>
    <t>ALL</t>
    <phoneticPr fontId="4" type="noConversion"/>
  </si>
  <si>
    <t>sample</t>
    <phoneticPr fontId="4" type="noConversion"/>
  </si>
  <si>
    <t>filename</t>
    <phoneticPr fontId="4" type="noConversion"/>
  </si>
  <si>
    <t>#lines in file</t>
    <phoneticPr fontId="4" type="noConversion"/>
  </si>
  <si>
    <t># reads</t>
    <phoneticPr fontId="4" type="noConversion"/>
  </si>
  <si>
    <t>file location</t>
    <phoneticPr fontId="4" type="noConversion"/>
  </si>
  <si>
    <t>Reads with polyA/T removed as well</t>
    <phoneticPr fontId="4" type="noConversion"/>
  </si>
  <si>
    <t>want 10nm</t>
    <phoneticPr fontId="4" type="noConversion"/>
  </si>
  <si>
    <t>Average</t>
    <phoneticPr fontId="4" type="noConversion"/>
  </si>
  <si>
    <t>Total</t>
    <phoneticPr fontId="4" type="noConversion"/>
  </si>
  <si>
    <t>MX05_kept_clip_1.fastq</t>
  </si>
  <si>
    <t>MX05_kept_clip_2.fastq</t>
  </si>
  <si>
    <t>MX06_kept_clip_1.fastq</t>
  </si>
  <si>
    <t>MX06_kept_clip_2.fastq</t>
  </si>
  <si>
    <t>MX07_kept_clip_1.fastq</t>
  </si>
  <si>
    <t>MX07_kept_clip_2.fastq</t>
  </si>
  <si>
    <t>MX27</t>
  </si>
  <si>
    <t>MX28</t>
  </si>
  <si>
    <t>MX29</t>
  </si>
  <si>
    <t>MX30</t>
  </si>
  <si>
    <t>nm least *20ul (=nanomoles of least)</t>
    <phoneticPr fontId="4" type="noConversion"/>
  </si>
  <si>
    <t>MX47</t>
  </si>
  <si>
    <t>MX48</t>
  </si>
  <si>
    <t>MX49</t>
  </si>
  <si>
    <t>MX50</t>
  </si>
  <si>
    <t>MX51</t>
  </si>
  <si>
    <t>MX52</t>
  </si>
  <si>
    <t>MX53</t>
  </si>
  <si>
    <t>MX54</t>
  </si>
  <si>
    <t>MX55</t>
  </si>
  <si>
    <t>MX56</t>
  </si>
  <si>
    <t>MX57</t>
  </si>
  <si>
    <t>MX58</t>
  </si>
  <si>
    <t>MX59</t>
  </si>
  <si>
    <t>MX60</t>
  </si>
  <si>
    <t>MX61</t>
  </si>
  <si>
    <t>MX62</t>
  </si>
  <si>
    <t>MX63</t>
  </si>
  <si>
    <t>MX64</t>
  </si>
  <si>
    <t>MX65</t>
  </si>
  <si>
    <t>/srv/gs1/projects/scg/Archive/IlluminaRuns/2011/sep/110930_MONK_0195_BB0191ABXX/110930_MONK_0195_BB0191ABXX_L1</t>
    <phoneticPr fontId="4" type="noConversion"/>
  </si>
  <si>
    <t>MX81</t>
  </si>
  <si>
    <t>MX82</t>
  </si>
  <si>
    <t>MX83</t>
  </si>
  <si>
    <t>MX84</t>
  </si>
  <si>
    <t>Cueva chamber V</t>
  </si>
  <si>
    <t>Tres</t>
    <phoneticPr fontId="4" type="noConversion"/>
  </si>
  <si>
    <t>Sulfur (0=N, 1=Y)</t>
    <phoneticPr fontId="4" type="noConversion"/>
  </si>
  <si>
    <t>Sex (0=F, 1=M)</t>
    <phoneticPr fontId="4" type="noConversion"/>
  </si>
  <si>
    <t xml:space="preserve">Size (mm) </t>
    <phoneticPr fontId="4" type="noConversion"/>
  </si>
  <si>
    <t xml:space="preserve">Notes </t>
    <phoneticPr fontId="4" type="noConversion"/>
  </si>
  <si>
    <t>totalRNA (ug)</t>
    <phoneticPr fontId="4" type="noConversion"/>
  </si>
  <si>
    <t>No needle</t>
    <phoneticPr fontId="4" type="noConversion"/>
  </si>
  <si>
    <t>Syringe for sample prep, post smashing with cryoprep</t>
    <phoneticPr fontId="4" type="noConversion"/>
  </si>
  <si>
    <t>Sample</t>
    <phoneticPr fontId="4" type="noConversion"/>
  </si>
  <si>
    <t>MX05</t>
    <phoneticPr fontId="4" type="noConversion"/>
  </si>
  <si>
    <t>MX06</t>
    <phoneticPr fontId="4" type="noConversion"/>
  </si>
  <si>
    <t>MX07</t>
    <phoneticPr fontId="4" type="noConversion"/>
  </si>
  <si>
    <t>MX29</t>
    <phoneticPr fontId="4" type="noConversion"/>
  </si>
  <si>
    <t>MX30</t>
    <phoneticPr fontId="4" type="noConversion"/>
  </si>
  <si>
    <t>MX31</t>
    <phoneticPr fontId="4" type="noConversion"/>
  </si>
  <si>
    <t>MX61</t>
    <phoneticPr fontId="4" type="noConversion"/>
  </si>
  <si>
    <t>MX62</t>
    <phoneticPr fontId="4" type="noConversion"/>
  </si>
  <si>
    <t>MX63</t>
    <phoneticPr fontId="4" type="noConversion"/>
  </si>
  <si>
    <t>MX73</t>
    <phoneticPr fontId="4" type="noConversion"/>
  </si>
  <si>
    <t>MX74</t>
    <phoneticPr fontId="4" type="noConversion"/>
  </si>
  <si>
    <t>MX75</t>
    <phoneticPr fontId="4" type="noConversion"/>
  </si>
  <si>
    <t>Qubit conc (ng/uL)</t>
    <phoneticPr fontId="4" type="noConversion"/>
  </si>
  <si>
    <t>gill sample prepped on</t>
    <phoneticPr fontId="4" type="noConversion"/>
  </si>
  <si>
    <t>Barcode</t>
    <phoneticPr fontId="4" type="noConversion"/>
  </si>
  <si>
    <t>TruSeq1</t>
    <phoneticPr fontId="4" type="noConversion"/>
  </si>
  <si>
    <t>unmatched</t>
    <phoneticPr fontId="4" type="noConversion"/>
  </si>
  <si>
    <t>reads</t>
    <phoneticPr fontId="4" type="noConversion"/>
  </si>
  <si>
    <t>%ofpool</t>
    <phoneticPr fontId="4" type="noConversion"/>
  </si>
  <si>
    <t>EXTRA SAMPLE</t>
    <phoneticPr fontId="4" type="noConversion"/>
  </si>
  <si>
    <t>Qubit conc (1:5 ng/uL)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</si>
  <si>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</si>
  <si>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</si>
  <si>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</si>
  <si>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volume for 400 nanomoles</t>
    <phoneticPr fontId="4" type="noConversion"/>
  </si>
  <si>
    <t>concentration (nm/ul)</t>
    <phoneticPr fontId="4" type="noConversion"/>
  </si>
  <si>
    <t>want 20nm</t>
    <phoneticPr fontId="4" type="noConversion"/>
  </si>
  <si>
    <t xml:space="preserve">dilute to </t>
    <phoneticPr fontId="4" type="noConversion"/>
  </si>
  <si>
    <t xml:space="preserve">240 ul total </t>
    <phoneticPr fontId="4" type="noConversion"/>
  </si>
  <si>
    <t>Add 100ul to sample</t>
    <phoneticPr fontId="4" type="noConversion"/>
  </si>
  <si>
    <t>MX66</t>
  </si>
  <si>
    <t>MX67</t>
  </si>
  <si>
    <t>MX68</t>
  </si>
  <si>
    <t>MX69</t>
  </si>
  <si>
    <t>MX70</t>
  </si>
  <si>
    <t>MX78</t>
  </si>
  <si>
    <t>MX79</t>
  </si>
  <si>
    <t>MX80</t>
  </si>
  <si>
    <t>Read</t>
    <phoneticPr fontId="4" type="noConversion"/>
  </si>
  <si>
    <t>Raw reads</t>
    <phoneticPr fontId="4" type="noConversion"/>
  </si>
  <si>
    <t>Trim</t>
    <phoneticPr fontId="4" type="noConversion"/>
  </si>
  <si>
    <t>Reads w/o Ns</t>
    <phoneticPr fontId="4" type="noConversion"/>
  </si>
  <si>
    <t>MX77</t>
    <phoneticPr fontId="4" type="noConversion"/>
  </si>
  <si>
    <t>MX78</t>
    <phoneticPr fontId="4" type="noConversion"/>
  </si>
  <si>
    <t>TotalRNAconc</t>
    <phoneticPr fontId="4" type="noConversion"/>
  </si>
  <si>
    <t>NA</t>
    <phoneticPr fontId="4" type="noConversion"/>
  </si>
  <si>
    <t>BA *5</t>
    <phoneticPr fontId="4" type="noConversion"/>
  </si>
  <si>
    <t>GelPurified</t>
    <phoneticPr fontId="4" type="noConversion"/>
  </si>
  <si>
    <t>yes</t>
    <phoneticPr fontId="4" type="noConversion"/>
  </si>
  <si>
    <t>New Qubit</t>
    <phoneticPr fontId="4" type="noConversion"/>
  </si>
  <si>
    <t>New BA</t>
    <phoneticPr fontId="4" type="noConversion"/>
  </si>
  <si>
    <t>BA - nanomolar</t>
    <phoneticPr fontId="4" type="noConversion"/>
  </si>
  <si>
    <t>BA - nM * 5</t>
    <phoneticPr fontId="4" type="noConversion"/>
  </si>
  <si>
    <t>volume for 51 nanomoles</t>
    <phoneticPr fontId="4" type="noConversion"/>
  </si>
  <si>
    <t xml:space="preserve">Final percent reads </t>
    <phoneticPr fontId="4" type="noConversion"/>
  </si>
  <si>
    <t>Total volume</t>
    <phoneticPr fontId="4" type="noConversion"/>
  </si>
  <si>
    <t xml:space="preserve">Total nm = </t>
    <phoneticPr fontId="4" type="noConversion"/>
  </si>
  <si>
    <t>MX02</t>
    <phoneticPr fontId="4" type="noConversion"/>
  </si>
  <si>
    <t>Nonsulfur_trim.salvaged.sorted_2.fasta</t>
  </si>
  <si>
    <t xml:space="preserve">concentrate in </t>
    <phoneticPr fontId="4" type="noConversion"/>
  </si>
  <si>
    <t xml:space="preserve">elute in 61ul </t>
    <phoneticPr fontId="4" type="noConversion"/>
  </si>
  <si>
    <t xml:space="preserve">nM of least * volume (25ul) </t>
    <phoneticPr fontId="4" type="noConversion"/>
  </si>
  <si>
    <t>TruSeq2</t>
    <phoneticPr fontId="4" type="noConversion"/>
  </si>
  <si>
    <t>TruSeq3</t>
    <phoneticPr fontId="4" type="noConversion"/>
  </si>
  <si>
    <t>TruSeq4</t>
    <phoneticPr fontId="4" type="noConversion"/>
  </si>
  <si>
    <t>TruSeq5</t>
    <phoneticPr fontId="4" type="noConversion"/>
  </si>
  <si>
    <t>TruSeq6</t>
    <phoneticPr fontId="4" type="noConversion"/>
  </si>
  <si>
    <t>TruSeq7</t>
    <phoneticPr fontId="4" type="noConversion"/>
  </si>
  <si>
    <t>TruSeq8</t>
    <phoneticPr fontId="4" type="noConversion"/>
  </si>
  <si>
    <t>BA nm (1:5dilution)</t>
    <phoneticPr fontId="4" type="noConversion"/>
  </si>
  <si>
    <t>BA nm*5</t>
    <phoneticPr fontId="4" type="noConversion"/>
  </si>
  <si>
    <t>BA (1:5 dilution)</t>
    <phoneticPr fontId="4" type="noConversion"/>
  </si>
  <si>
    <t>BA*5 conc</t>
    <phoneticPr fontId="4" type="noConversion"/>
  </si>
  <si>
    <t>-</t>
    <phoneticPr fontId="4" type="noConversion"/>
  </si>
  <si>
    <t>-</t>
    <phoneticPr fontId="4" type="noConversion"/>
  </si>
  <si>
    <t>nm least *25ul (=nanomoles of least)</t>
    <phoneticPr fontId="4" type="noConversion"/>
  </si>
  <si>
    <t>Puyacatengo springs</t>
  </si>
  <si>
    <t>La Lluvia</t>
  </si>
  <si>
    <t>Trib 1 (MT10-35)</t>
  </si>
  <si>
    <t>Tacotalpa</t>
  </si>
  <si>
    <t>Bonita</t>
  </si>
  <si>
    <t>Tres</t>
  </si>
  <si>
    <t>El Azufre I</t>
  </si>
  <si>
    <t>MX74</t>
  </si>
  <si>
    <t>MX75</t>
  </si>
  <si>
    <t>MX05_trim.salvaged.sorted_1.fasta</t>
  </si>
  <si>
    <t>MX05_trim.salvaged.sorted_2.fasta</t>
  </si>
  <si>
    <t>MX06_trim.salvaged.sorted_1.fasta</t>
  </si>
  <si>
    <t>MX06_trim.salvaged.sorted_2.fasta</t>
  </si>
  <si>
    <t>MX07_trim.salvaged.sorted_1.fasta</t>
  </si>
  <si>
    <t>MX07_trim.salvaged.sorted_2.fasta</t>
  </si>
  <si>
    <t>MX61_trim.salvaged.sorted_1.fasta</t>
  </si>
  <si>
    <t>MX61_trim.salvaged.sorted_2.fasta</t>
  </si>
  <si>
    <t>MX62_trim.salvaged.sorted_1.fasta</t>
  </si>
  <si>
    <t>MX62_trim.salvaged.sorted_2.fasta</t>
  </si>
  <si>
    <t>MX63_trim.salvaged.sorted_1.fasta</t>
  </si>
  <si>
    <t>MX63_trim.salvaged.sorted_2.fasta</t>
  </si>
  <si>
    <t>Nonsulfur_trim.salvaged.sorted_1.fasta</t>
  </si>
  <si>
    <t>ACAGTG</t>
  </si>
  <si>
    <t>Index 6</t>
  </si>
  <si>
    <t>GCCAAT</t>
  </si>
  <si>
    <t>Index 7</t>
  </si>
  <si>
    <t>CAGATC</t>
  </si>
  <si>
    <t>Index 8</t>
  </si>
  <si>
    <t>ACTTGA</t>
  </si>
  <si>
    <t>Index 9</t>
  </si>
  <si>
    <t>GATCAG</t>
  </si>
  <si>
    <t>Index 10</t>
  </si>
  <si>
    <t>TAGCTT</t>
  </si>
  <si>
    <t>Index 11</t>
  </si>
  <si>
    <t>GGCTAC</t>
  </si>
  <si>
    <t>Index 12</t>
  </si>
  <si>
    <t>CTTGTA</t>
  </si>
  <si>
    <t>Index</t>
    <phoneticPr fontId="4" type="noConversion"/>
  </si>
  <si>
    <t>MX36</t>
  </si>
  <si>
    <t>MX37</t>
  </si>
  <si>
    <t>MX38</t>
  </si>
  <si>
    <t>MX39</t>
  </si>
  <si>
    <t>MX40</t>
  </si>
  <si>
    <t>MX41</t>
  </si>
  <si>
    <t>MX05</t>
    <phoneticPr fontId="4" type="noConversion"/>
  </si>
  <si>
    <t>MX06</t>
    <phoneticPr fontId="4" type="noConversion"/>
  </si>
  <si>
    <t>MX06</t>
    <phoneticPr fontId="4" type="noConversion"/>
  </si>
  <si>
    <t>MX46</t>
    <phoneticPr fontId="4" type="noConversion"/>
  </si>
  <si>
    <t>MX49</t>
    <phoneticPr fontId="4" type="noConversion"/>
  </si>
  <si>
    <t>fresh</t>
  </si>
  <si>
    <t>MX51</t>
    <phoneticPr fontId="4" type="noConversion"/>
  </si>
  <si>
    <t>Py</t>
    <phoneticPr fontId="4" type="noConversion"/>
  </si>
  <si>
    <t>MX52</t>
    <phoneticPr fontId="4" type="noConversion"/>
  </si>
  <si>
    <t>MX53</t>
    <phoneticPr fontId="4" type="noConversion"/>
  </si>
  <si>
    <t>MX54</t>
    <phoneticPr fontId="4" type="noConversion"/>
  </si>
  <si>
    <t>MX55</t>
    <phoneticPr fontId="4" type="noConversion"/>
  </si>
  <si>
    <t>MX57</t>
    <phoneticPr fontId="4" type="noConversion"/>
  </si>
  <si>
    <t>Tt</t>
    <phoneticPr fontId="4" type="noConversion"/>
  </si>
  <si>
    <t>MX59</t>
    <phoneticPr fontId="4" type="noConversion"/>
  </si>
  <si>
    <t>Tt</t>
    <phoneticPr fontId="4" type="noConversion"/>
  </si>
  <si>
    <t>MX60</t>
    <phoneticPr fontId="4" type="noConversion"/>
  </si>
  <si>
    <t>MX61</t>
    <phoneticPr fontId="4" type="noConversion"/>
  </si>
  <si>
    <t>MX62</t>
    <phoneticPr fontId="4" type="noConversion"/>
  </si>
  <si>
    <t>MX63</t>
    <phoneticPr fontId="4" type="noConversion"/>
  </si>
  <si>
    <t>MX73</t>
    <phoneticPr fontId="4" type="noConversion"/>
  </si>
  <si>
    <t>MX74</t>
    <phoneticPr fontId="4" type="noConversion"/>
  </si>
  <si>
    <t>Tt</t>
    <phoneticPr fontId="4" type="noConversion"/>
  </si>
  <si>
    <t>sulfur</t>
    <phoneticPr fontId="4" type="noConversion"/>
  </si>
  <si>
    <t>MX75</t>
    <phoneticPr fontId="4" type="noConversion"/>
  </si>
  <si>
    <t>MX76</t>
    <phoneticPr fontId="4" type="noConversion"/>
  </si>
  <si>
    <t>MX77</t>
    <phoneticPr fontId="4" type="noConversion"/>
  </si>
  <si>
    <t>MX78</t>
    <phoneticPr fontId="4" type="noConversion"/>
  </si>
  <si>
    <t>MX42</t>
  </si>
  <si>
    <t>MX43</t>
  </si>
  <si>
    <t>MX44</t>
  </si>
  <si>
    <t>MX45</t>
  </si>
  <si>
    <t>MX46</t>
  </si>
  <si>
    <t>FINAL 5ng / ul</t>
    <phoneticPr fontId="4" type="noConversion"/>
  </si>
  <si>
    <t>TARGET = 10 nM</t>
    <phoneticPr fontId="4" type="noConversion"/>
  </si>
  <si>
    <t>given x nanomoles, ampure concentrate to 10nM</t>
    <phoneticPr fontId="4" type="noConversion"/>
  </si>
  <si>
    <t>BA - nanomolar</t>
    <phoneticPr fontId="4" type="noConversion"/>
  </si>
  <si>
    <t>nM of least * 25ul</t>
    <phoneticPr fontId="4" type="noConversion"/>
  </si>
  <si>
    <t>nanomoles</t>
    <phoneticPr fontId="4" type="noConversion"/>
  </si>
  <si>
    <t>Label</t>
  </si>
  <si>
    <t>Drainage</t>
  </si>
  <si>
    <t>Site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</si>
  <si>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</si>
  <si>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</si>
  <si>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</si>
  <si>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</si>
  <si>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</si>
  <si>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</si>
  <si>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</si>
  <si>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</si>
  <si>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</si>
  <si>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MX10</t>
  </si>
  <si>
    <t>MX11</t>
  </si>
  <si>
    <t>MX12</t>
  </si>
  <si>
    <t>MX13</t>
  </si>
  <si>
    <t>MX14</t>
  </si>
  <si>
    <t>MX15</t>
  </si>
  <si>
    <t>MX16</t>
  </si>
  <si>
    <t>MX17</t>
  </si>
  <si>
    <t>MX18</t>
  </si>
  <si>
    <t>MX19</t>
  </si>
  <si>
    <t>MX20</t>
  </si>
  <si>
    <t>MX21</t>
  </si>
  <si>
    <t>MX22</t>
  </si>
  <si>
    <t>MX23</t>
  </si>
  <si>
    <t>MX24</t>
  </si>
  <si>
    <t>MX25</t>
  </si>
  <si>
    <t>MX26</t>
  </si>
  <si>
    <t>Sample</t>
    <phoneticPr fontId="4" type="noConversion"/>
  </si>
  <si>
    <t>MX31</t>
  </si>
  <si>
    <t>MX32</t>
  </si>
  <si>
    <t>MX33</t>
  </si>
  <si>
    <t>MX34</t>
  </si>
  <si>
    <t>MX35</t>
  </si>
  <si>
    <t>Barcode</t>
    <phoneticPr fontId="4" type="noConversion"/>
  </si>
  <si>
    <t>Index 1</t>
  </si>
  <si>
    <t>ATCACG</t>
  </si>
  <si>
    <t>Index 2</t>
  </si>
  <si>
    <t>TAGCTT</t>
    <phoneticPr fontId="4" type="noConversion"/>
  </si>
  <si>
    <t>GGCTAC</t>
    <phoneticPr fontId="4" type="noConversion"/>
  </si>
  <si>
    <t>CTTGTA</t>
    <phoneticPr fontId="4" type="noConversion"/>
  </si>
  <si>
    <t>Post-Filter Reads (total 79714335)</t>
    <phoneticPr fontId="4" type="noConversion"/>
  </si>
  <si>
    <t>Data location</t>
    <phoneticPr fontId="4" type="noConversion"/>
  </si>
  <si>
    <t>MX44</t>
    <phoneticPr fontId="4" type="noConversion"/>
  </si>
  <si>
    <t>MX45</t>
    <phoneticPr fontId="4" type="noConversion"/>
  </si>
  <si>
    <t>MX46</t>
    <phoneticPr fontId="4" type="noConversion"/>
  </si>
  <si>
    <t>MX48</t>
    <phoneticPr fontId="4" type="noConversion"/>
  </si>
  <si>
    <t>MX49</t>
    <phoneticPr fontId="4" type="noConversion"/>
  </si>
  <si>
    <t>MX50</t>
    <phoneticPr fontId="4" type="noConversion"/>
  </si>
  <si>
    <t>MX51</t>
    <phoneticPr fontId="4" type="noConversion"/>
  </si>
  <si>
    <t>MX52</t>
    <phoneticPr fontId="4" type="noConversion"/>
  </si>
  <si>
    <t>MX53</t>
    <phoneticPr fontId="4" type="noConversion"/>
  </si>
  <si>
    <t>MX54</t>
    <phoneticPr fontId="4" type="noConversion"/>
  </si>
  <si>
    <t>MX55</t>
    <phoneticPr fontId="4" type="noConversion"/>
  </si>
  <si>
    <t>Drainage</t>
    <phoneticPr fontId="4" type="noConversion"/>
  </si>
  <si>
    <t>Sulfur</t>
    <phoneticPr fontId="4" type="noConversion"/>
  </si>
  <si>
    <t>Name</t>
    <phoneticPr fontId="4" type="noConversion"/>
  </si>
  <si>
    <t>RawReads</t>
    <phoneticPr fontId="4" type="noConversion"/>
  </si>
  <si>
    <t>Pi</t>
    <phoneticPr fontId="4" type="noConversion"/>
  </si>
  <si>
    <t>fresh</t>
    <phoneticPr fontId="4" type="noConversion"/>
  </si>
  <si>
    <t>MX03</t>
    <phoneticPr fontId="4" type="noConversion"/>
  </si>
  <si>
    <t>Pi</t>
    <phoneticPr fontId="4" type="noConversion"/>
  </si>
  <si>
    <t>fresh</t>
    <phoneticPr fontId="4" type="noConversion"/>
  </si>
  <si>
    <t>MX04</t>
    <phoneticPr fontId="4" type="noConversion"/>
  </si>
  <si>
    <t>MX05</t>
    <phoneticPr fontId="4" type="noConversion"/>
  </si>
  <si>
    <t>MX06</t>
    <phoneticPr fontId="4" type="noConversion"/>
  </si>
  <si>
    <t>MX07</t>
    <phoneticPr fontId="4" type="noConversion"/>
  </si>
  <si>
    <t>MX29</t>
    <phoneticPr fontId="4" type="noConversion"/>
  </si>
  <si>
    <t>sulfur</t>
    <phoneticPr fontId="4" type="noConversion"/>
  </si>
  <si>
    <t>MX30</t>
    <phoneticPr fontId="4" type="noConversion"/>
  </si>
  <si>
    <t>MX31</t>
    <phoneticPr fontId="4" type="noConversion"/>
  </si>
  <si>
    <t>MX32</t>
    <phoneticPr fontId="4" type="noConversion"/>
  </si>
  <si>
    <t>MX34</t>
    <phoneticPr fontId="4" type="noConversion"/>
  </si>
  <si>
    <t>MX35</t>
    <phoneticPr fontId="4" type="noConversion"/>
  </si>
  <si>
    <t>Py</t>
    <phoneticPr fontId="4" type="noConversion"/>
  </si>
  <si>
    <t>Py</t>
    <phoneticPr fontId="4" type="noConversion"/>
  </si>
  <si>
    <t>sulfur</t>
    <phoneticPr fontId="4" type="noConversion"/>
  </si>
  <si>
    <t>MX72</t>
    <phoneticPr fontId="4" type="noConversion"/>
  </si>
  <si>
    <t>-</t>
    <phoneticPr fontId="4" type="noConversion"/>
  </si>
  <si>
    <t>MX76</t>
  </si>
  <si>
    <t>MX77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</si>
</sst>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b/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b/>
      <sz val="12"/>
      <color indexed="8"/>
      <name val="Calibri"/>
    </font>
    <font>
      <i/>
      <sz val="12"/>
      <color indexed="8"/>
      <name val="Calibri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66">
    <xf numFmtId="0" fontId="0" fillId="0" borderId="0" xfId="0"/>
    <xf numFmtId="0" fontId="0" fillId="0" borderId="7" xfId="0" applyBorder="1"/>
    <xf numFmtId="0" fontId="5" fillId="0" borderId="3" xfId="0" applyFont="1" applyBorder="1"/>
    <xf numFmtId="0" fontId="5" fillId="0" borderId="2" xfId="0" applyFont="1" applyBorder="1"/>
    <xf numFmtId="0" fontId="5" fillId="0" borderId="1" xfId="0" applyFont="1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0" borderId="8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/>
    <xf numFmtId="0" fontId="5" fillId="0" borderId="0" xfId="0" applyFont="1"/>
    <xf numFmtId="164" fontId="0" fillId="0" borderId="0" xfId="0" applyNumberFormat="1"/>
    <xf numFmtId="2" fontId="6" fillId="0" borderId="0" xfId="0" applyNumberFormat="1" applyFont="1"/>
    <xf numFmtId="2" fontId="6" fillId="0" borderId="0" xfId="0" quotePrefix="1" applyNumberFormat="1" applyFont="1"/>
    <xf numFmtId="164" fontId="6" fillId="0" borderId="0" xfId="0" applyNumberFormat="1" applyFont="1"/>
    <xf numFmtId="15" fontId="0" fillId="0" borderId="9" xfId="0" applyNumberFormat="1" applyBorder="1"/>
    <xf numFmtId="15" fontId="0" fillId="0" borderId="6" xfId="0" applyNumberFormat="1" applyBorder="1"/>
    <xf numFmtId="15" fontId="0" fillId="3" borderId="9" xfId="0" applyNumberFormat="1" applyFill="1" applyBorder="1"/>
    <xf numFmtId="15" fontId="0" fillId="2" borderId="9" xfId="0" applyNumberFormat="1" applyFill="1" applyBorder="1"/>
    <xf numFmtId="15" fontId="0" fillId="2" borderId="12" xfId="0" applyNumberFormat="1" applyFill="1" applyBorder="1"/>
    <xf numFmtId="0" fontId="5" fillId="0" borderId="14" xfId="0" applyFont="1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5" fillId="0" borderId="2" xfId="0" applyFont="1" applyFill="1" applyBorder="1"/>
    <xf numFmtId="0" fontId="5" fillId="0" borderId="15" xfId="0" applyFont="1" applyFill="1" applyBorder="1"/>
    <xf numFmtId="2" fontId="7" fillId="0" borderId="8" xfId="0" applyNumberFormat="1" applyFont="1" applyBorder="1"/>
    <xf numFmtId="2" fontId="7" fillId="0" borderId="9" xfId="0" applyNumberFormat="1" applyFont="1" applyBorder="1"/>
    <xf numFmtId="0" fontId="7" fillId="0" borderId="13" xfId="0" applyFont="1" applyBorder="1"/>
    <xf numFmtId="9" fontId="0" fillId="0" borderId="0" xfId="0" applyNumberFormat="1"/>
    <xf numFmtId="9" fontId="5" fillId="0" borderId="0" xfId="0" applyNumberFormat="1" applyFont="1"/>
    <xf numFmtId="2" fontId="0" fillId="0" borderId="0" xfId="0" applyNumberFormat="1"/>
    <xf numFmtId="0" fontId="0" fillId="0" borderId="14" xfId="0" applyFill="1" applyBorder="1"/>
    <xf numFmtId="3" fontId="0" fillId="0" borderId="0" xfId="0" applyNumberFormat="1"/>
    <xf numFmtId="3" fontId="0" fillId="0" borderId="14" xfId="0" applyNumberFormat="1" applyBorder="1"/>
    <xf numFmtId="0" fontId="7" fillId="0" borderId="14" xfId="0" applyFont="1" applyBorder="1"/>
    <xf numFmtId="0" fontId="7" fillId="0" borderId="0" xfId="0" applyFont="1"/>
    <xf numFmtId="2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  <xf numFmtId="164" fontId="5" fillId="0" borderId="0" xfId="0" applyNumberFormat="1" applyFont="1"/>
    <xf numFmtId="0" fontId="5" fillId="0" borderId="16" xfId="0" applyFont="1" applyBorder="1"/>
    <xf numFmtId="165" fontId="0" fillId="0" borderId="0" xfId="3" applyNumberFormat="1" applyFont="1"/>
    <xf numFmtId="0" fontId="1" fillId="0" borderId="14" xfId="0" applyFont="1" applyBorder="1"/>
    <xf numFmtId="0" fontId="5" fillId="0" borderId="14" xfId="0" applyFont="1" applyFill="1" applyBorder="1"/>
    <xf numFmtId="0" fontId="5" fillId="0" borderId="0" xfId="0" applyFont="1" applyFill="1" applyBorder="1"/>
    <xf numFmtId="1" fontId="1" fillId="0" borderId="14" xfId="3" applyNumberFormat="1" applyFont="1" applyBorder="1"/>
    <xf numFmtId="0" fontId="0" fillId="0" borderId="5" xfId="0" applyFill="1" applyBorder="1"/>
    <xf numFmtId="1" fontId="0" fillId="0" borderId="5" xfId="3" applyNumberFormat="1" applyFont="1" applyBorder="1"/>
    <xf numFmtId="0" fontId="0" fillId="0" borderId="8" xfId="0" applyFill="1" applyBorder="1"/>
    <xf numFmtId="1" fontId="0" fillId="0" borderId="8" xfId="3" applyNumberFormat="1" applyFont="1" applyBorder="1"/>
    <xf numFmtId="0" fontId="7" fillId="0" borderId="14" xfId="0" applyFont="1" applyBorder="1"/>
    <xf numFmtId="0" fontId="7" fillId="0" borderId="0" xfId="0" applyFont="1"/>
    <xf numFmtId="0" fontId="5" fillId="0" borderId="0" xfId="0" applyFont="1"/>
  </cellXfs>
  <cellStyles count="4">
    <cellStyle name="Comma" xfId="3" builtinId="3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85"/>
  <sheetViews>
    <sheetView topLeftCell="A47" workbookViewId="0">
      <selection activeCell="A72" sqref="A72"/>
    </sheetView>
  </sheetViews>
  <sheetFormatPr baseColWidth="10" defaultRowHeight="15" x14ac:dyDescent="0"/>
  <cols>
    <col min="2" max="2" width="14.83203125" customWidth="1"/>
    <col min="3" max="3" width="17.83203125" bestFit="1" customWidth="1"/>
    <col min="4" max="4" width="15" bestFit="1" customWidth="1"/>
    <col min="5" max="5" width="14" bestFit="1" customWidth="1"/>
  </cols>
  <sheetData>
    <row r="1" spans="1:12" ht="16" thickBot="1">
      <c r="A1" s="4" t="s">
        <v>308</v>
      </c>
      <c r="B1" s="3" t="s">
        <v>309</v>
      </c>
      <c r="C1" s="3" t="s">
        <v>310</v>
      </c>
      <c r="D1" s="3" t="s">
        <v>141</v>
      </c>
      <c r="E1" s="3" t="s">
        <v>142</v>
      </c>
      <c r="F1" s="2" t="s">
        <v>143</v>
      </c>
      <c r="G1" s="2" t="s">
        <v>162</v>
      </c>
      <c r="H1" s="32" t="s">
        <v>145</v>
      </c>
      <c r="I1" s="4" t="s">
        <v>144</v>
      </c>
      <c r="J1" s="36" t="s">
        <v>163</v>
      </c>
      <c r="K1" s="37" t="s">
        <v>48</v>
      </c>
    </row>
    <row r="2" spans="1:12" ht="16" thickTop="1">
      <c r="A2" s="7" t="s">
        <v>311</v>
      </c>
      <c r="B2" s="6" t="s">
        <v>3</v>
      </c>
      <c r="C2" s="6" t="s">
        <v>4</v>
      </c>
      <c r="D2" s="6">
        <v>0</v>
      </c>
      <c r="E2" s="6">
        <v>1</v>
      </c>
      <c r="F2" s="5">
        <v>35</v>
      </c>
      <c r="G2" s="28"/>
      <c r="H2" s="6"/>
      <c r="I2" s="6"/>
      <c r="J2" s="6"/>
      <c r="K2" s="6"/>
    </row>
    <row r="3" spans="1:12">
      <c r="A3" s="1" t="s">
        <v>312</v>
      </c>
      <c r="B3" s="9" t="s">
        <v>3</v>
      </c>
      <c r="C3" s="9" t="s">
        <v>4</v>
      </c>
      <c r="D3" s="9">
        <v>0</v>
      </c>
      <c r="E3" s="9">
        <v>0</v>
      </c>
      <c r="F3" s="8">
        <v>45</v>
      </c>
      <c r="G3" s="27">
        <v>40767</v>
      </c>
      <c r="H3" s="9"/>
      <c r="I3" s="9"/>
      <c r="J3" s="9"/>
      <c r="K3" s="9"/>
    </row>
    <row r="4" spans="1:12">
      <c r="A4" s="1" t="s">
        <v>313</v>
      </c>
      <c r="B4" s="9" t="s">
        <v>3</v>
      </c>
      <c r="C4" s="9" t="s">
        <v>4</v>
      </c>
      <c r="D4" s="9">
        <v>0</v>
      </c>
      <c r="E4" s="9">
        <v>0</v>
      </c>
      <c r="F4" s="8">
        <v>44</v>
      </c>
      <c r="G4" s="27">
        <v>40767</v>
      </c>
      <c r="H4" s="9"/>
      <c r="I4" s="9"/>
      <c r="J4" s="9"/>
      <c r="K4" s="9"/>
    </row>
    <row r="5" spans="1:12">
      <c r="A5" s="1" t="s">
        <v>314</v>
      </c>
      <c r="B5" s="9" t="s">
        <v>3</v>
      </c>
      <c r="C5" s="9" t="s">
        <v>4</v>
      </c>
      <c r="D5" s="9">
        <v>0</v>
      </c>
      <c r="E5" s="9">
        <v>0</v>
      </c>
      <c r="F5" s="8">
        <v>42</v>
      </c>
      <c r="G5" s="27">
        <v>40767</v>
      </c>
      <c r="H5" s="9"/>
      <c r="I5" s="9"/>
      <c r="J5" s="9"/>
      <c r="K5" s="9"/>
    </row>
    <row r="6" spans="1:12">
      <c r="A6" s="16" t="s">
        <v>315</v>
      </c>
      <c r="B6" s="17" t="s">
        <v>3</v>
      </c>
      <c r="C6" s="17" t="s">
        <v>4</v>
      </c>
      <c r="D6" s="17">
        <v>0</v>
      </c>
      <c r="E6" s="17">
        <v>0</v>
      </c>
      <c r="F6" s="18">
        <v>37</v>
      </c>
      <c r="G6" s="29">
        <v>40716</v>
      </c>
      <c r="H6" s="17">
        <v>5.0999999999999996</v>
      </c>
      <c r="I6" s="17" t="s">
        <v>147</v>
      </c>
      <c r="J6" s="9" t="s">
        <v>164</v>
      </c>
      <c r="K6" s="39">
        <v>3.39</v>
      </c>
      <c r="L6" s="40"/>
    </row>
    <row r="7" spans="1:12">
      <c r="A7" s="16" t="s">
        <v>316</v>
      </c>
      <c r="B7" s="17" t="s">
        <v>3</v>
      </c>
      <c r="C7" s="17" t="s">
        <v>4</v>
      </c>
      <c r="D7" s="17">
        <v>0</v>
      </c>
      <c r="E7" s="17">
        <v>0</v>
      </c>
      <c r="F7" s="18">
        <v>38</v>
      </c>
      <c r="G7" s="29">
        <v>40716</v>
      </c>
      <c r="H7" s="17">
        <v>10.7</v>
      </c>
      <c r="I7" s="17" t="s">
        <v>147</v>
      </c>
      <c r="J7" s="9" t="s">
        <v>211</v>
      </c>
      <c r="K7" s="39">
        <v>8.620000000000001</v>
      </c>
      <c r="L7" s="33"/>
    </row>
    <row r="8" spans="1:12">
      <c r="A8" s="16" t="s">
        <v>317</v>
      </c>
      <c r="B8" s="17" t="s">
        <v>3</v>
      </c>
      <c r="C8" s="17" t="s">
        <v>4</v>
      </c>
      <c r="D8" s="17">
        <v>0</v>
      </c>
      <c r="E8" s="17">
        <v>0</v>
      </c>
      <c r="F8" s="18">
        <v>36</v>
      </c>
      <c r="G8" s="29">
        <v>40716</v>
      </c>
      <c r="H8" s="17">
        <v>4</v>
      </c>
      <c r="I8" s="17" t="s">
        <v>147</v>
      </c>
      <c r="J8" s="9" t="s">
        <v>212</v>
      </c>
      <c r="K8" s="38">
        <v>2.06</v>
      </c>
    </row>
    <row r="9" spans="1:12">
      <c r="A9" s="1" t="s">
        <v>318</v>
      </c>
      <c r="B9" s="9" t="s">
        <v>3</v>
      </c>
      <c r="C9" s="9" t="s">
        <v>5</v>
      </c>
      <c r="D9" s="9">
        <v>0</v>
      </c>
      <c r="E9" s="9">
        <v>0</v>
      </c>
      <c r="F9" s="8">
        <v>51</v>
      </c>
      <c r="G9" s="27"/>
      <c r="H9" s="9"/>
      <c r="I9" s="9"/>
      <c r="J9" s="9"/>
      <c r="K9" s="9"/>
    </row>
    <row r="10" spans="1:12">
      <c r="A10" s="1" t="s">
        <v>319</v>
      </c>
      <c r="B10" s="9" t="s">
        <v>3</v>
      </c>
      <c r="C10" s="9" t="s">
        <v>5</v>
      </c>
      <c r="D10" s="9">
        <v>0</v>
      </c>
      <c r="E10" s="9">
        <v>0</v>
      </c>
      <c r="F10" s="8">
        <v>56</v>
      </c>
      <c r="G10" s="27"/>
      <c r="H10" s="9"/>
      <c r="I10" s="9"/>
      <c r="J10" s="9"/>
      <c r="K10" s="9"/>
    </row>
    <row r="11" spans="1:12">
      <c r="A11" s="1" t="s">
        <v>320</v>
      </c>
      <c r="B11" s="9" t="s">
        <v>3</v>
      </c>
      <c r="C11" s="9" t="s">
        <v>5</v>
      </c>
      <c r="D11" s="9">
        <v>0</v>
      </c>
      <c r="E11" s="9">
        <v>0</v>
      </c>
      <c r="F11" s="8">
        <v>42</v>
      </c>
      <c r="G11" s="27"/>
      <c r="H11" s="9"/>
      <c r="I11" s="9"/>
      <c r="J11" s="9"/>
      <c r="K11" s="9"/>
    </row>
    <row r="12" spans="1:12">
      <c r="A12" s="1" t="s">
        <v>321</v>
      </c>
      <c r="B12" s="9" t="s">
        <v>3</v>
      </c>
      <c r="C12" s="9" t="s">
        <v>5</v>
      </c>
      <c r="D12" s="9">
        <v>0</v>
      </c>
      <c r="E12" s="9">
        <v>0</v>
      </c>
      <c r="F12" s="8">
        <v>59</v>
      </c>
      <c r="G12" s="27"/>
      <c r="H12" s="9"/>
      <c r="I12" s="9"/>
      <c r="J12" s="9"/>
      <c r="K12" s="9"/>
    </row>
    <row r="13" spans="1:12">
      <c r="A13" s="1" t="s">
        <v>322</v>
      </c>
      <c r="B13" s="9" t="s">
        <v>3</v>
      </c>
      <c r="C13" s="9" t="s">
        <v>5</v>
      </c>
      <c r="D13" s="9">
        <v>0</v>
      </c>
      <c r="E13" s="9">
        <v>0</v>
      </c>
      <c r="F13" s="8">
        <v>53</v>
      </c>
      <c r="G13" s="27"/>
      <c r="H13" s="9"/>
      <c r="I13" s="9"/>
      <c r="J13" s="9"/>
      <c r="K13" s="9"/>
    </row>
    <row r="14" spans="1:12">
      <c r="A14" s="1" t="s">
        <v>323</v>
      </c>
      <c r="B14" s="9" t="s">
        <v>3</v>
      </c>
      <c r="C14" s="9" t="s">
        <v>5</v>
      </c>
      <c r="D14" s="9">
        <v>0</v>
      </c>
      <c r="E14" s="9">
        <v>1</v>
      </c>
      <c r="F14" s="8">
        <v>45</v>
      </c>
      <c r="G14" s="27"/>
      <c r="H14" s="9"/>
      <c r="I14" s="9"/>
      <c r="J14" s="9"/>
      <c r="K14" s="9"/>
    </row>
    <row r="15" spans="1:12">
      <c r="A15" s="1" t="s">
        <v>324</v>
      </c>
      <c r="B15" s="9" t="s">
        <v>3</v>
      </c>
      <c r="C15" s="9" t="s">
        <v>5</v>
      </c>
      <c r="D15" s="9">
        <v>0</v>
      </c>
      <c r="E15" s="9">
        <v>1</v>
      </c>
      <c r="F15" s="8">
        <v>45</v>
      </c>
      <c r="G15" s="27"/>
      <c r="H15" s="9"/>
      <c r="I15" s="9"/>
      <c r="J15" s="9"/>
      <c r="K15" s="9"/>
    </row>
    <row r="16" spans="1:12">
      <c r="A16" s="1" t="s">
        <v>325</v>
      </c>
      <c r="B16" s="9" t="s">
        <v>7</v>
      </c>
      <c r="C16" s="9" t="s">
        <v>6</v>
      </c>
      <c r="D16" s="9">
        <v>0</v>
      </c>
      <c r="E16" s="9">
        <v>0</v>
      </c>
      <c r="F16" s="8">
        <v>37</v>
      </c>
      <c r="G16" s="27"/>
      <c r="H16" s="9"/>
      <c r="I16" s="9"/>
      <c r="J16" s="9"/>
      <c r="K16" s="9"/>
    </row>
    <row r="17" spans="1:11">
      <c r="A17" s="1" t="s">
        <v>326</v>
      </c>
      <c r="B17" s="9" t="s">
        <v>7</v>
      </c>
      <c r="C17" s="9" t="s">
        <v>6</v>
      </c>
      <c r="D17" s="9">
        <v>0</v>
      </c>
      <c r="E17" s="9">
        <v>0</v>
      </c>
      <c r="F17" s="8">
        <v>47</v>
      </c>
      <c r="G17" s="27"/>
      <c r="H17" s="9"/>
      <c r="I17" s="9"/>
      <c r="J17" s="9"/>
      <c r="K17" s="9"/>
    </row>
    <row r="18" spans="1:11">
      <c r="A18" s="1" t="s">
        <v>327</v>
      </c>
      <c r="B18" s="9" t="s">
        <v>7</v>
      </c>
      <c r="C18" s="9" t="s">
        <v>6</v>
      </c>
      <c r="D18" s="9">
        <v>0</v>
      </c>
      <c r="E18" s="9">
        <v>0</v>
      </c>
      <c r="F18" s="8">
        <v>44</v>
      </c>
      <c r="G18" s="27"/>
      <c r="H18" s="9"/>
      <c r="I18" s="9"/>
      <c r="J18" s="9"/>
      <c r="K18" s="9"/>
    </row>
    <row r="19" spans="1:11">
      <c r="A19" s="1" t="s">
        <v>328</v>
      </c>
      <c r="B19" s="9" t="s">
        <v>7</v>
      </c>
      <c r="C19" s="9" t="s">
        <v>6</v>
      </c>
      <c r="D19" s="9">
        <v>0</v>
      </c>
      <c r="E19" s="9">
        <v>0</v>
      </c>
      <c r="F19" s="8">
        <v>48</v>
      </c>
      <c r="G19" s="27"/>
      <c r="H19" s="9"/>
      <c r="I19" s="9"/>
      <c r="J19" s="9"/>
      <c r="K19" s="9"/>
    </row>
    <row r="20" spans="1:11">
      <c r="A20" s="1" t="s">
        <v>329</v>
      </c>
      <c r="B20" s="9" t="s">
        <v>7</v>
      </c>
      <c r="C20" s="9" t="s">
        <v>6</v>
      </c>
      <c r="D20" s="9">
        <v>0</v>
      </c>
      <c r="E20" s="9">
        <v>0</v>
      </c>
      <c r="F20" s="8">
        <v>33</v>
      </c>
      <c r="G20" s="27"/>
      <c r="H20" s="9"/>
      <c r="I20" s="9"/>
      <c r="J20" s="9"/>
      <c r="K20" s="9"/>
    </row>
    <row r="21" spans="1:11">
      <c r="A21" s="1" t="s">
        <v>330</v>
      </c>
      <c r="B21" s="9" t="s">
        <v>7</v>
      </c>
      <c r="C21" s="9" t="s">
        <v>6</v>
      </c>
      <c r="D21" s="9">
        <v>0</v>
      </c>
      <c r="E21" s="9">
        <v>1</v>
      </c>
      <c r="F21" s="8">
        <v>44</v>
      </c>
      <c r="G21" s="27"/>
      <c r="H21" s="9"/>
      <c r="I21" s="9"/>
      <c r="J21" s="9"/>
      <c r="K21" s="9"/>
    </row>
    <row r="22" spans="1:11">
      <c r="A22" s="1" t="s">
        <v>331</v>
      </c>
      <c r="B22" s="9" t="s">
        <v>7</v>
      </c>
      <c r="C22" s="9" t="s">
        <v>6</v>
      </c>
      <c r="D22" s="9">
        <v>0</v>
      </c>
      <c r="E22" s="9">
        <v>0</v>
      </c>
      <c r="F22" s="8">
        <v>52</v>
      </c>
      <c r="G22" s="27"/>
      <c r="H22" s="9"/>
      <c r="I22" s="9"/>
      <c r="J22" s="9"/>
      <c r="K22" s="9"/>
    </row>
    <row r="23" spans="1:11">
      <c r="A23" s="10" t="s">
        <v>332</v>
      </c>
      <c r="B23" s="11" t="s">
        <v>3</v>
      </c>
      <c r="C23" s="11" t="s">
        <v>8</v>
      </c>
      <c r="D23" s="11">
        <v>1</v>
      </c>
      <c r="E23" s="11">
        <v>0</v>
      </c>
      <c r="F23" s="12">
        <v>42</v>
      </c>
      <c r="G23" s="30"/>
      <c r="H23" s="9"/>
      <c r="I23" s="9"/>
      <c r="J23" s="9"/>
      <c r="K23" s="9"/>
    </row>
    <row r="24" spans="1:11">
      <c r="A24" s="10" t="s">
        <v>333</v>
      </c>
      <c r="B24" s="11" t="s">
        <v>3</v>
      </c>
      <c r="C24" s="11" t="s">
        <v>8</v>
      </c>
      <c r="D24" s="11">
        <v>1</v>
      </c>
      <c r="E24" s="11">
        <v>0</v>
      </c>
      <c r="F24" s="12">
        <v>41</v>
      </c>
      <c r="G24" s="30"/>
      <c r="H24" s="9"/>
      <c r="I24" s="9"/>
      <c r="J24" s="9"/>
      <c r="K24" s="9"/>
    </row>
    <row r="25" spans="1:11">
      <c r="A25" s="10" t="s">
        <v>334</v>
      </c>
      <c r="B25" s="11" t="s">
        <v>3</v>
      </c>
      <c r="C25" s="11" t="s">
        <v>8</v>
      </c>
      <c r="D25" s="11">
        <v>1</v>
      </c>
      <c r="E25" s="11">
        <v>0</v>
      </c>
      <c r="F25" s="12">
        <v>50</v>
      </c>
      <c r="G25" s="30"/>
      <c r="H25" s="9"/>
      <c r="I25" s="9"/>
      <c r="J25" s="9"/>
      <c r="K25" s="9"/>
    </row>
    <row r="26" spans="1:11">
      <c r="A26" s="10" t="s">
        <v>335</v>
      </c>
      <c r="B26" s="11" t="s">
        <v>3</v>
      </c>
      <c r="C26" s="11" t="s">
        <v>8</v>
      </c>
      <c r="D26" s="11">
        <v>1</v>
      </c>
      <c r="E26" s="11">
        <v>0</v>
      </c>
      <c r="F26" s="12">
        <v>36</v>
      </c>
      <c r="G26" s="30"/>
      <c r="H26" s="9"/>
      <c r="I26" s="9"/>
      <c r="J26" s="9"/>
      <c r="K26" s="9"/>
    </row>
    <row r="27" spans="1:11">
      <c r="A27" s="10" t="s">
        <v>336</v>
      </c>
      <c r="B27" s="11" t="s">
        <v>3</v>
      </c>
      <c r="C27" s="11" t="s">
        <v>8</v>
      </c>
      <c r="D27" s="11">
        <v>1</v>
      </c>
      <c r="E27" s="11">
        <v>0</v>
      </c>
      <c r="F27" s="12">
        <v>35</v>
      </c>
      <c r="G27" s="30"/>
      <c r="H27" s="9"/>
      <c r="I27" s="9"/>
      <c r="J27" s="9"/>
      <c r="K27" s="9"/>
    </row>
    <row r="28" spans="1:11">
      <c r="A28" s="10" t="s">
        <v>110</v>
      </c>
      <c r="B28" s="11" t="s">
        <v>3</v>
      </c>
      <c r="C28" s="11" t="s">
        <v>8</v>
      </c>
      <c r="D28" s="11">
        <v>1</v>
      </c>
      <c r="E28" s="11">
        <v>0</v>
      </c>
      <c r="F28" s="12">
        <v>52</v>
      </c>
      <c r="G28" s="30"/>
      <c r="H28" s="9"/>
      <c r="I28" s="9"/>
      <c r="J28" s="9"/>
      <c r="K28" s="9"/>
    </row>
    <row r="29" spans="1:11">
      <c r="A29" s="10" t="s">
        <v>111</v>
      </c>
      <c r="B29" s="11" t="s">
        <v>3</v>
      </c>
      <c r="C29" s="11" t="s">
        <v>8</v>
      </c>
      <c r="D29" s="11">
        <v>1</v>
      </c>
      <c r="E29" s="11">
        <v>0</v>
      </c>
      <c r="F29" s="12">
        <v>34</v>
      </c>
      <c r="G29" s="30"/>
      <c r="H29" s="9"/>
      <c r="I29" s="9"/>
      <c r="J29" s="9"/>
      <c r="K29" s="9"/>
    </row>
    <row r="30" spans="1:11">
      <c r="A30" s="16" t="s">
        <v>112</v>
      </c>
      <c r="B30" s="17" t="s">
        <v>3</v>
      </c>
      <c r="C30" s="17" t="s">
        <v>9</v>
      </c>
      <c r="D30" s="17">
        <v>1</v>
      </c>
      <c r="E30" s="17">
        <v>0</v>
      </c>
      <c r="F30" s="18">
        <v>30</v>
      </c>
      <c r="G30" s="29">
        <v>40716</v>
      </c>
      <c r="H30" s="17"/>
      <c r="I30" s="17" t="s">
        <v>147</v>
      </c>
      <c r="J30" s="9" t="s">
        <v>213</v>
      </c>
      <c r="K30" s="9">
        <v>4.4000000000000004</v>
      </c>
    </row>
    <row r="31" spans="1:11">
      <c r="A31" s="16" t="s">
        <v>113</v>
      </c>
      <c r="B31" s="17" t="s">
        <v>3</v>
      </c>
      <c r="C31" s="17" t="s">
        <v>9</v>
      </c>
      <c r="D31" s="17">
        <v>1</v>
      </c>
      <c r="E31" s="17">
        <v>0</v>
      </c>
      <c r="F31" s="18">
        <v>29</v>
      </c>
      <c r="G31" s="29">
        <v>40716</v>
      </c>
      <c r="H31" s="17"/>
      <c r="I31" s="17" t="s">
        <v>147</v>
      </c>
      <c r="J31" s="9" t="s">
        <v>214</v>
      </c>
      <c r="K31" s="9">
        <v>4.55</v>
      </c>
    </row>
    <row r="32" spans="1:11">
      <c r="A32" s="16" t="s">
        <v>338</v>
      </c>
      <c r="B32" s="17" t="s">
        <v>3</v>
      </c>
      <c r="C32" s="17" t="s">
        <v>9</v>
      </c>
      <c r="D32" s="17">
        <v>1</v>
      </c>
      <c r="E32" s="17">
        <v>0</v>
      </c>
      <c r="F32" s="18">
        <v>29</v>
      </c>
      <c r="G32" s="29">
        <v>40716</v>
      </c>
      <c r="H32" s="17"/>
      <c r="I32" s="17" t="s">
        <v>147</v>
      </c>
      <c r="J32" s="9" t="s">
        <v>215</v>
      </c>
      <c r="K32" s="38">
        <v>8.4600000000000009</v>
      </c>
    </row>
    <row r="33" spans="1:11">
      <c r="A33" s="10" t="s">
        <v>339</v>
      </c>
      <c r="B33" s="11" t="s">
        <v>3</v>
      </c>
      <c r="C33" s="11" t="s">
        <v>9</v>
      </c>
      <c r="D33" s="11">
        <v>1</v>
      </c>
      <c r="E33" s="11">
        <v>0</v>
      </c>
      <c r="F33" s="12">
        <v>30</v>
      </c>
      <c r="G33" s="30">
        <v>40767</v>
      </c>
      <c r="H33" s="9"/>
      <c r="I33" s="9"/>
      <c r="J33" s="9"/>
      <c r="K33" s="9"/>
    </row>
    <row r="34" spans="1:11">
      <c r="A34" s="10" t="s">
        <v>340</v>
      </c>
      <c r="B34" s="11" t="s">
        <v>3</v>
      </c>
      <c r="C34" s="11" t="s">
        <v>9</v>
      </c>
      <c r="D34" s="11">
        <v>1</v>
      </c>
      <c r="E34" s="11">
        <v>1</v>
      </c>
      <c r="F34" s="12">
        <v>29</v>
      </c>
      <c r="G34" s="30"/>
      <c r="H34" s="9"/>
      <c r="I34" s="9"/>
      <c r="J34" s="9"/>
      <c r="K34" s="9"/>
    </row>
    <row r="35" spans="1:11">
      <c r="A35" s="10" t="s">
        <v>341</v>
      </c>
      <c r="B35" s="11" t="s">
        <v>3</v>
      </c>
      <c r="C35" s="11" t="s">
        <v>9</v>
      </c>
      <c r="D35" s="11">
        <v>1</v>
      </c>
      <c r="E35" s="11">
        <v>0</v>
      </c>
      <c r="F35" s="12">
        <v>27</v>
      </c>
      <c r="G35" s="30">
        <v>40767</v>
      </c>
      <c r="H35" s="9"/>
      <c r="I35" s="9"/>
      <c r="J35" s="9"/>
      <c r="K35" s="9"/>
    </row>
    <row r="36" spans="1:11">
      <c r="A36" s="10" t="s">
        <v>342</v>
      </c>
      <c r="B36" s="11" t="s">
        <v>3</v>
      </c>
      <c r="C36" s="11" t="s">
        <v>9</v>
      </c>
      <c r="D36" s="11">
        <v>1</v>
      </c>
      <c r="E36" s="11">
        <v>0</v>
      </c>
      <c r="F36" s="12">
        <v>28</v>
      </c>
      <c r="G36" s="30">
        <v>40767</v>
      </c>
      <c r="H36" s="9"/>
      <c r="I36" s="9"/>
      <c r="J36" s="9"/>
      <c r="K36" s="9"/>
    </row>
    <row r="37" spans="1:11">
      <c r="A37" s="10" t="s">
        <v>263</v>
      </c>
      <c r="B37" s="11" t="s">
        <v>3</v>
      </c>
      <c r="C37" s="11" t="s">
        <v>9</v>
      </c>
      <c r="D37" s="11">
        <v>1</v>
      </c>
      <c r="E37" s="11">
        <v>0</v>
      </c>
      <c r="F37" s="12">
        <v>32</v>
      </c>
      <c r="G37" s="30"/>
      <c r="H37" s="9"/>
      <c r="I37" s="9"/>
      <c r="J37" s="9"/>
      <c r="K37" s="9"/>
    </row>
    <row r="38" spans="1:11">
      <c r="A38" s="10" t="s">
        <v>264</v>
      </c>
      <c r="B38" s="11" t="s">
        <v>7</v>
      </c>
      <c r="C38" s="11" t="s">
        <v>225</v>
      </c>
      <c r="D38" s="11">
        <v>1</v>
      </c>
      <c r="E38" s="11">
        <v>0</v>
      </c>
      <c r="F38" s="12">
        <v>27</v>
      </c>
      <c r="G38" s="30"/>
      <c r="H38" s="9"/>
      <c r="I38" s="9"/>
      <c r="J38" s="9"/>
      <c r="K38" s="9"/>
    </row>
    <row r="39" spans="1:11">
      <c r="A39" s="10" t="s">
        <v>265</v>
      </c>
      <c r="B39" s="11" t="s">
        <v>7</v>
      </c>
      <c r="C39" s="11" t="s">
        <v>225</v>
      </c>
      <c r="D39" s="11">
        <v>1</v>
      </c>
      <c r="E39" s="11">
        <v>0</v>
      </c>
      <c r="F39" s="12">
        <v>20</v>
      </c>
      <c r="G39" s="30"/>
      <c r="H39" s="9"/>
      <c r="I39" s="9"/>
      <c r="J39" s="9"/>
      <c r="K39" s="9"/>
    </row>
    <row r="40" spans="1:11">
      <c r="A40" s="10" t="s">
        <v>266</v>
      </c>
      <c r="B40" s="11" t="s">
        <v>7</v>
      </c>
      <c r="C40" s="11" t="s">
        <v>225</v>
      </c>
      <c r="D40" s="11">
        <v>1</v>
      </c>
      <c r="E40" s="11">
        <v>0</v>
      </c>
      <c r="F40" s="12">
        <v>21</v>
      </c>
      <c r="G40" s="30"/>
      <c r="H40" s="9"/>
      <c r="I40" s="9"/>
      <c r="J40" s="9"/>
      <c r="K40" s="9"/>
    </row>
    <row r="41" spans="1:11">
      <c r="A41" s="10" t="s">
        <v>267</v>
      </c>
      <c r="B41" s="11" t="s">
        <v>7</v>
      </c>
      <c r="C41" s="11" t="s">
        <v>225</v>
      </c>
      <c r="D41" s="11">
        <v>1</v>
      </c>
      <c r="E41" s="11">
        <v>0</v>
      </c>
      <c r="F41" s="12">
        <v>21</v>
      </c>
      <c r="G41" s="30"/>
      <c r="H41" s="9"/>
      <c r="I41" s="9"/>
      <c r="J41" s="9"/>
      <c r="K41" s="9"/>
    </row>
    <row r="42" spans="1:11">
      <c r="A42" s="10" t="s">
        <v>268</v>
      </c>
      <c r="B42" s="11" t="s">
        <v>7</v>
      </c>
      <c r="C42" s="11" t="s">
        <v>225</v>
      </c>
      <c r="D42" s="11">
        <v>1</v>
      </c>
      <c r="E42" s="11">
        <v>0</v>
      </c>
      <c r="F42" s="12">
        <v>21</v>
      </c>
      <c r="G42" s="30"/>
      <c r="H42" s="9"/>
      <c r="I42" s="9"/>
      <c r="J42" s="9"/>
      <c r="K42" s="9"/>
    </row>
    <row r="43" spans="1:11">
      <c r="A43" s="10" t="s">
        <v>297</v>
      </c>
      <c r="B43" s="11" t="s">
        <v>7</v>
      </c>
      <c r="C43" s="11" t="s">
        <v>225</v>
      </c>
      <c r="D43" s="11">
        <v>1</v>
      </c>
      <c r="E43" s="11">
        <v>0</v>
      </c>
      <c r="F43" s="12">
        <v>22</v>
      </c>
      <c r="G43" s="30"/>
      <c r="H43" s="9"/>
      <c r="I43" s="9"/>
      <c r="J43" s="9"/>
      <c r="K43" s="9"/>
    </row>
    <row r="44" spans="1:11">
      <c r="A44" s="10" t="s">
        <v>298</v>
      </c>
      <c r="B44" s="11" t="s">
        <v>7</v>
      </c>
      <c r="C44" s="11" t="s">
        <v>226</v>
      </c>
      <c r="D44" s="11">
        <v>1</v>
      </c>
      <c r="E44" s="11">
        <v>1</v>
      </c>
      <c r="F44" s="12">
        <v>30</v>
      </c>
      <c r="G44" s="30"/>
      <c r="H44" s="9"/>
      <c r="I44" s="9"/>
      <c r="J44" s="9"/>
      <c r="K44" s="9"/>
    </row>
    <row r="45" spans="1:11">
      <c r="A45" s="10" t="s">
        <v>299</v>
      </c>
      <c r="B45" s="11" t="s">
        <v>7</v>
      </c>
      <c r="C45" s="11" t="s">
        <v>226</v>
      </c>
      <c r="D45" s="11">
        <v>1</v>
      </c>
      <c r="E45" s="11">
        <v>0</v>
      </c>
      <c r="F45" s="12">
        <v>34</v>
      </c>
      <c r="G45" s="30">
        <v>40797</v>
      </c>
      <c r="H45" s="9"/>
      <c r="I45" s="9"/>
      <c r="J45" s="9"/>
      <c r="K45" s="9"/>
    </row>
    <row r="46" spans="1:11">
      <c r="A46" s="10" t="s">
        <v>300</v>
      </c>
      <c r="B46" s="11" t="s">
        <v>7</v>
      </c>
      <c r="C46" s="11" t="s">
        <v>226</v>
      </c>
      <c r="D46" s="11">
        <v>1</v>
      </c>
      <c r="E46" s="11">
        <v>0</v>
      </c>
      <c r="F46" s="12">
        <v>33</v>
      </c>
      <c r="G46" s="30">
        <v>40797</v>
      </c>
      <c r="H46" s="9"/>
      <c r="I46" s="9"/>
      <c r="J46" s="9"/>
      <c r="K46" s="9"/>
    </row>
    <row r="47" spans="1:11">
      <c r="A47" s="10" t="s">
        <v>301</v>
      </c>
      <c r="B47" s="11" t="s">
        <v>7</v>
      </c>
      <c r="C47" s="11" t="s">
        <v>226</v>
      </c>
      <c r="D47" s="11">
        <v>1</v>
      </c>
      <c r="E47" s="11">
        <v>0</v>
      </c>
      <c r="F47" s="12">
        <v>33</v>
      </c>
      <c r="G47" s="30">
        <v>40797</v>
      </c>
      <c r="H47" s="9"/>
      <c r="I47" s="9"/>
      <c r="J47" s="9"/>
      <c r="K47" s="9"/>
    </row>
    <row r="48" spans="1:11">
      <c r="A48" s="10" t="s">
        <v>115</v>
      </c>
      <c r="B48" s="11" t="s">
        <v>7</v>
      </c>
      <c r="C48" s="11" t="s">
        <v>226</v>
      </c>
      <c r="D48" s="11">
        <v>1</v>
      </c>
      <c r="E48" s="11">
        <v>1</v>
      </c>
      <c r="F48" s="12">
        <v>32</v>
      </c>
      <c r="G48" s="30"/>
      <c r="H48" s="9"/>
      <c r="I48" s="9"/>
      <c r="J48" s="9"/>
      <c r="K48" s="9"/>
    </row>
    <row r="49" spans="1:11">
      <c r="A49" s="10" t="s">
        <v>116</v>
      </c>
      <c r="B49" s="11" t="s">
        <v>7</v>
      </c>
      <c r="C49" s="11" t="s">
        <v>226</v>
      </c>
      <c r="D49" s="11">
        <v>1</v>
      </c>
      <c r="E49" s="11">
        <v>0</v>
      </c>
      <c r="F49" s="12">
        <v>46</v>
      </c>
      <c r="G49" s="30">
        <v>40797</v>
      </c>
      <c r="H49" s="9"/>
      <c r="I49" s="9"/>
      <c r="J49" s="9"/>
      <c r="K49" s="9"/>
    </row>
    <row r="50" spans="1:11">
      <c r="A50" s="10" t="s">
        <v>117</v>
      </c>
      <c r="B50" s="11" t="s">
        <v>7</v>
      </c>
      <c r="C50" s="11" t="s">
        <v>226</v>
      </c>
      <c r="D50" s="11">
        <v>1</v>
      </c>
      <c r="E50" s="11">
        <v>0</v>
      </c>
      <c r="F50" s="12">
        <v>33</v>
      </c>
      <c r="G50" s="30">
        <v>40797</v>
      </c>
      <c r="H50" s="9"/>
      <c r="I50" s="9"/>
      <c r="J50" s="9"/>
      <c r="K50" s="9"/>
    </row>
    <row r="51" spans="1:11">
      <c r="A51" s="1" t="s">
        <v>118</v>
      </c>
      <c r="B51" s="9" t="s">
        <v>7</v>
      </c>
      <c r="C51" s="9" t="s">
        <v>227</v>
      </c>
      <c r="D51" s="9">
        <v>0</v>
      </c>
      <c r="E51" s="9">
        <v>0</v>
      </c>
      <c r="F51" s="8">
        <v>61</v>
      </c>
      <c r="G51" s="27">
        <v>40797</v>
      </c>
      <c r="H51" s="9"/>
      <c r="I51" s="9"/>
      <c r="J51" s="9"/>
      <c r="K51" s="9"/>
    </row>
    <row r="52" spans="1:11">
      <c r="A52" s="1" t="s">
        <v>119</v>
      </c>
      <c r="B52" s="9" t="s">
        <v>7</v>
      </c>
      <c r="C52" s="9" t="s">
        <v>227</v>
      </c>
      <c r="D52" s="9">
        <v>0</v>
      </c>
      <c r="E52" s="9">
        <v>0</v>
      </c>
      <c r="F52" s="8">
        <v>46</v>
      </c>
      <c r="G52" s="27">
        <v>40797</v>
      </c>
      <c r="H52" s="9"/>
      <c r="I52" s="9"/>
      <c r="J52" s="9"/>
      <c r="K52" s="9"/>
    </row>
    <row r="53" spans="1:11">
      <c r="A53" s="1" t="s">
        <v>120</v>
      </c>
      <c r="B53" s="9" t="s">
        <v>7</v>
      </c>
      <c r="C53" s="9" t="s">
        <v>227</v>
      </c>
      <c r="D53" s="9">
        <v>0</v>
      </c>
      <c r="E53" s="9">
        <v>0</v>
      </c>
      <c r="F53" s="8">
        <v>48</v>
      </c>
      <c r="G53" s="27">
        <v>40797</v>
      </c>
      <c r="H53" s="9"/>
      <c r="I53" s="9"/>
      <c r="J53" s="9"/>
      <c r="K53" s="9"/>
    </row>
    <row r="54" spans="1:11">
      <c r="A54" s="1" t="s">
        <v>121</v>
      </c>
      <c r="B54" s="9" t="s">
        <v>7</v>
      </c>
      <c r="C54" s="9" t="s">
        <v>227</v>
      </c>
      <c r="D54" s="9">
        <v>0</v>
      </c>
      <c r="E54" s="9">
        <v>0</v>
      </c>
      <c r="F54" s="8">
        <v>51</v>
      </c>
      <c r="G54" s="27">
        <v>40797</v>
      </c>
      <c r="H54" s="9"/>
      <c r="I54" s="9"/>
      <c r="J54" s="9"/>
      <c r="K54" s="9"/>
    </row>
    <row r="55" spans="1:11">
      <c r="A55" s="1" t="s">
        <v>122</v>
      </c>
      <c r="B55" s="9" t="s">
        <v>7</v>
      </c>
      <c r="C55" s="9" t="s">
        <v>227</v>
      </c>
      <c r="D55" s="9">
        <v>0</v>
      </c>
      <c r="E55" s="9">
        <v>0</v>
      </c>
      <c r="F55" s="8">
        <v>52</v>
      </c>
      <c r="G55" s="27">
        <v>40797</v>
      </c>
      <c r="H55" s="9"/>
      <c r="I55" s="9"/>
      <c r="J55" s="9"/>
      <c r="K55" s="9"/>
    </row>
    <row r="56" spans="1:11">
      <c r="A56" s="1" t="s">
        <v>123</v>
      </c>
      <c r="B56" s="9" t="s">
        <v>7</v>
      </c>
      <c r="C56" s="9" t="s">
        <v>227</v>
      </c>
      <c r="D56" s="9">
        <v>0</v>
      </c>
      <c r="E56" s="9">
        <v>0</v>
      </c>
      <c r="F56" s="8">
        <v>53</v>
      </c>
      <c r="G56" s="27">
        <v>40797</v>
      </c>
      <c r="H56" s="9"/>
      <c r="I56" s="9"/>
      <c r="J56" s="9"/>
      <c r="K56" s="9"/>
    </row>
    <row r="57" spans="1:11">
      <c r="A57" s="1" t="s">
        <v>124</v>
      </c>
      <c r="B57" s="9" t="s">
        <v>7</v>
      </c>
      <c r="C57" s="9" t="s">
        <v>227</v>
      </c>
      <c r="D57" s="9">
        <v>0</v>
      </c>
      <c r="E57" s="9">
        <v>1</v>
      </c>
      <c r="F57" s="8">
        <v>44</v>
      </c>
      <c r="G57" s="27"/>
      <c r="H57" s="9"/>
      <c r="I57" s="9"/>
      <c r="J57" s="9"/>
      <c r="K57" s="9"/>
    </row>
    <row r="58" spans="1:11">
      <c r="A58" s="1" t="s">
        <v>125</v>
      </c>
      <c r="B58" s="9" t="s">
        <v>228</v>
      </c>
      <c r="C58" s="9" t="s">
        <v>229</v>
      </c>
      <c r="D58" s="9">
        <v>0</v>
      </c>
      <c r="E58" s="9">
        <v>0</v>
      </c>
      <c r="F58" s="8">
        <v>39</v>
      </c>
      <c r="G58" s="27">
        <v>40767</v>
      </c>
      <c r="H58" s="9"/>
      <c r="I58" s="9"/>
      <c r="J58" s="9"/>
      <c r="K58" s="9"/>
    </row>
    <row r="59" spans="1:11">
      <c r="A59" s="1" t="s">
        <v>126</v>
      </c>
      <c r="B59" s="9" t="s">
        <v>228</v>
      </c>
      <c r="C59" s="9" t="s">
        <v>229</v>
      </c>
      <c r="D59" s="9">
        <v>0</v>
      </c>
      <c r="E59" s="9">
        <v>1</v>
      </c>
      <c r="F59" s="8">
        <v>34</v>
      </c>
      <c r="G59" s="27"/>
      <c r="H59" s="9"/>
      <c r="I59" s="9"/>
      <c r="J59" s="9"/>
      <c r="K59" s="9"/>
    </row>
    <row r="60" spans="1:11">
      <c r="A60" s="1" t="s">
        <v>127</v>
      </c>
      <c r="B60" s="9" t="s">
        <v>228</v>
      </c>
      <c r="C60" s="9" t="s">
        <v>229</v>
      </c>
      <c r="D60" s="9">
        <v>0</v>
      </c>
      <c r="E60" s="9">
        <v>0</v>
      </c>
      <c r="F60" s="8">
        <v>37</v>
      </c>
      <c r="G60" s="27">
        <v>40767</v>
      </c>
      <c r="H60" s="9"/>
      <c r="I60" s="9"/>
      <c r="J60" s="9"/>
      <c r="K60" s="9"/>
    </row>
    <row r="61" spans="1:11">
      <c r="A61" s="1" t="s">
        <v>128</v>
      </c>
      <c r="B61" s="9" t="s">
        <v>228</v>
      </c>
      <c r="C61" s="9" t="s">
        <v>229</v>
      </c>
      <c r="D61" s="9">
        <v>0</v>
      </c>
      <c r="E61" s="9">
        <v>0</v>
      </c>
      <c r="F61" s="8">
        <v>42</v>
      </c>
      <c r="G61" s="27">
        <v>40767</v>
      </c>
      <c r="H61" s="9"/>
      <c r="I61" s="9"/>
      <c r="J61" s="9"/>
      <c r="K61" s="9"/>
    </row>
    <row r="62" spans="1:11">
      <c r="A62" s="16" t="s">
        <v>129</v>
      </c>
      <c r="B62" s="17" t="s">
        <v>228</v>
      </c>
      <c r="C62" s="17" t="s">
        <v>229</v>
      </c>
      <c r="D62" s="17">
        <v>0</v>
      </c>
      <c r="E62" s="17">
        <v>0</v>
      </c>
      <c r="F62" s="18">
        <v>42</v>
      </c>
      <c r="G62" s="29">
        <v>40716</v>
      </c>
      <c r="H62" s="17">
        <v>11.5</v>
      </c>
      <c r="I62" s="9" t="s">
        <v>146</v>
      </c>
      <c r="J62" s="9" t="s">
        <v>216</v>
      </c>
      <c r="K62" s="38">
        <v>9.0100000000000016</v>
      </c>
    </row>
    <row r="63" spans="1:11">
      <c r="A63" s="16" t="s">
        <v>130</v>
      </c>
      <c r="B63" s="17" t="s">
        <v>228</v>
      </c>
      <c r="C63" s="17" t="s">
        <v>229</v>
      </c>
      <c r="D63" s="17">
        <v>0</v>
      </c>
      <c r="E63" s="17">
        <v>0</v>
      </c>
      <c r="F63" s="18">
        <v>40</v>
      </c>
      <c r="G63" s="29">
        <v>40716</v>
      </c>
      <c r="H63" s="17">
        <v>10.9</v>
      </c>
      <c r="I63" s="9" t="s">
        <v>146</v>
      </c>
      <c r="J63" s="9" t="s">
        <v>217</v>
      </c>
      <c r="K63" s="38">
        <v>3.38</v>
      </c>
    </row>
    <row r="64" spans="1:11">
      <c r="A64" s="16" t="s">
        <v>131</v>
      </c>
      <c r="B64" s="17" t="s">
        <v>228</v>
      </c>
      <c r="C64" s="17" t="s">
        <v>229</v>
      </c>
      <c r="D64" s="17">
        <v>0</v>
      </c>
      <c r="E64" s="17">
        <v>0</v>
      </c>
      <c r="F64" s="18">
        <v>39</v>
      </c>
      <c r="G64" s="29">
        <v>40716</v>
      </c>
      <c r="H64" s="17">
        <v>9.9</v>
      </c>
      <c r="I64" s="9" t="s">
        <v>146</v>
      </c>
      <c r="J64" s="9" t="s">
        <v>44</v>
      </c>
      <c r="K64" s="38">
        <v>3.75</v>
      </c>
    </row>
    <row r="65" spans="1:11">
      <c r="A65" s="1" t="s">
        <v>132</v>
      </c>
      <c r="B65" s="9" t="s">
        <v>228</v>
      </c>
      <c r="C65" s="9" t="s">
        <v>230</v>
      </c>
      <c r="D65" s="9">
        <v>0</v>
      </c>
      <c r="E65" s="9">
        <v>0</v>
      </c>
      <c r="F65" s="8">
        <v>43</v>
      </c>
      <c r="G65" s="27"/>
      <c r="H65" s="9"/>
      <c r="I65" s="9"/>
      <c r="J65" s="9"/>
      <c r="K65" s="9"/>
    </row>
    <row r="66" spans="1:11">
      <c r="A66" s="1" t="s">
        <v>133</v>
      </c>
      <c r="B66" s="9" t="s">
        <v>228</v>
      </c>
      <c r="C66" s="9" t="s">
        <v>230</v>
      </c>
      <c r="D66" s="9">
        <v>0</v>
      </c>
      <c r="E66" s="9">
        <v>0</v>
      </c>
      <c r="F66" s="8">
        <v>47</v>
      </c>
      <c r="G66" s="27"/>
      <c r="H66" s="9"/>
      <c r="I66" s="9"/>
      <c r="J66" s="9"/>
      <c r="K66" s="9"/>
    </row>
    <row r="67" spans="1:11">
      <c r="A67" s="1" t="s">
        <v>179</v>
      </c>
      <c r="B67" s="9" t="s">
        <v>228</v>
      </c>
      <c r="C67" s="9" t="s">
        <v>230</v>
      </c>
      <c r="D67" s="9">
        <v>0</v>
      </c>
      <c r="E67" s="9">
        <v>0</v>
      </c>
      <c r="F67" s="8">
        <v>38</v>
      </c>
      <c r="G67" s="27"/>
      <c r="H67" s="9"/>
      <c r="I67" s="9"/>
      <c r="J67" s="9"/>
      <c r="K67" s="9"/>
    </row>
    <row r="68" spans="1:11">
      <c r="A68" s="1" t="s">
        <v>180</v>
      </c>
      <c r="B68" s="9" t="s">
        <v>228</v>
      </c>
      <c r="C68" s="9" t="s">
        <v>230</v>
      </c>
      <c r="D68" s="9">
        <v>0</v>
      </c>
      <c r="E68" s="9">
        <v>0</v>
      </c>
      <c r="F68" s="8">
        <v>41</v>
      </c>
      <c r="G68" s="27"/>
      <c r="H68" s="9"/>
      <c r="I68" s="9"/>
      <c r="J68" s="9"/>
      <c r="K68" s="9"/>
    </row>
    <row r="69" spans="1:11">
      <c r="A69" s="1" t="s">
        <v>181</v>
      </c>
      <c r="B69" s="9" t="s">
        <v>228</v>
      </c>
      <c r="C69" s="9" t="s">
        <v>140</v>
      </c>
      <c r="D69" s="9">
        <v>0</v>
      </c>
      <c r="E69" s="9">
        <v>0</v>
      </c>
      <c r="F69" s="8">
        <v>45</v>
      </c>
      <c r="G69" s="27"/>
      <c r="H69" s="9"/>
      <c r="I69" s="9"/>
      <c r="J69" s="9"/>
      <c r="K69" s="9"/>
    </row>
    <row r="70" spans="1:11">
      <c r="A70" s="1" t="s">
        <v>182</v>
      </c>
      <c r="B70" s="9" t="s">
        <v>228</v>
      </c>
      <c r="C70" s="9" t="s">
        <v>230</v>
      </c>
      <c r="D70" s="9">
        <v>0</v>
      </c>
      <c r="E70" s="9">
        <v>0</v>
      </c>
      <c r="F70" s="8">
        <v>45</v>
      </c>
      <c r="G70" s="27"/>
      <c r="H70" s="9"/>
      <c r="I70" s="9"/>
      <c r="J70" s="9"/>
      <c r="K70" s="9"/>
    </row>
    <row r="71" spans="1:11">
      <c r="A71" s="1" t="s">
        <v>183</v>
      </c>
      <c r="B71" s="9" t="s">
        <v>228</v>
      </c>
      <c r="C71" s="9" t="s">
        <v>230</v>
      </c>
      <c r="D71" s="9">
        <v>0</v>
      </c>
      <c r="E71" s="9">
        <v>0</v>
      </c>
      <c r="F71" s="8">
        <v>50</v>
      </c>
      <c r="G71" s="27"/>
      <c r="H71" s="9"/>
      <c r="I71" s="9"/>
      <c r="J71" s="9"/>
      <c r="K71" s="9"/>
    </row>
    <row r="72" spans="1:11">
      <c r="A72" s="10" t="s">
        <v>0</v>
      </c>
      <c r="B72" s="11" t="s">
        <v>228</v>
      </c>
      <c r="C72" s="11" t="s">
        <v>231</v>
      </c>
      <c r="D72" s="11">
        <v>1</v>
      </c>
      <c r="E72" s="11">
        <v>0</v>
      </c>
      <c r="F72" s="12">
        <v>42</v>
      </c>
      <c r="G72" s="30">
        <v>40797</v>
      </c>
      <c r="H72" s="9"/>
      <c r="I72" s="9"/>
      <c r="J72" s="9"/>
      <c r="K72" s="9"/>
    </row>
    <row r="73" spans="1:11">
      <c r="A73" s="10" t="s">
        <v>1</v>
      </c>
      <c r="B73" s="11" t="s">
        <v>228</v>
      </c>
      <c r="C73" s="11" t="s">
        <v>231</v>
      </c>
      <c r="D73" s="11">
        <v>1</v>
      </c>
      <c r="E73" s="11">
        <v>0</v>
      </c>
      <c r="F73" s="12">
        <v>43</v>
      </c>
      <c r="G73" s="30"/>
      <c r="H73" s="9"/>
      <c r="I73" s="9"/>
      <c r="J73" s="9"/>
      <c r="K73" s="9"/>
    </row>
    <row r="74" spans="1:11">
      <c r="A74" s="16" t="s">
        <v>2</v>
      </c>
      <c r="B74" s="17" t="s">
        <v>228</v>
      </c>
      <c r="C74" s="17" t="s">
        <v>231</v>
      </c>
      <c r="D74" s="17">
        <v>1</v>
      </c>
      <c r="E74" s="17">
        <v>0</v>
      </c>
      <c r="F74" s="18">
        <v>36</v>
      </c>
      <c r="G74" s="29">
        <v>40716</v>
      </c>
      <c r="H74" s="17"/>
      <c r="I74" s="17" t="s">
        <v>146</v>
      </c>
      <c r="J74" s="9" t="s">
        <v>45</v>
      </c>
      <c r="K74" s="9">
        <v>3.57</v>
      </c>
    </row>
    <row r="75" spans="1:11">
      <c r="A75" s="16" t="s">
        <v>232</v>
      </c>
      <c r="B75" s="17" t="s">
        <v>228</v>
      </c>
      <c r="C75" s="17" t="s">
        <v>231</v>
      </c>
      <c r="D75" s="17">
        <v>1</v>
      </c>
      <c r="E75" s="17">
        <v>0</v>
      </c>
      <c r="F75" s="18">
        <v>38</v>
      </c>
      <c r="G75" s="29">
        <v>40716</v>
      </c>
      <c r="H75" s="17"/>
      <c r="I75" s="17" t="s">
        <v>146</v>
      </c>
      <c r="J75" s="6" t="s">
        <v>46</v>
      </c>
      <c r="K75" s="9">
        <v>3.96</v>
      </c>
    </row>
    <row r="76" spans="1:11">
      <c r="A76" s="16" t="s">
        <v>233</v>
      </c>
      <c r="B76" s="17" t="s">
        <v>228</v>
      </c>
      <c r="C76" s="17" t="s">
        <v>231</v>
      </c>
      <c r="D76" s="17">
        <v>1</v>
      </c>
      <c r="E76" s="17">
        <v>0</v>
      </c>
      <c r="F76" s="18">
        <v>47</v>
      </c>
      <c r="G76" s="29">
        <v>40716</v>
      </c>
      <c r="H76" s="17"/>
      <c r="I76" s="17" t="s">
        <v>146</v>
      </c>
      <c r="J76" s="9" t="s">
        <v>47</v>
      </c>
      <c r="K76" s="9">
        <v>4.26</v>
      </c>
    </row>
    <row r="77" spans="1:11">
      <c r="A77" s="10" t="s">
        <v>388</v>
      </c>
      <c r="B77" s="11" t="s">
        <v>228</v>
      </c>
      <c r="C77" s="11" t="s">
        <v>231</v>
      </c>
      <c r="D77" s="11">
        <v>1</v>
      </c>
      <c r="E77" s="11">
        <v>0</v>
      </c>
      <c r="F77" s="12">
        <v>38</v>
      </c>
      <c r="G77" s="30">
        <v>40767</v>
      </c>
      <c r="H77" s="9"/>
      <c r="I77" s="9"/>
      <c r="J77" s="9"/>
      <c r="K77" s="9"/>
    </row>
    <row r="78" spans="1:11">
      <c r="A78" s="10" t="s">
        <v>389</v>
      </c>
      <c r="B78" s="11" t="s">
        <v>228</v>
      </c>
      <c r="C78" s="11" t="s">
        <v>231</v>
      </c>
      <c r="D78" s="11">
        <v>1</v>
      </c>
      <c r="E78" s="11">
        <v>0</v>
      </c>
      <c r="F78" s="12">
        <v>34</v>
      </c>
      <c r="G78" s="30">
        <v>40767</v>
      </c>
      <c r="H78" s="9"/>
      <c r="I78" s="9"/>
      <c r="J78" s="9"/>
      <c r="K78" s="9"/>
    </row>
    <row r="79" spans="1:11">
      <c r="A79" s="10" t="s">
        <v>184</v>
      </c>
      <c r="B79" s="11" t="s">
        <v>228</v>
      </c>
      <c r="C79" s="11" t="s">
        <v>139</v>
      </c>
      <c r="D79" s="11">
        <v>1</v>
      </c>
      <c r="E79" s="11">
        <v>0</v>
      </c>
      <c r="F79" s="12">
        <v>39</v>
      </c>
      <c r="G79" s="30">
        <v>40767</v>
      </c>
      <c r="H79" s="9"/>
      <c r="I79" s="9"/>
      <c r="J79" s="9"/>
      <c r="K79" s="9"/>
    </row>
    <row r="80" spans="1:11">
      <c r="A80" s="10" t="s">
        <v>185</v>
      </c>
      <c r="B80" s="11" t="s">
        <v>228</v>
      </c>
      <c r="C80" s="11" t="s">
        <v>139</v>
      </c>
      <c r="D80" s="11">
        <v>1</v>
      </c>
      <c r="E80" s="11">
        <v>0</v>
      </c>
      <c r="F80" s="12">
        <v>39</v>
      </c>
      <c r="G80" s="30"/>
      <c r="H80" s="9"/>
      <c r="I80" s="9"/>
      <c r="J80" s="9"/>
      <c r="K80" s="9"/>
    </row>
    <row r="81" spans="1:11">
      <c r="A81" s="10" t="s">
        <v>186</v>
      </c>
      <c r="B81" s="11" t="s">
        <v>228</v>
      </c>
      <c r="C81" s="11" t="s">
        <v>139</v>
      </c>
      <c r="D81" s="11">
        <v>1</v>
      </c>
      <c r="E81" s="11">
        <v>0</v>
      </c>
      <c r="F81" s="12">
        <v>43</v>
      </c>
      <c r="G81" s="30"/>
      <c r="H81" s="9"/>
      <c r="I81" s="9"/>
      <c r="J81" s="9"/>
      <c r="K81" s="9"/>
    </row>
    <row r="82" spans="1:11">
      <c r="A82" s="10" t="s">
        <v>135</v>
      </c>
      <c r="B82" s="11" t="s">
        <v>228</v>
      </c>
      <c r="C82" s="11" t="s">
        <v>139</v>
      </c>
      <c r="D82" s="11">
        <v>1</v>
      </c>
      <c r="E82" s="11">
        <v>0</v>
      </c>
      <c r="F82" s="12">
        <v>39</v>
      </c>
      <c r="G82" s="30"/>
      <c r="H82" s="9"/>
      <c r="I82" s="9"/>
      <c r="J82" s="9"/>
      <c r="K82" s="9"/>
    </row>
    <row r="83" spans="1:11">
      <c r="A83" s="10" t="s">
        <v>136</v>
      </c>
      <c r="B83" s="11" t="s">
        <v>228</v>
      </c>
      <c r="C83" s="11" t="s">
        <v>139</v>
      </c>
      <c r="D83" s="11">
        <v>1</v>
      </c>
      <c r="E83" s="11">
        <v>0</v>
      </c>
      <c r="F83" s="12">
        <v>47</v>
      </c>
      <c r="G83" s="30"/>
      <c r="H83" s="9"/>
      <c r="I83" s="9"/>
      <c r="J83" s="9"/>
      <c r="K83" s="9"/>
    </row>
    <row r="84" spans="1:11">
      <c r="A84" s="10" t="s">
        <v>137</v>
      </c>
      <c r="B84" s="11" t="s">
        <v>228</v>
      </c>
      <c r="C84" s="11" t="s">
        <v>139</v>
      </c>
      <c r="D84" s="11">
        <v>1</v>
      </c>
      <c r="E84" s="11">
        <v>0</v>
      </c>
      <c r="F84" s="12">
        <v>39</v>
      </c>
      <c r="G84" s="30"/>
      <c r="H84" s="9"/>
      <c r="I84" s="9"/>
      <c r="J84" s="35"/>
      <c r="K84" s="9"/>
    </row>
    <row r="85" spans="1:11">
      <c r="A85" s="13" t="s">
        <v>138</v>
      </c>
      <c r="B85" s="14" t="s">
        <v>228</v>
      </c>
      <c r="C85" s="14" t="s">
        <v>139</v>
      </c>
      <c r="D85" s="14">
        <v>1</v>
      </c>
      <c r="E85" s="14">
        <v>0</v>
      </c>
      <c r="F85" s="15">
        <v>37</v>
      </c>
      <c r="G85" s="31"/>
      <c r="H85" s="9"/>
      <c r="I85" s="8"/>
      <c r="J85" s="9"/>
      <c r="K85" s="9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E1" sqref="E1"/>
    </sheetView>
  </sheetViews>
  <sheetFormatPr baseColWidth="10" defaultRowHeight="15" x14ac:dyDescent="0"/>
  <cols>
    <col min="7" max="10" width="16.6640625" customWidth="1"/>
  </cols>
  <sheetData>
    <row r="1" spans="1:17" s="34" customFormat="1" ht="16" thickBot="1">
      <c r="A1" s="34" t="s">
        <v>148</v>
      </c>
      <c r="B1" s="34" t="s">
        <v>262</v>
      </c>
      <c r="C1" s="34" t="s">
        <v>343</v>
      </c>
      <c r="D1" s="34" t="s">
        <v>161</v>
      </c>
      <c r="E1" s="34" t="s">
        <v>56</v>
      </c>
      <c r="F1" s="34" t="s">
        <v>195</v>
      </c>
      <c r="G1" s="34" t="s">
        <v>200</v>
      </c>
      <c r="H1" s="34" t="s">
        <v>201</v>
      </c>
      <c r="I1" s="34" t="s">
        <v>210</v>
      </c>
      <c r="J1" s="34" t="s">
        <v>51</v>
      </c>
      <c r="K1" s="34" t="s">
        <v>196</v>
      </c>
      <c r="L1" s="34" t="s">
        <v>198</v>
      </c>
      <c r="M1" s="34" t="s">
        <v>199</v>
      </c>
      <c r="N1" s="34" t="s">
        <v>305</v>
      </c>
      <c r="O1" s="34" t="s">
        <v>306</v>
      </c>
      <c r="P1" s="34" t="s">
        <v>52</v>
      </c>
      <c r="Q1" s="34" t="s">
        <v>203</v>
      </c>
    </row>
    <row r="2" spans="1:17">
      <c r="A2" t="s">
        <v>149</v>
      </c>
      <c r="B2" t="s">
        <v>344</v>
      </c>
      <c r="C2" t="s">
        <v>345</v>
      </c>
      <c r="D2" s="20">
        <v>5.96</v>
      </c>
      <c r="E2" s="20">
        <v>1</v>
      </c>
      <c r="F2" s="20">
        <f>E2*5</f>
        <v>5</v>
      </c>
      <c r="G2" s="20">
        <v>3.39</v>
      </c>
      <c r="H2" s="20">
        <f>G2*5</f>
        <v>16.95</v>
      </c>
      <c r="I2" s="20"/>
      <c r="J2" s="24">
        <f>O11/H2</f>
        <v>5.2654867256637168</v>
      </c>
      <c r="Q2" s="41">
        <v>0.06</v>
      </c>
    </row>
    <row r="3" spans="1:17">
      <c r="A3" t="s">
        <v>150</v>
      </c>
      <c r="B3" t="s">
        <v>346</v>
      </c>
      <c r="C3" t="s">
        <v>73</v>
      </c>
      <c r="D3" s="20">
        <v>17.399999999999999</v>
      </c>
      <c r="E3" s="20">
        <v>2.83</v>
      </c>
      <c r="F3" s="20">
        <f t="shared" ref="F3:F10" si="0">E3*5</f>
        <v>14.15</v>
      </c>
      <c r="G3" s="20">
        <v>8.6199999999999992</v>
      </c>
      <c r="H3" s="20">
        <f>G3*5</f>
        <v>43.099999999999994</v>
      </c>
      <c r="I3" s="20"/>
      <c r="J3" s="24">
        <f>O11/H3</f>
        <v>2.0707656612529006</v>
      </c>
      <c r="Q3" s="41">
        <v>0.11</v>
      </c>
    </row>
    <row r="4" spans="1:17">
      <c r="A4" t="s">
        <v>151</v>
      </c>
      <c r="B4" t="s">
        <v>74</v>
      </c>
      <c r="C4" t="s">
        <v>75</v>
      </c>
      <c r="D4" s="20">
        <v>3.52</v>
      </c>
      <c r="E4" s="20">
        <v>0.66300000000000003</v>
      </c>
      <c r="F4" s="20">
        <f t="shared" si="0"/>
        <v>3.3150000000000004</v>
      </c>
      <c r="G4" s="20">
        <v>2.06</v>
      </c>
      <c r="H4" s="20">
        <f>G4*5</f>
        <v>10.3</v>
      </c>
      <c r="I4" s="20">
        <f>H4*25</f>
        <v>257.5</v>
      </c>
      <c r="J4" s="24">
        <f>O11/H4</f>
        <v>8.6650485436893199</v>
      </c>
      <c r="Q4" s="41">
        <v>7.0000000000000007E-2</v>
      </c>
    </row>
    <row r="5" spans="1:17">
      <c r="A5" t="s">
        <v>152</v>
      </c>
      <c r="B5" t="s">
        <v>76</v>
      </c>
      <c r="C5" t="s">
        <v>77</v>
      </c>
      <c r="D5" s="20">
        <v>9.7100000000000009</v>
      </c>
      <c r="E5" s="20">
        <v>1.9</v>
      </c>
      <c r="F5" s="20">
        <f t="shared" si="0"/>
        <v>9.5</v>
      </c>
      <c r="G5" s="20"/>
      <c r="H5" s="20"/>
      <c r="I5" s="20"/>
      <c r="J5" s="25"/>
      <c r="K5" t="s">
        <v>197</v>
      </c>
      <c r="L5" s="21">
        <v>0.5</v>
      </c>
      <c r="M5" s="20">
        <v>1.08</v>
      </c>
      <c r="N5">
        <v>4.4000000000000004</v>
      </c>
      <c r="P5" s="26">
        <f>O11/N5</f>
        <v>20.284090909090907</v>
      </c>
      <c r="Q5" s="42">
        <v>0.04</v>
      </c>
    </row>
    <row r="6" spans="1:17">
      <c r="A6" t="s">
        <v>153</v>
      </c>
      <c r="B6" t="s">
        <v>78</v>
      </c>
      <c r="C6" t="s">
        <v>247</v>
      </c>
      <c r="D6" s="20">
        <v>10.9</v>
      </c>
      <c r="E6" s="20">
        <v>4.0999999999999996</v>
      </c>
      <c r="F6" s="20">
        <f t="shared" si="0"/>
        <v>20.5</v>
      </c>
      <c r="G6" s="20"/>
      <c r="H6" s="20"/>
      <c r="I6" s="20"/>
      <c r="J6" s="25"/>
      <c r="K6" t="s">
        <v>197</v>
      </c>
      <c r="L6" s="21">
        <v>1</v>
      </c>
      <c r="M6" s="20">
        <v>1.18</v>
      </c>
      <c r="N6">
        <v>4.55</v>
      </c>
      <c r="P6" s="26">
        <f>O11/N6</f>
        <v>19.615384615384617</v>
      </c>
      <c r="Q6" s="42">
        <v>0.06</v>
      </c>
    </row>
    <row r="7" spans="1:17">
      <c r="A7" t="s">
        <v>154</v>
      </c>
      <c r="B7" t="s">
        <v>248</v>
      </c>
      <c r="C7" t="s">
        <v>249</v>
      </c>
      <c r="D7" s="20">
        <v>14.4</v>
      </c>
      <c r="E7" s="20">
        <v>3.12</v>
      </c>
      <c r="F7" s="20">
        <f t="shared" si="0"/>
        <v>15.600000000000001</v>
      </c>
      <c r="G7" s="20">
        <v>8.4600000000000009</v>
      </c>
      <c r="H7" s="20">
        <f>G7*5</f>
        <v>42.300000000000004</v>
      </c>
      <c r="I7" s="20"/>
      <c r="J7" s="24">
        <f>O11/H7</f>
        <v>2.1099290780141842</v>
      </c>
      <c r="P7" s="26"/>
      <c r="Q7" s="41">
        <v>0.11</v>
      </c>
    </row>
    <row r="8" spans="1:17">
      <c r="A8" t="s">
        <v>155</v>
      </c>
      <c r="B8" t="s">
        <v>250</v>
      </c>
      <c r="C8" t="s">
        <v>251</v>
      </c>
      <c r="D8" s="20">
        <v>16</v>
      </c>
      <c r="E8" s="20">
        <v>2.9</v>
      </c>
      <c r="F8" s="20">
        <f t="shared" si="0"/>
        <v>14.5</v>
      </c>
      <c r="G8" s="20">
        <v>9.01</v>
      </c>
      <c r="H8" s="20">
        <f>G8*5</f>
        <v>45.05</v>
      </c>
      <c r="I8" s="20"/>
      <c r="J8" s="24">
        <f>O11/H8</f>
        <v>1.9811320754716983</v>
      </c>
      <c r="P8" s="26"/>
      <c r="Q8" s="41">
        <v>0.09</v>
      </c>
    </row>
    <row r="9" spans="1:17">
      <c r="A9" t="s">
        <v>156</v>
      </c>
      <c r="B9" t="s">
        <v>252</v>
      </c>
      <c r="C9" t="s">
        <v>253</v>
      </c>
      <c r="D9" s="20">
        <v>7.12</v>
      </c>
      <c r="E9" s="20">
        <v>1.0900000000000001</v>
      </c>
      <c r="F9" s="20">
        <f t="shared" si="0"/>
        <v>5.45</v>
      </c>
      <c r="G9" s="20">
        <v>3.38</v>
      </c>
      <c r="H9" s="20">
        <f>G9*5</f>
        <v>16.899999999999999</v>
      </c>
      <c r="I9" s="20"/>
      <c r="J9" s="24">
        <f>O11/H9</f>
        <v>5.2810650887573969</v>
      </c>
      <c r="P9" s="26"/>
      <c r="Q9" s="41">
        <v>0.08</v>
      </c>
    </row>
    <row r="10" spans="1:17">
      <c r="A10" t="s">
        <v>157</v>
      </c>
      <c r="B10" t="s">
        <v>254</v>
      </c>
      <c r="C10" t="s">
        <v>255</v>
      </c>
      <c r="D10" s="20">
        <v>4.3099999999999996</v>
      </c>
      <c r="E10" s="20">
        <v>1.22</v>
      </c>
      <c r="F10" s="20">
        <f t="shared" si="0"/>
        <v>6.1</v>
      </c>
      <c r="G10" s="20">
        <v>3.75</v>
      </c>
      <c r="H10" s="20">
        <f>G10*5</f>
        <v>18.75</v>
      </c>
      <c r="I10" s="20"/>
      <c r="J10" s="24">
        <f>O11/H10</f>
        <v>4.76</v>
      </c>
      <c r="P10" s="26"/>
      <c r="Q10" s="41">
        <v>0.06</v>
      </c>
    </row>
    <row r="11" spans="1:17">
      <c r="A11" t="s">
        <v>158</v>
      </c>
      <c r="B11" t="s">
        <v>256</v>
      </c>
      <c r="C11" t="s">
        <v>257</v>
      </c>
      <c r="D11" s="20">
        <v>16.5</v>
      </c>
      <c r="E11" t="s">
        <v>194</v>
      </c>
      <c r="F11" t="s">
        <v>194</v>
      </c>
      <c r="K11" t="s">
        <v>197</v>
      </c>
      <c r="L11">
        <v>1.1299999999999999</v>
      </c>
      <c r="M11">
        <v>0.94</v>
      </c>
      <c r="N11">
        <v>3.57</v>
      </c>
      <c r="O11">
        <f>N11*25</f>
        <v>89.25</v>
      </c>
      <c r="P11" s="26">
        <f>O11/N11</f>
        <v>25</v>
      </c>
      <c r="Q11" s="42">
        <v>7.0000000000000007E-2</v>
      </c>
    </row>
    <row r="12" spans="1:17">
      <c r="A12" t="s">
        <v>159</v>
      </c>
      <c r="B12" t="s">
        <v>258</v>
      </c>
      <c r="C12" t="s">
        <v>259</v>
      </c>
      <c r="D12" s="20">
        <v>14.6</v>
      </c>
      <c r="E12" t="s">
        <v>194</v>
      </c>
      <c r="F12" t="s">
        <v>194</v>
      </c>
      <c r="K12" t="s">
        <v>197</v>
      </c>
      <c r="L12">
        <v>1.28</v>
      </c>
      <c r="M12">
        <v>1.0900000000000001</v>
      </c>
      <c r="N12">
        <v>3.96</v>
      </c>
      <c r="P12" s="26">
        <f>O11/N12</f>
        <v>22.537878787878789</v>
      </c>
      <c r="Q12" s="42">
        <v>0.08</v>
      </c>
    </row>
    <row r="13" spans="1:17">
      <c r="A13" t="s">
        <v>160</v>
      </c>
      <c r="B13" t="s">
        <v>260</v>
      </c>
      <c r="C13" t="s">
        <v>261</v>
      </c>
      <c r="D13" s="20">
        <v>12.6</v>
      </c>
      <c r="E13" t="s">
        <v>194</v>
      </c>
      <c r="F13" t="s">
        <v>194</v>
      </c>
      <c r="K13" t="s">
        <v>197</v>
      </c>
      <c r="L13">
        <v>1.32</v>
      </c>
      <c r="M13">
        <v>1.1100000000000001</v>
      </c>
      <c r="N13">
        <v>4.26</v>
      </c>
      <c r="P13" s="26">
        <f>O11/N13</f>
        <v>20.950704225352112</v>
      </c>
      <c r="Q13" s="42">
        <v>0.1</v>
      </c>
    </row>
    <row r="14" spans="1:17">
      <c r="J14" s="20">
        <f>SUM(J2:J11)</f>
        <v>30.133427172849217</v>
      </c>
      <c r="P14" s="19">
        <f>SUM(P5:P13)</f>
        <v>108.38805853770641</v>
      </c>
    </row>
    <row r="15" spans="1:17">
      <c r="I15" t="s">
        <v>302</v>
      </c>
    </row>
    <row r="17" spans="10:11">
      <c r="J17" s="22" t="s">
        <v>303</v>
      </c>
    </row>
    <row r="18" spans="10:11">
      <c r="J18" t="s">
        <v>304</v>
      </c>
    </row>
    <row r="20" spans="10:11">
      <c r="J20">
        <f>89*12</f>
        <v>1068</v>
      </c>
      <c r="K20" t="s">
        <v>307</v>
      </c>
    </row>
    <row r="21" spans="10:11">
      <c r="J21" t="s">
        <v>53</v>
      </c>
    </row>
    <row r="23" spans="10:11">
      <c r="J23" t="s">
        <v>49</v>
      </c>
    </row>
    <row r="24" spans="10:11">
      <c r="J24" s="23">
        <f>SUM(P5+P6+P11+P12+P13+J2+J3+J4+J7+J8+J9+J10)</f>
        <v>138.52148571055565</v>
      </c>
    </row>
    <row r="25" spans="10:11">
      <c r="J25" t="s">
        <v>50</v>
      </c>
    </row>
    <row r="26" spans="10:11">
      <c r="J26" t="s">
        <v>54</v>
      </c>
    </row>
    <row r="27" spans="10:11">
      <c r="J27" t="s">
        <v>55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K19" sqref="K19"/>
    </sheetView>
  </sheetViews>
  <sheetFormatPr baseColWidth="10" defaultRowHeight="15" x14ac:dyDescent="0"/>
  <cols>
    <col min="4" max="4" width="7.83203125" customWidth="1"/>
    <col min="11" max="11" width="7.6640625" customWidth="1"/>
  </cols>
  <sheetData>
    <row r="1" spans="1:15" ht="16" thickBot="1">
      <c r="A1" s="34" t="s">
        <v>148</v>
      </c>
      <c r="B1" s="34" t="s">
        <v>262</v>
      </c>
      <c r="C1" s="34" t="s">
        <v>343</v>
      </c>
      <c r="D1" s="44" t="s">
        <v>193</v>
      </c>
      <c r="E1" s="34" t="s">
        <v>161</v>
      </c>
      <c r="F1" s="44" t="s">
        <v>220</v>
      </c>
      <c r="G1" s="44" t="s">
        <v>221</v>
      </c>
      <c r="H1" s="44" t="s">
        <v>218</v>
      </c>
      <c r="I1" s="44" t="s">
        <v>219</v>
      </c>
      <c r="J1" s="44" t="s">
        <v>224</v>
      </c>
      <c r="K1" s="44" t="s">
        <v>202</v>
      </c>
      <c r="L1" s="34"/>
      <c r="N1" t="s">
        <v>166</v>
      </c>
      <c r="O1" t="s">
        <v>167</v>
      </c>
    </row>
    <row r="2" spans="1:15" ht="16" thickTop="1">
      <c r="A2" t="s">
        <v>206</v>
      </c>
      <c r="B2" t="s">
        <v>344</v>
      </c>
      <c r="C2" t="s">
        <v>345</v>
      </c>
      <c r="E2" s="21">
        <v>9.85</v>
      </c>
      <c r="F2">
        <v>0.71099999999999997</v>
      </c>
      <c r="G2">
        <f>F2*5</f>
        <v>3.5549999999999997</v>
      </c>
      <c r="H2">
        <v>2.3740000000000001</v>
      </c>
      <c r="I2">
        <f>H2*5</f>
        <v>11.870000000000001</v>
      </c>
      <c r="K2" s="43">
        <f t="shared" ref="K2:K13" si="0">51.275/I2</f>
        <v>4.3197135636057284</v>
      </c>
      <c r="N2" s="45">
        <v>4986074</v>
      </c>
      <c r="O2" s="41">
        <v>0.06</v>
      </c>
    </row>
    <row r="3" spans="1:15">
      <c r="A3" t="s">
        <v>58</v>
      </c>
      <c r="B3" t="s">
        <v>346</v>
      </c>
      <c r="C3" t="s">
        <v>73</v>
      </c>
      <c r="E3" s="21">
        <v>6.44</v>
      </c>
      <c r="F3">
        <v>0.54200000000000004</v>
      </c>
      <c r="G3">
        <f>F3*5</f>
        <v>2.71</v>
      </c>
      <c r="H3">
        <v>1.5089999999999999</v>
      </c>
      <c r="I3">
        <f>H3*5</f>
        <v>7.5449999999999999</v>
      </c>
      <c r="K3" s="43">
        <f t="shared" si="0"/>
        <v>6.7958913187541414</v>
      </c>
      <c r="N3" s="45">
        <v>8063801</v>
      </c>
      <c r="O3" s="41">
        <v>0.11</v>
      </c>
    </row>
    <row r="4" spans="1:15">
      <c r="A4" t="s">
        <v>59</v>
      </c>
      <c r="B4" t="s">
        <v>74</v>
      </c>
      <c r="C4" t="s">
        <v>57</v>
      </c>
      <c r="E4" s="21">
        <v>1.04</v>
      </c>
      <c r="F4" t="s">
        <v>222</v>
      </c>
      <c r="G4">
        <v>1.58</v>
      </c>
      <c r="H4" t="s">
        <v>222</v>
      </c>
      <c r="I4">
        <v>4.5129999999999999</v>
      </c>
      <c r="K4" s="43">
        <f t="shared" si="0"/>
        <v>11.361621980943939</v>
      </c>
      <c r="N4" s="45">
        <v>5220840</v>
      </c>
      <c r="O4" s="41">
        <v>7.0000000000000007E-2</v>
      </c>
    </row>
    <row r="5" spans="1:15">
      <c r="A5" t="s">
        <v>60</v>
      </c>
      <c r="B5" t="s">
        <v>76</v>
      </c>
      <c r="C5" t="s">
        <v>77</v>
      </c>
      <c r="E5" s="21">
        <v>16.399999999999999</v>
      </c>
      <c r="F5">
        <v>0.63600000000000001</v>
      </c>
      <c r="G5">
        <f>F5*5</f>
        <v>3.18</v>
      </c>
      <c r="H5">
        <v>1.845</v>
      </c>
      <c r="I5">
        <f>H5*5</f>
        <v>9.2249999999999996</v>
      </c>
      <c r="K5" s="43">
        <f t="shared" si="0"/>
        <v>5.5582655826558263</v>
      </c>
      <c r="N5" s="45">
        <v>3111804</v>
      </c>
      <c r="O5" s="41">
        <v>0.04</v>
      </c>
    </row>
    <row r="6" spans="1:15">
      <c r="A6" t="s">
        <v>61</v>
      </c>
      <c r="B6" t="s">
        <v>78</v>
      </c>
      <c r="C6" t="s">
        <v>247</v>
      </c>
      <c r="E6" s="21">
        <v>2.94</v>
      </c>
      <c r="F6">
        <v>0.42499999999999999</v>
      </c>
      <c r="G6">
        <f>F6*5</f>
        <v>2.125</v>
      </c>
      <c r="H6">
        <v>1.173</v>
      </c>
      <c r="I6">
        <f>H6*5</f>
        <v>5.8650000000000002</v>
      </c>
      <c r="K6" s="43">
        <f t="shared" si="0"/>
        <v>8.7425404944586518</v>
      </c>
      <c r="N6" s="45">
        <v>4463523</v>
      </c>
      <c r="O6" s="41">
        <v>0.06</v>
      </c>
    </row>
    <row r="7" spans="1:15">
      <c r="A7" t="s">
        <v>62</v>
      </c>
      <c r="B7" t="s">
        <v>248</v>
      </c>
      <c r="C7" t="s">
        <v>249</v>
      </c>
      <c r="E7" s="21">
        <v>12</v>
      </c>
      <c r="F7">
        <v>1.5880000000000001</v>
      </c>
      <c r="G7">
        <f>F7*5</f>
        <v>7.94</v>
      </c>
      <c r="H7">
        <v>5.0339999999999998</v>
      </c>
      <c r="I7">
        <f>H7*5</f>
        <v>25.169999999999998</v>
      </c>
      <c r="K7" s="43">
        <f t="shared" si="0"/>
        <v>2.0371473976956693</v>
      </c>
      <c r="N7" s="45">
        <v>8723315</v>
      </c>
      <c r="O7" s="41">
        <v>0.11</v>
      </c>
    </row>
    <row r="8" spans="1:15">
      <c r="A8" t="s">
        <v>63</v>
      </c>
      <c r="B8" t="s">
        <v>250</v>
      </c>
      <c r="C8" t="s">
        <v>251</v>
      </c>
      <c r="E8" s="21">
        <v>8.6</v>
      </c>
      <c r="F8">
        <v>0.74</v>
      </c>
      <c r="G8">
        <f>F8*5</f>
        <v>3.7</v>
      </c>
      <c r="H8">
        <v>2.2210000000000001</v>
      </c>
      <c r="I8">
        <f>H8*5</f>
        <v>11.105</v>
      </c>
      <c r="K8" s="43">
        <f t="shared" si="0"/>
        <v>4.6172895092300763</v>
      </c>
      <c r="N8" s="45">
        <v>6618861</v>
      </c>
      <c r="O8" s="41">
        <v>0.09</v>
      </c>
    </row>
    <row r="9" spans="1:15">
      <c r="A9" t="s">
        <v>64</v>
      </c>
      <c r="B9" t="s">
        <v>252</v>
      </c>
      <c r="C9" t="s">
        <v>253</v>
      </c>
      <c r="E9" s="21">
        <v>2.19</v>
      </c>
      <c r="F9" t="s">
        <v>223</v>
      </c>
      <c r="G9">
        <v>1.264</v>
      </c>
      <c r="H9" t="s">
        <v>223</v>
      </c>
      <c r="I9">
        <v>3.4620000000000002</v>
      </c>
      <c r="K9" s="43">
        <f t="shared" si="0"/>
        <v>14.810803004043905</v>
      </c>
      <c r="N9" s="45">
        <v>6150007</v>
      </c>
      <c r="O9" s="41">
        <v>0.08</v>
      </c>
    </row>
    <row r="10" spans="1:15">
      <c r="A10" t="s">
        <v>65</v>
      </c>
      <c r="B10" t="s">
        <v>254</v>
      </c>
      <c r="C10" t="s">
        <v>255</v>
      </c>
      <c r="E10" s="21">
        <v>7.47</v>
      </c>
      <c r="F10" t="s">
        <v>223</v>
      </c>
      <c r="G10">
        <v>0.77800000000000002</v>
      </c>
      <c r="H10" t="s">
        <v>223</v>
      </c>
      <c r="I10">
        <v>2.0510000000000002</v>
      </c>
      <c r="J10">
        <f>I10*25</f>
        <v>51.275000000000006</v>
      </c>
      <c r="K10" s="43">
        <f t="shared" si="0"/>
        <v>24.999999999999996</v>
      </c>
      <c r="N10" s="45">
        <v>4916184</v>
      </c>
      <c r="O10" s="41">
        <v>0.06</v>
      </c>
    </row>
    <row r="11" spans="1:15">
      <c r="A11" t="s">
        <v>66</v>
      </c>
      <c r="B11" t="s">
        <v>256</v>
      </c>
      <c r="C11" t="s">
        <v>257</v>
      </c>
      <c r="E11" s="21">
        <v>19.399999999999999</v>
      </c>
      <c r="F11">
        <v>1.415</v>
      </c>
      <c r="G11">
        <f>F11*5</f>
        <v>7.0750000000000002</v>
      </c>
      <c r="H11">
        <v>4.8109999999999999</v>
      </c>
      <c r="I11">
        <f>H11*5</f>
        <v>24.055</v>
      </c>
      <c r="K11" s="43">
        <f t="shared" si="0"/>
        <v>2.1315734774475161</v>
      </c>
      <c r="N11" s="45">
        <v>5352006</v>
      </c>
      <c r="O11" s="41">
        <v>7.0000000000000007E-2</v>
      </c>
    </row>
    <row r="12" spans="1:15">
      <c r="A12" t="s">
        <v>191</v>
      </c>
      <c r="B12" t="s">
        <v>258</v>
      </c>
      <c r="C12" t="s">
        <v>259</v>
      </c>
      <c r="E12" s="21">
        <v>2.73</v>
      </c>
      <c r="F12" t="s">
        <v>223</v>
      </c>
      <c r="G12">
        <v>2.1059999999999999</v>
      </c>
      <c r="H12" t="s">
        <v>223</v>
      </c>
      <c r="I12">
        <v>6.2240000000000002</v>
      </c>
      <c r="K12" s="43">
        <f t="shared" si="0"/>
        <v>8.2382712082262213</v>
      </c>
      <c r="N12" s="45">
        <v>6019512</v>
      </c>
      <c r="O12" s="41">
        <v>0.08</v>
      </c>
    </row>
    <row r="13" spans="1:15">
      <c r="A13" t="s">
        <v>192</v>
      </c>
      <c r="B13" t="s">
        <v>260</v>
      </c>
      <c r="C13" t="s">
        <v>261</v>
      </c>
      <c r="E13" s="21">
        <v>12.9</v>
      </c>
      <c r="F13">
        <v>1.242</v>
      </c>
      <c r="G13">
        <f>F13*5</f>
        <v>6.21</v>
      </c>
      <c r="H13">
        <v>3.6520000000000001</v>
      </c>
      <c r="I13">
        <f>H13*5</f>
        <v>18.260000000000002</v>
      </c>
      <c r="K13" s="43">
        <f t="shared" si="0"/>
        <v>2.808050383351588</v>
      </c>
      <c r="N13" s="45">
        <v>7475401</v>
      </c>
      <c r="O13" s="41">
        <v>0.1</v>
      </c>
    </row>
    <row r="14" spans="1:15">
      <c r="J14" t="s">
        <v>204</v>
      </c>
      <c r="K14" s="43">
        <f>SUM(K2:K13)</f>
        <v>96.421167920413254</v>
      </c>
      <c r="M14" t="s">
        <v>165</v>
      </c>
      <c r="N14" s="45">
        <v>1798143</v>
      </c>
      <c r="O14" s="41">
        <v>0.02</v>
      </c>
    </row>
    <row r="18" spans="10:11">
      <c r="J18" t="s">
        <v>205</v>
      </c>
      <c r="K18">
        <f>J10*12</f>
        <v>615.30000000000007</v>
      </c>
    </row>
    <row r="20" spans="10:11">
      <c r="K20" t="s">
        <v>101</v>
      </c>
    </row>
    <row r="21" spans="10:11">
      <c r="K21" t="s">
        <v>208</v>
      </c>
    </row>
    <row r="22" spans="10:11">
      <c r="K22" s="22" t="s">
        <v>209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10" sqref="A10"/>
    </sheetView>
  </sheetViews>
  <sheetFormatPr baseColWidth="10" defaultRowHeight="15" x14ac:dyDescent="0"/>
  <sheetData>
    <row r="1" spans="1:13" ht="16" thickBot="1">
      <c r="A1" s="47" t="s">
        <v>22</v>
      </c>
      <c r="B1" s="47" t="s">
        <v>23</v>
      </c>
      <c r="C1" s="47" t="s">
        <v>24</v>
      </c>
      <c r="D1" s="47" t="s">
        <v>25</v>
      </c>
      <c r="E1" s="47" t="s">
        <v>169</v>
      </c>
      <c r="F1" s="47" t="s">
        <v>26</v>
      </c>
      <c r="G1" s="34" t="s">
        <v>56</v>
      </c>
      <c r="H1" s="47" t="s">
        <v>27</v>
      </c>
      <c r="I1" s="47" t="s">
        <v>28</v>
      </c>
      <c r="J1" s="47" t="s">
        <v>29</v>
      </c>
      <c r="K1" s="47" t="s">
        <v>114</v>
      </c>
      <c r="L1" s="63" t="s">
        <v>173</v>
      </c>
      <c r="M1" s="63"/>
    </row>
    <row r="2" spans="1:13">
      <c r="A2" s="48" t="s">
        <v>32</v>
      </c>
      <c r="B2" s="48" t="s">
        <v>344</v>
      </c>
      <c r="C2" s="48" t="s">
        <v>345</v>
      </c>
      <c r="D2" s="48"/>
      <c r="E2" s="51">
        <v>25</v>
      </c>
      <c r="F2" s="51">
        <f t="shared" ref="F2:F9" si="0">E2*5</f>
        <v>125</v>
      </c>
      <c r="G2" s="48">
        <v>2.5499999999999998</v>
      </c>
      <c r="H2" s="48">
        <f>G2*5</f>
        <v>12.75</v>
      </c>
      <c r="I2" s="48">
        <v>8.92</v>
      </c>
      <c r="J2" s="48">
        <f>I2*5</f>
        <v>44.6</v>
      </c>
      <c r="K2" s="48"/>
      <c r="L2" s="49">
        <f t="shared" ref="L2:L13" si="1">406/J2</f>
        <v>9.103139013452914</v>
      </c>
      <c r="M2" s="48"/>
    </row>
    <row r="3" spans="1:13">
      <c r="A3" s="48" t="s">
        <v>33</v>
      </c>
      <c r="B3" s="48" t="s">
        <v>346</v>
      </c>
      <c r="C3" s="48" t="s">
        <v>73</v>
      </c>
      <c r="D3" s="48"/>
      <c r="E3" s="51">
        <v>12.7</v>
      </c>
      <c r="F3" s="51">
        <f t="shared" si="0"/>
        <v>63.5</v>
      </c>
      <c r="G3" s="48">
        <v>1.32</v>
      </c>
      <c r="H3" s="48">
        <f t="shared" ref="H3:H13" si="2">G3*5</f>
        <v>6.6000000000000005</v>
      </c>
      <c r="I3" s="48">
        <v>4.54</v>
      </c>
      <c r="J3" s="48">
        <f t="shared" ref="J3:J13" si="3">I3*5</f>
        <v>22.7</v>
      </c>
      <c r="K3" s="48"/>
      <c r="L3" s="49">
        <f t="shared" si="1"/>
        <v>17.885462555066081</v>
      </c>
      <c r="M3" s="48"/>
    </row>
    <row r="4" spans="1:13">
      <c r="A4" s="48" t="s">
        <v>34</v>
      </c>
      <c r="B4" s="48" t="s">
        <v>74</v>
      </c>
      <c r="C4" s="48" t="s">
        <v>75</v>
      </c>
      <c r="D4" s="48"/>
      <c r="E4" s="51">
        <v>15</v>
      </c>
      <c r="F4" s="51">
        <f t="shared" si="0"/>
        <v>75</v>
      </c>
      <c r="G4" s="48">
        <v>1.21</v>
      </c>
      <c r="H4" s="48">
        <f t="shared" si="2"/>
        <v>6.05</v>
      </c>
      <c r="I4" s="48">
        <v>4.0599999999999996</v>
      </c>
      <c r="J4" s="48">
        <f t="shared" si="3"/>
        <v>20.299999999999997</v>
      </c>
      <c r="K4" s="48">
        <f>J4*20</f>
        <v>405.99999999999994</v>
      </c>
      <c r="L4" s="49">
        <f t="shared" si="1"/>
        <v>20.000000000000004</v>
      </c>
      <c r="M4" s="48"/>
    </row>
    <row r="5" spans="1:13">
      <c r="A5" s="48" t="s">
        <v>35</v>
      </c>
      <c r="B5" s="48" t="s">
        <v>76</v>
      </c>
      <c r="C5" s="48" t="s">
        <v>77</v>
      </c>
      <c r="D5" s="48"/>
      <c r="E5" s="51">
        <v>43.3</v>
      </c>
      <c r="F5" s="51">
        <f t="shared" si="0"/>
        <v>216.5</v>
      </c>
      <c r="G5" s="48">
        <v>3.19</v>
      </c>
      <c r="H5" s="48">
        <f t="shared" si="2"/>
        <v>15.95</v>
      </c>
      <c r="I5" s="48">
        <v>11.09</v>
      </c>
      <c r="J5" s="48">
        <f t="shared" si="3"/>
        <v>55.45</v>
      </c>
      <c r="K5" s="48"/>
      <c r="L5" s="49">
        <f t="shared" si="1"/>
        <v>7.3219116321009912</v>
      </c>
      <c r="M5" s="48"/>
    </row>
    <row r="6" spans="1:13">
      <c r="A6" s="48" t="s">
        <v>36</v>
      </c>
      <c r="B6" s="48" t="s">
        <v>78</v>
      </c>
      <c r="C6" s="48" t="s">
        <v>247</v>
      </c>
      <c r="D6" s="48"/>
      <c r="E6" s="51">
        <v>48</v>
      </c>
      <c r="F6" s="51">
        <f t="shared" si="0"/>
        <v>240</v>
      </c>
      <c r="G6" s="48">
        <v>3.47</v>
      </c>
      <c r="H6" s="48">
        <f t="shared" si="2"/>
        <v>17.350000000000001</v>
      </c>
      <c r="I6" s="48">
        <v>12.21</v>
      </c>
      <c r="J6" s="48">
        <f t="shared" si="3"/>
        <v>61.050000000000004</v>
      </c>
      <c r="K6" s="48"/>
      <c r="L6" s="49">
        <f t="shared" si="1"/>
        <v>6.6502866502866498</v>
      </c>
      <c r="M6" s="48"/>
    </row>
    <row r="7" spans="1:13">
      <c r="A7" s="48" t="s">
        <v>37</v>
      </c>
      <c r="B7" s="48" t="s">
        <v>248</v>
      </c>
      <c r="C7" s="48" t="s">
        <v>249</v>
      </c>
      <c r="D7" s="48"/>
      <c r="E7" s="51">
        <v>44.1</v>
      </c>
      <c r="F7" s="51">
        <f t="shared" si="0"/>
        <v>220.5</v>
      </c>
      <c r="G7" s="48">
        <v>4.25</v>
      </c>
      <c r="H7" s="48">
        <f t="shared" si="2"/>
        <v>21.25</v>
      </c>
      <c r="I7" s="48">
        <v>13.07</v>
      </c>
      <c r="J7" s="48">
        <f t="shared" si="3"/>
        <v>65.349999999999994</v>
      </c>
      <c r="K7" s="48"/>
      <c r="L7" s="49">
        <f t="shared" si="1"/>
        <v>6.212700841622036</v>
      </c>
      <c r="M7" s="48"/>
    </row>
    <row r="8" spans="1:13">
      <c r="A8" s="48" t="s">
        <v>38</v>
      </c>
      <c r="B8" s="48" t="s">
        <v>250</v>
      </c>
      <c r="C8" s="48" t="s">
        <v>251</v>
      </c>
      <c r="D8" s="48"/>
      <c r="E8" s="51">
        <v>50.2</v>
      </c>
      <c r="F8" s="51">
        <f t="shared" si="0"/>
        <v>251</v>
      </c>
      <c r="G8" s="48">
        <v>3.94</v>
      </c>
      <c r="H8" s="48">
        <f t="shared" si="2"/>
        <v>19.7</v>
      </c>
      <c r="I8" s="48">
        <v>13.71</v>
      </c>
      <c r="J8" s="48">
        <f t="shared" si="3"/>
        <v>68.550000000000011</v>
      </c>
      <c r="K8" s="48"/>
      <c r="L8" s="49">
        <f t="shared" si="1"/>
        <v>5.9226841721371253</v>
      </c>
      <c r="M8" s="48"/>
    </row>
    <row r="9" spans="1:13">
      <c r="A9" s="48" t="s">
        <v>39</v>
      </c>
      <c r="B9" s="48" t="s">
        <v>252</v>
      </c>
      <c r="C9" s="48" t="s">
        <v>253</v>
      </c>
      <c r="D9" s="48"/>
      <c r="E9" s="51">
        <v>18</v>
      </c>
      <c r="F9" s="51">
        <f t="shared" si="0"/>
        <v>90</v>
      </c>
      <c r="G9" s="48">
        <v>2.0299999999999998</v>
      </c>
      <c r="H9" s="48">
        <f t="shared" si="2"/>
        <v>10.149999999999999</v>
      </c>
      <c r="I9" s="48">
        <v>6.2</v>
      </c>
      <c r="J9" s="48">
        <f t="shared" si="3"/>
        <v>31</v>
      </c>
      <c r="K9" s="48"/>
      <c r="L9" s="49">
        <f t="shared" si="1"/>
        <v>13.096774193548388</v>
      </c>
      <c r="M9" s="48"/>
    </row>
    <row r="10" spans="1:13">
      <c r="A10" s="48" t="s">
        <v>40</v>
      </c>
      <c r="B10" s="48" t="s">
        <v>254</v>
      </c>
      <c r="C10" s="48" t="s">
        <v>255</v>
      </c>
      <c r="D10" s="48"/>
      <c r="E10" s="49" t="s">
        <v>170</v>
      </c>
      <c r="F10" s="51">
        <v>60</v>
      </c>
      <c r="G10" s="48">
        <v>2.14</v>
      </c>
      <c r="H10" s="48">
        <f t="shared" si="2"/>
        <v>10.700000000000001</v>
      </c>
      <c r="I10" s="48">
        <v>7.52</v>
      </c>
      <c r="J10" s="48">
        <f t="shared" si="3"/>
        <v>37.599999999999994</v>
      </c>
      <c r="K10" s="48"/>
      <c r="L10" s="49">
        <f t="shared" si="1"/>
        <v>10.797872340425533</v>
      </c>
      <c r="M10" s="48"/>
    </row>
    <row r="11" spans="1:13">
      <c r="A11" s="48" t="s">
        <v>41</v>
      </c>
      <c r="B11" s="48" t="s">
        <v>256</v>
      </c>
      <c r="C11" s="48" t="s">
        <v>257</v>
      </c>
      <c r="D11" s="48"/>
      <c r="E11" s="49" t="s">
        <v>172</v>
      </c>
      <c r="F11" s="51">
        <v>70.7</v>
      </c>
      <c r="G11" s="48">
        <v>1.98</v>
      </c>
      <c r="H11" s="48">
        <f t="shared" si="2"/>
        <v>9.9</v>
      </c>
      <c r="I11" s="48">
        <v>6.86</v>
      </c>
      <c r="J11" s="48">
        <f t="shared" si="3"/>
        <v>34.300000000000004</v>
      </c>
      <c r="K11" s="48"/>
      <c r="L11" s="49">
        <f t="shared" si="1"/>
        <v>11.836734693877549</v>
      </c>
      <c r="M11" s="48"/>
    </row>
    <row r="12" spans="1:13">
      <c r="A12" s="48" t="s">
        <v>42</v>
      </c>
      <c r="B12" s="48" t="s">
        <v>258</v>
      </c>
      <c r="C12" s="48" t="s">
        <v>259</v>
      </c>
      <c r="D12" s="48"/>
      <c r="E12" s="49" t="s">
        <v>172</v>
      </c>
      <c r="F12" s="51">
        <v>59.8</v>
      </c>
      <c r="G12" s="48">
        <v>1.69</v>
      </c>
      <c r="H12" s="48">
        <f t="shared" si="2"/>
        <v>8.4499999999999993</v>
      </c>
      <c r="I12" s="48">
        <v>5.09</v>
      </c>
      <c r="J12" s="48">
        <f t="shared" si="3"/>
        <v>25.45</v>
      </c>
      <c r="K12" s="48"/>
      <c r="L12" s="49">
        <f t="shared" si="1"/>
        <v>15.952848722986248</v>
      </c>
      <c r="M12" s="48"/>
    </row>
    <row r="13" spans="1:13">
      <c r="A13" s="48" t="s">
        <v>43</v>
      </c>
      <c r="B13" s="48" t="s">
        <v>260</v>
      </c>
      <c r="C13" s="48" t="s">
        <v>261</v>
      </c>
      <c r="D13" s="48"/>
      <c r="E13" s="49" t="s">
        <v>171</v>
      </c>
      <c r="F13" s="51">
        <v>75.400000000000006</v>
      </c>
      <c r="G13" s="48">
        <v>1.85</v>
      </c>
      <c r="H13" s="48">
        <f t="shared" si="2"/>
        <v>9.25</v>
      </c>
      <c r="I13" s="48">
        <v>5.55</v>
      </c>
      <c r="J13" s="48">
        <f t="shared" si="3"/>
        <v>27.75</v>
      </c>
      <c r="K13" s="48"/>
      <c r="L13" s="49">
        <f t="shared" si="1"/>
        <v>14.63063063063063</v>
      </c>
      <c r="M13" s="48"/>
    </row>
    <row r="14" spans="1:13">
      <c r="A14" s="48"/>
      <c r="B14" s="48"/>
      <c r="C14" s="48"/>
      <c r="D14" s="48"/>
      <c r="J14" s="48"/>
      <c r="K14" s="48" t="s">
        <v>30</v>
      </c>
      <c r="L14" s="49">
        <f>SUM(L2:L13)</f>
        <v>139.41104544613412</v>
      </c>
      <c r="M14" s="48"/>
    </row>
    <row r="15" spans="1:13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1:13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1:1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1:1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 t="s">
        <v>31</v>
      </c>
      <c r="L18" s="48">
        <f>K4*12</f>
        <v>4871.9999999999991</v>
      </c>
      <c r="M18" s="48"/>
    </row>
    <row r="19" spans="1:1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 t="s">
        <v>174</v>
      </c>
      <c r="L19" s="50">
        <f>L18/L14</f>
        <v>34.947015743328969</v>
      </c>
      <c r="M19" s="48"/>
    </row>
    <row r="20" spans="1:1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64" t="s">
        <v>175</v>
      </c>
      <c r="M20" s="64"/>
    </row>
    <row r="21" spans="1:1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64" t="s">
        <v>176</v>
      </c>
      <c r="M21" s="64"/>
    </row>
    <row r="22" spans="1:1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65" t="s">
        <v>177</v>
      </c>
      <c r="M22" s="65"/>
    </row>
    <row r="23" spans="1:13">
      <c r="L23" t="s">
        <v>178</v>
      </c>
    </row>
    <row r="25" spans="1:13">
      <c r="A25" s="22" t="s">
        <v>168</v>
      </c>
      <c r="B25" s="22"/>
      <c r="C25" s="22"/>
      <c r="D25" s="22"/>
      <c r="E25" s="22"/>
      <c r="F25" s="22"/>
      <c r="G25" s="22"/>
      <c r="H25" s="22"/>
      <c r="I25" s="22"/>
    </row>
    <row r="26" spans="1:13">
      <c r="A26" s="22" t="s">
        <v>386</v>
      </c>
      <c r="B26" s="22" t="s">
        <v>76</v>
      </c>
      <c r="C26" s="22" t="s">
        <v>77</v>
      </c>
      <c r="D26" s="22"/>
      <c r="E26" s="22" t="s">
        <v>387</v>
      </c>
      <c r="F26" s="52">
        <v>78.8</v>
      </c>
      <c r="G26" s="22">
        <v>0.93</v>
      </c>
      <c r="H26" s="22">
        <f>G26*5</f>
        <v>4.6500000000000004</v>
      </c>
      <c r="I26" s="22">
        <v>2.82</v>
      </c>
      <c r="J26" s="22">
        <f>I26*5</f>
        <v>14.1</v>
      </c>
    </row>
    <row r="27" spans="1:13">
      <c r="A27" s="22"/>
      <c r="B27" s="22"/>
      <c r="C27" s="22"/>
      <c r="D27" s="22"/>
      <c r="E27" s="22"/>
      <c r="F27" s="22"/>
      <c r="G27" s="22"/>
      <c r="H27" s="22"/>
      <c r="I27" s="22"/>
    </row>
  </sheetData>
  <mergeCells count="4">
    <mergeCell ref="L1:M1"/>
    <mergeCell ref="L20:M20"/>
    <mergeCell ref="L21:M21"/>
    <mergeCell ref="L22:M22"/>
  </mergeCells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2" sqref="C2"/>
    </sheetView>
  </sheetViews>
  <sheetFormatPr baseColWidth="10" defaultRowHeight="15" x14ac:dyDescent="0"/>
  <sheetData>
    <row r="1" spans="1:7" ht="16" thickBot="1">
      <c r="A1" s="34" t="s">
        <v>10</v>
      </c>
      <c r="B1" s="34" t="s">
        <v>350</v>
      </c>
      <c r="C1" s="34" t="s">
        <v>11</v>
      </c>
      <c r="D1" s="34" t="s">
        <v>12</v>
      </c>
      <c r="E1" s="46" t="s">
        <v>351</v>
      </c>
      <c r="F1" s="34"/>
      <c r="G1" s="34"/>
    </row>
    <row r="2" spans="1:7" ht="16" thickTop="1">
      <c r="A2" t="s">
        <v>206</v>
      </c>
      <c r="B2" s="45">
        <v>6334042</v>
      </c>
      <c r="C2" s="41">
        <v>7.0000000000000007E-2</v>
      </c>
      <c r="D2" t="s">
        <v>13</v>
      </c>
      <c r="E2" t="s">
        <v>134</v>
      </c>
    </row>
    <row r="3" spans="1:7">
      <c r="A3" t="s">
        <v>58</v>
      </c>
      <c r="B3" s="45">
        <v>7064841</v>
      </c>
      <c r="C3" s="41">
        <v>0.08</v>
      </c>
      <c r="D3" t="s">
        <v>14</v>
      </c>
      <c r="E3" t="s">
        <v>134</v>
      </c>
    </row>
    <row r="4" spans="1:7">
      <c r="A4" t="s">
        <v>59</v>
      </c>
      <c r="B4" s="45">
        <v>4243753</v>
      </c>
      <c r="C4" s="41">
        <v>0.05</v>
      </c>
      <c r="D4" t="s">
        <v>15</v>
      </c>
      <c r="E4" t="s">
        <v>134</v>
      </c>
    </row>
    <row r="5" spans="1:7">
      <c r="A5" t="s">
        <v>60</v>
      </c>
      <c r="B5" s="45">
        <v>6904413</v>
      </c>
      <c r="C5" s="41">
        <v>0.08</v>
      </c>
      <c r="D5" t="s">
        <v>16</v>
      </c>
      <c r="E5" t="s">
        <v>134</v>
      </c>
    </row>
    <row r="6" spans="1:7">
      <c r="A6" t="s">
        <v>61</v>
      </c>
      <c r="B6" s="45">
        <v>7132751</v>
      </c>
      <c r="C6" s="41">
        <v>0.08</v>
      </c>
      <c r="D6" t="s">
        <v>17</v>
      </c>
      <c r="E6" t="s">
        <v>134</v>
      </c>
    </row>
    <row r="7" spans="1:7">
      <c r="A7" t="s">
        <v>62</v>
      </c>
      <c r="B7" s="45">
        <v>6569516</v>
      </c>
      <c r="C7" s="41">
        <v>0.08</v>
      </c>
      <c r="D7" t="s">
        <v>18</v>
      </c>
      <c r="E7" t="s">
        <v>134</v>
      </c>
    </row>
    <row r="8" spans="1:7">
      <c r="A8" t="s">
        <v>63</v>
      </c>
      <c r="B8" s="45">
        <v>7172899</v>
      </c>
      <c r="C8" s="41">
        <v>0.08</v>
      </c>
      <c r="D8" t="s">
        <v>19</v>
      </c>
      <c r="E8" t="s">
        <v>134</v>
      </c>
    </row>
    <row r="9" spans="1:7">
      <c r="A9" t="s">
        <v>64</v>
      </c>
      <c r="B9" s="45">
        <v>7309186</v>
      </c>
      <c r="C9" s="41">
        <v>0.09</v>
      </c>
      <c r="D9" t="s">
        <v>20</v>
      </c>
      <c r="E9" t="s">
        <v>134</v>
      </c>
    </row>
    <row r="10" spans="1:7">
      <c r="A10" t="s">
        <v>65</v>
      </c>
      <c r="B10" s="45">
        <v>7430316</v>
      </c>
      <c r="C10" s="41">
        <v>0.09</v>
      </c>
      <c r="D10" t="s">
        <v>21</v>
      </c>
      <c r="E10" t="s">
        <v>134</v>
      </c>
    </row>
    <row r="11" spans="1:7">
      <c r="A11" t="s">
        <v>66</v>
      </c>
      <c r="B11" s="45">
        <v>6946486</v>
      </c>
      <c r="C11" s="41">
        <v>0.08</v>
      </c>
      <c r="D11" t="s">
        <v>347</v>
      </c>
      <c r="E11" t="s">
        <v>134</v>
      </c>
    </row>
    <row r="12" spans="1:7">
      <c r="A12" t="s">
        <v>191</v>
      </c>
      <c r="B12" s="45">
        <v>4009382</v>
      </c>
      <c r="C12" s="41">
        <v>0.05</v>
      </c>
      <c r="D12" t="s">
        <v>348</v>
      </c>
      <c r="E12" t="s">
        <v>134</v>
      </c>
    </row>
    <row r="13" spans="1:7">
      <c r="A13" t="s">
        <v>192</v>
      </c>
      <c r="B13" s="45">
        <v>6960812</v>
      </c>
      <c r="C13" s="41">
        <v>0.08</v>
      </c>
      <c r="D13" t="s">
        <v>349</v>
      </c>
      <c r="E13" t="s">
        <v>134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A66" sqref="A66"/>
    </sheetView>
  </sheetViews>
  <sheetFormatPr baseColWidth="10" defaultRowHeight="15" x14ac:dyDescent="0"/>
  <cols>
    <col min="2" max="2" width="14.1640625" bestFit="1" customWidth="1"/>
    <col min="3" max="3" width="8.1640625" bestFit="1" customWidth="1"/>
  </cols>
  <sheetData>
    <row r="1" spans="1:11" ht="16" thickBot="1">
      <c r="A1" s="34" t="s">
        <v>148</v>
      </c>
      <c r="B1" s="34" t="s">
        <v>188</v>
      </c>
      <c r="C1" s="34" t="s">
        <v>187</v>
      </c>
      <c r="D1" s="34" t="s">
        <v>189</v>
      </c>
      <c r="E1" s="34" t="s">
        <v>190</v>
      </c>
      <c r="F1" s="34" t="s">
        <v>72</v>
      </c>
      <c r="G1" s="34" t="s">
        <v>70</v>
      </c>
      <c r="H1" s="34" t="s">
        <v>71</v>
      </c>
      <c r="I1" s="34" t="s">
        <v>67</v>
      </c>
      <c r="J1" s="34" t="s">
        <v>68</v>
      </c>
      <c r="K1" s="34" t="s">
        <v>69</v>
      </c>
    </row>
    <row r="2" spans="1:11" ht="16" thickTop="1">
      <c r="A2" t="s">
        <v>206</v>
      </c>
      <c r="B2" s="45">
        <v>6334042</v>
      </c>
      <c r="C2">
        <v>1</v>
      </c>
    </row>
    <row r="3" spans="1:11" ht="16" thickTop="1">
      <c r="A3" t="s">
        <v>206</v>
      </c>
      <c r="B3" s="45">
        <v>6334042</v>
      </c>
      <c r="C3">
        <v>2</v>
      </c>
    </row>
    <row r="4" spans="1:11">
      <c r="A4" t="s">
        <v>58</v>
      </c>
      <c r="B4" s="45">
        <v>7064841</v>
      </c>
      <c r="C4">
        <v>1</v>
      </c>
    </row>
    <row r="5" spans="1:11">
      <c r="A5" t="s">
        <v>58</v>
      </c>
      <c r="B5" s="45">
        <v>7064841</v>
      </c>
      <c r="C5">
        <v>2</v>
      </c>
    </row>
    <row r="6" spans="1:11">
      <c r="A6" t="s">
        <v>59</v>
      </c>
      <c r="B6" s="45">
        <v>4243753</v>
      </c>
      <c r="C6">
        <v>1</v>
      </c>
    </row>
    <row r="7" spans="1:11">
      <c r="A7" t="s">
        <v>59</v>
      </c>
      <c r="B7" s="45">
        <v>4243753</v>
      </c>
      <c r="C7">
        <v>2</v>
      </c>
    </row>
    <row r="8" spans="1:11">
      <c r="A8" t="s">
        <v>149</v>
      </c>
      <c r="B8" s="45">
        <v>4986074</v>
      </c>
      <c r="C8">
        <v>1</v>
      </c>
      <c r="F8">
        <v>52729</v>
      </c>
      <c r="G8">
        <v>660</v>
      </c>
      <c r="H8">
        <v>52069</v>
      </c>
      <c r="I8">
        <v>4920360</v>
      </c>
      <c r="J8">
        <v>10367</v>
      </c>
      <c r="K8">
        <v>4973089</v>
      </c>
    </row>
    <row r="9" spans="1:11">
      <c r="A9" t="s">
        <v>149</v>
      </c>
      <c r="B9" s="45">
        <v>4986074</v>
      </c>
      <c r="C9">
        <v>2</v>
      </c>
      <c r="F9">
        <v>55338</v>
      </c>
      <c r="G9">
        <v>655</v>
      </c>
      <c r="H9">
        <v>54683</v>
      </c>
      <c r="I9">
        <v>4909887</v>
      </c>
      <c r="J9">
        <v>10624</v>
      </c>
      <c r="K9">
        <v>4965225</v>
      </c>
    </row>
    <row r="10" spans="1:11">
      <c r="A10" t="s">
        <v>150</v>
      </c>
      <c r="B10" s="45">
        <v>8063801</v>
      </c>
      <c r="C10">
        <v>1</v>
      </c>
      <c r="F10">
        <v>95629</v>
      </c>
      <c r="G10">
        <v>1066</v>
      </c>
      <c r="H10">
        <v>94563</v>
      </c>
      <c r="I10">
        <v>7946798</v>
      </c>
      <c r="J10">
        <v>17579</v>
      </c>
      <c r="K10">
        <v>8042427</v>
      </c>
    </row>
    <row r="11" spans="1:11">
      <c r="A11" t="s">
        <v>150</v>
      </c>
      <c r="B11" s="45">
        <v>8063801</v>
      </c>
      <c r="C11">
        <v>2</v>
      </c>
      <c r="F11">
        <v>102308</v>
      </c>
      <c r="G11">
        <v>1147</v>
      </c>
      <c r="H11">
        <v>101161</v>
      </c>
      <c r="I11">
        <v>7927465</v>
      </c>
      <c r="J11">
        <v>18143</v>
      </c>
      <c r="K11">
        <v>8029773</v>
      </c>
    </row>
    <row r="12" spans="1:11">
      <c r="A12" t="s">
        <v>151</v>
      </c>
      <c r="B12" s="45">
        <v>5220840</v>
      </c>
      <c r="C12">
        <v>1</v>
      </c>
      <c r="F12">
        <v>37509</v>
      </c>
      <c r="G12">
        <v>530</v>
      </c>
      <c r="H12">
        <v>36979</v>
      </c>
      <c r="I12">
        <v>5169933</v>
      </c>
      <c r="J12">
        <v>7685</v>
      </c>
      <c r="K12">
        <v>5207442</v>
      </c>
    </row>
    <row r="13" spans="1:11">
      <c r="A13" t="s">
        <v>151</v>
      </c>
      <c r="B13" s="45">
        <v>5220840</v>
      </c>
      <c r="C13">
        <v>2</v>
      </c>
      <c r="F13">
        <v>39132</v>
      </c>
      <c r="G13">
        <v>480</v>
      </c>
      <c r="H13">
        <v>38652</v>
      </c>
      <c r="I13">
        <v>5159844</v>
      </c>
      <c r="J13">
        <v>7807</v>
      </c>
      <c r="K13">
        <v>5198976</v>
      </c>
    </row>
    <row r="14" spans="1:11">
      <c r="A14" t="s">
        <v>152</v>
      </c>
      <c r="B14" s="45">
        <v>3111804</v>
      </c>
      <c r="C14">
        <v>1</v>
      </c>
    </row>
    <row r="15" spans="1:11">
      <c r="A15" t="s">
        <v>152</v>
      </c>
      <c r="B15" s="45">
        <v>3111804</v>
      </c>
      <c r="C15">
        <v>2</v>
      </c>
    </row>
    <row r="16" spans="1:11">
      <c r="A16" t="s">
        <v>153</v>
      </c>
      <c r="B16" s="45">
        <v>4463523</v>
      </c>
      <c r="C16">
        <v>1</v>
      </c>
    </row>
    <row r="17" spans="1:11">
      <c r="A17" t="s">
        <v>153</v>
      </c>
      <c r="B17" s="45">
        <v>4463523</v>
      </c>
      <c r="C17">
        <v>2</v>
      </c>
    </row>
    <row r="18" spans="1:11">
      <c r="A18" t="s">
        <v>154</v>
      </c>
      <c r="B18" s="45">
        <v>8723315</v>
      </c>
      <c r="C18">
        <v>1</v>
      </c>
    </row>
    <row r="19" spans="1:11">
      <c r="A19" t="s">
        <v>154</v>
      </c>
      <c r="B19" s="45">
        <v>8723315</v>
      </c>
      <c r="C19">
        <v>2</v>
      </c>
    </row>
    <row r="20" spans="1:11">
      <c r="A20" t="s">
        <v>60</v>
      </c>
      <c r="B20" s="45">
        <v>6904413</v>
      </c>
      <c r="C20">
        <v>1</v>
      </c>
    </row>
    <row r="21" spans="1:11">
      <c r="A21" t="s">
        <v>60</v>
      </c>
      <c r="B21" s="45">
        <v>6904413</v>
      </c>
      <c r="C21">
        <v>2</v>
      </c>
    </row>
    <row r="22" spans="1:11">
      <c r="A22" t="s">
        <v>61</v>
      </c>
      <c r="B22" s="45">
        <v>7132751</v>
      </c>
      <c r="C22">
        <v>1</v>
      </c>
    </row>
    <row r="23" spans="1:11">
      <c r="A23" t="s">
        <v>61</v>
      </c>
      <c r="B23" s="45">
        <v>7132751</v>
      </c>
      <c r="C23">
        <v>2</v>
      </c>
    </row>
    <row r="24" spans="1:11">
      <c r="A24" t="s">
        <v>62</v>
      </c>
      <c r="B24" s="45">
        <v>6569516</v>
      </c>
      <c r="C24">
        <v>1</v>
      </c>
    </row>
    <row r="25" spans="1:11">
      <c r="A25" t="s">
        <v>62</v>
      </c>
      <c r="B25" s="45">
        <v>6569516</v>
      </c>
      <c r="C25">
        <v>2</v>
      </c>
    </row>
    <row r="26" spans="1:11">
      <c r="A26" t="s">
        <v>63</v>
      </c>
      <c r="B26" s="45">
        <v>7172899</v>
      </c>
      <c r="C26">
        <v>1</v>
      </c>
    </row>
    <row r="27" spans="1:11">
      <c r="A27" t="s">
        <v>63</v>
      </c>
      <c r="B27" s="45">
        <v>7172899</v>
      </c>
      <c r="C27">
        <v>2</v>
      </c>
    </row>
    <row r="28" spans="1:11">
      <c r="A28" t="s">
        <v>64</v>
      </c>
      <c r="B28" s="45">
        <v>7309186</v>
      </c>
      <c r="C28">
        <v>1</v>
      </c>
    </row>
    <row r="29" spans="1:11">
      <c r="A29" t="s">
        <v>64</v>
      </c>
      <c r="B29" s="45">
        <v>7309186</v>
      </c>
      <c r="C29">
        <v>2</v>
      </c>
    </row>
    <row r="30" spans="1:11">
      <c r="A30" t="s">
        <v>65</v>
      </c>
      <c r="B30" s="45">
        <v>7430316</v>
      </c>
      <c r="C30">
        <v>1</v>
      </c>
    </row>
    <row r="31" spans="1:11">
      <c r="A31" t="s">
        <v>65</v>
      </c>
      <c r="B31" s="45">
        <v>7430316</v>
      </c>
      <c r="C31">
        <v>2</v>
      </c>
    </row>
    <row r="32" spans="1:11">
      <c r="A32" t="s">
        <v>155</v>
      </c>
      <c r="B32" s="45">
        <v>6618861</v>
      </c>
      <c r="C32">
        <v>1</v>
      </c>
      <c r="F32">
        <v>60589</v>
      </c>
      <c r="G32">
        <v>1256</v>
      </c>
      <c r="H32">
        <v>59333</v>
      </c>
      <c r="I32">
        <v>6540857</v>
      </c>
      <c r="J32">
        <v>13658</v>
      </c>
      <c r="K32">
        <v>6601446</v>
      </c>
    </row>
    <row r="33" spans="1:11">
      <c r="A33" t="s">
        <v>155</v>
      </c>
      <c r="B33" s="45">
        <v>6618861</v>
      </c>
      <c r="C33">
        <v>2</v>
      </c>
      <c r="F33">
        <v>61981</v>
      </c>
      <c r="G33">
        <v>1274</v>
      </c>
      <c r="H33">
        <v>60707</v>
      </c>
      <c r="I33">
        <v>6528966</v>
      </c>
      <c r="J33">
        <v>13504</v>
      </c>
      <c r="K33">
        <v>6590947</v>
      </c>
    </row>
    <row r="34" spans="1:11">
      <c r="A34" t="s">
        <v>156</v>
      </c>
      <c r="B34" s="45">
        <v>6150007</v>
      </c>
      <c r="C34">
        <v>1</v>
      </c>
      <c r="F34">
        <v>63383</v>
      </c>
      <c r="G34">
        <v>1165</v>
      </c>
      <c r="H34">
        <v>62218</v>
      </c>
      <c r="I34">
        <v>6070589</v>
      </c>
      <c r="J34">
        <v>12929</v>
      </c>
      <c r="K34">
        <v>6133972</v>
      </c>
    </row>
    <row r="35" spans="1:11">
      <c r="A35" t="s">
        <v>156</v>
      </c>
      <c r="B35" s="45">
        <v>6150007</v>
      </c>
      <c r="C35">
        <v>2</v>
      </c>
      <c r="F35">
        <v>67289</v>
      </c>
      <c r="G35">
        <v>998</v>
      </c>
      <c r="H35">
        <v>66291</v>
      </c>
      <c r="I35">
        <v>6056933</v>
      </c>
      <c r="J35">
        <v>12370</v>
      </c>
      <c r="K35">
        <v>6124222</v>
      </c>
    </row>
    <row r="36" spans="1:11">
      <c r="A36" t="s">
        <v>157</v>
      </c>
      <c r="B36" s="45">
        <v>4916184</v>
      </c>
      <c r="C36">
        <v>1</v>
      </c>
      <c r="F36">
        <v>42380</v>
      </c>
      <c r="G36">
        <v>894</v>
      </c>
      <c r="H36">
        <v>41486</v>
      </c>
      <c r="I36">
        <v>4860866</v>
      </c>
      <c r="J36">
        <v>10029</v>
      </c>
      <c r="K36">
        <v>4903246</v>
      </c>
    </row>
    <row r="37" spans="1:11">
      <c r="A37" t="s">
        <v>157</v>
      </c>
      <c r="B37" s="45">
        <v>4916184</v>
      </c>
      <c r="C37">
        <v>2</v>
      </c>
      <c r="F37">
        <v>43437</v>
      </c>
      <c r="G37">
        <v>814</v>
      </c>
      <c r="H37">
        <v>42623</v>
      </c>
      <c r="I37">
        <v>4852147</v>
      </c>
      <c r="J37">
        <v>9973</v>
      </c>
      <c r="K37">
        <v>4895584</v>
      </c>
    </row>
    <row r="38" spans="1:11">
      <c r="A38" t="s">
        <v>158</v>
      </c>
      <c r="B38" s="45">
        <v>5352006</v>
      </c>
      <c r="C38">
        <v>1</v>
      </c>
    </row>
    <row r="39" spans="1:11">
      <c r="A39" t="s">
        <v>158</v>
      </c>
      <c r="B39" s="45">
        <v>5352006</v>
      </c>
      <c r="C39">
        <v>2</v>
      </c>
    </row>
    <row r="40" spans="1:11">
      <c r="A40" t="s">
        <v>159</v>
      </c>
      <c r="B40" s="45">
        <v>6019512</v>
      </c>
      <c r="C40">
        <v>1</v>
      </c>
    </row>
    <row r="41" spans="1:11">
      <c r="A41" t="s">
        <v>159</v>
      </c>
      <c r="B41" s="45">
        <v>6019512</v>
      </c>
      <c r="C41">
        <v>2</v>
      </c>
    </row>
    <row r="42" spans="1:11">
      <c r="A42" t="s">
        <v>160</v>
      </c>
      <c r="B42" s="45">
        <v>7475401</v>
      </c>
      <c r="C42">
        <v>1</v>
      </c>
    </row>
    <row r="43" spans="1:11">
      <c r="A43" t="s">
        <v>160</v>
      </c>
      <c r="B43" s="45">
        <v>7475401</v>
      </c>
      <c r="C43">
        <v>2</v>
      </c>
    </row>
    <row r="44" spans="1:11">
      <c r="A44" t="s">
        <v>66</v>
      </c>
      <c r="B44" s="45">
        <v>6946486</v>
      </c>
      <c r="C44">
        <v>1</v>
      </c>
    </row>
    <row r="45" spans="1:11">
      <c r="A45" t="s">
        <v>66</v>
      </c>
      <c r="B45" s="45">
        <v>6946486</v>
      </c>
      <c r="C45">
        <v>2</v>
      </c>
    </row>
    <row r="46" spans="1:11">
      <c r="A46" t="s">
        <v>191</v>
      </c>
      <c r="B46" s="45">
        <v>4009382</v>
      </c>
      <c r="C46">
        <v>1</v>
      </c>
    </row>
    <row r="47" spans="1:11">
      <c r="A47" t="s">
        <v>191</v>
      </c>
      <c r="B47" s="45">
        <v>4009382</v>
      </c>
      <c r="C47">
        <v>2</v>
      </c>
    </row>
    <row r="48" spans="1:11">
      <c r="A48" t="s">
        <v>192</v>
      </c>
      <c r="B48" s="45">
        <v>6960812</v>
      </c>
      <c r="C48">
        <v>1</v>
      </c>
    </row>
    <row r="49" spans="1:3">
      <c r="A49" t="s">
        <v>192</v>
      </c>
      <c r="B49" s="45">
        <v>6960812</v>
      </c>
      <c r="C49">
        <v>2</v>
      </c>
    </row>
    <row r="50" spans="1:3">
      <c r="A50" t="s">
        <v>352</v>
      </c>
      <c r="B50" s="54">
        <v>8468976</v>
      </c>
      <c r="C50">
        <v>1</v>
      </c>
    </row>
    <row r="51" spans="1:3">
      <c r="A51" t="s">
        <v>353</v>
      </c>
      <c r="B51" s="54">
        <v>8078318</v>
      </c>
      <c r="C51">
        <v>1</v>
      </c>
    </row>
    <row r="52" spans="1:3">
      <c r="A52" t="s">
        <v>354</v>
      </c>
      <c r="B52" s="54">
        <v>8348010</v>
      </c>
      <c r="C52">
        <v>1</v>
      </c>
    </row>
    <row r="53" spans="1:3">
      <c r="A53" t="s">
        <v>355</v>
      </c>
      <c r="B53" s="54">
        <v>12888457</v>
      </c>
      <c r="C53">
        <v>1</v>
      </c>
    </row>
    <row r="54" spans="1:3">
      <c r="A54" t="s">
        <v>356</v>
      </c>
      <c r="B54" s="54">
        <v>12733142</v>
      </c>
      <c r="C54">
        <v>1</v>
      </c>
    </row>
    <row r="55" spans="1:3">
      <c r="A55" t="s">
        <v>357</v>
      </c>
      <c r="B55" s="54">
        <v>10261656</v>
      </c>
      <c r="C55">
        <v>1</v>
      </c>
    </row>
    <row r="56" spans="1:3">
      <c r="A56" t="s">
        <v>358</v>
      </c>
      <c r="B56" s="54">
        <v>10324873</v>
      </c>
      <c r="C56">
        <v>1</v>
      </c>
    </row>
    <row r="57" spans="1:3">
      <c r="A57" t="s">
        <v>359</v>
      </c>
      <c r="B57" s="54">
        <v>8335035</v>
      </c>
      <c r="C57">
        <v>1</v>
      </c>
    </row>
    <row r="58" spans="1:3">
      <c r="A58" t="s">
        <v>360</v>
      </c>
      <c r="B58" s="54">
        <v>7494210</v>
      </c>
      <c r="C58">
        <v>1</v>
      </c>
    </row>
    <row r="59" spans="1:3">
      <c r="A59" t="s">
        <v>361</v>
      </c>
      <c r="B59" s="54">
        <v>14097093</v>
      </c>
      <c r="C59">
        <v>1</v>
      </c>
    </row>
    <row r="60" spans="1:3">
      <c r="A60" t="s">
        <v>362</v>
      </c>
      <c r="B60" s="54">
        <v>8932543</v>
      </c>
      <c r="C60">
        <v>1</v>
      </c>
    </row>
  </sheetData>
  <sortState ref="A33:B96">
    <sortCondition ref="A33:A96"/>
  </sortState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4" sqref="B24:D35"/>
    </sheetView>
  </sheetViews>
  <sheetFormatPr baseColWidth="10" defaultRowHeight="15" x14ac:dyDescent="0"/>
  <cols>
    <col min="3" max="4" width="11.1640625" bestFit="1" customWidth="1"/>
  </cols>
  <sheetData>
    <row r="1" spans="1:11" ht="16" thickBot="1">
      <c r="A1" t="s">
        <v>337</v>
      </c>
      <c r="B1" t="s">
        <v>100</v>
      </c>
      <c r="G1" s="53" t="s">
        <v>95</v>
      </c>
      <c r="H1" s="53" t="s">
        <v>96</v>
      </c>
      <c r="I1" s="53" t="s">
        <v>97</v>
      </c>
      <c r="J1" s="53" t="s">
        <v>98</v>
      </c>
      <c r="K1" s="53" t="s">
        <v>99</v>
      </c>
    </row>
    <row r="2" spans="1:11" ht="16" thickTop="1">
      <c r="A2" t="s">
        <v>234</v>
      </c>
      <c r="B2">
        <v>4859380</v>
      </c>
      <c r="C2">
        <f>B2*2</f>
        <v>9718760</v>
      </c>
      <c r="D2">
        <f>C2*101</f>
        <v>981594760</v>
      </c>
      <c r="G2" t="s">
        <v>269</v>
      </c>
      <c r="H2" t="s">
        <v>104</v>
      </c>
      <c r="I2">
        <v>19807812</v>
      </c>
      <c r="J2">
        <f t="shared" ref="J2:J15" si="0">I2/4</f>
        <v>4951953</v>
      </c>
      <c r="K2" t="s">
        <v>87</v>
      </c>
    </row>
    <row r="3" spans="1:11">
      <c r="A3" t="s">
        <v>235</v>
      </c>
      <c r="B3">
        <v>4859380</v>
      </c>
      <c r="G3" t="s">
        <v>269</v>
      </c>
      <c r="H3" t="s">
        <v>105</v>
      </c>
      <c r="I3">
        <v>19807812</v>
      </c>
      <c r="J3">
        <f t="shared" si="0"/>
        <v>4951953</v>
      </c>
      <c r="K3" t="s">
        <v>87</v>
      </c>
    </row>
    <row r="4" spans="1:11">
      <c r="A4" t="s">
        <v>236</v>
      </c>
      <c r="B4">
        <v>7843897</v>
      </c>
      <c r="C4">
        <f>B4*2</f>
        <v>15687794</v>
      </c>
      <c r="D4">
        <f>C4*101</f>
        <v>1584467194</v>
      </c>
      <c r="G4" t="s">
        <v>270</v>
      </c>
      <c r="H4" t="s">
        <v>106</v>
      </c>
      <c r="I4">
        <v>32032476</v>
      </c>
      <c r="J4">
        <f t="shared" si="0"/>
        <v>8008119</v>
      </c>
      <c r="K4" t="s">
        <v>87</v>
      </c>
    </row>
    <row r="5" spans="1:11">
      <c r="A5" t="s">
        <v>237</v>
      </c>
      <c r="B5">
        <v>7843897</v>
      </c>
      <c r="G5" t="s">
        <v>271</v>
      </c>
      <c r="H5" t="s">
        <v>107</v>
      </c>
      <c r="I5">
        <v>32032476</v>
      </c>
      <c r="J5">
        <f t="shared" si="0"/>
        <v>8008119</v>
      </c>
      <c r="K5" t="s">
        <v>87</v>
      </c>
    </row>
    <row r="6" spans="1:11">
      <c r="A6" t="s">
        <v>238</v>
      </c>
      <c r="B6">
        <v>5119813</v>
      </c>
      <c r="C6">
        <f>B6*2</f>
        <v>10239626</v>
      </c>
      <c r="D6">
        <f>C6*101</f>
        <v>1034202226</v>
      </c>
      <c r="G6" t="s">
        <v>90</v>
      </c>
      <c r="H6" t="s">
        <v>108</v>
      </c>
      <c r="I6">
        <v>20741824</v>
      </c>
      <c r="J6">
        <f t="shared" si="0"/>
        <v>5185456</v>
      </c>
      <c r="K6" t="s">
        <v>87</v>
      </c>
    </row>
    <row r="7" spans="1:11">
      <c r="A7" t="s">
        <v>239</v>
      </c>
      <c r="B7">
        <v>5119813</v>
      </c>
      <c r="G7" t="s">
        <v>90</v>
      </c>
      <c r="H7" t="s">
        <v>109</v>
      </c>
      <c r="I7">
        <v>20741824</v>
      </c>
      <c r="J7">
        <f t="shared" si="0"/>
        <v>5185456</v>
      </c>
      <c r="K7" t="s">
        <v>87</v>
      </c>
    </row>
    <row r="8" spans="1:11">
      <c r="A8" t="s">
        <v>240</v>
      </c>
      <c r="B8">
        <v>6467120</v>
      </c>
      <c r="C8">
        <f>B8*2</f>
        <v>12934240</v>
      </c>
      <c r="D8">
        <f>C8*101</f>
        <v>1306358240</v>
      </c>
      <c r="G8" t="s">
        <v>91</v>
      </c>
      <c r="H8" t="s">
        <v>79</v>
      </c>
      <c r="I8">
        <v>26293108</v>
      </c>
      <c r="J8">
        <f t="shared" si="0"/>
        <v>6573277</v>
      </c>
      <c r="K8" t="s">
        <v>87</v>
      </c>
    </row>
    <row r="9" spans="1:11">
      <c r="A9" t="s">
        <v>241</v>
      </c>
      <c r="B9">
        <v>6467120</v>
      </c>
      <c r="G9" t="s">
        <v>91</v>
      </c>
      <c r="H9" t="s">
        <v>80</v>
      </c>
      <c r="I9">
        <v>26293108</v>
      </c>
      <c r="J9">
        <f t="shared" si="0"/>
        <v>6573277</v>
      </c>
      <c r="K9" t="s">
        <v>87</v>
      </c>
    </row>
    <row r="10" spans="1:11">
      <c r="A10" t="s">
        <v>242</v>
      </c>
      <c r="B10">
        <v>5999624</v>
      </c>
      <c r="C10">
        <f>B10*2</f>
        <v>11999248</v>
      </c>
      <c r="D10">
        <f>C10*101</f>
        <v>1211924048</v>
      </c>
      <c r="G10" t="s">
        <v>92</v>
      </c>
      <c r="H10" t="s">
        <v>81</v>
      </c>
      <c r="I10">
        <v>24432152</v>
      </c>
      <c r="J10">
        <f t="shared" si="0"/>
        <v>6108038</v>
      </c>
      <c r="K10" t="s">
        <v>87</v>
      </c>
    </row>
    <row r="11" spans="1:11">
      <c r="A11" t="s">
        <v>243</v>
      </c>
      <c r="B11">
        <v>5999624</v>
      </c>
      <c r="G11" t="s">
        <v>92</v>
      </c>
      <c r="H11" t="s">
        <v>82</v>
      </c>
      <c r="I11">
        <v>24432152</v>
      </c>
      <c r="J11">
        <f t="shared" si="0"/>
        <v>6108038</v>
      </c>
      <c r="K11" t="s">
        <v>87</v>
      </c>
    </row>
    <row r="12" spans="1:11">
      <c r="A12" t="s">
        <v>244</v>
      </c>
      <c r="B12">
        <v>4806739</v>
      </c>
      <c r="C12">
        <f>B12*2</f>
        <v>9613478</v>
      </c>
      <c r="D12">
        <f>C12*101</f>
        <v>970961278</v>
      </c>
      <c r="G12" t="s">
        <v>93</v>
      </c>
      <c r="H12" t="s">
        <v>83</v>
      </c>
      <c r="I12">
        <v>19530092</v>
      </c>
      <c r="J12">
        <f t="shared" si="0"/>
        <v>4882523</v>
      </c>
      <c r="K12" t="s">
        <v>87</v>
      </c>
    </row>
    <row r="13" spans="1:11">
      <c r="A13" t="s">
        <v>245</v>
      </c>
      <c r="B13">
        <v>4806739</v>
      </c>
      <c r="G13" t="s">
        <v>93</v>
      </c>
      <c r="H13" t="s">
        <v>84</v>
      </c>
      <c r="I13">
        <v>19530092</v>
      </c>
      <c r="J13">
        <f t="shared" si="0"/>
        <v>4882523</v>
      </c>
      <c r="K13" t="s">
        <v>87</v>
      </c>
    </row>
    <row r="14" spans="1:11">
      <c r="A14" t="s">
        <v>102</v>
      </c>
      <c r="B14">
        <f>AVERAGE(B2:B13)</f>
        <v>5849428.833333333</v>
      </c>
      <c r="C14">
        <f>AVERAGE(C2:C12)</f>
        <v>11698857.666666666</v>
      </c>
      <c r="D14">
        <f>C14*101</f>
        <v>1181584624.3333333</v>
      </c>
      <c r="G14" t="s">
        <v>94</v>
      </c>
      <c r="H14" t="s">
        <v>85</v>
      </c>
      <c r="I14">
        <v>142837464</v>
      </c>
      <c r="J14">
        <f t="shared" si="0"/>
        <v>35709366</v>
      </c>
      <c r="K14" t="s">
        <v>87</v>
      </c>
    </row>
    <row r="15" spans="1:11">
      <c r="C15">
        <f>STDEV(C2:C12)</f>
        <v>2363343.7800687132</v>
      </c>
      <c r="D15">
        <f>STDEV(D2:D12)</f>
        <v>238697721.78693983</v>
      </c>
      <c r="G15" t="s">
        <v>94</v>
      </c>
      <c r="H15" t="s">
        <v>86</v>
      </c>
      <c r="I15">
        <v>142837464</v>
      </c>
      <c r="J15">
        <f t="shared" si="0"/>
        <v>35709366</v>
      </c>
      <c r="K15" t="s">
        <v>87</v>
      </c>
    </row>
    <row r="17" spans="1:3">
      <c r="A17" t="s">
        <v>246</v>
      </c>
      <c r="B17">
        <v>35096573</v>
      </c>
    </row>
    <row r="18" spans="1:3">
      <c r="A18" t="s">
        <v>207</v>
      </c>
      <c r="B18">
        <v>35096573</v>
      </c>
    </row>
    <row r="19" spans="1:3">
      <c r="A19" t="s">
        <v>103</v>
      </c>
      <c r="B19">
        <f>SUM(B17:B18)</f>
        <v>70193146</v>
      </c>
      <c r="C19">
        <f>B19*101</f>
        <v>7089507746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view="pageLayout" topLeftCell="A10" workbookViewId="0">
      <selection activeCell="A15" sqref="A15"/>
    </sheetView>
  </sheetViews>
  <sheetFormatPr baseColWidth="10" defaultRowHeight="15" x14ac:dyDescent="0"/>
  <sheetData>
    <row r="1" spans="1:9" ht="16" thickBot="1">
      <c r="A1" s="55" t="s">
        <v>148</v>
      </c>
      <c r="B1" s="36" t="s">
        <v>309</v>
      </c>
      <c r="C1" s="36" t="s">
        <v>363</v>
      </c>
      <c r="D1" s="36" t="s">
        <v>364</v>
      </c>
      <c r="E1" s="56" t="s">
        <v>364</v>
      </c>
      <c r="F1" s="57" t="s">
        <v>148</v>
      </c>
      <c r="G1" s="57" t="s">
        <v>365</v>
      </c>
      <c r="H1" s="58" t="s">
        <v>366</v>
      </c>
      <c r="I1" s="36" t="s">
        <v>310</v>
      </c>
    </row>
    <row r="2" spans="1:9">
      <c r="A2" s="6" t="s">
        <v>206</v>
      </c>
      <c r="B2" s="59" t="s">
        <v>3</v>
      </c>
      <c r="C2" s="59" t="s">
        <v>367</v>
      </c>
      <c r="D2" s="59">
        <v>0</v>
      </c>
      <c r="E2" s="59" t="s">
        <v>368</v>
      </c>
      <c r="F2">
        <v>0</v>
      </c>
      <c r="G2" t="str">
        <f t="shared" ref="G2:G37" si="0">CONCATENATE(C2,"_",E2,"_",F2)</f>
        <v>Pi_fresh_0</v>
      </c>
      <c r="H2" s="60">
        <v>6334042</v>
      </c>
      <c r="I2" s="59" t="s">
        <v>4</v>
      </c>
    </row>
    <row r="3" spans="1:9">
      <c r="A3" s="9" t="s">
        <v>369</v>
      </c>
      <c r="B3" s="61" t="s">
        <v>3</v>
      </c>
      <c r="C3" s="59" t="s">
        <v>370</v>
      </c>
      <c r="D3" s="61">
        <v>0</v>
      </c>
      <c r="E3" s="61" t="s">
        <v>371</v>
      </c>
      <c r="F3">
        <v>1</v>
      </c>
      <c r="G3" t="str">
        <f t="shared" si="0"/>
        <v>Pi_fresh_1</v>
      </c>
      <c r="H3" s="62">
        <v>7064841</v>
      </c>
      <c r="I3" s="61" t="s">
        <v>4</v>
      </c>
    </row>
    <row r="4" spans="1:9">
      <c r="A4" s="9" t="s">
        <v>372</v>
      </c>
      <c r="B4" s="61" t="s">
        <v>3</v>
      </c>
      <c r="C4" s="59" t="s">
        <v>370</v>
      </c>
      <c r="D4" s="61">
        <v>0</v>
      </c>
      <c r="E4" s="61" t="s">
        <v>371</v>
      </c>
      <c r="F4">
        <v>2</v>
      </c>
      <c r="G4" t="str">
        <f t="shared" si="0"/>
        <v>Pi_fresh_2</v>
      </c>
      <c r="H4" s="62">
        <v>4243753</v>
      </c>
      <c r="I4" s="61" t="s">
        <v>4</v>
      </c>
    </row>
    <row r="5" spans="1:9">
      <c r="A5" s="9" t="s">
        <v>373</v>
      </c>
      <c r="B5" s="61" t="s">
        <v>3</v>
      </c>
      <c r="C5" s="59" t="s">
        <v>370</v>
      </c>
      <c r="D5" s="61">
        <v>0</v>
      </c>
      <c r="E5" s="61" t="s">
        <v>371</v>
      </c>
      <c r="F5">
        <v>3</v>
      </c>
      <c r="G5" t="str">
        <f t="shared" si="0"/>
        <v>Pi_fresh_3</v>
      </c>
      <c r="H5" s="62">
        <v>4986074</v>
      </c>
      <c r="I5" s="61" t="s">
        <v>4</v>
      </c>
    </row>
    <row r="6" spans="1:9">
      <c r="A6" s="9" t="s">
        <v>374</v>
      </c>
      <c r="B6" s="61" t="s">
        <v>3</v>
      </c>
      <c r="C6" s="59" t="s">
        <v>370</v>
      </c>
      <c r="D6" s="61">
        <v>0</v>
      </c>
      <c r="E6" s="61" t="s">
        <v>371</v>
      </c>
      <c r="F6">
        <v>4</v>
      </c>
      <c r="G6" t="str">
        <f t="shared" si="0"/>
        <v>Pi_fresh_4</v>
      </c>
      <c r="H6" s="62">
        <v>8063801</v>
      </c>
      <c r="I6" s="61" t="s">
        <v>4</v>
      </c>
    </row>
    <row r="7" spans="1:9">
      <c r="A7" s="9" t="s">
        <v>375</v>
      </c>
      <c r="B7" s="61" t="s">
        <v>3</v>
      </c>
      <c r="C7" s="59" t="s">
        <v>370</v>
      </c>
      <c r="D7" s="61">
        <v>0</v>
      </c>
      <c r="E7" s="61" t="s">
        <v>371</v>
      </c>
      <c r="F7">
        <v>5</v>
      </c>
      <c r="G7" t="str">
        <f t="shared" si="0"/>
        <v>Pi_fresh_5</v>
      </c>
      <c r="H7" s="62">
        <v>5220840</v>
      </c>
      <c r="I7" s="61" t="s">
        <v>4</v>
      </c>
    </row>
    <row r="8" spans="1:9">
      <c r="A8" s="9" t="s">
        <v>376</v>
      </c>
      <c r="B8" s="61" t="s">
        <v>3</v>
      </c>
      <c r="C8" s="59" t="s">
        <v>370</v>
      </c>
      <c r="D8" s="61">
        <v>1</v>
      </c>
      <c r="E8" s="61" t="s">
        <v>377</v>
      </c>
      <c r="F8">
        <v>0</v>
      </c>
      <c r="G8" t="str">
        <f t="shared" si="0"/>
        <v>Pi_sulfur_0</v>
      </c>
      <c r="H8" s="62">
        <v>3111804</v>
      </c>
      <c r="I8" s="61" t="s">
        <v>9</v>
      </c>
    </row>
    <row r="9" spans="1:9">
      <c r="A9" s="9" t="s">
        <v>378</v>
      </c>
      <c r="B9" s="61" t="s">
        <v>3</v>
      </c>
      <c r="C9" s="59" t="s">
        <v>370</v>
      </c>
      <c r="D9" s="61">
        <v>1</v>
      </c>
      <c r="E9" s="61" t="s">
        <v>377</v>
      </c>
      <c r="F9">
        <v>1</v>
      </c>
      <c r="G9" t="str">
        <f t="shared" si="0"/>
        <v>Pi_sulfur_1</v>
      </c>
      <c r="H9" s="62">
        <v>4463523</v>
      </c>
      <c r="I9" s="61" t="s">
        <v>9</v>
      </c>
    </row>
    <row r="10" spans="1:9">
      <c r="A10" s="9" t="s">
        <v>379</v>
      </c>
      <c r="B10" s="61" t="s">
        <v>3</v>
      </c>
      <c r="C10" s="59" t="s">
        <v>370</v>
      </c>
      <c r="D10" s="61">
        <v>1</v>
      </c>
      <c r="E10" s="61" t="s">
        <v>377</v>
      </c>
      <c r="F10">
        <v>2</v>
      </c>
      <c r="G10" t="str">
        <f t="shared" si="0"/>
        <v>Pi_sulfur_2</v>
      </c>
      <c r="H10" s="62">
        <v>8723315</v>
      </c>
      <c r="I10" s="61" t="s">
        <v>9</v>
      </c>
    </row>
    <row r="11" spans="1:9">
      <c r="A11" s="9" t="s">
        <v>380</v>
      </c>
      <c r="B11" s="61" t="s">
        <v>3</v>
      </c>
      <c r="C11" s="59" t="s">
        <v>370</v>
      </c>
      <c r="D11" s="61">
        <v>1</v>
      </c>
      <c r="E11" s="61" t="s">
        <v>377</v>
      </c>
      <c r="F11">
        <v>3</v>
      </c>
      <c r="G11" t="str">
        <f t="shared" si="0"/>
        <v>Pi_sulfur_3</v>
      </c>
      <c r="H11" s="62">
        <v>6904413</v>
      </c>
      <c r="I11" s="61" t="s">
        <v>9</v>
      </c>
    </row>
    <row r="12" spans="1:9">
      <c r="A12" s="9" t="s">
        <v>381</v>
      </c>
      <c r="B12" s="61" t="s">
        <v>3</v>
      </c>
      <c r="C12" s="59" t="s">
        <v>370</v>
      </c>
      <c r="D12" s="61">
        <v>1</v>
      </c>
      <c r="E12" s="61" t="s">
        <v>377</v>
      </c>
      <c r="F12">
        <v>4</v>
      </c>
      <c r="G12" t="str">
        <f t="shared" si="0"/>
        <v>Pi_sulfur_4</v>
      </c>
      <c r="H12" s="62">
        <v>7132751</v>
      </c>
      <c r="I12" s="61" t="s">
        <v>9</v>
      </c>
    </row>
    <row r="13" spans="1:9">
      <c r="A13" s="9" t="s">
        <v>382</v>
      </c>
      <c r="B13" s="61" t="s">
        <v>3</v>
      </c>
      <c r="C13" s="59" t="s">
        <v>370</v>
      </c>
      <c r="D13" s="61">
        <v>1</v>
      </c>
      <c r="E13" s="61" t="s">
        <v>377</v>
      </c>
      <c r="F13">
        <v>5</v>
      </c>
      <c r="G13" t="str">
        <f t="shared" si="0"/>
        <v>Pi_sulfur_5</v>
      </c>
      <c r="H13" s="62">
        <v>6569516</v>
      </c>
      <c r="I13" s="61" t="s">
        <v>9</v>
      </c>
    </row>
    <row r="14" spans="1:9">
      <c r="A14" s="9" t="s">
        <v>299</v>
      </c>
      <c r="B14" s="61" t="s">
        <v>7</v>
      </c>
      <c r="C14" s="61" t="s">
        <v>383</v>
      </c>
      <c r="D14" s="61">
        <v>1</v>
      </c>
      <c r="E14" s="61" t="s">
        <v>377</v>
      </c>
      <c r="F14">
        <v>0</v>
      </c>
      <c r="G14" t="str">
        <f t="shared" si="0"/>
        <v>Py_sulfur_0</v>
      </c>
      <c r="H14" s="62">
        <v>8468976</v>
      </c>
      <c r="I14" s="61" t="s">
        <v>226</v>
      </c>
    </row>
    <row r="15" spans="1:9">
      <c r="A15" s="9" t="s">
        <v>353</v>
      </c>
      <c r="B15" s="61" t="s">
        <v>7</v>
      </c>
      <c r="C15" s="61" t="s">
        <v>384</v>
      </c>
      <c r="D15" s="61">
        <v>1</v>
      </c>
      <c r="E15" s="61" t="s">
        <v>385</v>
      </c>
      <c r="F15">
        <v>1</v>
      </c>
      <c r="G15" t="str">
        <f t="shared" si="0"/>
        <v>Py_sulfur_1</v>
      </c>
      <c r="H15" s="62">
        <v>8078318</v>
      </c>
      <c r="I15" s="61" t="s">
        <v>226</v>
      </c>
    </row>
    <row r="16" spans="1:9">
      <c r="A16" s="9" t="s">
        <v>272</v>
      </c>
      <c r="B16" s="61" t="s">
        <v>7</v>
      </c>
      <c r="C16" s="61" t="s">
        <v>384</v>
      </c>
      <c r="D16" s="61">
        <v>1</v>
      </c>
      <c r="E16" s="61" t="s">
        <v>385</v>
      </c>
      <c r="F16">
        <v>2</v>
      </c>
      <c r="G16" t="str">
        <f t="shared" si="0"/>
        <v>Py_sulfur_2</v>
      </c>
      <c r="H16" s="62">
        <v>8348010</v>
      </c>
      <c r="I16" s="61" t="s">
        <v>226</v>
      </c>
    </row>
    <row r="17" spans="1:9">
      <c r="A17" s="9" t="s">
        <v>355</v>
      </c>
      <c r="B17" s="61" t="s">
        <v>7</v>
      </c>
      <c r="C17" s="61" t="s">
        <v>384</v>
      </c>
      <c r="D17" s="61">
        <v>1</v>
      </c>
      <c r="E17" s="61" t="s">
        <v>385</v>
      </c>
      <c r="F17">
        <v>3</v>
      </c>
      <c r="G17" t="str">
        <f t="shared" si="0"/>
        <v>Py_sulfur_3</v>
      </c>
      <c r="H17" s="62">
        <v>12888457</v>
      </c>
      <c r="I17" s="61" t="s">
        <v>226</v>
      </c>
    </row>
    <row r="18" spans="1:9">
      <c r="A18" s="9" t="s">
        <v>273</v>
      </c>
      <c r="B18" s="61" t="s">
        <v>7</v>
      </c>
      <c r="C18" s="61" t="s">
        <v>384</v>
      </c>
      <c r="D18" s="61">
        <v>1</v>
      </c>
      <c r="E18" s="61" t="s">
        <v>385</v>
      </c>
      <c r="F18">
        <v>4</v>
      </c>
      <c r="G18" t="str">
        <f t="shared" si="0"/>
        <v>Py_sulfur_4</v>
      </c>
      <c r="H18" s="62">
        <v>12733142</v>
      </c>
      <c r="I18" s="61" t="s">
        <v>226</v>
      </c>
    </row>
    <row r="19" spans="1:9">
      <c r="A19" s="9" t="s">
        <v>357</v>
      </c>
      <c r="B19" s="61" t="s">
        <v>7</v>
      </c>
      <c r="C19" s="61" t="s">
        <v>384</v>
      </c>
      <c r="D19" s="61">
        <v>0</v>
      </c>
      <c r="E19" s="9" t="s">
        <v>274</v>
      </c>
      <c r="F19">
        <v>0</v>
      </c>
      <c r="G19" t="str">
        <f t="shared" si="0"/>
        <v>Py_fresh_0</v>
      </c>
      <c r="H19" s="62">
        <v>10261656</v>
      </c>
      <c r="I19" s="61" t="s">
        <v>227</v>
      </c>
    </row>
    <row r="20" spans="1:9">
      <c r="A20" s="9" t="s">
        <v>275</v>
      </c>
      <c r="B20" s="61" t="s">
        <v>7</v>
      </c>
      <c r="C20" s="61" t="s">
        <v>276</v>
      </c>
      <c r="D20" s="61">
        <v>0</v>
      </c>
      <c r="E20" s="9" t="s">
        <v>274</v>
      </c>
      <c r="F20">
        <v>1</v>
      </c>
      <c r="G20" t="str">
        <f t="shared" si="0"/>
        <v>Py_fresh_1</v>
      </c>
      <c r="H20" s="62">
        <v>10324873</v>
      </c>
      <c r="I20" s="61" t="s">
        <v>227</v>
      </c>
    </row>
    <row r="21" spans="1:9">
      <c r="A21" s="9" t="s">
        <v>277</v>
      </c>
      <c r="B21" s="61" t="s">
        <v>7</v>
      </c>
      <c r="C21" s="61" t="s">
        <v>276</v>
      </c>
      <c r="D21" s="61">
        <v>0</v>
      </c>
      <c r="E21" s="9" t="s">
        <v>274</v>
      </c>
      <c r="F21">
        <v>2</v>
      </c>
      <c r="G21" t="str">
        <f t="shared" si="0"/>
        <v>Py_fresh_2</v>
      </c>
      <c r="H21" s="62">
        <v>8335035</v>
      </c>
      <c r="I21" s="61" t="s">
        <v>227</v>
      </c>
    </row>
    <row r="22" spans="1:9">
      <c r="A22" s="9" t="s">
        <v>278</v>
      </c>
      <c r="B22" s="61" t="s">
        <v>7</v>
      </c>
      <c r="C22" s="61" t="s">
        <v>276</v>
      </c>
      <c r="D22" s="61">
        <v>0</v>
      </c>
      <c r="E22" s="9" t="s">
        <v>274</v>
      </c>
      <c r="F22">
        <v>3</v>
      </c>
      <c r="G22" t="str">
        <f t="shared" si="0"/>
        <v>Py_fresh_3</v>
      </c>
      <c r="H22" s="62">
        <v>7494210</v>
      </c>
      <c r="I22" s="61" t="s">
        <v>227</v>
      </c>
    </row>
    <row r="23" spans="1:9">
      <c r="A23" s="9" t="s">
        <v>279</v>
      </c>
      <c r="B23" s="61" t="s">
        <v>7</v>
      </c>
      <c r="C23" s="61" t="s">
        <v>276</v>
      </c>
      <c r="D23" s="61">
        <v>0</v>
      </c>
      <c r="E23" s="9" t="s">
        <v>274</v>
      </c>
      <c r="F23">
        <v>4</v>
      </c>
      <c r="G23" t="str">
        <f t="shared" si="0"/>
        <v>Py_fresh_4</v>
      </c>
      <c r="H23" s="62">
        <v>14097093</v>
      </c>
      <c r="I23" s="61" t="s">
        <v>227</v>
      </c>
    </row>
    <row r="24" spans="1:9">
      <c r="A24" s="9" t="s">
        <v>280</v>
      </c>
      <c r="B24" s="61" t="s">
        <v>7</v>
      </c>
      <c r="C24" s="61" t="s">
        <v>276</v>
      </c>
      <c r="D24" s="61">
        <v>0</v>
      </c>
      <c r="E24" s="9" t="s">
        <v>274</v>
      </c>
      <c r="F24">
        <v>5</v>
      </c>
      <c r="G24" t="str">
        <f t="shared" si="0"/>
        <v>Py_fresh_5</v>
      </c>
      <c r="H24" s="62">
        <v>8932543</v>
      </c>
      <c r="I24" s="61" t="s">
        <v>227</v>
      </c>
    </row>
    <row r="25" spans="1:9">
      <c r="A25" s="9" t="s">
        <v>281</v>
      </c>
      <c r="B25" s="61" t="s">
        <v>228</v>
      </c>
      <c r="C25" s="61" t="s">
        <v>282</v>
      </c>
      <c r="D25" s="61">
        <v>0</v>
      </c>
      <c r="E25" s="9" t="s">
        <v>274</v>
      </c>
      <c r="F25">
        <v>0</v>
      </c>
      <c r="G25" t="str">
        <f t="shared" si="0"/>
        <v>Tt_fresh_0</v>
      </c>
      <c r="H25" s="62">
        <v>7172899</v>
      </c>
      <c r="I25" s="61" t="s">
        <v>229</v>
      </c>
    </row>
    <row r="26" spans="1:9">
      <c r="A26" s="9" t="s">
        <v>283</v>
      </c>
      <c r="B26" s="61" t="s">
        <v>228</v>
      </c>
      <c r="C26" s="61" t="s">
        <v>284</v>
      </c>
      <c r="D26" s="61">
        <v>0</v>
      </c>
      <c r="E26" s="9" t="s">
        <v>274</v>
      </c>
      <c r="F26">
        <v>1</v>
      </c>
      <c r="G26" t="str">
        <f t="shared" si="0"/>
        <v>Tt_fresh_1</v>
      </c>
      <c r="H26" s="62">
        <v>7309186</v>
      </c>
      <c r="I26" s="61" t="s">
        <v>229</v>
      </c>
    </row>
    <row r="27" spans="1:9">
      <c r="A27" s="9" t="s">
        <v>285</v>
      </c>
      <c r="B27" s="61" t="s">
        <v>228</v>
      </c>
      <c r="C27" s="61" t="s">
        <v>284</v>
      </c>
      <c r="D27" s="61">
        <v>0</v>
      </c>
      <c r="E27" s="9" t="s">
        <v>274</v>
      </c>
      <c r="F27">
        <v>2</v>
      </c>
      <c r="G27" t="str">
        <f t="shared" si="0"/>
        <v>Tt_fresh_2</v>
      </c>
      <c r="H27" s="62">
        <v>7430316</v>
      </c>
      <c r="I27" s="61" t="s">
        <v>229</v>
      </c>
    </row>
    <row r="28" spans="1:9">
      <c r="A28" s="9" t="s">
        <v>286</v>
      </c>
      <c r="B28" s="61" t="s">
        <v>228</v>
      </c>
      <c r="C28" s="61" t="s">
        <v>284</v>
      </c>
      <c r="D28" s="61">
        <v>0</v>
      </c>
      <c r="E28" s="9" t="s">
        <v>274</v>
      </c>
      <c r="F28">
        <v>3</v>
      </c>
      <c r="G28" t="str">
        <f t="shared" si="0"/>
        <v>Tt_fresh_3</v>
      </c>
      <c r="H28" s="62">
        <v>6618861</v>
      </c>
      <c r="I28" s="61" t="s">
        <v>229</v>
      </c>
    </row>
    <row r="29" spans="1:9">
      <c r="A29" s="9" t="s">
        <v>287</v>
      </c>
      <c r="B29" s="61" t="s">
        <v>228</v>
      </c>
      <c r="C29" s="61" t="s">
        <v>284</v>
      </c>
      <c r="D29" s="61">
        <v>0</v>
      </c>
      <c r="E29" s="9" t="s">
        <v>274</v>
      </c>
      <c r="F29">
        <v>4</v>
      </c>
      <c r="G29" t="str">
        <f t="shared" si="0"/>
        <v>Tt_fresh_4</v>
      </c>
      <c r="H29" s="62">
        <v>6150007</v>
      </c>
      <c r="I29" s="61" t="s">
        <v>229</v>
      </c>
    </row>
    <row r="30" spans="1:9">
      <c r="A30" s="9" t="s">
        <v>288</v>
      </c>
      <c r="B30" s="61" t="s">
        <v>228</v>
      </c>
      <c r="C30" s="61" t="s">
        <v>284</v>
      </c>
      <c r="D30" s="61">
        <v>0</v>
      </c>
      <c r="E30" s="9" t="s">
        <v>274</v>
      </c>
      <c r="F30">
        <v>5</v>
      </c>
      <c r="G30" t="str">
        <f t="shared" si="0"/>
        <v>Tt_fresh_5</v>
      </c>
      <c r="H30" s="62">
        <v>4916184</v>
      </c>
      <c r="I30" s="61" t="s">
        <v>229</v>
      </c>
    </row>
    <row r="31" spans="1:9">
      <c r="A31" s="9" t="s">
        <v>88</v>
      </c>
      <c r="B31" s="61" t="s">
        <v>228</v>
      </c>
      <c r="C31" s="61" t="s">
        <v>291</v>
      </c>
      <c r="D31" s="61">
        <v>1</v>
      </c>
      <c r="E31" s="61" t="s">
        <v>377</v>
      </c>
      <c r="H31" s="62"/>
      <c r="I31" s="61" t="s">
        <v>231</v>
      </c>
    </row>
    <row r="32" spans="1:9">
      <c r="A32" s="9" t="s">
        <v>289</v>
      </c>
      <c r="B32" s="61" t="s">
        <v>228</v>
      </c>
      <c r="C32" s="61" t="s">
        <v>291</v>
      </c>
      <c r="D32" s="61">
        <v>1</v>
      </c>
      <c r="E32" s="61" t="s">
        <v>377</v>
      </c>
      <c r="F32">
        <v>0</v>
      </c>
      <c r="G32" t="str">
        <f t="shared" si="0"/>
        <v>Tt_sulfur_0</v>
      </c>
      <c r="H32" s="62">
        <v>5352006</v>
      </c>
      <c r="I32" s="61" t="s">
        <v>231</v>
      </c>
    </row>
    <row r="33" spans="1:9">
      <c r="A33" s="9" t="s">
        <v>290</v>
      </c>
      <c r="B33" s="61" t="s">
        <v>228</v>
      </c>
      <c r="C33" s="61" t="s">
        <v>291</v>
      </c>
      <c r="D33" s="61">
        <v>1</v>
      </c>
      <c r="E33" s="61" t="s">
        <v>292</v>
      </c>
      <c r="F33">
        <v>1</v>
      </c>
      <c r="G33" t="str">
        <f t="shared" si="0"/>
        <v>Tt_sulfur_1</v>
      </c>
      <c r="H33" s="62">
        <v>6019512</v>
      </c>
      <c r="I33" s="61" t="s">
        <v>231</v>
      </c>
    </row>
    <row r="34" spans="1:9">
      <c r="A34" s="9" t="s">
        <v>293</v>
      </c>
      <c r="B34" s="61" t="s">
        <v>228</v>
      </c>
      <c r="C34" s="61" t="s">
        <v>291</v>
      </c>
      <c r="D34" s="61">
        <v>1</v>
      </c>
      <c r="E34" s="61" t="s">
        <v>292</v>
      </c>
      <c r="F34">
        <v>2</v>
      </c>
      <c r="G34" t="str">
        <f t="shared" si="0"/>
        <v>Tt_sulfur_2</v>
      </c>
      <c r="H34" s="62">
        <v>7475401</v>
      </c>
      <c r="I34" s="61" t="s">
        <v>231</v>
      </c>
    </row>
    <row r="35" spans="1:9">
      <c r="A35" s="9" t="s">
        <v>294</v>
      </c>
      <c r="B35" s="61" t="s">
        <v>228</v>
      </c>
      <c r="C35" s="61" t="s">
        <v>291</v>
      </c>
      <c r="D35" s="61">
        <v>1</v>
      </c>
      <c r="E35" s="61" t="s">
        <v>292</v>
      </c>
      <c r="F35">
        <v>3</v>
      </c>
      <c r="G35" t="str">
        <f t="shared" si="0"/>
        <v>Tt_sulfur_3</v>
      </c>
      <c r="H35" s="62">
        <v>6946486</v>
      </c>
      <c r="I35" s="61" t="s">
        <v>231</v>
      </c>
    </row>
    <row r="36" spans="1:9">
      <c r="A36" s="9" t="s">
        <v>295</v>
      </c>
      <c r="B36" s="61" t="s">
        <v>228</v>
      </c>
      <c r="C36" s="61" t="s">
        <v>291</v>
      </c>
      <c r="D36" s="61">
        <v>1</v>
      </c>
      <c r="E36" s="61" t="s">
        <v>292</v>
      </c>
      <c r="F36">
        <v>4</v>
      </c>
      <c r="G36" t="str">
        <f t="shared" si="0"/>
        <v>Tt_sulfur_4</v>
      </c>
      <c r="H36" s="62">
        <v>4009382</v>
      </c>
      <c r="I36" s="61" t="s">
        <v>231</v>
      </c>
    </row>
    <row r="37" spans="1:9">
      <c r="A37" s="9" t="s">
        <v>296</v>
      </c>
      <c r="B37" s="61" t="s">
        <v>228</v>
      </c>
      <c r="C37" s="61" t="s">
        <v>291</v>
      </c>
      <c r="D37" s="61">
        <v>1</v>
      </c>
      <c r="E37" s="61" t="s">
        <v>89</v>
      </c>
      <c r="F37">
        <v>5</v>
      </c>
      <c r="G37" t="str">
        <f t="shared" si="0"/>
        <v>Tt_sulfur_cave_5</v>
      </c>
      <c r="H37" s="62">
        <v>6960812</v>
      </c>
      <c r="I37" s="61" t="s">
        <v>139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Collections</vt:lpstr>
      <vt:lpstr>RNAseq_pool1</vt:lpstr>
      <vt:lpstr>RNAseq_pool2</vt:lpstr>
      <vt:lpstr>RNAseq_pool3</vt:lpstr>
      <vt:lpstr>Sheet1</vt:lpstr>
      <vt:lpstr>Read details</vt:lpstr>
      <vt:lpstr>ReadDetailsv2</vt:lpstr>
      <vt:lpstr>RawReadData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Tobler</dc:creator>
  <cp:lastModifiedBy>Kerry McGowan</cp:lastModifiedBy>
  <cp:lastPrinted>2011-06-21T18:43:27Z</cp:lastPrinted>
  <dcterms:created xsi:type="dcterms:W3CDTF">2011-03-02T16:13:09Z</dcterms:created>
  <dcterms:modified xsi:type="dcterms:W3CDTF">2019-08-09T17:44:32Z</dcterms:modified>
</cp:coreProperties>
</file>