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3 sem\ТВиМС\Лабы\"/>
    </mc:Choice>
  </mc:AlternateContent>
  <xr:revisionPtr revIDLastSave="0" documentId="13_ncr:1_{B6F462D0-BC64-408F-9A7B-4009EBD6086F}" xr6:coauthVersionLast="47" xr6:coauthVersionMax="47" xr10:uidLastSave="{00000000-0000-0000-0000-000000000000}"/>
  <bookViews>
    <workbookView xWindow="-108" yWindow="-108" windowWidth="23256" windowHeight="12576" xr2:uid="{B5E027AC-9C9E-4C69-AF5A-2C61FDD248E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A28" i="1"/>
  <c r="A17" i="1"/>
  <c r="B13" i="1"/>
  <c r="E36" i="1" l="1"/>
  <c r="H36" i="1" s="1"/>
  <c r="D13" i="1" l="1"/>
  <c r="F13" i="1" s="1"/>
  <c r="E12" i="1" l="1"/>
  <c r="D14" i="1" s="1"/>
  <c r="H14" i="1" s="1"/>
  <c r="B17" i="1" l="1"/>
  <c r="A18" i="1"/>
  <c r="A29" i="1" s="1"/>
  <c r="B18" i="1" l="1"/>
  <c r="B29" i="1" s="1"/>
  <c r="D17" i="1"/>
  <c r="E17" i="1" s="1"/>
  <c r="C17" i="1"/>
  <c r="B28" i="1"/>
  <c r="A19" i="1"/>
  <c r="A20" i="1" s="1"/>
  <c r="A21" i="1" s="1"/>
  <c r="A30" i="1" l="1"/>
  <c r="C18" i="1"/>
  <c r="C28" i="1"/>
  <c r="D18" i="1"/>
  <c r="C29" i="1" s="1"/>
  <c r="B19" i="1"/>
  <c r="B30" i="1" s="1"/>
  <c r="B20" i="1"/>
  <c r="B31" i="1" s="1"/>
  <c r="A31" i="1"/>
  <c r="F17" i="1"/>
  <c r="I17" i="1"/>
  <c r="A22" i="1"/>
  <c r="A32" i="1"/>
  <c r="B21" i="1"/>
  <c r="B32" i="1" s="1"/>
  <c r="D19" i="1" l="1"/>
  <c r="C30" i="1" s="1"/>
  <c r="C19" i="1"/>
  <c r="E18" i="1"/>
  <c r="F18" i="1" s="1"/>
  <c r="C20" i="1"/>
  <c r="D20" i="1"/>
  <c r="E20" i="1" s="1"/>
  <c r="D21" i="1"/>
  <c r="C32" i="1" s="1"/>
  <c r="C21" i="1"/>
  <c r="A23" i="1"/>
  <c r="A24" i="1" s="1"/>
  <c r="A33" i="1"/>
  <c r="B22" i="1"/>
  <c r="I18" i="1" l="1"/>
  <c r="E19" i="1"/>
  <c r="I19" i="1" s="1"/>
  <c r="I20" i="1" s="1"/>
  <c r="C31" i="1"/>
  <c r="F20" i="1"/>
  <c r="B24" i="1"/>
  <c r="E21" i="1"/>
  <c r="D22" i="1"/>
  <c r="B23" i="1"/>
  <c r="C23" i="1" s="1"/>
  <c r="C22" i="1"/>
  <c r="F19" i="1" l="1"/>
  <c r="D24" i="1"/>
  <c r="E24" i="1" s="1"/>
  <c r="F24" i="1" s="1"/>
  <c r="C24" i="1"/>
  <c r="F21" i="1"/>
  <c r="I21" i="1"/>
  <c r="E22" i="1"/>
  <c r="D23" i="1"/>
  <c r="C33" i="1" l="1"/>
  <c r="C35" i="1" s="1"/>
  <c r="F22" i="1"/>
  <c r="I22" i="1"/>
  <c r="H17" i="1"/>
  <c r="E23" i="1"/>
  <c r="D25" i="1"/>
  <c r="F23" i="1" l="1"/>
  <c r="I23" i="1"/>
  <c r="I24" i="1" s="1"/>
  <c r="H19" i="1"/>
  <c r="H20" i="1" s="1"/>
  <c r="H21" i="1" s="1"/>
  <c r="D33" i="1" s="1"/>
  <c r="E33" i="1" s="1"/>
  <c r="I33" i="1" l="1"/>
  <c r="F33" i="1"/>
  <c r="G33" i="1" s="1"/>
  <c r="H33" i="1" s="1"/>
  <c r="D32" i="1"/>
  <c r="E32" i="1" s="1"/>
  <c r="D31" i="1"/>
  <c r="E31" i="1" s="1"/>
  <c r="D30" i="1"/>
  <c r="E30" i="1" s="1"/>
  <c r="D29" i="1"/>
  <c r="E29" i="1" s="1"/>
  <c r="D28" i="1"/>
  <c r="E28" i="1" l="1"/>
  <c r="D35" i="1"/>
  <c r="I30" i="1"/>
  <c r="F30" i="1"/>
  <c r="G30" i="1" s="1"/>
  <c r="H30" i="1" s="1"/>
  <c r="I29" i="1"/>
  <c r="F29" i="1"/>
  <c r="G29" i="1" s="1"/>
  <c r="H29" i="1" s="1"/>
  <c r="I31" i="1"/>
  <c r="F31" i="1"/>
  <c r="G31" i="1" s="1"/>
  <c r="H31" i="1" s="1"/>
  <c r="I32" i="1"/>
  <c r="F32" i="1"/>
  <c r="G32" i="1" s="1"/>
  <c r="H32" i="1" s="1"/>
  <c r="E35" i="1" l="1"/>
  <c r="I28" i="1"/>
  <c r="I35" i="1" s="1"/>
  <c r="F28" i="1"/>
  <c r="G28" i="1" s="1"/>
  <c r="H28" i="1" s="1"/>
  <c r="H35" i="1" s="1"/>
</calcChain>
</file>

<file path=xl/sharedStrings.xml><?xml version="1.0" encoding="utf-8"?>
<sst xmlns="http://schemas.openxmlformats.org/spreadsheetml/2006/main" count="38" uniqueCount="34">
  <si>
    <t>Кол-во интервалов</t>
  </si>
  <si>
    <t>округляем</t>
  </si>
  <si>
    <t>Интервальный статистический ряд</t>
  </si>
  <si>
    <t>[xi;</t>
  </si>
  <si>
    <t>xi*</t>
  </si>
  <si>
    <t>ni</t>
  </si>
  <si>
    <t>ni/n</t>
  </si>
  <si>
    <t>ni/n/h</t>
  </si>
  <si>
    <t>Выборочное среднее</t>
  </si>
  <si>
    <t>Выборочная дисперсия</t>
  </si>
  <si>
    <t>Проверка гипотезы о законе распределения по критерию Пирсона</t>
  </si>
  <si>
    <t>pi</t>
  </si>
  <si>
    <t>n*pi</t>
  </si>
  <si>
    <t>ni-n*pi</t>
  </si>
  <si>
    <t>(ni-n*pi)^2</t>
  </si>
  <si>
    <t>ni^2/npi</t>
  </si>
  <si>
    <t>Сумма</t>
  </si>
  <si>
    <t>(ni-n*pi)^2/npi</t>
  </si>
  <si>
    <t>X2расч=</t>
  </si>
  <si>
    <t>Х2крит=</t>
  </si>
  <si>
    <t>xi+1]</t>
  </si>
  <si>
    <t>f(x)</t>
  </si>
  <si>
    <t>Вариант 11</t>
  </si>
  <si>
    <t>k =</t>
  </si>
  <si>
    <t>Длина интервалов</t>
  </si>
  <si>
    <t>х-ср =</t>
  </si>
  <si>
    <t>Dв =</t>
  </si>
  <si>
    <t>s2 =</t>
  </si>
  <si>
    <t>s =</t>
  </si>
  <si>
    <t>h =</t>
  </si>
  <si>
    <t>max =</t>
  </si>
  <si>
    <t>min =</t>
  </si>
  <si>
    <t>W =</t>
  </si>
  <si>
    <t>k-r-1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</si>
</sst>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3"/>
      <color rgb="FF000000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4" borderId="0" xfId="0" applyFill="1"/>
    <xf numFmtId="1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4" fillId="0" borderId="1" xfId="0" applyFont="1" applyBorder="1"/>
    <xf numFmtId="0" fontId="0" fillId="4" borderId="1" xfId="0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00CC"/>
      <color rgb="FFFFCCFF"/>
      <color rgb="FF66FF33"/>
      <color rgb="FFFF99FF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Лист1!$C$17:$C$24</c:f>
              <c:numCache>
                <c:formatCode>General</c:formatCode>
                <c:ptCount val="8"/>
                <c:pt idx="0">
                  <c:v>8.6</c:v>
                </c:pt>
                <c:pt idx="1">
                  <c:v>13.799999999999999</c:v>
                </c:pt>
                <c:pt idx="2">
                  <c:v>19</c:v>
                </c:pt>
                <c:pt idx="3">
                  <c:v>24.199999999999996</c:v>
                </c:pt>
                <c:pt idx="4">
                  <c:v>29.4</c:v>
                </c:pt>
                <c:pt idx="5">
                  <c:v>34.599999999999994</c:v>
                </c:pt>
                <c:pt idx="6">
                  <c:v>39.799999999999997</c:v>
                </c:pt>
                <c:pt idx="7">
                  <c:v>44.999999999999993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2.6923076923076928E-2</c:v>
                </c:pt>
                <c:pt idx="1">
                  <c:v>2.8846153846153848E-2</c:v>
                </c:pt>
                <c:pt idx="2">
                  <c:v>3.653846153846154E-2</c:v>
                </c:pt>
                <c:pt idx="3">
                  <c:v>3.653846153846154E-2</c:v>
                </c:pt>
                <c:pt idx="4">
                  <c:v>3.4615384615384617E-2</c:v>
                </c:pt>
                <c:pt idx="5">
                  <c:v>2.3076923076923078E-2</c:v>
                </c:pt>
                <c:pt idx="6">
                  <c:v>3.8461538461538468E-3</c:v>
                </c:pt>
                <c:pt idx="7">
                  <c:v>1.9230769230769234E-3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BE5-936D-B2BD97F49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71602256"/>
        <c:axId val="871600176"/>
      </c:barChart>
      <c:catAx>
        <c:axId val="8716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27696850393700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1600176"/>
        <c:crosses val="autoZero"/>
        <c:auto val="1"/>
        <c:lblAlgn val="ctr"/>
        <c:lblOffset val="100"/>
        <c:noMultiLvlLbl val="0"/>
      </c:catAx>
      <c:valAx>
        <c:axId val="871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0.4141356809565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716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эмпирической функции</a:t>
            </a:r>
          </a:p>
        </c:rich>
      </c:tx>
      <c:layout>
        <c:manualLayout>
          <c:xMode val="edge"/>
          <c:yMode val="edge"/>
          <c:x val="0.2513061633892848"/>
          <c:y val="3.240725871206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cmpd="sng">
              <a:solidFill>
                <a:schemeClr val="tx1">
                  <a:alpha val="97000"/>
                </a:schemeClr>
              </a:solidFill>
              <a:prstDash val="sysDot"/>
            </a:ln>
            <a:effectLst/>
          </c:spPr>
          <c:invertIfNegative val="0"/>
          <c:cat>
            <c:numRef>
              <c:f>Лист1!$B$17:$B$24</c:f>
              <c:numCache>
                <c:formatCode>General</c:formatCode>
                <c:ptCount val="8"/>
                <c:pt idx="0">
                  <c:v>11.2</c:v>
                </c:pt>
                <c:pt idx="1">
                  <c:v>16.399999999999999</c:v>
                </c:pt>
                <c:pt idx="2">
                  <c:v>21.599999999999998</c:v>
                </c:pt>
                <c:pt idx="3">
                  <c:v>26.799999999999997</c:v>
                </c:pt>
                <c:pt idx="4">
                  <c:v>31.999999999999996</c:v>
                </c:pt>
                <c:pt idx="5">
                  <c:v>37.199999999999996</c:v>
                </c:pt>
                <c:pt idx="6">
                  <c:v>42.399999999999991</c:v>
                </c:pt>
                <c:pt idx="7">
                  <c:v>47.599999999999994</c:v>
                </c:pt>
              </c:numCache>
            </c:numRef>
          </c:cat>
          <c:val>
            <c:numRef>
              <c:f>Лист1!$I$17:$I$24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0.29000000000000004</c:v>
                </c:pt>
                <c:pt idx="2">
                  <c:v>0.48000000000000004</c:v>
                </c:pt>
                <c:pt idx="3">
                  <c:v>0.67</c:v>
                </c:pt>
                <c:pt idx="4">
                  <c:v>0.85000000000000009</c:v>
                </c:pt>
                <c:pt idx="5">
                  <c:v>0.97000000000000008</c:v>
                </c:pt>
                <c:pt idx="6">
                  <c:v>0.9900000000000001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D-4D27-AE76-ED6BC7FE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80268104"/>
        <c:axId val="580268432"/>
      </c:barChart>
      <c:catAx>
        <c:axId val="5802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0268432"/>
        <c:crosses val="autoZero"/>
        <c:auto val="1"/>
        <c:lblAlgn val="ctr"/>
        <c:lblOffset val="100"/>
        <c:noMultiLvlLbl val="0"/>
      </c:catAx>
      <c:valAx>
        <c:axId val="58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802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4291</xdr:colOff>
      <xdr:row>1</xdr:row>
      <xdr:rowOff>959</xdr:rowOff>
    </xdr:from>
    <xdr:to>
      <xdr:col>19</xdr:col>
      <xdr:colOff>367334</xdr:colOff>
      <xdr:row>19</xdr:row>
      <xdr:rowOff>18602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6C6FFD-DF37-4200-88A1-C8DFED806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607418</xdr:colOff>
      <xdr:row>19</xdr:row>
      <xdr:rowOff>179827</xdr:rowOff>
    </xdr:from>
    <xdr:to>
      <xdr:col>18</xdr:col>
      <xdr:colOff>321131</xdr:colOff>
      <xdr:row>35</xdr:row>
      <xdr:rowOff>1847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1CDDEA-5350-4209-AF36-176862FF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253970</xdr:colOff>
      <xdr:row>30</xdr:row>
      <xdr:rowOff>108466</xdr:rowOff>
    </xdr:from>
    <xdr:to>
      <xdr:col>12</xdr:col>
      <xdr:colOff>390823</xdr:colOff>
      <xdr:row>30</xdr:row>
      <xdr:rowOff>176256</xdr:rowOff>
    </xdr:to>
    <xdr:sp macro="" textlink="">
      <xdr:nvSpPr>
        <xdr:cNvPr id="5" name="Равнобедренный треугольник 4">
          <a:extLst>
            <a:ext uri="{FF2B5EF4-FFF2-40B4-BE49-F238E27FC236}">
              <a16:creationId xmlns:a16="http://schemas.microsoft.com/office/drawing/2014/main" id="{7D6FAF59-F538-42A7-826D-830FD6C38446}"/>
            </a:ext>
          </a:extLst>
        </xdr:cNvPr>
        <xdr:cNvSpPr/>
      </xdr:nvSpPr>
      <xdr:spPr>
        <a:xfrm rot="16200000">
          <a:off x="7668357" y="5643461"/>
          <a:ext cx="67790" cy="13685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  <xdr:twoCellAnchor>
    <xdr:from>
      <xdr:col>11</xdr:col>
      <xdr:colOff>349106</xdr:colOff>
      <xdr:row>31</xdr:row>
      <xdr:rowOff>168733</xdr:rowOff>
    </xdr:from>
    <xdr:to>
      <xdr:col>11</xdr:col>
      <xdr:colOff>485959</xdr:colOff>
      <xdr:row>32</xdr:row>
      <xdr:rowOff>53643</xdr:rowOff>
    </xdr:to>
    <xdr:sp macro="" textlink="">
      <xdr:nvSpPr>
        <xdr:cNvPr id="3" name="Равнобедренный треугольник 2">
          <a:extLst>
            <a:ext uri="{FF2B5EF4-FFF2-40B4-BE49-F238E27FC236}">
              <a16:creationId xmlns:a16="http://schemas.microsoft.com/office/drawing/2014/main" id="{C4682CA0-DFB0-4FD4-BEA9-10A7A8AA1BCD}"/>
            </a:ext>
          </a:extLst>
        </xdr:cNvPr>
        <xdr:cNvSpPr/>
      </xdr:nvSpPr>
      <xdr:spPr>
        <a:xfrm rot="16200000">
          <a:off x="7150198" y="5879681"/>
          <a:ext cx="67790" cy="136853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BY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0.29741</cdr:x>
      <cdr:y>0.59212</cdr:y>
    </cdr:from>
    <cdr:to>
      <cdr:x>0.32723</cdr:x>
      <cdr:y>0.61572</cdr:y>
    </cdr:to>
    <cdr:sp macro="" textlink="">
      <cdr:nvSpPr>
        <cdr:cNvPr id="2" name="Равнобедренный треугольник 1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401304" y="1620560"/>
          <a:ext cx="65990" cy="136936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0.41281</cdr:x>
      <cdr:y>0.47405</cdr:y>
    </cdr:from>
    <cdr:to>
      <cdr:x>0.44261</cdr:x>
      <cdr:y>0.49753</cdr:y>
    </cdr:to>
    <cdr:sp macro="" textlink="">
      <cdr:nvSpPr>
        <cdr:cNvPr id="3" name="Равнобедренный треугольник 2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1931383" y="1290218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0.52278</cdr:x>
      <cdr:y>0.37036</cdr:y>
    </cdr:from>
    <cdr:to>
      <cdr:x>0.55258</cdr:x>
      <cdr:y>0.39384</cdr:y>
    </cdr:to>
    <cdr:sp macro="" textlink="">
      <cdr:nvSpPr>
        <cdr:cNvPr id="4" name="Равнобедренный треугольник 3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436383" y="1000218"/>
          <a:ext cx="65690" cy="136853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0.63875</cdr:x>
      <cdr:y>0.29524</cdr:y>
    </cdr:from>
    <cdr:to>
      <cdr:x>0.66855</cdr:x>
      <cdr:y>0.31873</cdr:y>
    </cdr:to>
    <cdr:sp macro="" textlink="">
      <cdr:nvSpPr>
        <cdr:cNvPr id="5" name="Равнобедренный треугольник 4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2968008" y="783733"/>
          <a:ext cx="65204" cy="136798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0.74981</cdr:x>
      <cdr:y>0.28118</cdr:y>
    </cdr:from>
    <cdr:to>
      <cdr:x>0.77961</cdr:x>
      <cdr:y>0.30467</cdr:y>
    </cdr:to>
    <cdr:sp macro="" textlink="">
      <cdr:nvSpPr>
        <cdr:cNvPr id="6" name="Равнобедренный треугольник 5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3477831" y="744714"/>
          <a:ext cx="65204" cy="136796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  <cdr:relSizeAnchor xmlns:cdr="http://schemas.openxmlformats.org/drawingml/2006/chartDrawing">
    <cdr:from>
      <cdr:x>0.86642</cdr:x>
      <cdr:y>0.27918</cdr:y>
    </cdr:from>
    <cdr:to>
      <cdr:x>0.89622</cdr:x>
      <cdr:y>0.30267</cdr:y>
    </cdr:to>
    <cdr:sp macro="" textlink="">
      <cdr:nvSpPr>
        <cdr:cNvPr id="7" name="Равнобедренный треугольник 6">
          <a:extLst xmlns:a="http://schemas.openxmlformats.org/drawingml/2006/main">
            <a:ext uri="{FF2B5EF4-FFF2-40B4-BE49-F238E27FC236}">
              <a16:creationId xmlns:a16="http://schemas.microsoft.com/office/drawing/2014/main" id="{7D6FAF59-F538-42A7-826D-830FD6C38446}"/>
            </a:ext>
          </a:extLst>
        </cdr:cNvPr>
        <cdr:cNvSpPr/>
      </cdr:nvSpPr>
      <cdr:spPr>
        <a:xfrm xmlns:a="http://schemas.openxmlformats.org/drawingml/2006/main" rot="16200000">
          <a:off x="4012987" y="742176"/>
          <a:ext cx="65448" cy="136797"/>
        </a:xfrm>
        <a:prstGeom xmlns:a="http://schemas.openxmlformats.org/drawingml/2006/main" prst="triangl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ru-BY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E6D8-8C9E-4E95-A55B-5646BCF16F53}">
  <dimension ref="A1:J36"/>
  <sheetViews>
    <sheetView tabSelected="1" topLeftCell="A10" zoomScaleNormal="100" workbookViewId="0">
      <selection activeCell="H17" sqref="H17"/>
    </sheetView>
  </sheetViews>
  <sheetFormatPr defaultRowHeight="14.4" x14ac:dyDescent="0.3"/>
  <cols>
    <col min="1" max="1" width="7.77734375" customWidth="1"/>
    <col min="2" max="2" width="10" customWidth="1"/>
    <col min="7" max="7" width="9.77734375" customWidth="1"/>
    <col min="8" max="8" width="8.88671875" customWidth="1"/>
  </cols>
  <sheetData>
    <row r="1" spans="1:10" x14ac:dyDescent="0.3">
      <c r="A1" s="20" t="s">
        <v>22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2">
        <v>18</v>
      </c>
      <c r="B2" s="2">
        <v>35</v>
      </c>
      <c r="C2" s="2">
        <v>32</v>
      </c>
      <c r="D2" s="2">
        <v>11</v>
      </c>
      <c r="E2" s="2">
        <v>30</v>
      </c>
      <c r="F2" s="2">
        <v>17</v>
      </c>
      <c r="G2" s="2">
        <v>19</v>
      </c>
      <c r="H2" s="2">
        <v>30</v>
      </c>
      <c r="I2" s="2">
        <v>13</v>
      </c>
      <c r="J2" s="2">
        <v>17</v>
      </c>
    </row>
    <row r="3" spans="1:10" x14ac:dyDescent="0.3">
      <c r="A3" s="2">
        <v>33</v>
      </c>
      <c r="B3" s="2">
        <v>16</v>
      </c>
      <c r="C3" s="2">
        <v>7</v>
      </c>
      <c r="D3" s="2">
        <v>11</v>
      </c>
      <c r="E3" s="2">
        <v>31</v>
      </c>
      <c r="F3" s="2">
        <v>42</v>
      </c>
      <c r="G3" s="2">
        <v>29</v>
      </c>
      <c r="H3" s="2">
        <v>35</v>
      </c>
      <c r="I3" s="2">
        <v>18</v>
      </c>
      <c r="J3" s="2">
        <v>37</v>
      </c>
    </row>
    <row r="4" spans="1:10" x14ac:dyDescent="0.3">
      <c r="A4" s="2">
        <v>9</v>
      </c>
      <c r="B4" s="2">
        <v>21</v>
      </c>
      <c r="C4" s="2">
        <v>22</v>
      </c>
      <c r="D4" s="2">
        <v>22</v>
      </c>
      <c r="E4" s="2">
        <v>11</v>
      </c>
      <c r="F4" s="2">
        <v>27</v>
      </c>
      <c r="G4" s="2">
        <v>7</v>
      </c>
      <c r="H4" s="2">
        <v>16</v>
      </c>
      <c r="I4" s="2">
        <v>36</v>
      </c>
      <c r="J4" s="2">
        <v>11</v>
      </c>
    </row>
    <row r="5" spans="1:10" x14ac:dyDescent="0.3">
      <c r="A5" s="2">
        <v>16</v>
      </c>
      <c r="B5" s="2">
        <v>14</v>
      </c>
      <c r="C5" s="2">
        <v>7</v>
      </c>
      <c r="D5" s="2">
        <v>28</v>
      </c>
      <c r="E5" s="2">
        <v>13</v>
      </c>
      <c r="F5" s="2">
        <v>29</v>
      </c>
      <c r="G5" s="2">
        <v>7</v>
      </c>
      <c r="H5" s="2">
        <v>31</v>
      </c>
      <c r="I5" s="2">
        <v>12</v>
      </c>
      <c r="J5" s="2">
        <v>24</v>
      </c>
    </row>
    <row r="6" spans="1:10" x14ac:dyDescent="0.3">
      <c r="A6" s="2">
        <v>47</v>
      </c>
      <c r="B6" s="2">
        <v>22</v>
      </c>
      <c r="C6" s="2">
        <v>8</v>
      </c>
      <c r="D6" s="2">
        <v>29</v>
      </c>
      <c r="E6" s="2">
        <v>32</v>
      </c>
      <c r="F6" s="2">
        <v>18</v>
      </c>
      <c r="G6" s="2">
        <v>19</v>
      </c>
      <c r="H6" s="2">
        <v>17</v>
      </c>
      <c r="I6" s="2">
        <v>23</v>
      </c>
      <c r="J6" s="2">
        <v>26</v>
      </c>
    </row>
    <row r="7" spans="1:10" x14ac:dyDescent="0.3">
      <c r="A7" s="2">
        <v>25</v>
      </c>
      <c r="B7" s="2">
        <v>26</v>
      </c>
      <c r="C7" s="2">
        <v>12</v>
      </c>
      <c r="D7" s="2">
        <v>32</v>
      </c>
      <c r="E7" s="2">
        <v>34</v>
      </c>
      <c r="F7" s="2">
        <v>26</v>
      </c>
      <c r="G7" s="2">
        <v>18</v>
      </c>
      <c r="H7" s="2">
        <v>31</v>
      </c>
      <c r="I7" s="2">
        <v>20</v>
      </c>
      <c r="J7" s="2">
        <v>31</v>
      </c>
    </row>
    <row r="8" spans="1:10" x14ac:dyDescent="0.3">
      <c r="A8" s="2">
        <v>21</v>
      </c>
      <c r="B8" s="2">
        <v>12</v>
      </c>
      <c r="C8" s="2">
        <v>25</v>
      </c>
      <c r="D8" s="2">
        <v>11</v>
      </c>
      <c r="E8" s="2">
        <v>30</v>
      </c>
      <c r="F8" s="2">
        <v>14</v>
      </c>
      <c r="G8" s="2">
        <v>23</v>
      </c>
      <c r="H8" s="2">
        <v>19</v>
      </c>
      <c r="I8" s="2">
        <v>27</v>
      </c>
      <c r="J8" s="2">
        <v>13</v>
      </c>
    </row>
    <row r="9" spans="1:10" x14ac:dyDescent="0.3">
      <c r="A9" s="2">
        <v>33</v>
      </c>
      <c r="B9" s="2">
        <v>25</v>
      </c>
      <c r="C9" s="2">
        <v>24</v>
      </c>
      <c r="D9" s="2">
        <v>13</v>
      </c>
      <c r="E9" s="2">
        <v>33</v>
      </c>
      <c r="F9" s="2">
        <v>6</v>
      </c>
      <c r="G9" s="2">
        <v>10</v>
      </c>
      <c r="H9" s="2">
        <v>15</v>
      </c>
      <c r="I9" s="2">
        <v>20</v>
      </c>
      <c r="J9" s="2">
        <v>21</v>
      </c>
    </row>
    <row r="10" spans="1:10" x14ac:dyDescent="0.3">
      <c r="A10" s="2">
        <v>6</v>
      </c>
      <c r="B10" s="2">
        <v>28</v>
      </c>
      <c r="C10" s="2">
        <v>28</v>
      </c>
      <c r="D10" s="2">
        <v>26</v>
      </c>
      <c r="E10" s="2">
        <v>28</v>
      </c>
      <c r="F10" s="2">
        <v>18</v>
      </c>
      <c r="G10" s="2">
        <v>39</v>
      </c>
      <c r="H10" s="2">
        <v>17</v>
      </c>
      <c r="I10" s="2">
        <v>29</v>
      </c>
      <c r="J10" s="2">
        <v>21</v>
      </c>
    </row>
    <row r="11" spans="1:10" x14ac:dyDescent="0.3">
      <c r="A11" s="2">
        <v>35</v>
      </c>
      <c r="B11" s="2">
        <v>15</v>
      </c>
      <c r="C11" s="2">
        <v>22</v>
      </c>
      <c r="D11" s="2">
        <v>23</v>
      </c>
      <c r="E11" s="2">
        <v>22</v>
      </c>
      <c r="F11" s="2">
        <v>16</v>
      </c>
      <c r="G11" s="2">
        <v>28</v>
      </c>
      <c r="H11" s="2">
        <v>23</v>
      </c>
      <c r="I11" s="2">
        <v>25</v>
      </c>
      <c r="J11" s="2">
        <v>21</v>
      </c>
    </row>
    <row r="12" spans="1:10" x14ac:dyDescent="0.3">
      <c r="A12" t="s">
        <v>0</v>
      </c>
      <c r="D12" s="1" t="s">
        <v>23</v>
      </c>
      <c r="E12" s="7">
        <f>ROUND(1+LOG(100,2),0)</f>
        <v>8</v>
      </c>
    </row>
    <row r="13" spans="1:10" x14ac:dyDescent="0.3">
      <c r="A13" s="1" t="s">
        <v>31</v>
      </c>
      <c r="B13" s="7">
        <f>MIN(A2:J11)</f>
        <v>6</v>
      </c>
      <c r="C13" s="1" t="s">
        <v>30</v>
      </c>
      <c r="D13" s="7">
        <f>MAX(A2:J11)</f>
        <v>47</v>
      </c>
      <c r="E13" s="1" t="s">
        <v>32</v>
      </c>
      <c r="F13" s="7">
        <f>D13-B13</f>
        <v>41</v>
      </c>
    </row>
    <row r="14" spans="1:10" x14ac:dyDescent="0.3">
      <c r="A14" t="s">
        <v>24</v>
      </c>
      <c r="D14" s="8">
        <f>F13/E12</f>
        <v>5.125</v>
      </c>
      <c r="E14" t="s">
        <v>1</v>
      </c>
      <c r="G14" s="1" t="s">
        <v>29</v>
      </c>
      <c r="H14" s="7">
        <f>ROUNDUP(D14,1)</f>
        <v>5.1999999999999993</v>
      </c>
    </row>
    <row r="15" spans="1:10" ht="17.399999999999999" x14ac:dyDescent="0.3">
      <c r="A15" s="24" t="s">
        <v>2</v>
      </c>
      <c r="B15" s="24"/>
      <c r="C15" s="24"/>
      <c r="D15" s="24"/>
      <c r="E15" s="24"/>
      <c r="F15" s="24"/>
      <c r="G15" s="24"/>
      <c r="H15" s="24"/>
      <c r="I15" s="24"/>
    </row>
    <row r="16" spans="1:10" x14ac:dyDescent="0.3">
      <c r="A16" s="3" t="s">
        <v>3</v>
      </c>
      <c r="B16" s="3" t="s">
        <v>20</v>
      </c>
      <c r="C16" s="3" t="s">
        <v>4</v>
      </c>
      <c r="D16" s="3" t="s">
        <v>5</v>
      </c>
      <c r="E16" s="3" t="s">
        <v>6</v>
      </c>
      <c r="F16" s="3" t="s">
        <v>7</v>
      </c>
      <c r="G16" s="19" t="s">
        <v>8</v>
      </c>
      <c r="H16" s="19"/>
      <c r="I16" s="3" t="s">
        <v>21</v>
      </c>
    </row>
    <row r="17" spans="1:9" x14ac:dyDescent="0.3">
      <c r="A17" s="9">
        <f>MIN(A2:J11)</f>
        <v>6</v>
      </c>
      <c r="B17" s="9">
        <f>A17+$H$14</f>
        <v>11.2</v>
      </c>
      <c r="C17" s="4">
        <f>AVERAGE(A17:B17)</f>
        <v>8.6</v>
      </c>
      <c r="D17" s="10">
        <f>COUNTIFS($A$2:$J$11,"&gt;="&amp;A17,$A$2:$J$11,"&lt;"&amp;B17)</f>
        <v>14</v>
      </c>
      <c r="E17" s="4">
        <f>D17/100</f>
        <v>0.14000000000000001</v>
      </c>
      <c r="F17" s="4">
        <f>E17/$H$14</f>
        <v>2.6923076923076928E-2</v>
      </c>
      <c r="G17" s="15" t="s">
        <v>25</v>
      </c>
      <c r="H17" s="11">
        <f>SUMPRODUCT(C17:C24,D17:D24)/100</f>
        <v>22.171999999999993</v>
      </c>
      <c r="I17" s="16">
        <f>E17</f>
        <v>0.14000000000000001</v>
      </c>
    </row>
    <row r="18" spans="1:9" x14ac:dyDescent="0.3">
      <c r="A18" s="9">
        <f>A17+$H$14</f>
        <v>11.2</v>
      </c>
      <c r="B18" s="9">
        <f t="shared" ref="B18:B23" si="0">A18+$H$14</f>
        <v>16.399999999999999</v>
      </c>
      <c r="C18" s="4">
        <f>AVERAGE(A18:B18)</f>
        <v>13.799999999999999</v>
      </c>
      <c r="D18" s="10">
        <f t="shared" ref="D18:D23" si="1">COUNTIFS($A$2:$J$11,"&gt;="&amp;A18,$A$2:$J$11,"&lt;"&amp;B18)</f>
        <v>15</v>
      </c>
      <c r="E18" s="4">
        <f t="shared" ref="E18:E23" si="2">D18/100</f>
        <v>0.15</v>
      </c>
      <c r="F18" s="4">
        <f t="shared" ref="F18:F23" si="3">E18/$H$14</f>
        <v>2.8846153846153848E-2</v>
      </c>
      <c r="G18" s="19" t="s">
        <v>9</v>
      </c>
      <c r="H18" s="19"/>
      <c r="I18" s="16">
        <f>I17+E18</f>
        <v>0.29000000000000004</v>
      </c>
    </row>
    <row r="19" spans="1:9" x14ac:dyDescent="0.3">
      <c r="A19" s="9">
        <f t="shared" ref="A19:A24" si="4">A18+$H$14</f>
        <v>16.399999999999999</v>
      </c>
      <c r="B19" s="9">
        <f t="shared" si="0"/>
        <v>21.599999999999998</v>
      </c>
      <c r="C19" s="4">
        <f t="shared" ref="C19:C23" si="5">AVERAGE(A19:B19)</f>
        <v>19</v>
      </c>
      <c r="D19" s="10">
        <f t="shared" si="1"/>
        <v>19</v>
      </c>
      <c r="E19" s="4">
        <f t="shared" si="2"/>
        <v>0.19</v>
      </c>
      <c r="F19" s="4">
        <f t="shared" si="3"/>
        <v>3.653846153846154E-2</v>
      </c>
      <c r="G19" s="15" t="s">
        <v>26</v>
      </c>
      <c r="H19" s="11">
        <f>SUMPRODUCT(C17:C24,C17:C24,D17:D24)/100-H17*H17</f>
        <v>78.359216000000231</v>
      </c>
      <c r="I19" s="16">
        <f>E19+I18</f>
        <v>0.48000000000000004</v>
      </c>
    </row>
    <row r="20" spans="1:9" x14ac:dyDescent="0.3">
      <c r="A20" s="9">
        <f t="shared" si="4"/>
        <v>21.599999999999998</v>
      </c>
      <c r="B20" s="9">
        <f t="shared" si="0"/>
        <v>26.799999999999997</v>
      </c>
      <c r="C20" s="4">
        <f t="shared" si="5"/>
        <v>24.199999999999996</v>
      </c>
      <c r="D20" s="10">
        <f t="shared" si="1"/>
        <v>19</v>
      </c>
      <c r="E20" s="4">
        <f t="shared" si="2"/>
        <v>0.19</v>
      </c>
      <c r="F20" s="4">
        <f t="shared" si="3"/>
        <v>3.653846153846154E-2</v>
      </c>
      <c r="G20" s="15" t="s">
        <v>27</v>
      </c>
      <c r="H20" s="11">
        <f>H19*100/99</f>
        <v>79.150723232323472</v>
      </c>
      <c r="I20" s="16">
        <f t="shared" ref="I20:I24" si="6">E20+I19</f>
        <v>0.67</v>
      </c>
    </row>
    <row r="21" spans="1:9" x14ac:dyDescent="0.3">
      <c r="A21" s="9">
        <f t="shared" si="4"/>
        <v>26.799999999999997</v>
      </c>
      <c r="B21" s="9">
        <f t="shared" si="0"/>
        <v>31.999999999999996</v>
      </c>
      <c r="C21" s="4">
        <f t="shared" si="5"/>
        <v>29.4</v>
      </c>
      <c r="D21" s="10">
        <f t="shared" si="1"/>
        <v>18</v>
      </c>
      <c r="E21" s="4">
        <f t="shared" si="2"/>
        <v>0.18</v>
      </c>
      <c r="F21" s="4">
        <f t="shared" si="3"/>
        <v>3.4615384615384617E-2</v>
      </c>
      <c r="G21" s="15" t="s">
        <v>28</v>
      </c>
      <c r="H21" s="11">
        <f>SQRT(H20)</f>
        <v>8.8966692212492351</v>
      </c>
      <c r="I21" s="16">
        <f t="shared" si="6"/>
        <v>0.85000000000000009</v>
      </c>
    </row>
    <row r="22" spans="1:9" x14ac:dyDescent="0.3">
      <c r="A22" s="9">
        <f t="shared" si="4"/>
        <v>31.999999999999996</v>
      </c>
      <c r="B22" s="9">
        <f t="shared" si="0"/>
        <v>37.199999999999996</v>
      </c>
      <c r="C22" s="4">
        <f t="shared" si="5"/>
        <v>34.599999999999994</v>
      </c>
      <c r="D22" s="10">
        <f t="shared" si="1"/>
        <v>12</v>
      </c>
      <c r="E22" s="4">
        <f t="shared" si="2"/>
        <v>0.12</v>
      </c>
      <c r="F22" s="4">
        <f t="shared" si="3"/>
        <v>2.3076923076923078E-2</v>
      </c>
      <c r="G22" s="16"/>
      <c r="H22" s="16"/>
      <c r="I22" s="16">
        <f t="shared" si="6"/>
        <v>0.97000000000000008</v>
      </c>
    </row>
    <row r="23" spans="1:9" x14ac:dyDescent="0.3">
      <c r="A23" s="9">
        <f t="shared" si="4"/>
        <v>37.199999999999996</v>
      </c>
      <c r="B23" s="9">
        <f t="shared" si="0"/>
        <v>42.399999999999991</v>
      </c>
      <c r="C23" s="4">
        <f t="shared" si="5"/>
        <v>39.799999999999997</v>
      </c>
      <c r="D23" s="10">
        <f t="shared" si="1"/>
        <v>2</v>
      </c>
      <c r="E23" s="4">
        <f t="shared" si="2"/>
        <v>0.02</v>
      </c>
      <c r="F23" s="4">
        <f t="shared" si="3"/>
        <v>3.8461538461538468E-3</v>
      </c>
      <c r="G23" s="16"/>
      <c r="H23" s="16"/>
      <c r="I23" s="16">
        <f t="shared" si="6"/>
        <v>0.9900000000000001</v>
      </c>
    </row>
    <row r="24" spans="1:9" x14ac:dyDescent="0.3">
      <c r="A24" s="9">
        <f t="shared" si="4"/>
        <v>42.399999999999991</v>
      </c>
      <c r="B24" s="9">
        <f t="shared" ref="B24" si="7">A24+$H$14</f>
        <v>47.599999999999994</v>
      </c>
      <c r="C24" s="4">
        <f t="shared" ref="C24" si="8">AVERAGE(A24:B24)</f>
        <v>44.999999999999993</v>
      </c>
      <c r="D24" s="10">
        <f>COUNTIFS($A$2:$J$11,"&gt;="&amp;A24,$A$2:$J$11,"&lt;="&amp;B24)</f>
        <v>1</v>
      </c>
      <c r="E24" s="4">
        <f t="shared" ref="E24" si="9">D24/100</f>
        <v>0.01</v>
      </c>
      <c r="F24" s="4">
        <f t="shared" ref="F24" si="10">E24/$H$14</f>
        <v>1.9230769230769234E-3</v>
      </c>
      <c r="G24" s="16"/>
      <c r="H24" s="16"/>
      <c r="I24" s="16">
        <f t="shared" si="6"/>
        <v>1</v>
      </c>
    </row>
    <row r="25" spans="1:9" x14ac:dyDescent="0.3">
      <c r="D25">
        <f>D17+D18+D19+D20+D21+D22+D23+D24</f>
        <v>100</v>
      </c>
    </row>
    <row r="26" spans="1:9" ht="17.399999999999999" x14ac:dyDescent="0.3">
      <c r="A26" s="25" t="s">
        <v>10</v>
      </c>
      <c r="B26" s="25"/>
      <c r="C26" s="25"/>
      <c r="D26" s="25"/>
      <c r="E26" s="25"/>
      <c r="F26" s="25"/>
      <c r="G26" s="25"/>
      <c r="H26" s="25"/>
      <c r="I26" s="25"/>
    </row>
    <row r="27" spans="1:9" x14ac:dyDescent="0.3">
      <c r="A27" s="3" t="s">
        <v>3</v>
      </c>
      <c r="B27" s="3" t="s">
        <v>20</v>
      </c>
      <c r="C27" s="3" t="s">
        <v>5</v>
      </c>
      <c r="D27" s="3" t="s">
        <v>11</v>
      </c>
      <c r="E27" s="3" t="s">
        <v>12</v>
      </c>
      <c r="F27" s="3" t="s">
        <v>13</v>
      </c>
      <c r="G27" s="5" t="s">
        <v>14</v>
      </c>
      <c r="H27" s="6" t="s">
        <v>17</v>
      </c>
      <c r="I27" s="3" t="s">
        <v>15</v>
      </c>
    </row>
    <row r="28" spans="1:9" x14ac:dyDescent="0.3">
      <c r="A28" s="9">
        <f>1E-100</f>
        <v>1E-100</v>
      </c>
      <c r="B28" s="9">
        <f>B17</f>
        <v>11.2</v>
      </c>
      <c r="C28" s="9">
        <f>D17</f>
        <v>14</v>
      </c>
      <c r="D28" s="4">
        <f>_xlfn.NORM.DIST(B28,$H$17,$H$21,TRUE)</f>
        <v>0.1087374237777822</v>
      </c>
      <c r="E28" s="4">
        <f>100*D28</f>
        <v>10.873742377778219</v>
      </c>
      <c r="F28" s="4">
        <f>C28-E28</f>
        <v>3.1262576222217806</v>
      </c>
      <c r="G28" s="4">
        <f>F28^2</f>
        <v>9.7734867204997808</v>
      </c>
      <c r="H28" s="4">
        <f>G28/E28</f>
        <v>0.89881536465983036</v>
      </c>
      <c r="I28" s="4">
        <f>C28^2/E28</f>
        <v>18.025072986881611</v>
      </c>
    </row>
    <row r="29" spans="1:9" x14ac:dyDescent="0.3">
      <c r="A29" s="9">
        <f t="shared" ref="A29:B32" si="11">A18</f>
        <v>11.2</v>
      </c>
      <c r="B29" s="9">
        <f t="shared" si="11"/>
        <v>16.399999999999999</v>
      </c>
      <c r="C29" s="9">
        <f t="shared" ref="C29:C31" si="12">D18</f>
        <v>15</v>
      </c>
      <c r="D29" s="17">
        <f>_xlfn.NORM.DIST(B29,$H$17,$H$21,TRUE)-_xlfn.NORM.DIST(A29,$H$17,$H$21,TRUE)</f>
        <v>0.14950218126995449</v>
      </c>
      <c r="E29" s="4">
        <f t="shared" ref="E29:E33" si="13">100*D29</f>
        <v>14.950218126995448</v>
      </c>
      <c r="F29" s="4">
        <f t="shared" ref="F29:F33" si="14">C29-E29</f>
        <v>4.9781873004551613E-2</v>
      </c>
      <c r="G29" s="4">
        <f t="shared" ref="G29:G33" si="15">F29^2</f>
        <v>2.4782348798413046E-3</v>
      </c>
      <c r="H29" s="4">
        <f t="shared" ref="H29:H33" si="16">G29/E29</f>
        <v>1.6576580079232306E-4</v>
      </c>
      <c r="I29" s="4">
        <f t="shared" ref="I29:I33" si="17">C29^2/E29</f>
        <v>15.049947638805344</v>
      </c>
    </row>
    <row r="30" spans="1:9" x14ac:dyDescent="0.3">
      <c r="A30" s="9">
        <f t="shared" si="11"/>
        <v>16.399999999999999</v>
      </c>
      <c r="B30" s="9">
        <f t="shared" si="11"/>
        <v>21.599999999999998</v>
      </c>
      <c r="C30" s="9">
        <f t="shared" si="12"/>
        <v>19</v>
      </c>
      <c r="D30" s="17">
        <f t="shared" ref="D30:D33" si="18">_xlfn.NORM.DIST(B30,$H$17,$H$21,TRUE)-_xlfn.NORM.DIST(A30,$H$17,$H$21,TRUE)</f>
        <v>0.2161285700677637</v>
      </c>
      <c r="E30" s="4">
        <f t="shared" si="13"/>
        <v>21.61285700677637</v>
      </c>
      <c r="F30" s="4">
        <f t="shared" si="14"/>
        <v>-2.6128570067763697</v>
      </c>
      <c r="G30" s="4">
        <f t="shared" si="15"/>
        <v>6.8270217378603695</v>
      </c>
      <c r="H30" s="4">
        <f t="shared" si="16"/>
        <v>0.31587780068687193</v>
      </c>
      <c r="I30" s="4">
        <f t="shared" si="17"/>
        <v>16.703020793910504</v>
      </c>
    </row>
    <row r="31" spans="1:9" x14ac:dyDescent="0.3">
      <c r="A31" s="9">
        <f t="shared" si="11"/>
        <v>21.599999999999998</v>
      </c>
      <c r="B31" s="9">
        <f t="shared" si="11"/>
        <v>26.799999999999997</v>
      </c>
      <c r="C31" s="9">
        <f t="shared" si="12"/>
        <v>19</v>
      </c>
      <c r="D31" s="17">
        <f t="shared" si="18"/>
        <v>0.22416787847983383</v>
      </c>
      <c r="E31" s="4">
        <f t="shared" si="13"/>
        <v>22.416787847983382</v>
      </c>
      <c r="F31" s="4">
        <f t="shared" si="14"/>
        <v>-3.4167878479833824</v>
      </c>
      <c r="G31" s="4">
        <f t="shared" si="15"/>
        <v>11.674439198126914</v>
      </c>
      <c r="H31" s="4">
        <f t="shared" si="16"/>
        <v>0.52079001136539493</v>
      </c>
      <c r="I31" s="4">
        <f t="shared" si="17"/>
        <v>16.104002163382013</v>
      </c>
    </row>
    <row r="32" spans="1:9" x14ac:dyDescent="0.3">
      <c r="A32" s="9">
        <f t="shared" si="11"/>
        <v>26.799999999999997</v>
      </c>
      <c r="B32" s="9">
        <f t="shared" si="11"/>
        <v>31.999999999999996</v>
      </c>
      <c r="C32" s="9">
        <f>D21</f>
        <v>18</v>
      </c>
      <c r="D32" s="17">
        <f t="shared" si="18"/>
        <v>0.16681547869658786</v>
      </c>
      <c r="E32" s="4">
        <f t="shared" si="13"/>
        <v>16.681547869658786</v>
      </c>
      <c r="F32" s="4">
        <f t="shared" si="14"/>
        <v>1.318452130341214</v>
      </c>
      <c r="G32" s="4">
        <f t="shared" si="15"/>
        <v>1.7383160200012855</v>
      </c>
      <c r="H32" s="4">
        <f t="shared" si="16"/>
        <v>0.10420591863438641</v>
      </c>
      <c r="I32" s="4">
        <f t="shared" si="17"/>
        <v>19.422658048975599</v>
      </c>
    </row>
    <row r="33" spans="1:9" x14ac:dyDescent="0.3">
      <c r="A33" s="9">
        <f>A22</f>
        <v>31.999999999999996</v>
      </c>
      <c r="B33" s="14">
        <f>1E+100</f>
        <v>1E+100</v>
      </c>
      <c r="C33" s="9">
        <f>D22+D23+D24</f>
        <v>15</v>
      </c>
      <c r="D33" s="17">
        <f t="shared" si="18"/>
        <v>0.13464846770807792</v>
      </c>
      <c r="E33" s="4">
        <f t="shared" si="13"/>
        <v>13.464846770807792</v>
      </c>
      <c r="F33" s="4">
        <f t="shared" si="14"/>
        <v>1.5351532291922076</v>
      </c>
      <c r="G33" s="4">
        <f t="shared" si="15"/>
        <v>2.3566954370992628</v>
      </c>
      <c r="H33" s="4">
        <f t="shared" si="16"/>
        <v>0.17502578954026063</v>
      </c>
      <c r="I33" s="4">
        <f t="shared" si="17"/>
        <v>16.710179018732468</v>
      </c>
    </row>
    <row r="34" spans="1:9" x14ac:dyDescent="0.3">
      <c r="A34" s="18" t="s">
        <v>23</v>
      </c>
      <c r="B34" s="21">
        <v>6</v>
      </c>
      <c r="C34" s="13"/>
      <c r="D34" s="13"/>
      <c r="E34" s="13"/>
      <c r="F34" s="13"/>
      <c r="G34" s="13"/>
      <c r="H34" s="13"/>
      <c r="I34" s="13"/>
    </row>
    <row r="35" spans="1:9" x14ac:dyDescent="0.3">
      <c r="A35" s="11" t="s">
        <v>16</v>
      </c>
      <c r="B35" s="11"/>
      <c r="C35" s="11">
        <f>C28+C29+C30+C31+C32+C33</f>
        <v>100</v>
      </c>
      <c r="D35" s="11">
        <f>SUM(D28:D33)</f>
        <v>1</v>
      </c>
      <c r="E35" s="11">
        <f>SUM(E28:E33)</f>
        <v>100</v>
      </c>
      <c r="F35" s="11"/>
      <c r="G35" s="22" t="s">
        <v>18</v>
      </c>
      <c r="H35" s="11">
        <f>SUM(H28:H33)</f>
        <v>2.0148806506875365</v>
      </c>
      <c r="I35" s="11">
        <f>SUM(I28:I33)</f>
        <v>102.01488065068753</v>
      </c>
    </row>
    <row r="36" spans="1:9" x14ac:dyDescent="0.3">
      <c r="D36" s="23" t="s">
        <v>33</v>
      </c>
      <c r="E36" s="12">
        <f>B34-2-1</f>
        <v>3</v>
      </c>
      <c r="F36" s="12"/>
      <c r="G36" s="23" t="s">
        <v>19</v>
      </c>
      <c r="H36" s="12">
        <f>_xlfn.CHISQ.INV.RT(0.05,E36)</f>
        <v>7.8147279032511792</v>
      </c>
    </row>
  </sheetData>
  <mergeCells count="5">
    <mergeCell ref="A15:I15"/>
    <mergeCell ref="G16:H16"/>
    <mergeCell ref="A1:J1"/>
    <mergeCell ref="G18:H18"/>
    <mergeCell ref="A26:I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darja15042004@gmail.com</dc:creator>
  <cp:lastModifiedBy>Елизавета Козека</cp:lastModifiedBy>
  <dcterms:created xsi:type="dcterms:W3CDTF">2022-11-14T15:39:58Z</dcterms:created>
  <dcterms:modified xsi:type="dcterms:W3CDTF">2023-11-17T19:39:03Z</dcterms:modified>
</cp:coreProperties>
</file>